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해커톤\"/>
    </mc:Choice>
  </mc:AlternateContent>
  <bookViews>
    <workbookView xWindow="0" yWindow="0" windowWidth="25125" windowHeight="12255" tabRatio="817" firstSheet="1" activeTab="1"/>
  </bookViews>
  <sheets>
    <sheet name="개요" sheetId="5" r:id="rId1"/>
    <sheet name="00.PlayeTime 계산" sheetId="32" r:id="rId2"/>
    <sheet name="01.ComObj_Speed" sheetId="22" r:id="rId3"/>
    <sheet name="02.Enemy_HP" sheetId="20" r:id="rId4"/>
    <sheet name="03.ComObj_ATK" sheetId="21" r:id="rId5"/>
    <sheet name="04.Enemy_ATKDelay" sheetId="23" r:id="rId6"/>
    <sheet name="05.Obj_ATKDelay" sheetId="24" r:id="rId7"/>
    <sheet name="06.Player_HP" sheetId="25" r:id="rId8"/>
    <sheet name="07.Player_ATK" sheetId="26" r:id="rId9"/>
    <sheet name="08.Player_GetExp" sheetId="27" r:id="rId10"/>
    <sheet name="09.Player_NeedExp" sheetId="28" r:id="rId11"/>
    <sheet name="10.Player_GetCoin" sheetId="31" r:id="rId12"/>
    <sheet name="11.UG_DMG" sheetId="34" r:id="rId13"/>
    <sheet name="12.UG_NeedCoin" sheetId="36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36" l="1"/>
  <c r="Q3" i="36"/>
  <c r="N4" i="36"/>
  <c r="N3" i="36"/>
  <c r="M4" i="36"/>
  <c r="L4" i="36"/>
  <c r="M3" i="36"/>
  <c r="L3" i="36"/>
  <c r="C9" i="36"/>
  <c r="D9" i="36" s="1"/>
  <c r="D9" i="28"/>
  <c r="M3" i="28"/>
  <c r="M3" i="31"/>
  <c r="E9" i="28"/>
  <c r="C10" i="28"/>
  <c r="C11" i="28" s="1"/>
  <c r="C12" i="28" s="1"/>
  <c r="C13" i="28" s="1"/>
  <c r="C14" i="28" s="1"/>
  <c r="C15" i="28" s="1"/>
  <c r="C16" i="28" s="1"/>
  <c r="C17" i="28" s="1"/>
  <c r="C18" i="28" s="1"/>
  <c r="C19" i="28" s="1"/>
  <c r="C20" i="28" s="1"/>
  <c r="C21" i="28" s="1"/>
  <c r="C22" i="28" s="1"/>
  <c r="C23" i="28" s="1"/>
  <c r="C24" i="28" s="1"/>
  <c r="C25" i="28" s="1"/>
  <c r="C26" i="28" s="1"/>
  <c r="C27" i="28" s="1"/>
  <c r="C28" i="28" s="1"/>
  <c r="C29" i="28" s="1"/>
  <c r="C30" i="28" s="1"/>
  <c r="C31" i="28" s="1"/>
  <c r="C32" i="28" s="1"/>
  <c r="C33" i="28" s="1"/>
  <c r="C34" i="28" s="1"/>
  <c r="C35" i="28" s="1"/>
  <c r="C36" i="28" s="1"/>
  <c r="C37" i="28" s="1"/>
  <c r="C38" i="28" s="1"/>
  <c r="C39" i="28" s="1"/>
  <c r="C40" i="28" s="1"/>
  <c r="C41" i="28" s="1"/>
  <c r="C42" i="28" s="1"/>
  <c r="C43" i="28" s="1"/>
  <c r="C44" i="28" s="1"/>
  <c r="C45" i="28" s="1"/>
  <c r="C46" i="28" s="1"/>
  <c r="C47" i="28" s="1"/>
  <c r="C48" i="28" s="1"/>
  <c r="C49" i="28" s="1"/>
  <c r="C50" i="28" s="1"/>
  <c r="C51" i="28" s="1"/>
  <c r="C52" i="28" s="1"/>
  <c r="C53" i="28" s="1"/>
  <c r="C54" i="28" s="1"/>
  <c r="C55" i="28" s="1"/>
  <c r="C56" i="28" s="1"/>
  <c r="C57" i="28" s="1"/>
  <c r="C58" i="28" s="1"/>
  <c r="C59" i="28" s="1"/>
  <c r="C60" i="28" s="1"/>
  <c r="C61" i="28" s="1"/>
  <c r="C62" i="28" s="1"/>
  <c r="C63" i="28" s="1"/>
  <c r="C64" i="28" s="1"/>
  <c r="C65" i="28" s="1"/>
  <c r="C66" i="28" s="1"/>
  <c r="C67" i="28" s="1"/>
  <c r="C68" i="28" s="1"/>
  <c r="C69" i="28" s="1"/>
  <c r="C70" i="28" s="1"/>
  <c r="C71" i="28" s="1"/>
  <c r="C72" i="28" s="1"/>
  <c r="C73" i="28" s="1"/>
  <c r="C74" i="28" s="1"/>
  <c r="C75" i="28" s="1"/>
  <c r="C76" i="28" s="1"/>
  <c r="C77" i="28" s="1"/>
  <c r="C78" i="28" s="1"/>
  <c r="C79" i="28" s="1"/>
  <c r="C80" i="28" s="1"/>
  <c r="C81" i="28" s="1"/>
  <c r="C82" i="28" s="1"/>
  <c r="C83" i="28" s="1"/>
  <c r="C84" i="28" s="1"/>
  <c r="C85" i="28" s="1"/>
  <c r="C86" i="28" s="1"/>
  <c r="C87" i="28" s="1"/>
  <c r="C88" i="28" s="1"/>
  <c r="C89" i="28" s="1"/>
  <c r="C90" i="28" s="1"/>
  <c r="C91" i="28" s="1"/>
  <c r="C92" i="28" s="1"/>
  <c r="C93" i="28" s="1"/>
  <c r="C94" i="28" s="1"/>
  <c r="C95" i="28" s="1"/>
  <c r="C96" i="28" s="1"/>
  <c r="C97" i="28" s="1"/>
  <c r="C98" i="28" s="1"/>
  <c r="C99" i="28" s="1"/>
  <c r="C100" i="28" s="1"/>
  <c r="C101" i="28" s="1"/>
  <c r="C102" i="28" s="1"/>
  <c r="C103" i="28" s="1"/>
  <c r="C104" i="28" s="1"/>
  <c r="C105" i="28" s="1"/>
  <c r="C106" i="28" s="1"/>
  <c r="C107" i="28" s="1"/>
  <c r="C108" i="28" s="1"/>
  <c r="C109" i="28" s="1"/>
  <c r="C110" i="28" s="1"/>
  <c r="C111" i="28" s="1"/>
  <c r="C112" i="28" s="1"/>
  <c r="C113" i="28" s="1"/>
  <c r="C114" i="28" s="1"/>
  <c r="C115" i="28" s="1"/>
  <c r="C116" i="28" s="1"/>
  <c r="C117" i="28" s="1"/>
  <c r="C118" i="28" s="1"/>
  <c r="C119" i="28" s="1"/>
  <c r="C120" i="28" s="1"/>
  <c r="C121" i="28" s="1"/>
  <c r="C122" i="28" s="1"/>
  <c r="C123" i="28" s="1"/>
  <c r="C124" i="28" s="1"/>
  <c r="C125" i="28" s="1"/>
  <c r="C126" i="28" s="1"/>
  <c r="C127" i="28" s="1"/>
  <c r="C128" i="28" s="1"/>
  <c r="C129" i="28" s="1"/>
  <c r="C130" i="28" s="1"/>
  <c r="C131" i="28" s="1"/>
  <c r="C132" i="28" s="1"/>
  <c r="C133" i="28" s="1"/>
  <c r="C134" i="28" s="1"/>
  <c r="C135" i="28" s="1"/>
  <c r="C136" i="28" s="1"/>
  <c r="C137" i="28" s="1"/>
  <c r="C138" i="28" s="1"/>
  <c r="C139" i="28" s="1"/>
  <c r="C140" i="28" s="1"/>
  <c r="C141" i="28" s="1"/>
  <c r="C142" i="28" s="1"/>
  <c r="C143" i="28" s="1"/>
  <c r="C144" i="28" s="1"/>
  <c r="C145" i="28" s="1"/>
  <c r="C146" i="28" s="1"/>
  <c r="C147" i="28" s="1"/>
  <c r="C148" i="28" s="1"/>
  <c r="C149" i="28" s="1"/>
  <c r="C150" i="28" s="1"/>
  <c r="C151" i="28" s="1"/>
  <c r="C152" i="28" s="1"/>
  <c r="C153" i="28" s="1"/>
  <c r="C154" i="28" s="1"/>
  <c r="C155" i="28" s="1"/>
  <c r="C156" i="28" s="1"/>
  <c r="C157" i="28" s="1"/>
  <c r="C158" i="28" s="1"/>
  <c r="C159" i="28" s="1"/>
  <c r="C160" i="28" s="1"/>
  <c r="C161" i="28" s="1"/>
  <c r="C162" i="28" s="1"/>
  <c r="C163" i="28" s="1"/>
  <c r="C164" i="28" s="1"/>
  <c r="C165" i="28" s="1"/>
  <c r="C166" i="28" s="1"/>
  <c r="C167" i="28" s="1"/>
  <c r="C168" i="28" s="1"/>
  <c r="C169" i="28" s="1"/>
  <c r="C170" i="28" s="1"/>
  <c r="C171" i="28" s="1"/>
  <c r="C172" i="28" s="1"/>
  <c r="C173" i="28" s="1"/>
  <c r="C174" i="28" s="1"/>
  <c r="C175" i="28" s="1"/>
  <c r="C176" i="28" s="1"/>
  <c r="C177" i="28" s="1"/>
  <c r="C178" i="28" s="1"/>
  <c r="C179" i="28" s="1"/>
  <c r="C180" i="28" s="1"/>
  <c r="C181" i="28" s="1"/>
  <c r="C182" i="28" s="1"/>
  <c r="C183" i="28" s="1"/>
  <c r="C184" i="28" s="1"/>
  <c r="C185" i="28" s="1"/>
  <c r="C186" i="28" s="1"/>
  <c r="C187" i="28" s="1"/>
  <c r="C188" i="28" s="1"/>
  <c r="C189" i="28" s="1"/>
  <c r="C190" i="28" s="1"/>
  <c r="C191" i="28" s="1"/>
  <c r="C192" i="28" s="1"/>
  <c r="C193" i="28" s="1"/>
  <c r="C194" i="28" s="1"/>
  <c r="C195" i="28" s="1"/>
  <c r="C196" i="28" s="1"/>
  <c r="C197" i="28" s="1"/>
  <c r="C198" i="28" s="1"/>
  <c r="C199" i="28" s="1"/>
  <c r="C200" i="28" s="1"/>
  <c r="C201" i="28" s="1"/>
  <c r="C202" i="28" s="1"/>
  <c r="C203" i="28" s="1"/>
  <c r="C204" i="28" s="1"/>
  <c r="C205" i="28" s="1"/>
  <c r="C206" i="28" s="1"/>
  <c r="C207" i="28" s="1"/>
  <c r="C208" i="28" s="1"/>
  <c r="C9" i="28"/>
  <c r="E9" i="36" l="1"/>
  <c r="F9" i="36" s="1"/>
  <c r="G9" i="36" s="1"/>
  <c r="C10" i="36"/>
  <c r="E10" i="36" l="1"/>
  <c r="D10" i="36"/>
  <c r="C11" i="36"/>
  <c r="E11" i="36" l="1"/>
  <c r="D11" i="36"/>
  <c r="C12" i="36"/>
  <c r="F10" i="36"/>
  <c r="G10" i="36" s="1"/>
  <c r="F11" i="36" l="1"/>
  <c r="G11" i="36" s="1"/>
  <c r="E12" i="36"/>
  <c r="D12" i="36"/>
  <c r="C13" i="36"/>
  <c r="C14" i="36" l="1"/>
  <c r="E13" i="36"/>
  <c r="D13" i="36"/>
  <c r="F12" i="36"/>
  <c r="G12" i="36" s="1"/>
  <c r="F13" i="36" l="1"/>
  <c r="G13" i="36" s="1"/>
  <c r="C15" i="36"/>
  <c r="E14" i="36"/>
  <c r="D14" i="36"/>
  <c r="F14" i="36" l="1"/>
  <c r="G14" i="36" s="1"/>
  <c r="D15" i="36"/>
  <c r="C16" i="36"/>
  <c r="E15" i="36"/>
  <c r="E16" i="36" l="1"/>
  <c r="D16" i="36"/>
  <c r="C17" i="36"/>
  <c r="F15" i="36"/>
  <c r="G15" i="36" s="1"/>
  <c r="F16" i="36" l="1"/>
  <c r="G16" i="36" s="1"/>
  <c r="E17" i="36"/>
  <c r="D17" i="36"/>
  <c r="F17" i="36" s="1"/>
  <c r="C18" i="36"/>
  <c r="G17" i="36" l="1"/>
  <c r="E18" i="36"/>
  <c r="D18" i="36"/>
  <c r="C19" i="36"/>
  <c r="C20" i="36" l="1"/>
  <c r="E19" i="36"/>
  <c r="D19" i="36"/>
  <c r="F18" i="36"/>
  <c r="G18" i="36" s="1"/>
  <c r="F19" i="36" l="1"/>
  <c r="G19" i="36" s="1"/>
  <c r="C21" i="36"/>
  <c r="D20" i="36"/>
  <c r="E20" i="36"/>
  <c r="F20" i="36" l="1"/>
  <c r="G20" i="36" s="1"/>
  <c r="D21" i="36"/>
  <c r="C22" i="36"/>
  <c r="E21" i="36"/>
  <c r="F21" i="36" l="1"/>
  <c r="G21" i="36" s="1"/>
  <c r="C23" i="36"/>
  <c r="E22" i="36"/>
  <c r="D22" i="36"/>
  <c r="E23" i="36" l="1"/>
  <c r="D23" i="36"/>
  <c r="C24" i="36"/>
  <c r="F22" i="36"/>
  <c r="G22" i="36" s="1"/>
  <c r="F23" i="36" l="1"/>
  <c r="G23" i="36" s="1"/>
  <c r="E24" i="36"/>
  <c r="D24" i="36"/>
  <c r="C25" i="36"/>
  <c r="F24" i="36" l="1"/>
  <c r="G24" i="36" s="1"/>
  <c r="E25" i="36"/>
  <c r="D25" i="36"/>
  <c r="C26" i="36"/>
  <c r="C27" i="36" l="1"/>
  <c r="E26" i="36"/>
  <c r="D26" i="36"/>
  <c r="F25" i="36"/>
  <c r="G25" i="36" s="1"/>
  <c r="F26" i="36" l="1"/>
  <c r="G26" i="36"/>
  <c r="C28" i="36"/>
  <c r="D27" i="36"/>
  <c r="E27" i="36"/>
  <c r="F27" i="36" l="1"/>
  <c r="G27" i="36" s="1"/>
  <c r="D28" i="36"/>
  <c r="C29" i="36"/>
  <c r="E28" i="36"/>
  <c r="F28" i="36" l="1"/>
  <c r="G28" i="36" s="1"/>
  <c r="E29" i="36"/>
  <c r="D29" i="36"/>
  <c r="C30" i="36"/>
  <c r="E30" i="36" l="1"/>
  <c r="D30" i="36"/>
  <c r="C31" i="36"/>
  <c r="F29" i="36"/>
  <c r="G29" i="36" s="1"/>
  <c r="F30" i="36" l="1"/>
  <c r="G30" i="36"/>
  <c r="E31" i="36"/>
  <c r="D31" i="36"/>
  <c r="C32" i="36"/>
  <c r="C33" i="36" l="1"/>
  <c r="E32" i="36"/>
  <c r="D32" i="36"/>
  <c r="F31" i="36"/>
  <c r="G31" i="36" s="1"/>
  <c r="F32" i="36" l="1"/>
  <c r="G32" i="36" s="1"/>
  <c r="C34" i="36"/>
  <c r="D33" i="36"/>
  <c r="E33" i="36"/>
  <c r="F33" i="36" l="1"/>
  <c r="G33" i="36" s="1"/>
  <c r="D34" i="36"/>
  <c r="C35" i="36"/>
  <c r="E34" i="36"/>
  <c r="E35" i="36" l="1"/>
  <c r="D35" i="36"/>
  <c r="C36" i="36"/>
  <c r="F34" i="36"/>
  <c r="G34" i="36" s="1"/>
  <c r="F35" i="36" l="1"/>
  <c r="G35" i="36" s="1"/>
  <c r="E36" i="36"/>
  <c r="D36" i="36"/>
  <c r="C37" i="36"/>
  <c r="F36" i="36" l="1"/>
  <c r="G36" i="36" s="1"/>
  <c r="E37" i="36"/>
  <c r="D37" i="36"/>
  <c r="C38" i="36"/>
  <c r="F37" i="36" l="1"/>
  <c r="G37" i="36" s="1"/>
  <c r="C39" i="36"/>
  <c r="E38" i="36"/>
  <c r="D38" i="36"/>
  <c r="F38" i="36" l="1"/>
  <c r="G38" i="36" s="1"/>
  <c r="C40" i="36"/>
  <c r="D39" i="36"/>
  <c r="E39" i="36"/>
  <c r="F39" i="36" l="1"/>
  <c r="G39" i="36" s="1"/>
  <c r="D40" i="36"/>
  <c r="C41" i="36"/>
  <c r="E40" i="36"/>
  <c r="E41" i="36" l="1"/>
  <c r="D41" i="36"/>
  <c r="C42" i="36"/>
  <c r="F40" i="36"/>
  <c r="G40" i="36" s="1"/>
  <c r="F41" i="36" l="1"/>
  <c r="G41" i="36" s="1"/>
  <c r="E42" i="36"/>
  <c r="D42" i="36"/>
  <c r="C43" i="36"/>
  <c r="F42" i="36" l="1"/>
  <c r="G42" i="36" s="1"/>
  <c r="E43" i="36"/>
  <c r="D43" i="36"/>
  <c r="C44" i="36"/>
  <c r="F43" i="36" l="1"/>
  <c r="G43" i="36" s="1"/>
  <c r="C45" i="36"/>
  <c r="E44" i="36"/>
  <c r="D44" i="36"/>
  <c r="F44" i="36" l="1"/>
  <c r="G44" i="36" s="1"/>
  <c r="C46" i="36"/>
  <c r="D45" i="36"/>
  <c r="E45" i="36"/>
  <c r="F45" i="36" l="1"/>
  <c r="G45" i="36" s="1"/>
  <c r="D46" i="36"/>
  <c r="C47" i="36"/>
  <c r="E46" i="36"/>
  <c r="F46" i="36" l="1"/>
  <c r="G46" i="36" s="1"/>
  <c r="E47" i="36"/>
  <c r="D47" i="36"/>
  <c r="C48" i="36"/>
  <c r="E48" i="36" l="1"/>
  <c r="D48" i="36"/>
  <c r="C49" i="36"/>
  <c r="F47" i="36"/>
  <c r="G47" i="36" s="1"/>
  <c r="F48" i="36" l="1"/>
  <c r="G48" i="36"/>
  <c r="E49" i="36"/>
  <c r="D49" i="36"/>
  <c r="C50" i="36"/>
  <c r="C51" i="36" l="1"/>
  <c r="E50" i="36"/>
  <c r="D50" i="36"/>
  <c r="F49" i="36"/>
  <c r="G49" i="36" s="1"/>
  <c r="F50" i="36" l="1"/>
  <c r="G50" i="36" s="1"/>
  <c r="C52" i="36"/>
  <c r="D51" i="36"/>
  <c r="E51" i="36"/>
  <c r="D52" i="36" l="1"/>
  <c r="C53" i="36"/>
  <c r="E52" i="36"/>
  <c r="F51" i="36"/>
  <c r="G51" i="36" s="1"/>
  <c r="F52" i="36" l="1"/>
  <c r="G52" i="36" s="1"/>
  <c r="E53" i="36"/>
  <c r="D53" i="36"/>
  <c r="C54" i="36"/>
  <c r="E54" i="36" l="1"/>
  <c r="D54" i="36"/>
  <c r="C55" i="36"/>
  <c r="F53" i="36"/>
  <c r="G53" i="36" s="1"/>
  <c r="E55" i="36" l="1"/>
  <c r="D55" i="36"/>
  <c r="C56" i="36"/>
  <c r="F54" i="36"/>
  <c r="G54" i="36" s="1"/>
  <c r="F55" i="36" l="1"/>
  <c r="G55" i="36" s="1"/>
  <c r="C57" i="36"/>
  <c r="E56" i="36"/>
  <c r="D56" i="36"/>
  <c r="F56" i="36" l="1"/>
  <c r="G56" i="36" s="1"/>
  <c r="C58" i="36"/>
  <c r="D57" i="36"/>
  <c r="E57" i="36"/>
  <c r="F57" i="36" l="1"/>
  <c r="G57" i="36" s="1"/>
  <c r="D58" i="36"/>
  <c r="C59" i="36"/>
  <c r="E58" i="36"/>
  <c r="E59" i="36" l="1"/>
  <c r="D59" i="36"/>
  <c r="C60" i="36"/>
  <c r="F58" i="36"/>
  <c r="G58" i="36" s="1"/>
  <c r="E60" i="36" l="1"/>
  <c r="D60" i="36"/>
  <c r="C61" i="36"/>
  <c r="F59" i="36"/>
  <c r="G59" i="36" s="1"/>
  <c r="E61" i="36" l="1"/>
  <c r="D61" i="36"/>
  <c r="C62" i="36"/>
  <c r="F60" i="36"/>
  <c r="G60" i="36" s="1"/>
  <c r="F61" i="36" l="1"/>
  <c r="G61" i="36" s="1"/>
  <c r="C63" i="36"/>
  <c r="E62" i="36"/>
  <c r="D62" i="36"/>
  <c r="F62" i="36" l="1"/>
  <c r="G62" i="36" s="1"/>
  <c r="C64" i="36"/>
  <c r="D63" i="36"/>
  <c r="E63" i="36"/>
  <c r="F63" i="36" l="1"/>
  <c r="G63" i="36" s="1"/>
  <c r="D64" i="36"/>
  <c r="C65" i="36"/>
  <c r="E64" i="36"/>
  <c r="E65" i="36" l="1"/>
  <c r="D65" i="36"/>
  <c r="C66" i="36"/>
  <c r="F64" i="36"/>
  <c r="G64" i="36" s="1"/>
  <c r="E66" i="36" l="1"/>
  <c r="D66" i="36"/>
  <c r="C67" i="36"/>
  <c r="F65" i="36"/>
  <c r="G65" i="36" s="1"/>
  <c r="E67" i="36" l="1"/>
  <c r="D67" i="36"/>
  <c r="C68" i="36"/>
  <c r="F66" i="36"/>
  <c r="G66" i="36" s="1"/>
  <c r="F67" i="36" l="1"/>
  <c r="G67" i="36" s="1"/>
  <c r="C69" i="36"/>
  <c r="E68" i="36"/>
  <c r="D68" i="36"/>
  <c r="F68" i="36" l="1"/>
  <c r="G68" i="36" s="1"/>
  <c r="C70" i="36"/>
  <c r="D69" i="36"/>
  <c r="E69" i="36"/>
  <c r="F69" i="36" l="1"/>
  <c r="G69" i="36" s="1"/>
  <c r="D70" i="36"/>
  <c r="C71" i="36"/>
  <c r="E70" i="36"/>
  <c r="E71" i="36" l="1"/>
  <c r="D71" i="36"/>
  <c r="C72" i="36"/>
  <c r="F70" i="36"/>
  <c r="G70" i="36" s="1"/>
  <c r="E72" i="36" l="1"/>
  <c r="D72" i="36"/>
  <c r="C73" i="36"/>
  <c r="F71" i="36"/>
  <c r="G71" i="36" s="1"/>
  <c r="E73" i="36" l="1"/>
  <c r="D73" i="36"/>
  <c r="C74" i="36"/>
  <c r="F72" i="36"/>
  <c r="G72" i="36" s="1"/>
  <c r="F73" i="36" l="1"/>
  <c r="G73" i="36" s="1"/>
  <c r="C75" i="36"/>
  <c r="E74" i="36"/>
  <c r="D74" i="36"/>
  <c r="F74" i="36" l="1"/>
  <c r="G74" i="36" s="1"/>
  <c r="C76" i="36"/>
  <c r="D75" i="36"/>
  <c r="E75" i="36"/>
  <c r="F75" i="36" l="1"/>
  <c r="G75" i="36" s="1"/>
  <c r="D76" i="36"/>
  <c r="C77" i="36"/>
  <c r="E76" i="36"/>
  <c r="E77" i="36" l="1"/>
  <c r="D77" i="36"/>
  <c r="C78" i="36"/>
  <c r="F76" i="36"/>
  <c r="G76" i="36" s="1"/>
  <c r="E78" i="36" l="1"/>
  <c r="D78" i="36"/>
  <c r="C79" i="36"/>
  <c r="F77" i="36"/>
  <c r="G77" i="36" s="1"/>
  <c r="E79" i="36" l="1"/>
  <c r="D79" i="36"/>
  <c r="C80" i="36"/>
  <c r="F78" i="36"/>
  <c r="G78" i="36" s="1"/>
  <c r="F79" i="36" l="1"/>
  <c r="G79" i="36" s="1"/>
  <c r="C81" i="36"/>
  <c r="E80" i="36"/>
  <c r="D80" i="36"/>
  <c r="F80" i="36" l="1"/>
  <c r="G80" i="36" s="1"/>
  <c r="C82" i="36"/>
  <c r="D81" i="36"/>
  <c r="E81" i="36"/>
  <c r="F81" i="36" l="1"/>
  <c r="G81" i="36" s="1"/>
  <c r="D82" i="36"/>
  <c r="C83" i="36"/>
  <c r="E82" i="36"/>
  <c r="E83" i="36" l="1"/>
  <c r="D83" i="36"/>
  <c r="C84" i="36"/>
  <c r="F82" i="36"/>
  <c r="G82" i="36" s="1"/>
  <c r="E84" i="36" l="1"/>
  <c r="D84" i="36"/>
  <c r="C85" i="36"/>
  <c r="F83" i="36"/>
  <c r="G83" i="36" s="1"/>
  <c r="E85" i="36" l="1"/>
  <c r="D85" i="36"/>
  <c r="C86" i="36"/>
  <c r="F84" i="36"/>
  <c r="G84" i="36" s="1"/>
  <c r="F85" i="36" l="1"/>
  <c r="G85" i="36" s="1"/>
  <c r="C87" i="36"/>
  <c r="E86" i="36"/>
  <c r="D86" i="36"/>
  <c r="F86" i="36" l="1"/>
  <c r="G86" i="36" s="1"/>
  <c r="C88" i="36"/>
  <c r="D87" i="36"/>
  <c r="E87" i="36"/>
  <c r="F87" i="36" l="1"/>
  <c r="G87" i="36" s="1"/>
  <c r="D88" i="36"/>
  <c r="C89" i="36"/>
  <c r="E88" i="36"/>
  <c r="E89" i="36" l="1"/>
  <c r="D89" i="36"/>
  <c r="C90" i="36"/>
  <c r="F88" i="36"/>
  <c r="G88" i="36" s="1"/>
  <c r="E90" i="36" l="1"/>
  <c r="D90" i="36"/>
  <c r="C91" i="36"/>
  <c r="F89" i="36"/>
  <c r="G89" i="36" s="1"/>
  <c r="E91" i="36" l="1"/>
  <c r="D91" i="36"/>
  <c r="C92" i="36"/>
  <c r="F90" i="36"/>
  <c r="G90" i="36" s="1"/>
  <c r="F91" i="36" l="1"/>
  <c r="G91" i="36" s="1"/>
  <c r="C93" i="36"/>
  <c r="E92" i="36"/>
  <c r="D92" i="36"/>
  <c r="F92" i="36" l="1"/>
  <c r="G92" i="36" s="1"/>
  <c r="C94" i="36"/>
  <c r="D93" i="36"/>
  <c r="E93" i="36"/>
  <c r="F93" i="36" l="1"/>
  <c r="G93" i="36" s="1"/>
  <c r="D94" i="36"/>
  <c r="C95" i="36"/>
  <c r="E94" i="36"/>
  <c r="E95" i="36" l="1"/>
  <c r="D95" i="36"/>
  <c r="C96" i="36"/>
  <c r="F94" i="36"/>
  <c r="G94" i="36" s="1"/>
  <c r="E96" i="36" l="1"/>
  <c r="D96" i="36"/>
  <c r="C97" i="36"/>
  <c r="F95" i="36"/>
  <c r="G95" i="36" s="1"/>
  <c r="E97" i="36" l="1"/>
  <c r="D97" i="36"/>
  <c r="C98" i="36"/>
  <c r="F96" i="36"/>
  <c r="G96" i="36" s="1"/>
  <c r="F97" i="36" l="1"/>
  <c r="G97" i="36" s="1"/>
  <c r="C99" i="36"/>
  <c r="E98" i="36"/>
  <c r="D98" i="36"/>
  <c r="F98" i="36" l="1"/>
  <c r="G98" i="36" s="1"/>
  <c r="C100" i="36"/>
  <c r="D99" i="36"/>
  <c r="E99" i="36"/>
  <c r="F99" i="36" l="1"/>
  <c r="G99" i="36" s="1"/>
  <c r="D100" i="36"/>
  <c r="C101" i="36"/>
  <c r="E100" i="36"/>
  <c r="E101" i="36" l="1"/>
  <c r="D101" i="36"/>
  <c r="C102" i="36"/>
  <c r="F100" i="36"/>
  <c r="G100" i="36" s="1"/>
  <c r="E102" i="36" l="1"/>
  <c r="D102" i="36"/>
  <c r="C103" i="36"/>
  <c r="F101" i="36"/>
  <c r="G101" i="36" s="1"/>
  <c r="E103" i="36" l="1"/>
  <c r="D103" i="36"/>
  <c r="C104" i="36"/>
  <c r="F102" i="36"/>
  <c r="G102" i="36" s="1"/>
  <c r="F103" i="36" l="1"/>
  <c r="G103" i="36" s="1"/>
  <c r="C105" i="36"/>
  <c r="E104" i="36"/>
  <c r="D104" i="36"/>
  <c r="F104" i="36" l="1"/>
  <c r="G104" i="36" s="1"/>
  <c r="C106" i="36"/>
  <c r="D105" i="36"/>
  <c r="E105" i="36"/>
  <c r="F105" i="36" l="1"/>
  <c r="G105" i="36" s="1"/>
  <c r="D106" i="36"/>
  <c r="C107" i="36"/>
  <c r="E106" i="36"/>
  <c r="E107" i="36" l="1"/>
  <c r="C108" i="36"/>
  <c r="D107" i="36"/>
  <c r="F106" i="36"/>
  <c r="G106" i="36" s="1"/>
  <c r="F107" i="36" l="1"/>
  <c r="G107" i="36" s="1"/>
  <c r="C109" i="36"/>
  <c r="E108" i="36"/>
  <c r="D108" i="36"/>
  <c r="F108" i="36" l="1"/>
  <c r="G108" i="36" s="1"/>
  <c r="C110" i="36"/>
  <c r="E109" i="36"/>
  <c r="D109" i="36"/>
  <c r="F109" i="36" l="1"/>
  <c r="G109" i="36" s="1"/>
  <c r="D110" i="36"/>
  <c r="C111" i="36"/>
  <c r="E110" i="36"/>
  <c r="E111" i="36" l="1"/>
  <c r="D111" i="36"/>
  <c r="C112" i="36"/>
  <c r="F110" i="36"/>
  <c r="G110" i="36" s="1"/>
  <c r="E112" i="36" l="1"/>
  <c r="D112" i="36"/>
  <c r="C113" i="36"/>
  <c r="F111" i="36"/>
  <c r="G111" i="36" s="1"/>
  <c r="E113" i="36" l="1"/>
  <c r="D113" i="36"/>
  <c r="C114" i="36"/>
  <c r="F112" i="36"/>
  <c r="G112" i="36" s="1"/>
  <c r="F113" i="36" l="1"/>
  <c r="G113" i="36" s="1"/>
  <c r="C115" i="36"/>
  <c r="E114" i="36"/>
  <c r="D114" i="36"/>
  <c r="F114" i="36" l="1"/>
  <c r="G114" i="36" s="1"/>
  <c r="C116" i="36"/>
  <c r="E115" i="36"/>
  <c r="D115" i="36"/>
  <c r="F115" i="36" l="1"/>
  <c r="G115" i="36" s="1"/>
  <c r="D116" i="36"/>
  <c r="C117" i="36"/>
  <c r="E116" i="36"/>
  <c r="E117" i="36" l="1"/>
  <c r="D117" i="36"/>
  <c r="C118" i="36"/>
  <c r="F116" i="36"/>
  <c r="G116" i="36" s="1"/>
  <c r="E118" i="36" l="1"/>
  <c r="D118" i="36"/>
  <c r="C119" i="36"/>
  <c r="F117" i="36"/>
  <c r="G117" i="36" s="1"/>
  <c r="E119" i="36" l="1"/>
  <c r="D119" i="36"/>
  <c r="C120" i="36"/>
  <c r="F118" i="36"/>
  <c r="G118" i="36" s="1"/>
  <c r="F119" i="36" l="1"/>
  <c r="G119" i="36" s="1"/>
  <c r="C121" i="36"/>
  <c r="E120" i="36"/>
  <c r="D120" i="36"/>
  <c r="F120" i="36" l="1"/>
  <c r="G120" i="36" s="1"/>
  <c r="C122" i="36"/>
  <c r="E121" i="36"/>
  <c r="D121" i="36"/>
  <c r="F121" i="36" l="1"/>
  <c r="G121" i="36" s="1"/>
  <c r="D122" i="36"/>
  <c r="C123" i="36"/>
  <c r="E122" i="36"/>
  <c r="E123" i="36" l="1"/>
  <c r="D123" i="36"/>
  <c r="C124" i="36"/>
  <c r="F122" i="36"/>
  <c r="G122" i="36" s="1"/>
  <c r="E124" i="36" l="1"/>
  <c r="D124" i="36"/>
  <c r="C125" i="36"/>
  <c r="F123" i="36"/>
  <c r="G123" i="36" s="1"/>
  <c r="E125" i="36" l="1"/>
  <c r="D125" i="36"/>
  <c r="C126" i="36"/>
  <c r="F124" i="36"/>
  <c r="G124" i="36" s="1"/>
  <c r="F125" i="36" l="1"/>
  <c r="G125" i="36" s="1"/>
  <c r="C127" i="36"/>
  <c r="E126" i="36"/>
  <c r="D126" i="36"/>
  <c r="F126" i="36" l="1"/>
  <c r="G126" i="36" s="1"/>
  <c r="C128" i="36"/>
  <c r="E127" i="36"/>
  <c r="D127" i="36"/>
  <c r="F127" i="36" l="1"/>
  <c r="G127" i="36" s="1"/>
  <c r="D128" i="36"/>
  <c r="C129" i="36"/>
  <c r="E128" i="36"/>
  <c r="E129" i="36" l="1"/>
  <c r="D129" i="36"/>
  <c r="C130" i="36"/>
  <c r="F128" i="36"/>
  <c r="G128" i="36" s="1"/>
  <c r="E130" i="36" l="1"/>
  <c r="D130" i="36"/>
  <c r="C131" i="36"/>
  <c r="F129" i="36"/>
  <c r="G129" i="36" s="1"/>
  <c r="E131" i="36" l="1"/>
  <c r="D131" i="36"/>
  <c r="C132" i="36"/>
  <c r="F130" i="36"/>
  <c r="G130" i="36" s="1"/>
  <c r="F131" i="36" l="1"/>
  <c r="G131" i="36" s="1"/>
  <c r="C133" i="36"/>
  <c r="E132" i="36"/>
  <c r="D132" i="36"/>
  <c r="F132" i="36" l="1"/>
  <c r="G132" i="36" s="1"/>
  <c r="C134" i="36"/>
  <c r="E133" i="36"/>
  <c r="D133" i="36"/>
  <c r="F133" i="36" l="1"/>
  <c r="G133" i="36" s="1"/>
  <c r="D134" i="36"/>
  <c r="C135" i="36"/>
  <c r="E134" i="36"/>
  <c r="E135" i="36" l="1"/>
  <c r="D135" i="36"/>
  <c r="C136" i="36"/>
  <c r="F134" i="36"/>
  <c r="G134" i="36" s="1"/>
  <c r="E136" i="36" l="1"/>
  <c r="D136" i="36"/>
  <c r="C137" i="36"/>
  <c r="F135" i="36"/>
  <c r="G135" i="36" s="1"/>
  <c r="E137" i="36" l="1"/>
  <c r="D137" i="36"/>
  <c r="C138" i="36"/>
  <c r="F136" i="36"/>
  <c r="G136" i="36" s="1"/>
  <c r="F137" i="36" l="1"/>
  <c r="G137" i="36" s="1"/>
  <c r="C139" i="36"/>
  <c r="E138" i="36"/>
  <c r="D138" i="36"/>
  <c r="F138" i="36" l="1"/>
  <c r="G138" i="36" s="1"/>
  <c r="C140" i="36"/>
  <c r="E139" i="36"/>
  <c r="D139" i="36"/>
  <c r="F139" i="36" l="1"/>
  <c r="G139" i="36" s="1"/>
  <c r="D140" i="36"/>
  <c r="C141" i="36"/>
  <c r="E140" i="36"/>
  <c r="E141" i="36" l="1"/>
  <c r="D141" i="36"/>
  <c r="C142" i="36"/>
  <c r="F140" i="36"/>
  <c r="G140" i="36" s="1"/>
  <c r="E142" i="36" l="1"/>
  <c r="D142" i="36"/>
  <c r="C143" i="36"/>
  <c r="F141" i="36"/>
  <c r="G141" i="36" s="1"/>
  <c r="E143" i="36" l="1"/>
  <c r="D143" i="36"/>
  <c r="C144" i="36"/>
  <c r="F142" i="36"/>
  <c r="G142" i="36" s="1"/>
  <c r="F143" i="36" l="1"/>
  <c r="G143" i="36" s="1"/>
  <c r="C145" i="36"/>
  <c r="E144" i="36"/>
  <c r="D144" i="36"/>
  <c r="F144" i="36" l="1"/>
  <c r="G144" i="36" s="1"/>
  <c r="C146" i="36"/>
  <c r="E145" i="36"/>
  <c r="D145" i="36"/>
  <c r="F145" i="36" l="1"/>
  <c r="G145" i="36" s="1"/>
  <c r="D146" i="36"/>
  <c r="C147" i="36"/>
  <c r="E146" i="36"/>
  <c r="E147" i="36" l="1"/>
  <c r="D147" i="36"/>
  <c r="C148" i="36"/>
  <c r="F146" i="36"/>
  <c r="G146" i="36" s="1"/>
  <c r="E148" i="36" l="1"/>
  <c r="D148" i="36"/>
  <c r="C149" i="36"/>
  <c r="F147" i="36"/>
  <c r="G147" i="36" s="1"/>
  <c r="E149" i="36" l="1"/>
  <c r="D149" i="36"/>
  <c r="C150" i="36"/>
  <c r="F148" i="36"/>
  <c r="G148" i="36" s="1"/>
  <c r="F149" i="36" l="1"/>
  <c r="G149" i="36" s="1"/>
  <c r="C151" i="36"/>
  <c r="E150" i="36"/>
  <c r="D150" i="36"/>
  <c r="F150" i="36" l="1"/>
  <c r="G150" i="36" s="1"/>
  <c r="C152" i="36"/>
  <c r="E151" i="36"/>
  <c r="D151" i="36"/>
  <c r="F151" i="36" l="1"/>
  <c r="G151" i="36" s="1"/>
  <c r="D152" i="36"/>
  <c r="C153" i="36"/>
  <c r="E152" i="36"/>
  <c r="E153" i="36" l="1"/>
  <c r="D153" i="36"/>
  <c r="C154" i="36"/>
  <c r="F152" i="36"/>
  <c r="G152" i="36" s="1"/>
  <c r="E154" i="36" l="1"/>
  <c r="D154" i="36"/>
  <c r="C155" i="36"/>
  <c r="F153" i="36"/>
  <c r="G153" i="36" s="1"/>
  <c r="E155" i="36" l="1"/>
  <c r="D155" i="36"/>
  <c r="C156" i="36"/>
  <c r="F154" i="36"/>
  <c r="G154" i="36" s="1"/>
  <c r="F155" i="36" l="1"/>
  <c r="G155" i="36" s="1"/>
  <c r="C157" i="36"/>
  <c r="E156" i="36"/>
  <c r="D156" i="36"/>
  <c r="F156" i="36" l="1"/>
  <c r="G156" i="36" s="1"/>
  <c r="C158" i="36"/>
  <c r="E157" i="36"/>
  <c r="D157" i="36"/>
  <c r="F157" i="36" l="1"/>
  <c r="G157" i="36" s="1"/>
  <c r="D158" i="36"/>
  <c r="C159" i="36"/>
  <c r="E158" i="36"/>
  <c r="E159" i="36" l="1"/>
  <c r="D159" i="36"/>
  <c r="C160" i="36"/>
  <c r="F158" i="36"/>
  <c r="G158" i="36" s="1"/>
  <c r="E160" i="36" l="1"/>
  <c r="D160" i="36"/>
  <c r="C161" i="36"/>
  <c r="F159" i="36"/>
  <c r="G159" i="36" s="1"/>
  <c r="E161" i="36" l="1"/>
  <c r="D161" i="36"/>
  <c r="C162" i="36"/>
  <c r="F160" i="36"/>
  <c r="G160" i="36" s="1"/>
  <c r="F161" i="36" l="1"/>
  <c r="G161" i="36" s="1"/>
  <c r="C163" i="36"/>
  <c r="E162" i="36"/>
  <c r="D162" i="36"/>
  <c r="F162" i="36" l="1"/>
  <c r="G162" i="36" s="1"/>
  <c r="C164" i="36"/>
  <c r="E163" i="36"/>
  <c r="D163" i="36"/>
  <c r="F163" i="36" l="1"/>
  <c r="G163" i="36" s="1"/>
  <c r="D164" i="36"/>
  <c r="C165" i="36"/>
  <c r="E164" i="36"/>
  <c r="E165" i="36" l="1"/>
  <c r="D165" i="36"/>
  <c r="C166" i="36"/>
  <c r="F164" i="36"/>
  <c r="G164" i="36" s="1"/>
  <c r="E166" i="36" l="1"/>
  <c r="D166" i="36"/>
  <c r="C167" i="36"/>
  <c r="F165" i="36"/>
  <c r="G165" i="36" s="1"/>
  <c r="E167" i="36" l="1"/>
  <c r="D167" i="36"/>
  <c r="C168" i="36"/>
  <c r="F166" i="36"/>
  <c r="G166" i="36" s="1"/>
  <c r="F167" i="36" l="1"/>
  <c r="G167" i="36" s="1"/>
  <c r="C169" i="36"/>
  <c r="E168" i="36"/>
  <c r="D168" i="36"/>
  <c r="F168" i="36" l="1"/>
  <c r="G168" i="36" s="1"/>
  <c r="C170" i="36"/>
  <c r="E169" i="36"/>
  <c r="D169" i="36"/>
  <c r="F169" i="36" l="1"/>
  <c r="G169" i="36" s="1"/>
  <c r="D170" i="36"/>
  <c r="C171" i="36"/>
  <c r="E170" i="36"/>
  <c r="E171" i="36" l="1"/>
  <c r="D171" i="36"/>
  <c r="C172" i="36"/>
  <c r="F170" i="36"/>
  <c r="G170" i="36" s="1"/>
  <c r="E172" i="36" l="1"/>
  <c r="D172" i="36"/>
  <c r="C173" i="36"/>
  <c r="F171" i="36"/>
  <c r="G171" i="36" s="1"/>
  <c r="E173" i="36" l="1"/>
  <c r="D173" i="36"/>
  <c r="C174" i="36"/>
  <c r="F172" i="36"/>
  <c r="G172" i="36" s="1"/>
  <c r="F173" i="36" l="1"/>
  <c r="G173" i="36" s="1"/>
  <c r="C175" i="36"/>
  <c r="E174" i="36"/>
  <c r="D174" i="36"/>
  <c r="F174" i="36" l="1"/>
  <c r="G174" i="36" s="1"/>
  <c r="C176" i="36"/>
  <c r="E175" i="36"/>
  <c r="D175" i="36"/>
  <c r="F175" i="36" l="1"/>
  <c r="G175" i="36" s="1"/>
  <c r="D176" i="36"/>
  <c r="C177" i="36"/>
  <c r="E176" i="36"/>
  <c r="E177" i="36" l="1"/>
  <c r="D177" i="36"/>
  <c r="C178" i="36"/>
  <c r="F176" i="36"/>
  <c r="G176" i="36" s="1"/>
  <c r="E178" i="36" l="1"/>
  <c r="D178" i="36"/>
  <c r="C179" i="36"/>
  <c r="F177" i="36"/>
  <c r="G177" i="36" s="1"/>
  <c r="E179" i="36" l="1"/>
  <c r="D179" i="36"/>
  <c r="C180" i="36"/>
  <c r="F178" i="36"/>
  <c r="G178" i="36" s="1"/>
  <c r="F179" i="36" l="1"/>
  <c r="G179" i="36" s="1"/>
  <c r="C181" i="36"/>
  <c r="E180" i="36"/>
  <c r="D180" i="36"/>
  <c r="F180" i="36" l="1"/>
  <c r="G180" i="36" s="1"/>
  <c r="C182" i="36"/>
  <c r="E181" i="36"/>
  <c r="D181" i="36"/>
  <c r="F181" i="36" l="1"/>
  <c r="G181" i="36" s="1"/>
  <c r="D182" i="36"/>
  <c r="C183" i="36"/>
  <c r="E182" i="36"/>
  <c r="E183" i="36" l="1"/>
  <c r="D183" i="36"/>
  <c r="C184" i="36"/>
  <c r="F182" i="36"/>
  <c r="G182" i="36" s="1"/>
  <c r="E184" i="36" l="1"/>
  <c r="D184" i="36"/>
  <c r="C185" i="36"/>
  <c r="F183" i="36"/>
  <c r="G183" i="36" s="1"/>
  <c r="E185" i="36" l="1"/>
  <c r="D185" i="36"/>
  <c r="C186" i="36"/>
  <c r="F184" i="36"/>
  <c r="G184" i="36" s="1"/>
  <c r="F185" i="36" l="1"/>
  <c r="G185" i="36" s="1"/>
  <c r="C187" i="36"/>
  <c r="E186" i="36"/>
  <c r="D186" i="36"/>
  <c r="F186" i="36" l="1"/>
  <c r="G186" i="36" s="1"/>
  <c r="C188" i="36"/>
  <c r="E187" i="36"/>
  <c r="D187" i="36"/>
  <c r="F187" i="36" l="1"/>
  <c r="G187" i="36" s="1"/>
  <c r="D188" i="36"/>
  <c r="C189" i="36"/>
  <c r="E188" i="36"/>
  <c r="E189" i="36" l="1"/>
  <c r="D189" i="36"/>
  <c r="C190" i="36"/>
  <c r="F188" i="36"/>
  <c r="G188" i="36" s="1"/>
  <c r="E190" i="36" l="1"/>
  <c r="D190" i="36"/>
  <c r="C191" i="36"/>
  <c r="F189" i="36"/>
  <c r="G189" i="36" s="1"/>
  <c r="E191" i="36" l="1"/>
  <c r="D191" i="36"/>
  <c r="C192" i="36"/>
  <c r="F190" i="36"/>
  <c r="G190" i="36" s="1"/>
  <c r="F191" i="36" l="1"/>
  <c r="G191" i="36" s="1"/>
  <c r="C193" i="36"/>
  <c r="E192" i="36"/>
  <c r="D192" i="36"/>
  <c r="F192" i="36" l="1"/>
  <c r="G192" i="36" s="1"/>
  <c r="C194" i="36"/>
  <c r="E193" i="36"/>
  <c r="D193" i="36"/>
  <c r="F193" i="36" l="1"/>
  <c r="G193" i="36" s="1"/>
  <c r="D194" i="36"/>
  <c r="C195" i="36"/>
  <c r="E194" i="36"/>
  <c r="E195" i="36" l="1"/>
  <c r="D195" i="36"/>
  <c r="C196" i="36"/>
  <c r="F194" i="36"/>
  <c r="G194" i="36" s="1"/>
  <c r="E196" i="36" l="1"/>
  <c r="D196" i="36"/>
  <c r="C197" i="36"/>
  <c r="F195" i="36"/>
  <c r="G195" i="36" s="1"/>
  <c r="E197" i="36" l="1"/>
  <c r="D197" i="36"/>
  <c r="C198" i="36"/>
  <c r="F196" i="36"/>
  <c r="G196" i="36" s="1"/>
  <c r="F197" i="36" l="1"/>
  <c r="G197" i="36" s="1"/>
  <c r="C199" i="36"/>
  <c r="E198" i="36"/>
  <c r="D198" i="36"/>
  <c r="F198" i="36" l="1"/>
  <c r="G198" i="36" s="1"/>
  <c r="C200" i="36"/>
  <c r="E199" i="36"/>
  <c r="D199" i="36"/>
  <c r="F199" i="36" l="1"/>
  <c r="G199" i="36" s="1"/>
  <c r="D200" i="36"/>
  <c r="C201" i="36"/>
  <c r="E200" i="36"/>
  <c r="E201" i="36" l="1"/>
  <c r="D201" i="36"/>
  <c r="C202" i="36"/>
  <c r="F200" i="36"/>
  <c r="G200" i="36" s="1"/>
  <c r="E202" i="36" l="1"/>
  <c r="D202" i="36"/>
  <c r="C203" i="36"/>
  <c r="F201" i="36"/>
  <c r="G201" i="36" s="1"/>
  <c r="E203" i="36" l="1"/>
  <c r="D203" i="36"/>
  <c r="C204" i="36"/>
  <c r="F202" i="36"/>
  <c r="G202" i="36" s="1"/>
  <c r="F203" i="36" l="1"/>
  <c r="G203" i="36" s="1"/>
  <c r="C205" i="36"/>
  <c r="E204" i="36"/>
  <c r="D204" i="36"/>
  <c r="F204" i="36" l="1"/>
  <c r="G204" i="36" s="1"/>
  <c r="C206" i="36"/>
  <c r="E205" i="36"/>
  <c r="D205" i="36"/>
  <c r="F205" i="36" l="1"/>
  <c r="G205" i="36" s="1"/>
  <c r="D206" i="36"/>
  <c r="C207" i="36"/>
  <c r="E206" i="36"/>
  <c r="E207" i="36" l="1"/>
  <c r="D207" i="36"/>
  <c r="C208" i="36"/>
  <c r="F206" i="36"/>
  <c r="G206" i="36" s="1"/>
  <c r="E208" i="36" l="1"/>
  <c r="D208" i="36"/>
  <c r="F207" i="36"/>
  <c r="G207" i="36" s="1"/>
  <c r="F208" i="36" l="1"/>
  <c r="G208" i="36" s="1"/>
  <c r="P4" i="34" l="1"/>
  <c r="C9" i="34"/>
  <c r="C10" i="34" s="1"/>
  <c r="C11" i="34" s="1"/>
  <c r="C12" i="34" s="1"/>
  <c r="C13" i="34" s="1"/>
  <c r="C14" i="34" s="1"/>
  <c r="C15" i="34" s="1"/>
  <c r="C16" i="34" s="1"/>
  <c r="C17" i="34" s="1"/>
  <c r="C18" i="34" s="1"/>
  <c r="C19" i="34" s="1"/>
  <c r="C20" i="34" s="1"/>
  <c r="C21" i="34" s="1"/>
  <c r="C22" i="34" s="1"/>
  <c r="C23" i="34" s="1"/>
  <c r="C24" i="34" s="1"/>
  <c r="C25" i="34" s="1"/>
  <c r="C26" i="34" s="1"/>
  <c r="C27" i="34" s="1"/>
  <c r="C28" i="34" s="1"/>
  <c r="C29" i="34" s="1"/>
  <c r="C30" i="34" s="1"/>
  <c r="C31" i="34" s="1"/>
  <c r="C32" i="34" s="1"/>
  <c r="C33" i="34" s="1"/>
  <c r="C34" i="34" s="1"/>
  <c r="C35" i="34" s="1"/>
  <c r="C36" i="34" s="1"/>
  <c r="C37" i="34" s="1"/>
  <c r="C38" i="34" s="1"/>
  <c r="C39" i="34" s="1"/>
  <c r="C40" i="34" s="1"/>
  <c r="C41" i="34" s="1"/>
  <c r="C42" i="34" s="1"/>
  <c r="C43" i="34" s="1"/>
  <c r="C44" i="34" s="1"/>
  <c r="C45" i="34" s="1"/>
  <c r="C46" i="34" s="1"/>
  <c r="C47" i="34" s="1"/>
  <c r="C48" i="34" s="1"/>
  <c r="C49" i="34" s="1"/>
  <c r="C50" i="34" s="1"/>
  <c r="C51" i="34" s="1"/>
  <c r="C52" i="34" s="1"/>
  <c r="C53" i="34" s="1"/>
  <c r="C54" i="34" s="1"/>
  <c r="C55" i="34" s="1"/>
  <c r="C56" i="34" s="1"/>
  <c r="C57" i="34" s="1"/>
  <c r="C58" i="34" s="1"/>
  <c r="C59" i="34" s="1"/>
  <c r="C60" i="34" s="1"/>
  <c r="C61" i="34" s="1"/>
  <c r="C62" i="34" s="1"/>
  <c r="C63" i="34" s="1"/>
  <c r="C64" i="34" s="1"/>
  <c r="C65" i="34" s="1"/>
  <c r="C66" i="34" s="1"/>
  <c r="C67" i="34" s="1"/>
  <c r="C68" i="34" s="1"/>
  <c r="C69" i="34" s="1"/>
  <c r="C70" i="34" s="1"/>
  <c r="C71" i="34" s="1"/>
  <c r="C72" i="34" s="1"/>
  <c r="C73" i="34" s="1"/>
  <c r="C74" i="34" s="1"/>
  <c r="C75" i="34" s="1"/>
  <c r="C76" i="34" s="1"/>
  <c r="C77" i="34" s="1"/>
  <c r="C78" i="34" s="1"/>
  <c r="C79" i="34" s="1"/>
  <c r="C80" i="34" s="1"/>
  <c r="C81" i="34" s="1"/>
  <c r="C82" i="34" s="1"/>
  <c r="C83" i="34" s="1"/>
  <c r="C84" i="34" s="1"/>
  <c r="C85" i="34" s="1"/>
  <c r="C86" i="34" s="1"/>
  <c r="C87" i="34" s="1"/>
  <c r="C88" i="34" s="1"/>
  <c r="C89" i="34" s="1"/>
  <c r="C90" i="34" s="1"/>
  <c r="C91" i="34" s="1"/>
  <c r="C92" i="34" s="1"/>
  <c r="C93" i="34" s="1"/>
  <c r="C94" i="34" s="1"/>
  <c r="C95" i="34" s="1"/>
  <c r="C96" i="34" s="1"/>
  <c r="C97" i="34" s="1"/>
  <c r="C98" i="34" s="1"/>
  <c r="C99" i="34" s="1"/>
  <c r="C100" i="34" s="1"/>
  <c r="C101" i="34" s="1"/>
  <c r="C102" i="34" s="1"/>
  <c r="C103" i="34" s="1"/>
  <c r="C104" i="34" s="1"/>
  <c r="C105" i="34" s="1"/>
  <c r="C106" i="34" s="1"/>
  <c r="C107" i="34" s="1"/>
  <c r="C108" i="34" s="1"/>
  <c r="C109" i="34" s="1"/>
  <c r="C110" i="34" s="1"/>
  <c r="C111" i="34" s="1"/>
  <c r="C112" i="34" s="1"/>
  <c r="C113" i="34" s="1"/>
  <c r="C114" i="34" s="1"/>
  <c r="C115" i="34" s="1"/>
  <c r="C116" i="34" s="1"/>
  <c r="C117" i="34" s="1"/>
  <c r="C118" i="34" s="1"/>
  <c r="C119" i="34" s="1"/>
  <c r="C120" i="34" s="1"/>
  <c r="C121" i="34" s="1"/>
  <c r="C122" i="34" s="1"/>
  <c r="C123" i="34" s="1"/>
  <c r="C124" i="34" s="1"/>
  <c r="C125" i="34" s="1"/>
  <c r="C126" i="34" s="1"/>
  <c r="C127" i="34" s="1"/>
  <c r="C128" i="34" s="1"/>
  <c r="C129" i="34" s="1"/>
  <c r="C130" i="34" s="1"/>
  <c r="C131" i="34" s="1"/>
  <c r="C132" i="34" s="1"/>
  <c r="C133" i="34" s="1"/>
  <c r="C134" i="34" s="1"/>
  <c r="C135" i="34" s="1"/>
  <c r="C136" i="34" s="1"/>
  <c r="C137" i="34" s="1"/>
  <c r="C138" i="34" s="1"/>
  <c r="C139" i="34" s="1"/>
  <c r="C140" i="34" s="1"/>
  <c r="C141" i="34" s="1"/>
  <c r="C142" i="34" s="1"/>
  <c r="C143" i="34" s="1"/>
  <c r="C144" i="34" s="1"/>
  <c r="C145" i="34" s="1"/>
  <c r="C146" i="34" s="1"/>
  <c r="C147" i="34" s="1"/>
  <c r="C148" i="34" s="1"/>
  <c r="C149" i="34" s="1"/>
  <c r="C150" i="34" s="1"/>
  <c r="C151" i="34" s="1"/>
  <c r="C152" i="34" s="1"/>
  <c r="C153" i="34" s="1"/>
  <c r="C154" i="34" s="1"/>
  <c r="C155" i="34" s="1"/>
  <c r="C156" i="34" s="1"/>
  <c r="C157" i="34" s="1"/>
  <c r="C158" i="34" s="1"/>
  <c r="C159" i="34" s="1"/>
  <c r="C160" i="34" s="1"/>
  <c r="C161" i="34" s="1"/>
  <c r="C162" i="34" s="1"/>
  <c r="C163" i="34" s="1"/>
  <c r="C164" i="34" s="1"/>
  <c r="C165" i="34" s="1"/>
  <c r="C166" i="34" s="1"/>
  <c r="C167" i="34" s="1"/>
  <c r="C168" i="34" s="1"/>
  <c r="C169" i="34" s="1"/>
  <c r="C170" i="34" s="1"/>
  <c r="C171" i="34" s="1"/>
  <c r="C172" i="34" s="1"/>
  <c r="C173" i="34" s="1"/>
  <c r="C174" i="34" s="1"/>
  <c r="C175" i="34" s="1"/>
  <c r="C176" i="34" s="1"/>
  <c r="C177" i="34" s="1"/>
  <c r="C178" i="34" s="1"/>
  <c r="C179" i="34" s="1"/>
  <c r="C180" i="34" s="1"/>
  <c r="C181" i="34" s="1"/>
  <c r="C182" i="34" s="1"/>
  <c r="C183" i="34" s="1"/>
  <c r="C184" i="34" s="1"/>
  <c r="C185" i="34" s="1"/>
  <c r="C186" i="34" s="1"/>
  <c r="C187" i="34" s="1"/>
  <c r="C188" i="34" s="1"/>
  <c r="C189" i="34" s="1"/>
  <c r="C190" i="34" s="1"/>
  <c r="C191" i="34" s="1"/>
  <c r="C192" i="34" s="1"/>
  <c r="C193" i="34" s="1"/>
  <c r="C194" i="34" s="1"/>
  <c r="C195" i="34" s="1"/>
  <c r="C196" i="34" s="1"/>
  <c r="C197" i="34" s="1"/>
  <c r="C198" i="34" s="1"/>
  <c r="C199" i="34" s="1"/>
  <c r="C200" i="34" s="1"/>
  <c r="C201" i="34" s="1"/>
  <c r="C202" i="34" s="1"/>
  <c r="C203" i="34" s="1"/>
  <c r="C204" i="34" s="1"/>
  <c r="C205" i="34" s="1"/>
  <c r="C206" i="34" s="1"/>
  <c r="C207" i="34" s="1"/>
  <c r="C208" i="34" s="1"/>
  <c r="L3" i="34"/>
  <c r="P3" i="34" l="1"/>
  <c r="M4" i="34"/>
  <c r="M3" i="34"/>
  <c r="L4" i="34"/>
  <c r="K4" i="34"/>
  <c r="K3" i="34"/>
  <c r="D9" i="34" s="1"/>
  <c r="D10" i="34" s="1"/>
  <c r="D11" i="34" s="1"/>
  <c r="D12" i="34" s="1"/>
  <c r="D13" i="34" s="1"/>
  <c r="D14" i="34" s="1"/>
  <c r="D15" i="34" s="1"/>
  <c r="D16" i="34" s="1"/>
  <c r="D17" i="34" s="1"/>
  <c r="D18" i="34" s="1"/>
  <c r="D19" i="34" s="1"/>
  <c r="D20" i="34" s="1"/>
  <c r="D21" i="34" s="1"/>
  <c r="D22" i="34" s="1"/>
  <c r="D23" i="34" s="1"/>
  <c r="D24" i="34" s="1"/>
  <c r="D25" i="34" s="1"/>
  <c r="D26" i="34" s="1"/>
  <c r="D27" i="34" s="1"/>
  <c r="D28" i="34" s="1"/>
  <c r="D29" i="34" s="1"/>
  <c r="D30" i="34" s="1"/>
  <c r="D31" i="34" s="1"/>
  <c r="D32" i="34" s="1"/>
  <c r="D33" i="34" s="1"/>
  <c r="D34" i="34" s="1"/>
  <c r="D35" i="34" s="1"/>
  <c r="D36" i="34" s="1"/>
  <c r="D37" i="34" s="1"/>
  <c r="D38" i="34" s="1"/>
  <c r="D39" i="34" s="1"/>
  <c r="D40" i="34" s="1"/>
  <c r="D41" i="34" s="1"/>
  <c r="D42" i="34" s="1"/>
  <c r="D43" i="34" s="1"/>
  <c r="D44" i="34" s="1"/>
  <c r="D45" i="34" s="1"/>
  <c r="D46" i="34" s="1"/>
  <c r="D47" i="34" s="1"/>
  <c r="D48" i="34" s="1"/>
  <c r="D49" i="34" s="1"/>
  <c r="D50" i="34" s="1"/>
  <c r="D51" i="34" s="1"/>
  <c r="D52" i="34" s="1"/>
  <c r="D53" i="34" s="1"/>
  <c r="D54" i="34" s="1"/>
  <c r="D55" i="34" s="1"/>
  <c r="D56" i="34" s="1"/>
  <c r="D57" i="34" s="1"/>
  <c r="D58" i="34" s="1"/>
  <c r="D59" i="34" s="1"/>
  <c r="D60" i="34" s="1"/>
  <c r="D61" i="34" s="1"/>
  <c r="D62" i="34" s="1"/>
  <c r="D63" i="34" s="1"/>
  <c r="D64" i="34" s="1"/>
  <c r="D65" i="34" s="1"/>
  <c r="D66" i="34" s="1"/>
  <c r="D67" i="34" s="1"/>
  <c r="D68" i="34" s="1"/>
  <c r="D69" i="34" s="1"/>
  <c r="D70" i="34" s="1"/>
  <c r="D71" i="34" s="1"/>
  <c r="D72" i="34" s="1"/>
  <c r="D73" i="34" s="1"/>
  <c r="D74" i="34" s="1"/>
  <c r="D75" i="34" s="1"/>
  <c r="D76" i="34" s="1"/>
  <c r="D77" i="34" s="1"/>
  <c r="D78" i="34" s="1"/>
  <c r="D79" i="34" s="1"/>
  <c r="D80" i="34" s="1"/>
  <c r="D81" i="34" s="1"/>
  <c r="D82" i="34" s="1"/>
  <c r="D83" i="34" s="1"/>
  <c r="D84" i="34" s="1"/>
  <c r="D85" i="34" s="1"/>
  <c r="D86" i="34" s="1"/>
  <c r="D87" i="34" s="1"/>
  <c r="D88" i="34" s="1"/>
  <c r="D89" i="34" s="1"/>
  <c r="D90" i="34" s="1"/>
  <c r="D91" i="34" s="1"/>
  <c r="D92" i="34" s="1"/>
  <c r="D93" i="34" s="1"/>
  <c r="D94" i="34" s="1"/>
  <c r="D95" i="34" s="1"/>
  <c r="D96" i="34" s="1"/>
  <c r="D97" i="34" s="1"/>
  <c r="D98" i="34" s="1"/>
  <c r="D99" i="34" s="1"/>
  <c r="D100" i="34" s="1"/>
  <c r="D101" i="34" s="1"/>
  <c r="D102" i="34" s="1"/>
  <c r="D103" i="34" s="1"/>
  <c r="D104" i="34" s="1"/>
  <c r="D105" i="34" s="1"/>
  <c r="D106" i="34" s="1"/>
  <c r="D107" i="34" s="1"/>
  <c r="D108" i="34" s="1"/>
  <c r="D109" i="34" s="1"/>
  <c r="D110" i="34" s="1"/>
  <c r="D111" i="34" s="1"/>
  <c r="D112" i="34" s="1"/>
  <c r="D113" i="34" s="1"/>
  <c r="D114" i="34" s="1"/>
  <c r="D115" i="34" s="1"/>
  <c r="D116" i="34" s="1"/>
  <c r="D117" i="34" s="1"/>
  <c r="D118" i="34" s="1"/>
  <c r="D119" i="34" s="1"/>
  <c r="D120" i="34" s="1"/>
  <c r="D121" i="34" s="1"/>
  <c r="D122" i="34" s="1"/>
  <c r="D123" i="34" s="1"/>
  <c r="D124" i="34" s="1"/>
  <c r="D125" i="34" s="1"/>
  <c r="D126" i="34" s="1"/>
  <c r="D127" i="34" s="1"/>
  <c r="D128" i="34" s="1"/>
  <c r="D129" i="34" s="1"/>
  <c r="D130" i="34" s="1"/>
  <c r="D131" i="34" s="1"/>
  <c r="D132" i="34" s="1"/>
  <c r="D133" i="34" s="1"/>
  <c r="D134" i="34" s="1"/>
  <c r="D135" i="34" s="1"/>
  <c r="D136" i="34" s="1"/>
  <c r="D137" i="34" s="1"/>
  <c r="D138" i="34" s="1"/>
  <c r="D139" i="34" s="1"/>
  <c r="D140" i="34" s="1"/>
  <c r="D141" i="34" s="1"/>
  <c r="D142" i="34" s="1"/>
  <c r="D143" i="34" s="1"/>
  <c r="D144" i="34" s="1"/>
  <c r="D145" i="34" s="1"/>
  <c r="D146" i="34" s="1"/>
  <c r="D147" i="34" s="1"/>
  <c r="D148" i="34" s="1"/>
  <c r="D149" i="34" s="1"/>
  <c r="D150" i="34" s="1"/>
  <c r="D151" i="34" s="1"/>
  <c r="D152" i="34" s="1"/>
  <c r="D153" i="34" s="1"/>
  <c r="D154" i="34" s="1"/>
  <c r="D155" i="34" s="1"/>
  <c r="D156" i="34" s="1"/>
  <c r="D157" i="34" s="1"/>
  <c r="D158" i="34" s="1"/>
  <c r="D159" i="34" s="1"/>
  <c r="D160" i="34" s="1"/>
  <c r="D161" i="34" s="1"/>
  <c r="D162" i="34" s="1"/>
  <c r="D163" i="34" s="1"/>
  <c r="D164" i="34" s="1"/>
  <c r="D165" i="34" s="1"/>
  <c r="D166" i="34" s="1"/>
  <c r="D167" i="34" s="1"/>
  <c r="D168" i="34" s="1"/>
  <c r="D169" i="34" s="1"/>
  <c r="D170" i="34" s="1"/>
  <c r="D171" i="34" s="1"/>
  <c r="D172" i="34" s="1"/>
  <c r="D173" i="34" s="1"/>
  <c r="D174" i="34" s="1"/>
  <c r="D175" i="34" s="1"/>
  <c r="D176" i="34" s="1"/>
  <c r="D177" i="34" s="1"/>
  <c r="D178" i="34" s="1"/>
  <c r="D179" i="34" s="1"/>
  <c r="D180" i="34" s="1"/>
  <c r="D181" i="34" s="1"/>
  <c r="D182" i="34" s="1"/>
  <c r="D183" i="34" s="1"/>
  <c r="D184" i="34" s="1"/>
  <c r="D185" i="34" s="1"/>
  <c r="D186" i="34" s="1"/>
  <c r="D187" i="34" s="1"/>
  <c r="D188" i="34" s="1"/>
  <c r="D189" i="34" s="1"/>
  <c r="D190" i="34" s="1"/>
  <c r="D191" i="34" s="1"/>
  <c r="D192" i="34" s="1"/>
  <c r="D193" i="34" s="1"/>
  <c r="D194" i="34" s="1"/>
  <c r="D195" i="34" s="1"/>
  <c r="D196" i="34" s="1"/>
  <c r="D197" i="34" s="1"/>
  <c r="D198" i="34" s="1"/>
  <c r="D199" i="34" s="1"/>
  <c r="D200" i="34" s="1"/>
  <c r="D201" i="34" s="1"/>
  <c r="D202" i="34" s="1"/>
  <c r="D203" i="34" s="1"/>
  <c r="D204" i="34" s="1"/>
  <c r="D205" i="34" s="1"/>
  <c r="D206" i="34" s="1"/>
  <c r="D207" i="34" s="1"/>
  <c r="D208" i="34" s="1"/>
  <c r="E208" i="34" l="1"/>
  <c r="E86" i="34"/>
  <c r="E14" i="34"/>
  <c r="E175" i="34"/>
  <c r="E139" i="34"/>
  <c r="E103" i="34"/>
  <c r="E67" i="34"/>
  <c r="E31" i="34"/>
  <c r="E192" i="34"/>
  <c r="E156" i="34"/>
  <c r="E120" i="34"/>
  <c r="E84" i="34"/>
  <c r="E48" i="34"/>
  <c r="E12" i="34"/>
  <c r="E80" i="34"/>
  <c r="E185" i="34"/>
  <c r="E149" i="34"/>
  <c r="E113" i="34"/>
  <c r="E77" i="34"/>
  <c r="E41" i="34"/>
  <c r="E194" i="34"/>
  <c r="E202" i="34"/>
  <c r="E166" i="34"/>
  <c r="E130" i="34"/>
  <c r="E94" i="34"/>
  <c r="E58" i="34"/>
  <c r="E22" i="34"/>
  <c r="E128" i="34"/>
  <c r="E195" i="34"/>
  <c r="E159" i="34"/>
  <c r="E123" i="34"/>
  <c r="E87" i="34"/>
  <c r="E51" i="34"/>
  <c r="E15" i="34"/>
  <c r="E32" i="34"/>
  <c r="E204" i="34"/>
  <c r="E96" i="34"/>
  <c r="E106" i="34"/>
  <c r="E135" i="34"/>
  <c r="E206" i="34"/>
  <c r="E68" i="34"/>
  <c r="E205" i="34"/>
  <c r="E169" i="34"/>
  <c r="E133" i="34"/>
  <c r="E97" i="34"/>
  <c r="E61" i="34"/>
  <c r="E25" i="34"/>
  <c r="E186" i="34"/>
  <c r="E150" i="34"/>
  <c r="E114" i="34"/>
  <c r="E78" i="34"/>
  <c r="E42" i="34"/>
  <c r="E188" i="34"/>
  <c r="E62" i="34"/>
  <c r="E179" i="34"/>
  <c r="E143" i="34"/>
  <c r="E107" i="34"/>
  <c r="E71" i="34"/>
  <c r="E35" i="34"/>
  <c r="E170" i="34"/>
  <c r="E196" i="34"/>
  <c r="E160" i="34"/>
  <c r="E124" i="34"/>
  <c r="E88" i="34"/>
  <c r="E52" i="34"/>
  <c r="E16" i="34"/>
  <c r="E104" i="34"/>
  <c r="E189" i="34"/>
  <c r="E153" i="34"/>
  <c r="E117" i="34"/>
  <c r="E81" i="34"/>
  <c r="E45" i="34"/>
  <c r="E9" i="34"/>
  <c r="E115" i="34"/>
  <c r="E43" i="34"/>
  <c r="E89" i="34"/>
  <c r="E92" i="34"/>
  <c r="E70" i="34"/>
  <c r="E171" i="34"/>
  <c r="E182" i="34"/>
  <c r="E56" i="34"/>
  <c r="E199" i="34"/>
  <c r="E163" i="34"/>
  <c r="E127" i="34"/>
  <c r="E91" i="34"/>
  <c r="E55" i="34"/>
  <c r="E19" i="34"/>
  <c r="E180" i="34"/>
  <c r="E144" i="34"/>
  <c r="E108" i="34"/>
  <c r="E72" i="34"/>
  <c r="E36" i="34"/>
  <c r="E164" i="34"/>
  <c r="E26" i="34"/>
  <c r="E173" i="34"/>
  <c r="E137" i="34"/>
  <c r="E101" i="34"/>
  <c r="E65" i="34"/>
  <c r="E29" i="34"/>
  <c r="E146" i="34"/>
  <c r="E190" i="34"/>
  <c r="E154" i="34"/>
  <c r="E118" i="34"/>
  <c r="E82" i="34"/>
  <c r="E46" i="34"/>
  <c r="E10" i="34"/>
  <c r="E74" i="34"/>
  <c r="E183" i="34"/>
  <c r="E147" i="34"/>
  <c r="E111" i="34"/>
  <c r="E75" i="34"/>
  <c r="E39" i="34"/>
  <c r="E187" i="34"/>
  <c r="E79" i="34"/>
  <c r="E132" i="34"/>
  <c r="E24" i="34"/>
  <c r="E116" i="34"/>
  <c r="E161" i="34"/>
  <c r="E53" i="34"/>
  <c r="E178" i="34"/>
  <c r="E176" i="34"/>
  <c r="E99" i="34"/>
  <c r="E158" i="34"/>
  <c r="E44" i="34"/>
  <c r="E193" i="34"/>
  <c r="E157" i="34"/>
  <c r="E121" i="34"/>
  <c r="E85" i="34"/>
  <c r="E49" i="34"/>
  <c r="E13" i="34"/>
  <c r="E174" i="34"/>
  <c r="E138" i="34"/>
  <c r="E102" i="34"/>
  <c r="E66" i="34"/>
  <c r="E30" i="34"/>
  <c r="E140" i="34"/>
  <c r="E203" i="34"/>
  <c r="E167" i="34"/>
  <c r="E131" i="34"/>
  <c r="E95" i="34"/>
  <c r="E59" i="34"/>
  <c r="E23" i="34"/>
  <c r="E122" i="34"/>
  <c r="E184" i="34"/>
  <c r="E148" i="34"/>
  <c r="E112" i="34"/>
  <c r="E76" i="34"/>
  <c r="E40" i="34"/>
  <c r="E200" i="34"/>
  <c r="E38" i="34"/>
  <c r="E177" i="34"/>
  <c r="E141" i="34"/>
  <c r="E105" i="34"/>
  <c r="E69" i="34"/>
  <c r="E33" i="34"/>
  <c r="E134" i="34"/>
  <c r="E60" i="34"/>
  <c r="E197" i="34"/>
  <c r="E125" i="34"/>
  <c r="E142" i="34"/>
  <c r="E207" i="34"/>
  <c r="E27" i="34"/>
  <c r="E110" i="34"/>
  <c r="E20" i="34"/>
  <c r="E181" i="34"/>
  <c r="E145" i="34"/>
  <c r="E109" i="34"/>
  <c r="E73" i="34"/>
  <c r="E37" i="34"/>
  <c r="E198" i="34"/>
  <c r="E162" i="34"/>
  <c r="E126" i="34"/>
  <c r="E90" i="34"/>
  <c r="E54" i="34"/>
  <c r="E18" i="34"/>
  <c r="E98" i="34"/>
  <c r="E191" i="34"/>
  <c r="E155" i="34"/>
  <c r="E119" i="34"/>
  <c r="E83" i="34"/>
  <c r="E47" i="34"/>
  <c r="E11" i="34"/>
  <c r="E50" i="34"/>
  <c r="E172" i="34"/>
  <c r="E136" i="34"/>
  <c r="E100" i="34"/>
  <c r="E64" i="34"/>
  <c r="E28" i="34"/>
  <c r="E152" i="34"/>
  <c r="E201" i="34"/>
  <c r="E165" i="34"/>
  <c r="E129" i="34"/>
  <c r="E93" i="34"/>
  <c r="E57" i="34"/>
  <c r="E21" i="34"/>
  <c r="E151" i="34"/>
  <c r="E168" i="34"/>
  <c r="E17" i="34"/>
  <c r="E34" i="34"/>
  <c r="E63" i="34"/>
  <c r="F9" i="34"/>
  <c r="F11" i="34"/>
  <c r="F10" i="34"/>
  <c r="L3" i="28"/>
  <c r="L3" i="22"/>
  <c r="P3" i="23"/>
  <c r="M4" i="23"/>
  <c r="M3" i="23"/>
  <c r="L4" i="23"/>
  <c r="K4" i="23"/>
  <c r="L3" i="23"/>
  <c r="K3" i="23"/>
  <c r="F6" i="32" l="1"/>
  <c r="F53" i="34"/>
  <c r="F22" i="34"/>
  <c r="F28" i="34"/>
  <c r="F33" i="34"/>
  <c r="F58" i="34"/>
  <c r="F31" i="34"/>
  <c r="F26" i="34"/>
  <c r="F42" i="34"/>
  <c r="F32" i="34"/>
  <c r="F23" i="34"/>
  <c r="F49" i="34"/>
  <c r="F21" i="34"/>
  <c r="F43" i="34"/>
  <c r="F45" i="34"/>
  <c r="F46" i="34"/>
  <c r="F41" i="34"/>
  <c r="F36" i="34"/>
  <c r="F14" i="34"/>
  <c r="F48" i="34"/>
  <c r="F60" i="34"/>
  <c r="F18" i="34"/>
  <c r="F17" i="34"/>
  <c r="F30" i="34"/>
  <c r="F44" i="34"/>
  <c r="F20" i="34"/>
  <c r="F24" i="34"/>
  <c r="F19" i="34"/>
  <c r="F37" i="34"/>
  <c r="F50" i="34"/>
  <c r="F57" i="34"/>
  <c r="F16" i="34"/>
  <c r="F27" i="34"/>
  <c r="F15" i="34"/>
  <c r="F34" i="34"/>
  <c r="F55" i="34"/>
  <c r="F40" i="34"/>
  <c r="F38" i="34"/>
  <c r="F12" i="34"/>
  <c r="F13" i="34"/>
  <c r="F59" i="34"/>
  <c r="F56" i="34"/>
  <c r="F35" i="34"/>
  <c r="F51" i="34"/>
  <c r="F29" i="34"/>
  <c r="F52" i="34"/>
  <c r="F47" i="34"/>
  <c r="F39" i="34"/>
  <c r="F61" i="34"/>
  <c r="F54" i="34"/>
  <c r="F25" i="34"/>
  <c r="M4" i="31"/>
  <c r="P3" i="31"/>
  <c r="L4" i="31"/>
  <c r="K4" i="31"/>
  <c r="L3" i="31"/>
  <c r="K3" i="31"/>
  <c r="C9" i="31" s="1"/>
  <c r="C10" i="31" s="1"/>
  <c r="C11" i="31" s="1"/>
  <c r="C12" i="31" s="1"/>
  <c r="C13" i="31" s="1"/>
  <c r="C14" i="31" s="1"/>
  <c r="C15" i="31" s="1"/>
  <c r="C16" i="31" s="1"/>
  <c r="C17" i="31" s="1"/>
  <c r="C18" i="31" s="1"/>
  <c r="C19" i="31" s="1"/>
  <c r="C20" i="31" s="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C32" i="31" s="1"/>
  <c r="C33" i="31" s="1"/>
  <c r="C34" i="31" s="1"/>
  <c r="C35" i="31" s="1"/>
  <c r="C36" i="31" s="1"/>
  <c r="C37" i="31" s="1"/>
  <c r="C38" i="31" s="1"/>
  <c r="C39" i="31" s="1"/>
  <c r="C40" i="31" s="1"/>
  <c r="C41" i="31" s="1"/>
  <c r="C42" i="31" s="1"/>
  <c r="C43" i="31" s="1"/>
  <c r="C44" i="31" s="1"/>
  <c r="C45" i="31" s="1"/>
  <c r="C46" i="31" s="1"/>
  <c r="C47" i="31" s="1"/>
  <c r="C48" i="31" s="1"/>
  <c r="C49" i="31" s="1"/>
  <c r="C50" i="31" s="1"/>
  <c r="C51" i="31" s="1"/>
  <c r="C52" i="31" s="1"/>
  <c r="C53" i="31" s="1"/>
  <c r="C54" i="31" s="1"/>
  <c r="C55" i="31" s="1"/>
  <c r="C56" i="31" s="1"/>
  <c r="C57" i="31" s="1"/>
  <c r="C58" i="31" s="1"/>
  <c r="C59" i="31" s="1"/>
  <c r="C60" i="31" s="1"/>
  <c r="C61" i="31" s="1"/>
  <c r="C62" i="31" s="1"/>
  <c r="C63" i="31" s="1"/>
  <c r="C64" i="31" s="1"/>
  <c r="C65" i="31" s="1"/>
  <c r="C66" i="31" s="1"/>
  <c r="C67" i="31" s="1"/>
  <c r="C68" i="31" s="1"/>
  <c r="C69" i="31" s="1"/>
  <c r="C70" i="31" s="1"/>
  <c r="C71" i="31" s="1"/>
  <c r="C72" i="31" s="1"/>
  <c r="C73" i="31" s="1"/>
  <c r="C74" i="31" s="1"/>
  <c r="C75" i="31" s="1"/>
  <c r="C76" i="31" s="1"/>
  <c r="C77" i="31" s="1"/>
  <c r="C78" i="31" s="1"/>
  <c r="C79" i="31" s="1"/>
  <c r="C80" i="31" s="1"/>
  <c r="C81" i="31" s="1"/>
  <c r="C82" i="31" s="1"/>
  <c r="C83" i="31" s="1"/>
  <c r="C84" i="31" s="1"/>
  <c r="C85" i="31" s="1"/>
  <c r="C86" i="31" s="1"/>
  <c r="C87" i="31" s="1"/>
  <c r="C88" i="31" s="1"/>
  <c r="C89" i="31" s="1"/>
  <c r="C90" i="31" s="1"/>
  <c r="C91" i="31" s="1"/>
  <c r="C92" i="31" s="1"/>
  <c r="C93" i="31" s="1"/>
  <c r="C94" i="31" s="1"/>
  <c r="C95" i="31" s="1"/>
  <c r="C96" i="31" s="1"/>
  <c r="C97" i="31" s="1"/>
  <c r="C98" i="31" s="1"/>
  <c r="C99" i="31" s="1"/>
  <c r="C100" i="31" s="1"/>
  <c r="C101" i="31" s="1"/>
  <c r="C102" i="31" s="1"/>
  <c r="C103" i="31" s="1"/>
  <c r="C104" i="31" s="1"/>
  <c r="C105" i="31" s="1"/>
  <c r="C106" i="31" s="1"/>
  <c r="C107" i="31" s="1"/>
  <c r="C108" i="31" s="1"/>
  <c r="C109" i="31" s="1"/>
  <c r="C110" i="31" s="1"/>
  <c r="C111" i="31" s="1"/>
  <c r="C112" i="31" s="1"/>
  <c r="C113" i="31" s="1"/>
  <c r="C114" i="31" s="1"/>
  <c r="C115" i="31" s="1"/>
  <c r="C116" i="31" s="1"/>
  <c r="C117" i="31" s="1"/>
  <c r="C118" i="31" s="1"/>
  <c r="C119" i="31" s="1"/>
  <c r="C120" i="31" s="1"/>
  <c r="C121" i="31" s="1"/>
  <c r="C122" i="31" s="1"/>
  <c r="C123" i="31" s="1"/>
  <c r="C124" i="31" s="1"/>
  <c r="C125" i="31" s="1"/>
  <c r="C126" i="31" s="1"/>
  <c r="C127" i="31" s="1"/>
  <c r="C128" i="31" s="1"/>
  <c r="C129" i="31" s="1"/>
  <c r="C130" i="31" s="1"/>
  <c r="C131" i="31" s="1"/>
  <c r="C132" i="31" s="1"/>
  <c r="C133" i="31" s="1"/>
  <c r="C134" i="31" s="1"/>
  <c r="C135" i="31" s="1"/>
  <c r="C136" i="31" s="1"/>
  <c r="C137" i="31" s="1"/>
  <c r="C138" i="31" s="1"/>
  <c r="C139" i="31" s="1"/>
  <c r="C140" i="31" s="1"/>
  <c r="C141" i="31" s="1"/>
  <c r="C142" i="31" s="1"/>
  <c r="C143" i="31" s="1"/>
  <c r="C144" i="31" s="1"/>
  <c r="C145" i="31" s="1"/>
  <c r="C146" i="31" s="1"/>
  <c r="C147" i="31" s="1"/>
  <c r="C148" i="31" s="1"/>
  <c r="C149" i="31" s="1"/>
  <c r="C150" i="31" s="1"/>
  <c r="C151" i="31" s="1"/>
  <c r="C152" i="31" s="1"/>
  <c r="C153" i="31" s="1"/>
  <c r="C154" i="31" s="1"/>
  <c r="C155" i="31" s="1"/>
  <c r="C156" i="31" s="1"/>
  <c r="C157" i="31" s="1"/>
  <c r="C158" i="31" s="1"/>
  <c r="C159" i="31" s="1"/>
  <c r="C160" i="31" s="1"/>
  <c r="C161" i="31" s="1"/>
  <c r="C162" i="31" s="1"/>
  <c r="C163" i="31" s="1"/>
  <c r="C164" i="31" s="1"/>
  <c r="C165" i="31" s="1"/>
  <c r="C166" i="31" s="1"/>
  <c r="C167" i="31" s="1"/>
  <c r="C168" i="31" s="1"/>
  <c r="C169" i="31" s="1"/>
  <c r="C170" i="31" s="1"/>
  <c r="C171" i="31" s="1"/>
  <c r="C172" i="31" s="1"/>
  <c r="C173" i="31" s="1"/>
  <c r="C174" i="31" s="1"/>
  <c r="C175" i="31" s="1"/>
  <c r="C176" i="31" s="1"/>
  <c r="C177" i="31" s="1"/>
  <c r="C178" i="31" s="1"/>
  <c r="C179" i="31" s="1"/>
  <c r="C180" i="31" s="1"/>
  <c r="C181" i="31" s="1"/>
  <c r="C182" i="31" s="1"/>
  <c r="C183" i="31" s="1"/>
  <c r="C184" i="31" s="1"/>
  <c r="C185" i="31" s="1"/>
  <c r="C186" i="31" s="1"/>
  <c r="C187" i="31" s="1"/>
  <c r="C188" i="31" s="1"/>
  <c r="C189" i="31" s="1"/>
  <c r="C190" i="31" s="1"/>
  <c r="C191" i="31" s="1"/>
  <c r="C192" i="31" s="1"/>
  <c r="C193" i="31" s="1"/>
  <c r="C194" i="31" s="1"/>
  <c r="C195" i="31" s="1"/>
  <c r="C196" i="31" s="1"/>
  <c r="C197" i="31" s="1"/>
  <c r="C198" i="31" s="1"/>
  <c r="C199" i="31" s="1"/>
  <c r="C200" i="31" s="1"/>
  <c r="C201" i="31" s="1"/>
  <c r="C202" i="31" s="1"/>
  <c r="C203" i="31" s="1"/>
  <c r="C204" i="31" s="1"/>
  <c r="C205" i="31" s="1"/>
  <c r="C206" i="31" s="1"/>
  <c r="C207" i="31" s="1"/>
  <c r="C208" i="31" s="1"/>
  <c r="P3" i="28"/>
  <c r="M4" i="28"/>
  <c r="L4" i="28"/>
  <c r="K4" i="28"/>
  <c r="K3" i="28"/>
  <c r="D10" i="28" s="1"/>
  <c r="D11" i="28" s="1"/>
  <c r="D12" i="28" s="1"/>
  <c r="D13" i="28" s="1"/>
  <c r="D14" i="28" s="1"/>
  <c r="D15" i="28" s="1"/>
  <c r="D16" i="28" s="1"/>
  <c r="D17" i="28" s="1"/>
  <c r="D18" i="28" s="1"/>
  <c r="D19" i="28" s="1"/>
  <c r="D20" i="28" s="1"/>
  <c r="D21" i="28" s="1"/>
  <c r="D22" i="28" s="1"/>
  <c r="D23" i="28" s="1"/>
  <c r="D24" i="28" s="1"/>
  <c r="D25" i="28" s="1"/>
  <c r="D26" i="28" s="1"/>
  <c r="D27" i="28" s="1"/>
  <c r="D28" i="28" s="1"/>
  <c r="D29" i="28" s="1"/>
  <c r="D30" i="28" s="1"/>
  <c r="D31" i="28" s="1"/>
  <c r="D32" i="28" s="1"/>
  <c r="D33" i="28" s="1"/>
  <c r="D34" i="28" s="1"/>
  <c r="D35" i="28" s="1"/>
  <c r="D36" i="28" s="1"/>
  <c r="D37" i="28" s="1"/>
  <c r="D38" i="28" s="1"/>
  <c r="D39" i="28" s="1"/>
  <c r="D40" i="28" s="1"/>
  <c r="D41" i="28" s="1"/>
  <c r="D42" i="28" s="1"/>
  <c r="D43" i="28" s="1"/>
  <c r="D44" i="28" s="1"/>
  <c r="D45" i="28" s="1"/>
  <c r="D46" i="28" s="1"/>
  <c r="D47" i="28" s="1"/>
  <c r="D48" i="28" s="1"/>
  <c r="D49" i="28" s="1"/>
  <c r="D50" i="28" s="1"/>
  <c r="D51" i="28" s="1"/>
  <c r="D52" i="28" s="1"/>
  <c r="D53" i="28" s="1"/>
  <c r="D54" i="28" s="1"/>
  <c r="D55" i="28" s="1"/>
  <c r="D56" i="28" s="1"/>
  <c r="D57" i="28" s="1"/>
  <c r="D58" i="28" s="1"/>
  <c r="D59" i="28" s="1"/>
  <c r="D60" i="28" s="1"/>
  <c r="D61" i="28" s="1"/>
  <c r="D62" i="28" s="1"/>
  <c r="D63" i="28" s="1"/>
  <c r="D64" i="28" s="1"/>
  <c r="D65" i="28" s="1"/>
  <c r="D66" i="28" s="1"/>
  <c r="D67" i="28" s="1"/>
  <c r="D68" i="28" s="1"/>
  <c r="D69" i="28" s="1"/>
  <c r="D70" i="28" s="1"/>
  <c r="D71" i="28" s="1"/>
  <c r="D72" i="28" s="1"/>
  <c r="D73" i="28" s="1"/>
  <c r="D74" i="28" s="1"/>
  <c r="D75" i="28" s="1"/>
  <c r="D76" i="28" s="1"/>
  <c r="D77" i="28" s="1"/>
  <c r="D78" i="28" s="1"/>
  <c r="D79" i="28" s="1"/>
  <c r="D80" i="28" s="1"/>
  <c r="D81" i="28" s="1"/>
  <c r="D82" i="28" s="1"/>
  <c r="D83" i="28" s="1"/>
  <c r="D84" i="28" s="1"/>
  <c r="D85" i="28" s="1"/>
  <c r="D86" i="28" s="1"/>
  <c r="D87" i="28" s="1"/>
  <c r="D88" i="28" s="1"/>
  <c r="D89" i="28" s="1"/>
  <c r="D90" i="28" s="1"/>
  <c r="D91" i="28" s="1"/>
  <c r="D92" i="28" s="1"/>
  <c r="D93" i="28" s="1"/>
  <c r="D94" i="28" s="1"/>
  <c r="D95" i="28" s="1"/>
  <c r="D96" i="28" s="1"/>
  <c r="D97" i="28" s="1"/>
  <c r="D98" i="28" s="1"/>
  <c r="D99" i="28" s="1"/>
  <c r="D100" i="28" s="1"/>
  <c r="D101" i="28" s="1"/>
  <c r="D102" i="28" s="1"/>
  <c r="D103" i="28" s="1"/>
  <c r="D104" i="28" s="1"/>
  <c r="D105" i="28" s="1"/>
  <c r="D106" i="28" s="1"/>
  <c r="D107" i="28" s="1"/>
  <c r="D108" i="28" s="1"/>
  <c r="D109" i="28" s="1"/>
  <c r="D110" i="28" s="1"/>
  <c r="D111" i="28" s="1"/>
  <c r="D112" i="28" s="1"/>
  <c r="D113" i="28" s="1"/>
  <c r="D114" i="28" s="1"/>
  <c r="D115" i="28" s="1"/>
  <c r="D116" i="28" s="1"/>
  <c r="D117" i="28" s="1"/>
  <c r="D118" i="28" s="1"/>
  <c r="D119" i="28" s="1"/>
  <c r="D120" i="28" s="1"/>
  <c r="D121" i="28" s="1"/>
  <c r="D122" i="28" s="1"/>
  <c r="D123" i="28" s="1"/>
  <c r="D124" i="28" s="1"/>
  <c r="D125" i="28" s="1"/>
  <c r="D126" i="28" s="1"/>
  <c r="D127" i="28" s="1"/>
  <c r="D128" i="28" s="1"/>
  <c r="D129" i="28" s="1"/>
  <c r="D130" i="28" s="1"/>
  <c r="D131" i="28" s="1"/>
  <c r="D132" i="28" s="1"/>
  <c r="D133" i="28" s="1"/>
  <c r="D134" i="28" s="1"/>
  <c r="D135" i="28" s="1"/>
  <c r="D136" i="28" s="1"/>
  <c r="D137" i="28" s="1"/>
  <c r="D138" i="28" s="1"/>
  <c r="D139" i="28" s="1"/>
  <c r="D140" i="28" s="1"/>
  <c r="D141" i="28" s="1"/>
  <c r="D142" i="28" s="1"/>
  <c r="D143" i="28" s="1"/>
  <c r="D144" i="28" s="1"/>
  <c r="D145" i="28" s="1"/>
  <c r="D146" i="28" s="1"/>
  <c r="D147" i="28" s="1"/>
  <c r="D148" i="28" s="1"/>
  <c r="D149" i="28" s="1"/>
  <c r="D150" i="28" s="1"/>
  <c r="D151" i="28" s="1"/>
  <c r="D152" i="28" s="1"/>
  <c r="D153" i="28" s="1"/>
  <c r="D154" i="28" s="1"/>
  <c r="D155" i="28" s="1"/>
  <c r="D156" i="28" s="1"/>
  <c r="D157" i="28" s="1"/>
  <c r="D158" i="28" s="1"/>
  <c r="D159" i="28" s="1"/>
  <c r="D160" i="28" s="1"/>
  <c r="D161" i="28" s="1"/>
  <c r="D162" i="28" s="1"/>
  <c r="D163" i="28" s="1"/>
  <c r="D164" i="28" s="1"/>
  <c r="D165" i="28" s="1"/>
  <c r="D166" i="28" s="1"/>
  <c r="D167" i="28" s="1"/>
  <c r="D168" i="28" s="1"/>
  <c r="D169" i="28" s="1"/>
  <c r="D170" i="28" s="1"/>
  <c r="D171" i="28" s="1"/>
  <c r="D172" i="28" s="1"/>
  <c r="D173" i="28" s="1"/>
  <c r="D174" i="28" s="1"/>
  <c r="D175" i="28" s="1"/>
  <c r="D176" i="28" s="1"/>
  <c r="D177" i="28" s="1"/>
  <c r="D178" i="28" s="1"/>
  <c r="D179" i="28" s="1"/>
  <c r="D180" i="28" s="1"/>
  <c r="D181" i="28" s="1"/>
  <c r="D182" i="28" s="1"/>
  <c r="D183" i="28" s="1"/>
  <c r="D184" i="28" s="1"/>
  <c r="D185" i="28" s="1"/>
  <c r="D186" i="28" s="1"/>
  <c r="D187" i="28" s="1"/>
  <c r="D188" i="28" s="1"/>
  <c r="D189" i="28" s="1"/>
  <c r="D190" i="28" s="1"/>
  <c r="D191" i="28" s="1"/>
  <c r="D192" i="28" s="1"/>
  <c r="D193" i="28" s="1"/>
  <c r="D194" i="28" s="1"/>
  <c r="D195" i="28" s="1"/>
  <c r="D196" i="28" s="1"/>
  <c r="D197" i="28" s="1"/>
  <c r="D198" i="28" s="1"/>
  <c r="D199" i="28" s="1"/>
  <c r="D200" i="28" s="1"/>
  <c r="D201" i="28" s="1"/>
  <c r="D202" i="28" s="1"/>
  <c r="D203" i="28" s="1"/>
  <c r="D204" i="28" s="1"/>
  <c r="D205" i="28" s="1"/>
  <c r="D206" i="28" s="1"/>
  <c r="D207" i="28" s="1"/>
  <c r="D208" i="28" s="1"/>
  <c r="P3" i="27"/>
  <c r="M4" i="27"/>
  <c r="M3" i="27"/>
  <c r="L4" i="27"/>
  <c r="K4" i="27"/>
  <c r="L3" i="27"/>
  <c r="K3" i="27"/>
  <c r="C9" i="27" s="1"/>
  <c r="P3" i="26"/>
  <c r="M4" i="26"/>
  <c r="M3" i="26"/>
  <c r="L4" i="26"/>
  <c r="K4" i="26"/>
  <c r="L3" i="26"/>
  <c r="K3" i="26"/>
  <c r="P3" i="25"/>
  <c r="M4" i="25"/>
  <c r="M3" i="25"/>
  <c r="L4" i="25"/>
  <c r="K4" i="25"/>
  <c r="L3" i="25"/>
  <c r="K3" i="25"/>
  <c r="P3" i="24"/>
  <c r="M4" i="24"/>
  <c r="M3" i="24"/>
  <c r="L4" i="24"/>
  <c r="K4" i="24"/>
  <c r="L3" i="24"/>
  <c r="K3" i="24"/>
  <c r="P3" i="21"/>
  <c r="P3" i="20"/>
  <c r="P3" i="22"/>
  <c r="M4" i="21"/>
  <c r="L4" i="21"/>
  <c r="K4" i="21"/>
  <c r="M3" i="21"/>
  <c r="L3" i="21"/>
  <c r="K3" i="21"/>
  <c r="L4" i="20"/>
  <c r="K4" i="20"/>
  <c r="L3" i="20"/>
  <c r="K3" i="20"/>
  <c r="M4" i="22"/>
  <c r="L4" i="22"/>
  <c r="K4" i="22"/>
  <c r="K3" i="22"/>
  <c r="C10" i="27" l="1"/>
  <c r="C11" i="27" s="1"/>
  <c r="C12" i="27" s="1"/>
  <c r="C13" i="27" s="1"/>
  <c r="C14" i="27" s="1"/>
  <c r="C15" i="27" s="1"/>
  <c r="C16" i="27" s="1"/>
  <c r="C17" i="27" s="1"/>
  <c r="C18" i="27" s="1"/>
  <c r="C19" i="27" s="1"/>
  <c r="C20" i="27" s="1"/>
  <c r="C21" i="27" s="1"/>
  <c r="C22" i="27" s="1"/>
  <c r="C23" i="27" s="1"/>
  <c r="C24" i="27" s="1"/>
  <c r="C25" i="27" s="1"/>
  <c r="C26" i="27" s="1"/>
  <c r="C27" i="27" s="1"/>
  <c r="C28" i="27" s="1"/>
  <c r="C29" i="27" s="1"/>
  <c r="C30" i="27" s="1"/>
  <c r="C31" i="27" s="1"/>
  <c r="C32" i="27" s="1"/>
  <c r="C33" i="27" s="1"/>
  <c r="C34" i="27" s="1"/>
  <c r="C35" i="27" s="1"/>
  <c r="C36" i="27" s="1"/>
  <c r="C37" i="27" s="1"/>
  <c r="C38" i="27" s="1"/>
  <c r="C39" i="27" s="1"/>
  <c r="C40" i="27" s="1"/>
  <c r="C41" i="27" s="1"/>
  <c r="C42" i="27" s="1"/>
  <c r="C43" i="27" s="1"/>
  <c r="C44" i="27" s="1"/>
  <c r="C45" i="27" s="1"/>
  <c r="C46" i="27" s="1"/>
  <c r="C47" i="27" s="1"/>
  <c r="C48" i="27" s="1"/>
  <c r="C49" i="27" s="1"/>
  <c r="C50" i="27" s="1"/>
  <c r="C51" i="27" s="1"/>
  <c r="C52" i="27" s="1"/>
  <c r="C53" i="27" s="1"/>
  <c r="C54" i="27" s="1"/>
  <c r="C55" i="27" s="1"/>
  <c r="C56" i="27" s="1"/>
  <c r="C57" i="27" s="1"/>
  <c r="C58" i="27" s="1"/>
  <c r="C59" i="27" s="1"/>
  <c r="C60" i="27" s="1"/>
  <c r="C61" i="27" s="1"/>
  <c r="C62" i="27" s="1"/>
  <c r="C63" i="27" s="1"/>
  <c r="C64" i="27" s="1"/>
  <c r="C65" i="27" s="1"/>
  <c r="C66" i="27" s="1"/>
  <c r="C67" i="27" s="1"/>
  <c r="C68" i="27" s="1"/>
  <c r="C69" i="27" s="1"/>
  <c r="C70" i="27" s="1"/>
  <c r="C71" i="27" s="1"/>
  <c r="C72" i="27" s="1"/>
  <c r="C73" i="27" s="1"/>
  <c r="C74" i="27" s="1"/>
  <c r="C75" i="27" s="1"/>
  <c r="C76" i="27" s="1"/>
  <c r="C77" i="27" s="1"/>
  <c r="C78" i="27" s="1"/>
  <c r="C79" i="27" s="1"/>
  <c r="C80" i="27" s="1"/>
  <c r="C81" i="27" s="1"/>
  <c r="C82" i="27" s="1"/>
  <c r="C83" i="27" s="1"/>
  <c r="C84" i="27" s="1"/>
  <c r="C85" i="27" s="1"/>
  <c r="C86" i="27" s="1"/>
  <c r="C87" i="27" s="1"/>
  <c r="C88" i="27" s="1"/>
  <c r="C89" i="27" s="1"/>
  <c r="C90" i="27" s="1"/>
  <c r="C91" i="27" s="1"/>
  <c r="C92" i="27" s="1"/>
  <c r="C93" i="27" s="1"/>
  <c r="C94" i="27" s="1"/>
  <c r="C95" i="27" s="1"/>
  <c r="C96" i="27" s="1"/>
  <c r="C97" i="27" s="1"/>
  <c r="C98" i="27" s="1"/>
  <c r="C99" i="27" s="1"/>
  <c r="C100" i="27" s="1"/>
  <c r="C101" i="27" s="1"/>
  <c r="C102" i="27" s="1"/>
  <c r="C103" i="27" s="1"/>
  <c r="C104" i="27" s="1"/>
  <c r="C105" i="27" s="1"/>
  <c r="C106" i="27" s="1"/>
  <c r="C107" i="27" s="1"/>
  <c r="C108" i="27" s="1"/>
  <c r="C109" i="27" s="1"/>
  <c r="C110" i="27" s="1"/>
  <c r="C111" i="27" s="1"/>
  <c r="C112" i="27" s="1"/>
  <c r="C113" i="27" s="1"/>
  <c r="C114" i="27" s="1"/>
  <c r="C115" i="27" s="1"/>
  <c r="C116" i="27" s="1"/>
  <c r="C117" i="27" s="1"/>
  <c r="C118" i="27" s="1"/>
  <c r="C119" i="27" s="1"/>
  <c r="C120" i="27" s="1"/>
  <c r="C121" i="27" s="1"/>
  <c r="C122" i="27" s="1"/>
  <c r="C123" i="27" s="1"/>
  <c r="C124" i="27" s="1"/>
  <c r="C125" i="27" s="1"/>
  <c r="C126" i="27" s="1"/>
  <c r="C127" i="27" s="1"/>
  <c r="C128" i="27" s="1"/>
  <c r="C129" i="27" s="1"/>
  <c r="C130" i="27" s="1"/>
  <c r="C131" i="27" s="1"/>
  <c r="C132" i="27" s="1"/>
  <c r="C133" i="27" s="1"/>
  <c r="C134" i="27" s="1"/>
  <c r="C135" i="27" s="1"/>
  <c r="C136" i="27" s="1"/>
  <c r="C137" i="27" s="1"/>
  <c r="C138" i="27" s="1"/>
  <c r="C139" i="27" s="1"/>
  <c r="C140" i="27" s="1"/>
  <c r="C141" i="27" s="1"/>
  <c r="C142" i="27" s="1"/>
  <c r="C143" i="27" s="1"/>
  <c r="C144" i="27" s="1"/>
  <c r="C145" i="27" s="1"/>
  <c r="C146" i="27" s="1"/>
  <c r="C147" i="27" s="1"/>
  <c r="C148" i="27" s="1"/>
  <c r="C149" i="27" s="1"/>
  <c r="C150" i="27" s="1"/>
  <c r="C151" i="27" s="1"/>
  <c r="C152" i="27" s="1"/>
  <c r="C153" i="27" s="1"/>
  <c r="C154" i="27" s="1"/>
  <c r="C155" i="27" s="1"/>
  <c r="C156" i="27" s="1"/>
  <c r="C157" i="27" s="1"/>
  <c r="C158" i="27" s="1"/>
  <c r="C159" i="27" s="1"/>
  <c r="C160" i="27" s="1"/>
  <c r="C161" i="27" s="1"/>
  <c r="C162" i="27" s="1"/>
  <c r="C163" i="27" s="1"/>
  <c r="C164" i="27" s="1"/>
  <c r="C165" i="27" s="1"/>
  <c r="C166" i="27" s="1"/>
  <c r="C167" i="27" s="1"/>
  <c r="C168" i="27" s="1"/>
  <c r="C169" i="27" s="1"/>
  <c r="C170" i="27" s="1"/>
  <c r="C171" i="27" s="1"/>
  <c r="C172" i="27" s="1"/>
  <c r="C173" i="27" s="1"/>
  <c r="C174" i="27" s="1"/>
  <c r="C175" i="27" s="1"/>
  <c r="C176" i="27" s="1"/>
  <c r="C177" i="27" s="1"/>
  <c r="C178" i="27" s="1"/>
  <c r="C179" i="27" s="1"/>
  <c r="C180" i="27" s="1"/>
  <c r="C181" i="27" s="1"/>
  <c r="C182" i="27" s="1"/>
  <c r="C183" i="27" s="1"/>
  <c r="C184" i="27" s="1"/>
  <c r="C185" i="27" s="1"/>
  <c r="C186" i="27" s="1"/>
  <c r="C187" i="27" s="1"/>
  <c r="C188" i="27" s="1"/>
  <c r="C189" i="27" s="1"/>
  <c r="C190" i="27" s="1"/>
  <c r="C191" i="27" s="1"/>
  <c r="C192" i="27" s="1"/>
  <c r="C193" i="27" s="1"/>
  <c r="C194" i="27" s="1"/>
  <c r="C195" i="27" s="1"/>
  <c r="C196" i="27" s="1"/>
  <c r="C197" i="27" s="1"/>
  <c r="C198" i="27" s="1"/>
  <c r="C199" i="27" s="1"/>
  <c r="C200" i="27" s="1"/>
  <c r="C201" i="27" s="1"/>
  <c r="C202" i="27" s="1"/>
  <c r="C203" i="27" s="1"/>
  <c r="C204" i="27" s="1"/>
  <c r="C205" i="27" s="1"/>
  <c r="C206" i="27" s="1"/>
  <c r="C207" i="27" s="1"/>
  <c r="C208" i="27" s="1"/>
  <c r="E15" i="28"/>
  <c r="E21" i="28"/>
  <c r="E27" i="28"/>
  <c r="E33" i="28"/>
  <c r="E39" i="28"/>
  <c r="E45" i="28"/>
  <c r="E51" i="28"/>
  <c r="E57" i="28"/>
  <c r="E63" i="28"/>
  <c r="E69" i="28"/>
  <c r="E75" i="28"/>
  <c r="E81" i="28"/>
  <c r="E87" i="28"/>
  <c r="E93" i="28"/>
  <c r="E99" i="28"/>
  <c r="E105" i="28"/>
  <c r="E111" i="28"/>
  <c r="E117" i="28"/>
  <c r="E123" i="28"/>
  <c r="E129" i="28"/>
  <c r="E135" i="28"/>
  <c r="E141" i="28"/>
  <c r="E147" i="28"/>
  <c r="E153" i="28"/>
  <c r="E159" i="28"/>
  <c r="E165" i="28"/>
  <c r="E171" i="28"/>
  <c r="E177" i="28"/>
  <c r="E183" i="28"/>
  <c r="E189" i="28"/>
  <c r="E195" i="28"/>
  <c r="E201" i="28"/>
  <c r="E207" i="28"/>
  <c r="E25" i="28"/>
  <c r="E43" i="28"/>
  <c r="E61" i="28"/>
  <c r="E79" i="28"/>
  <c r="E103" i="28"/>
  <c r="E127" i="28"/>
  <c r="E181" i="28"/>
  <c r="E116" i="28"/>
  <c r="E146" i="28"/>
  <c r="E170" i="28"/>
  <c r="E200" i="28"/>
  <c r="E10" i="28"/>
  <c r="E16" i="28"/>
  <c r="E22" i="28"/>
  <c r="E28" i="28"/>
  <c r="E34" i="28"/>
  <c r="E40" i="28"/>
  <c r="E46" i="28"/>
  <c r="E52" i="28"/>
  <c r="E58" i="28"/>
  <c r="E64" i="28"/>
  <c r="E70" i="28"/>
  <c r="E76" i="28"/>
  <c r="E82" i="28"/>
  <c r="E88" i="28"/>
  <c r="E94" i="28"/>
  <c r="E100" i="28"/>
  <c r="E106" i="28"/>
  <c r="E112" i="28"/>
  <c r="E118" i="28"/>
  <c r="E124" i="28"/>
  <c r="E130" i="28"/>
  <c r="E136" i="28"/>
  <c r="E142" i="28"/>
  <c r="E148" i="28"/>
  <c r="E154" i="28"/>
  <c r="E160" i="28"/>
  <c r="E166" i="28"/>
  <c r="E172" i="28"/>
  <c r="E178" i="28"/>
  <c r="E184" i="28"/>
  <c r="E190" i="28"/>
  <c r="E196" i="28"/>
  <c r="E202" i="28"/>
  <c r="E208" i="28"/>
  <c r="E13" i="28"/>
  <c r="E49" i="28"/>
  <c r="E67" i="28"/>
  <c r="E85" i="28"/>
  <c r="E109" i="28"/>
  <c r="E133" i="28"/>
  <c r="E151" i="28"/>
  <c r="E175" i="28"/>
  <c r="E199" i="28"/>
  <c r="E128" i="28"/>
  <c r="E158" i="28"/>
  <c r="E188" i="28"/>
  <c r="E11" i="28"/>
  <c r="E17" i="28"/>
  <c r="E23" i="28"/>
  <c r="E29" i="28"/>
  <c r="E35" i="28"/>
  <c r="E41" i="28"/>
  <c r="E47" i="28"/>
  <c r="E53" i="28"/>
  <c r="E59" i="28"/>
  <c r="E65" i="28"/>
  <c r="E71" i="28"/>
  <c r="E77" i="28"/>
  <c r="E83" i="28"/>
  <c r="E89" i="28"/>
  <c r="E95" i="28"/>
  <c r="E101" i="28"/>
  <c r="E107" i="28"/>
  <c r="E113" i="28"/>
  <c r="E119" i="28"/>
  <c r="E125" i="28"/>
  <c r="E131" i="28"/>
  <c r="E137" i="28"/>
  <c r="E143" i="28"/>
  <c r="E149" i="28"/>
  <c r="E155" i="28"/>
  <c r="E161" i="28"/>
  <c r="E167" i="28"/>
  <c r="E173" i="28"/>
  <c r="E179" i="28"/>
  <c r="E185" i="28"/>
  <c r="E191" i="28"/>
  <c r="E197" i="28"/>
  <c r="E203" i="28"/>
  <c r="E37" i="28"/>
  <c r="E91" i="28"/>
  <c r="E121" i="28"/>
  <c r="E145" i="28"/>
  <c r="E163" i="28"/>
  <c r="E187" i="28"/>
  <c r="E205" i="28"/>
  <c r="E122" i="28"/>
  <c r="E152" i="28"/>
  <c r="E176" i="28"/>
  <c r="E206" i="28"/>
  <c r="E12" i="28"/>
  <c r="E18" i="28"/>
  <c r="E24" i="28"/>
  <c r="E30" i="28"/>
  <c r="E36" i="28"/>
  <c r="E42" i="28"/>
  <c r="E48" i="28"/>
  <c r="E54" i="28"/>
  <c r="E60" i="28"/>
  <c r="E66" i="28"/>
  <c r="E72" i="28"/>
  <c r="E78" i="28"/>
  <c r="E84" i="28"/>
  <c r="E90" i="28"/>
  <c r="E96" i="28"/>
  <c r="E102" i="28"/>
  <c r="E108" i="28"/>
  <c r="E114" i="28"/>
  <c r="E120" i="28"/>
  <c r="E126" i="28"/>
  <c r="E132" i="28"/>
  <c r="E138" i="28"/>
  <c r="E144" i="28"/>
  <c r="E150" i="28"/>
  <c r="E156" i="28"/>
  <c r="E162" i="28"/>
  <c r="E168" i="28"/>
  <c r="E174" i="28"/>
  <c r="E180" i="28"/>
  <c r="E186" i="28"/>
  <c r="E192" i="28"/>
  <c r="E198" i="28"/>
  <c r="E204" i="28"/>
  <c r="E19" i="28"/>
  <c r="E31" i="28"/>
  <c r="E55" i="28"/>
  <c r="E73" i="28"/>
  <c r="E97" i="28"/>
  <c r="E115" i="28"/>
  <c r="E139" i="28"/>
  <c r="E157" i="28"/>
  <c r="E169" i="28"/>
  <c r="E193" i="28"/>
  <c r="E110" i="28"/>
  <c r="E140" i="28"/>
  <c r="E164" i="28"/>
  <c r="E194" i="28"/>
  <c r="E14" i="28"/>
  <c r="E20" i="28"/>
  <c r="E26" i="28"/>
  <c r="E32" i="28"/>
  <c r="E38" i="28"/>
  <c r="E44" i="28"/>
  <c r="E50" i="28"/>
  <c r="E56" i="28"/>
  <c r="E62" i="28"/>
  <c r="E68" i="28"/>
  <c r="E74" i="28"/>
  <c r="E80" i="28"/>
  <c r="E86" i="28"/>
  <c r="E92" i="28"/>
  <c r="E98" i="28"/>
  <c r="E104" i="28"/>
  <c r="E134" i="28"/>
  <c r="E182" i="28"/>
  <c r="O40" i="32"/>
  <c r="O41" i="32"/>
  <c r="O42" i="32"/>
  <c r="O43" i="32"/>
  <c r="O44" i="32"/>
  <c r="O45" i="32"/>
  <c r="O46" i="32"/>
  <c r="O47" i="32"/>
  <c r="O48" i="32"/>
  <c r="O49" i="32"/>
  <c r="O50" i="32"/>
  <c r="O51" i="32"/>
  <c r="O52" i="32"/>
  <c r="O53" i="32"/>
  <c r="O54" i="32"/>
  <c r="O55" i="32"/>
  <c r="O56" i="32"/>
  <c r="O57" i="32"/>
  <c r="O58" i="32"/>
  <c r="O59" i="32"/>
  <c r="O60" i="32"/>
  <c r="O61" i="32"/>
  <c r="O62" i="32"/>
  <c r="O63" i="32"/>
  <c r="O64" i="32"/>
  <c r="O65" i="32"/>
  <c r="O66" i="32"/>
  <c r="O67" i="32"/>
  <c r="O68" i="32"/>
  <c r="O69" i="32"/>
  <c r="O70" i="32"/>
  <c r="O71" i="32"/>
  <c r="O72" i="32"/>
  <c r="O73" i="32"/>
  <c r="O74" i="32"/>
  <c r="O75" i="32"/>
  <c r="O76" i="32"/>
  <c r="O77" i="32"/>
  <c r="O78" i="32"/>
  <c r="O79" i="32"/>
  <c r="O80" i="32"/>
  <c r="O81" i="32"/>
  <c r="O82" i="32"/>
  <c r="O83" i="32"/>
  <c r="O84" i="32"/>
  <c r="O85" i="32"/>
  <c r="O86" i="32"/>
  <c r="O87" i="32"/>
  <c r="O88" i="32"/>
  <c r="O89" i="32"/>
  <c r="O90" i="32"/>
  <c r="O91" i="32"/>
  <c r="O92" i="32"/>
  <c r="O93" i="32"/>
  <c r="O94" i="32"/>
  <c r="O95" i="32"/>
  <c r="O96" i="32"/>
  <c r="O97" i="32"/>
  <c r="O98" i="32"/>
  <c r="O99" i="32"/>
  <c r="O100" i="32"/>
  <c r="O101" i="32"/>
  <c r="O102" i="32"/>
  <c r="O103" i="32"/>
  <c r="O104" i="32"/>
  <c r="O105" i="32"/>
  <c r="O106" i="32"/>
  <c r="O107" i="32"/>
  <c r="O108" i="32"/>
  <c r="O109" i="32"/>
  <c r="O110" i="32"/>
  <c r="O111" i="32"/>
  <c r="O112" i="32"/>
  <c r="O113" i="32"/>
  <c r="O114" i="32"/>
  <c r="O115" i="32"/>
  <c r="O116" i="32"/>
  <c r="O117" i="32"/>
  <c r="O118" i="32"/>
  <c r="O119" i="32"/>
  <c r="O120" i="32"/>
  <c r="O121" i="32"/>
  <c r="O122" i="32"/>
  <c r="O123" i="32"/>
  <c r="O124" i="32"/>
  <c r="O125" i="32"/>
  <c r="O126" i="32"/>
  <c r="O127" i="32"/>
  <c r="O128" i="32"/>
  <c r="O129" i="32"/>
  <c r="O130" i="32"/>
  <c r="O131" i="32"/>
  <c r="O132" i="32"/>
  <c r="O133" i="32"/>
  <c r="O134" i="32"/>
  <c r="O135" i="32"/>
  <c r="O136" i="32"/>
  <c r="O137" i="32"/>
  <c r="O138" i="32"/>
  <c r="O139" i="32"/>
  <c r="O140" i="32"/>
  <c r="O141" i="32"/>
  <c r="O142" i="32"/>
  <c r="O143" i="32"/>
  <c r="O144" i="32"/>
  <c r="O145" i="32"/>
  <c r="O146" i="32"/>
  <c r="O147" i="32"/>
  <c r="O148" i="32"/>
  <c r="O149" i="32"/>
  <c r="O150" i="32"/>
  <c r="O151" i="32"/>
  <c r="O152" i="32"/>
  <c r="O153" i="32"/>
  <c r="O154" i="32"/>
  <c r="O155" i="32"/>
  <c r="O156" i="32"/>
  <c r="O157" i="32"/>
  <c r="O158" i="32"/>
  <c r="O159" i="32"/>
  <c r="O160" i="32"/>
  <c r="O161" i="32"/>
  <c r="O162" i="32"/>
  <c r="O163" i="32"/>
  <c r="O164" i="32"/>
  <c r="O165" i="32"/>
  <c r="O166" i="32"/>
  <c r="O167" i="32"/>
  <c r="O168" i="32"/>
  <c r="O169" i="32"/>
  <c r="O170" i="32"/>
  <c r="O171" i="32"/>
  <c r="O172" i="32"/>
  <c r="O173" i="32"/>
  <c r="O174" i="32"/>
  <c r="O175" i="32"/>
  <c r="O176" i="32"/>
  <c r="O177" i="32"/>
  <c r="O178" i="32"/>
  <c r="O179" i="32"/>
  <c r="O180" i="32"/>
  <c r="O181" i="32"/>
  <c r="O182" i="32"/>
  <c r="O183" i="32"/>
  <c r="O184" i="32"/>
  <c r="O185" i="32"/>
  <c r="O186" i="32"/>
  <c r="O187" i="32"/>
  <c r="O188" i="32"/>
  <c r="O189" i="32"/>
  <c r="O190" i="32"/>
  <c r="O191" i="32"/>
  <c r="O192" i="32"/>
  <c r="O193" i="32"/>
  <c r="O194" i="32"/>
  <c r="O195" i="32"/>
  <c r="O196" i="32"/>
  <c r="O197" i="32"/>
  <c r="O198" i="32"/>
  <c r="O199" i="32"/>
  <c r="O200" i="32"/>
  <c r="O201" i="32"/>
  <c r="O202" i="32"/>
  <c r="O203" i="32"/>
  <c r="O204" i="32"/>
  <c r="O205" i="32"/>
  <c r="O206" i="32"/>
  <c r="O207" i="32"/>
  <c r="O208" i="32"/>
  <c r="O209" i="32"/>
  <c r="O210" i="32"/>
  <c r="O211" i="32"/>
  <c r="O212" i="32"/>
  <c r="O213" i="32"/>
  <c r="O214" i="32"/>
  <c r="O215" i="32"/>
  <c r="O216" i="32"/>
  <c r="O217" i="32"/>
  <c r="O218" i="32"/>
  <c r="O219" i="32"/>
  <c r="O220" i="32"/>
  <c r="O221" i="32"/>
  <c r="O222" i="32"/>
  <c r="O223" i="32"/>
  <c r="O224" i="32"/>
  <c r="O225" i="32"/>
  <c r="O226" i="32"/>
  <c r="O227" i="32"/>
  <c r="O228" i="32"/>
  <c r="O229" i="32"/>
  <c r="O230" i="32"/>
  <c r="O231" i="32"/>
  <c r="O232" i="32"/>
  <c r="O233" i="32"/>
  <c r="O234" i="32"/>
  <c r="O235" i="32"/>
  <c r="O236" i="32"/>
  <c r="O237" i="32"/>
  <c r="O238" i="32"/>
  <c r="O2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C71" i="32"/>
  <c r="C72" i="32"/>
  <c r="C73" i="32"/>
  <c r="C74" i="32"/>
  <c r="C75" i="32"/>
  <c r="C76" i="32"/>
  <c r="C77" i="32"/>
  <c r="C78" i="32"/>
  <c r="C79" i="32"/>
  <c r="C80" i="32"/>
  <c r="C81" i="32"/>
  <c r="C82" i="32"/>
  <c r="C83" i="32"/>
  <c r="C84" i="32"/>
  <c r="C85" i="32"/>
  <c r="C86" i="32"/>
  <c r="C87" i="32"/>
  <c r="C88" i="32"/>
  <c r="C89" i="32"/>
  <c r="C90" i="32"/>
  <c r="C91" i="32"/>
  <c r="C92" i="32"/>
  <c r="C93" i="32"/>
  <c r="C94" i="32"/>
  <c r="C95" i="32"/>
  <c r="C96" i="32"/>
  <c r="C97" i="32"/>
  <c r="C98" i="32"/>
  <c r="C99" i="32"/>
  <c r="C100" i="32"/>
  <c r="C101" i="32"/>
  <c r="C102" i="32"/>
  <c r="C103" i="32"/>
  <c r="C104" i="32"/>
  <c r="C105" i="32"/>
  <c r="C106" i="32"/>
  <c r="C107" i="32"/>
  <c r="C108" i="32"/>
  <c r="C109" i="32"/>
  <c r="C110" i="32"/>
  <c r="C111" i="32"/>
  <c r="C112" i="32"/>
  <c r="C113" i="32"/>
  <c r="C114" i="32"/>
  <c r="C115" i="32"/>
  <c r="C116" i="32"/>
  <c r="C117" i="32"/>
  <c r="C118" i="32"/>
  <c r="C119" i="32"/>
  <c r="C120" i="32"/>
  <c r="C121" i="32"/>
  <c r="C122" i="32"/>
  <c r="C123" i="32"/>
  <c r="C124" i="32"/>
  <c r="C125" i="32"/>
  <c r="C126" i="32"/>
  <c r="C127" i="32"/>
  <c r="C128" i="32"/>
  <c r="C129" i="32"/>
  <c r="C130" i="32"/>
  <c r="C131" i="32"/>
  <c r="C132" i="32"/>
  <c r="C133" i="32"/>
  <c r="C134" i="32"/>
  <c r="C135" i="32"/>
  <c r="C136" i="32"/>
  <c r="C137" i="32"/>
  <c r="C138" i="32"/>
  <c r="C139" i="32"/>
  <c r="C140" i="32"/>
  <c r="C141" i="32"/>
  <c r="C142" i="32"/>
  <c r="C143" i="32"/>
  <c r="C144" i="32"/>
  <c r="C145" i="32"/>
  <c r="C146" i="32"/>
  <c r="C147" i="32"/>
  <c r="C148" i="32"/>
  <c r="C149" i="32"/>
  <c r="C150" i="32"/>
  <c r="C151" i="32"/>
  <c r="C152" i="32"/>
  <c r="C153" i="32"/>
  <c r="C154" i="32"/>
  <c r="C155" i="32"/>
  <c r="C156" i="32"/>
  <c r="C157" i="32"/>
  <c r="C158" i="32"/>
  <c r="C159" i="32"/>
  <c r="C160" i="32"/>
  <c r="C161" i="32"/>
  <c r="C162" i="32"/>
  <c r="C163" i="32"/>
  <c r="C164" i="32"/>
  <c r="C165" i="32"/>
  <c r="C166" i="32"/>
  <c r="C167" i="32"/>
  <c r="C168" i="32"/>
  <c r="C169" i="32"/>
  <c r="C170" i="32"/>
  <c r="C171" i="32"/>
  <c r="C172" i="32"/>
  <c r="C173" i="32"/>
  <c r="C174" i="32"/>
  <c r="C175" i="32"/>
  <c r="C176" i="32"/>
  <c r="C177" i="32"/>
  <c r="C178" i="32"/>
  <c r="C179" i="32"/>
  <c r="C180" i="32"/>
  <c r="C181" i="32"/>
  <c r="C182" i="32"/>
  <c r="C183" i="32"/>
  <c r="C184" i="32"/>
  <c r="C185" i="32"/>
  <c r="C186" i="32"/>
  <c r="C187" i="32"/>
  <c r="C188" i="32"/>
  <c r="C189" i="32"/>
  <c r="C190" i="32"/>
  <c r="C191" i="32"/>
  <c r="C192" i="32"/>
  <c r="C193" i="32"/>
  <c r="C194" i="32"/>
  <c r="C195" i="32"/>
  <c r="C196" i="32"/>
  <c r="C197" i="32"/>
  <c r="C198" i="32"/>
  <c r="C199" i="32"/>
  <c r="C200" i="32"/>
  <c r="C201" i="32"/>
  <c r="C202" i="32"/>
  <c r="C203" i="32"/>
  <c r="C204" i="32"/>
  <c r="C205" i="32"/>
  <c r="C206" i="32"/>
  <c r="C207" i="32"/>
  <c r="C208" i="32"/>
  <c r="C209" i="32"/>
  <c r="C210" i="32"/>
  <c r="C211" i="32"/>
  <c r="C212" i="32"/>
  <c r="C213" i="32"/>
  <c r="C214" i="32"/>
  <c r="C215" i="32"/>
  <c r="C216" i="32"/>
  <c r="C217" i="32"/>
  <c r="C218" i="32"/>
  <c r="C219" i="32"/>
  <c r="C220" i="32"/>
  <c r="C221" i="32"/>
  <c r="C222" i="32"/>
  <c r="C223" i="32"/>
  <c r="C224" i="32"/>
  <c r="C225" i="32"/>
  <c r="C226" i="32"/>
  <c r="C227" i="32"/>
  <c r="C228" i="32"/>
  <c r="C229" i="32"/>
  <c r="C230" i="32"/>
  <c r="C231" i="32"/>
  <c r="C232" i="32"/>
  <c r="C233" i="32"/>
  <c r="C234" i="32"/>
  <c r="C235" i="32"/>
  <c r="C236" i="32"/>
  <c r="C237" i="32"/>
  <c r="C238" i="32"/>
  <c r="C239" i="32"/>
  <c r="D208" i="31"/>
  <c r="D207" i="31"/>
  <c r="D206" i="31"/>
  <c r="D205" i="31"/>
  <c r="D204" i="31"/>
  <c r="D203" i="31"/>
  <c r="D202" i="31"/>
  <c r="D201" i="31"/>
  <c r="D200" i="31"/>
  <c r="D199" i="31"/>
  <c r="D198" i="31"/>
  <c r="D197" i="31"/>
  <c r="D196" i="31"/>
  <c r="D195" i="31"/>
  <c r="D194" i="31"/>
  <c r="D193" i="31"/>
  <c r="D192" i="31"/>
  <c r="D191" i="31"/>
  <c r="D190" i="31"/>
  <c r="D189" i="31"/>
  <c r="D188" i="31"/>
  <c r="D187" i="31"/>
  <c r="D186" i="31"/>
  <c r="D185" i="31"/>
  <c r="D184" i="31"/>
  <c r="D183" i="31"/>
  <c r="D182" i="31"/>
  <c r="D181" i="31"/>
  <c r="D180" i="31"/>
  <c r="D179" i="31"/>
  <c r="D178" i="31"/>
  <c r="D177" i="31"/>
  <c r="D176" i="31"/>
  <c r="D175" i="31"/>
  <c r="D174" i="31"/>
  <c r="D173" i="31"/>
  <c r="D172" i="31"/>
  <c r="D171" i="31"/>
  <c r="D170" i="31"/>
  <c r="D169" i="31"/>
  <c r="D168" i="31"/>
  <c r="D167" i="31"/>
  <c r="D166" i="31"/>
  <c r="D165" i="31"/>
  <c r="D164" i="31"/>
  <c r="D163" i="31"/>
  <c r="D162" i="31"/>
  <c r="D161" i="31"/>
  <c r="D160" i="31"/>
  <c r="D159" i="31"/>
  <c r="D158" i="31"/>
  <c r="D157" i="31"/>
  <c r="D156" i="31"/>
  <c r="D155" i="31"/>
  <c r="D154" i="31"/>
  <c r="D153" i="31"/>
  <c r="D152" i="31"/>
  <c r="D151" i="31"/>
  <c r="D150" i="31"/>
  <c r="D149" i="31"/>
  <c r="D148" i="31"/>
  <c r="D147" i="31"/>
  <c r="D146" i="31"/>
  <c r="D145" i="31"/>
  <c r="D144" i="31"/>
  <c r="D143" i="31"/>
  <c r="D142" i="31"/>
  <c r="D141" i="31"/>
  <c r="D140" i="31"/>
  <c r="D139" i="31"/>
  <c r="D138" i="31"/>
  <c r="D137" i="31"/>
  <c r="D136" i="31"/>
  <c r="D135" i="31"/>
  <c r="D134" i="31"/>
  <c r="D133" i="31"/>
  <c r="D132" i="31"/>
  <c r="D131" i="31"/>
  <c r="D130" i="31"/>
  <c r="D129" i="31"/>
  <c r="D128" i="31"/>
  <c r="D127" i="31"/>
  <c r="D126" i="31"/>
  <c r="D125" i="31"/>
  <c r="D124" i="31"/>
  <c r="D123" i="31"/>
  <c r="D122" i="31"/>
  <c r="D121" i="31"/>
  <c r="D120" i="31"/>
  <c r="D119" i="31"/>
  <c r="D118" i="31"/>
  <c r="D117" i="31"/>
  <c r="D116" i="31"/>
  <c r="D115" i="31"/>
  <c r="D114" i="31"/>
  <c r="D113" i="31"/>
  <c r="D112" i="31"/>
  <c r="D111" i="31"/>
  <c r="D110" i="31"/>
  <c r="D109" i="31"/>
  <c r="D108" i="31"/>
  <c r="D107" i="31"/>
  <c r="D106" i="31"/>
  <c r="D105" i="31"/>
  <c r="D104" i="31"/>
  <c r="D103" i="31"/>
  <c r="D102" i="31"/>
  <c r="D101" i="31"/>
  <c r="D100" i="31"/>
  <c r="D99" i="31"/>
  <c r="D98" i="31"/>
  <c r="D97" i="31"/>
  <c r="D96" i="31"/>
  <c r="D95" i="31"/>
  <c r="D94" i="31"/>
  <c r="D93" i="31"/>
  <c r="D92" i="31"/>
  <c r="D91" i="31"/>
  <c r="D90" i="31"/>
  <c r="D89" i="31"/>
  <c r="D88" i="31"/>
  <c r="D87" i="31"/>
  <c r="D86" i="31"/>
  <c r="D85" i="31"/>
  <c r="D84" i="31"/>
  <c r="D83" i="31"/>
  <c r="D82" i="31"/>
  <c r="D81" i="31"/>
  <c r="D80" i="31"/>
  <c r="D79" i="31"/>
  <c r="D78" i="31"/>
  <c r="D77" i="31"/>
  <c r="D76" i="31"/>
  <c r="D75" i="31"/>
  <c r="D74" i="31"/>
  <c r="D73" i="31"/>
  <c r="D72" i="31"/>
  <c r="D71" i="31"/>
  <c r="D70" i="31"/>
  <c r="D69" i="31"/>
  <c r="D68" i="31"/>
  <c r="D67" i="31"/>
  <c r="D66" i="31"/>
  <c r="D65" i="31"/>
  <c r="D64" i="31"/>
  <c r="D63" i="31"/>
  <c r="D62" i="31"/>
  <c r="D61" i="31"/>
  <c r="D60" i="31"/>
  <c r="D59" i="31"/>
  <c r="D58" i="31"/>
  <c r="D57" i="31"/>
  <c r="D56" i="31"/>
  <c r="D55" i="31"/>
  <c r="D54" i="31"/>
  <c r="D53" i="31"/>
  <c r="D52" i="31"/>
  <c r="D51" i="31"/>
  <c r="D50" i="31"/>
  <c r="D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208" i="27"/>
  <c r="D207" i="27"/>
  <c r="D206" i="27"/>
  <c r="D205" i="27"/>
  <c r="D204" i="27"/>
  <c r="D203" i="27"/>
  <c r="D202" i="27"/>
  <c r="D201" i="27"/>
  <c r="D200" i="27"/>
  <c r="D199" i="27"/>
  <c r="D198" i="27"/>
  <c r="D197" i="27"/>
  <c r="D196" i="27"/>
  <c r="D195" i="27"/>
  <c r="D194" i="27"/>
  <c r="D193" i="27"/>
  <c r="D192" i="27"/>
  <c r="D191" i="27"/>
  <c r="D190" i="27"/>
  <c r="D189" i="27"/>
  <c r="D188" i="27"/>
  <c r="D187" i="27"/>
  <c r="D186" i="27"/>
  <c r="D185" i="27"/>
  <c r="D184" i="27"/>
  <c r="D183" i="27"/>
  <c r="D182" i="27"/>
  <c r="D181" i="27"/>
  <c r="D180" i="27"/>
  <c r="D179" i="27"/>
  <c r="D178" i="27"/>
  <c r="D177" i="27"/>
  <c r="D176" i="27"/>
  <c r="D175" i="27"/>
  <c r="D174" i="27"/>
  <c r="D173" i="27"/>
  <c r="D172" i="27"/>
  <c r="D171" i="27"/>
  <c r="D170" i="27"/>
  <c r="D169" i="27"/>
  <c r="D168" i="27"/>
  <c r="D167" i="27"/>
  <c r="D166" i="27"/>
  <c r="D165" i="27"/>
  <c r="D164" i="27"/>
  <c r="D163" i="27"/>
  <c r="D162" i="27"/>
  <c r="D161" i="27"/>
  <c r="D160" i="27"/>
  <c r="D159" i="27"/>
  <c r="D158" i="27"/>
  <c r="D157" i="27"/>
  <c r="D156" i="27"/>
  <c r="D155" i="27"/>
  <c r="D154" i="27"/>
  <c r="D153" i="27"/>
  <c r="D152" i="27"/>
  <c r="D151" i="27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D125" i="27"/>
  <c r="D124" i="27"/>
  <c r="D123" i="27"/>
  <c r="D122" i="27"/>
  <c r="D121" i="27"/>
  <c r="D120" i="27"/>
  <c r="D119" i="27"/>
  <c r="D118" i="27"/>
  <c r="D117" i="27"/>
  <c r="D116" i="27"/>
  <c r="D115" i="27"/>
  <c r="D114" i="27"/>
  <c r="D113" i="27"/>
  <c r="D112" i="27"/>
  <c r="D111" i="27"/>
  <c r="D110" i="27"/>
  <c r="D109" i="27"/>
  <c r="D108" i="27"/>
  <c r="D107" i="27"/>
  <c r="D106" i="27"/>
  <c r="D105" i="27"/>
  <c r="D104" i="27"/>
  <c r="D103" i="27"/>
  <c r="D102" i="27"/>
  <c r="D101" i="27"/>
  <c r="D100" i="27"/>
  <c r="D99" i="27"/>
  <c r="D98" i="27"/>
  <c r="D97" i="27"/>
  <c r="D96" i="27"/>
  <c r="D95" i="27"/>
  <c r="D94" i="27"/>
  <c r="D93" i="27"/>
  <c r="D92" i="27"/>
  <c r="D91" i="27"/>
  <c r="D90" i="27"/>
  <c r="D89" i="27"/>
  <c r="D88" i="27"/>
  <c r="D87" i="27"/>
  <c r="D86" i="27"/>
  <c r="D85" i="27"/>
  <c r="D84" i="27"/>
  <c r="D83" i="27"/>
  <c r="D82" i="27"/>
  <c r="D81" i="27"/>
  <c r="D80" i="27"/>
  <c r="D79" i="27"/>
  <c r="D78" i="27"/>
  <c r="D77" i="27"/>
  <c r="D76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D53" i="27"/>
  <c r="D52" i="27"/>
  <c r="D51" i="27"/>
  <c r="D50" i="27"/>
  <c r="D49" i="27"/>
  <c r="D48" i="27"/>
  <c r="D47" i="27"/>
  <c r="D46" i="27"/>
  <c r="D45" i="27"/>
  <c r="D44" i="27"/>
  <c r="D43" i="27"/>
  <c r="D42" i="27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208" i="26"/>
  <c r="D207" i="26"/>
  <c r="D206" i="26"/>
  <c r="D205" i="26"/>
  <c r="D204" i="26"/>
  <c r="D203" i="26"/>
  <c r="D202" i="26"/>
  <c r="D201" i="26"/>
  <c r="D200" i="26"/>
  <c r="D199" i="26"/>
  <c r="D198" i="26"/>
  <c r="D197" i="26"/>
  <c r="D196" i="26"/>
  <c r="D195" i="26"/>
  <c r="D194" i="26"/>
  <c r="D193" i="26"/>
  <c r="D192" i="26"/>
  <c r="D191" i="26"/>
  <c r="D190" i="26"/>
  <c r="D189" i="26"/>
  <c r="D188" i="26"/>
  <c r="D187" i="26"/>
  <c r="D186" i="26"/>
  <c r="D185" i="26"/>
  <c r="D184" i="26"/>
  <c r="D183" i="26"/>
  <c r="D182" i="26"/>
  <c r="D181" i="26"/>
  <c r="D180" i="26"/>
  <c r="D179" i="26"/>
  <c r="D178" i="26"/>
  <c r="D177" i="26"/>
  <c r="D176" i="26"/>
  <c r="D175" i="26"/>
  <c r="D174" i="26"/>
  <c r="D173" i="26"/>
  <c r="D172" i="26"/>
  <c r="D171" i="26"/>
  <c r="D170" i="26"/>
  <c r="D169" i="26"/>
  <c r="D168" i="26"/>
  <c r="D167" i="26"/>
  <c r="D166" i="26"/>
  <c r="D165" i="26"/>
  <c r="D164" i="26"/>
  <c r="D163" i="26"/>
  <c r="D162" i="26"/>
  <c r="D161" i="26"/>
  <c r="D160" i="26"/>
  <c r="D159" i="26"/>
  <c r="D158" i="26"/>
  <c r="D157" i="26"/>
  <c r="D156" i="26"/>
  <c r="D155" i="26"/>
  <c r="D154" i="26"/>
  <c r="D153" i="26"/>
  <c r="D152" i="26"/>
  <c r="D151" i="26"/>
  <c r="D150" i="26"/>
  <c r="D149" i="26"/>
  <c r="D148" i="26"/>
  <c r="D147" i="26"/>
  <c r="D146" i="26"/>
  <c r="D145" i="26"/>
  <c r="D144" i="26"/>
  <c r="D143" i="26"/>
  <c r="D142" i="26"/>
  <c r="D141" i="26"/>
  <c r="D140" i="26"/>
  <c r="D139" i="26"/>
  <c r="D138" i="26"/>
  <c r="D137" i="26"/>
  <c r="D136" i="26"/>
  <c r="D135" i="26"/>
  <c r="D134" i="26"/>
  <c r="D133" i="26"/>
  <c r="D132" i="26"/>
  <c r="D131" i="26"/>
  <c r="D130" i="26"/>
  <c r="D129" i="26"/>
  <c r="D128" i="26"/>
  <c r="D127" i="26"/>
  <c r="D126" i="26"/>
  <c r="D125" i="26"/>
  <c r="D124" i="26"/>
  <c r="D123" i="26"/>
  <c r="D122" i="26"/>
  <c r="D121" i="26"/>
  <c r="D120" i="26"/>
  <c r="D119" i="26"/>
  <c r="D118" i="26"/>
  <c r="D117" i="26"/>
  <c r="D116" i="26"/>
  <c r="D115" i="26"/>
  <c r="D114" i="26"/>
  <c r="D113" i="26"/>
  <c r="D112" i="26"/>
  <c r="D111" i="26"/>
  <c r="D110" i="26"/>
  <c r="D109" i="26"/>
  <c r="D108" i="26"/>
  <c r="D107" i="26"/>
  <c r="D106" i="26"/>
  <c r="D105" i="26"/>
  <c r="D104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C9" i="26"/>
  <c r="C9" i="25"/>
  <c r="C10" i="25" s="1"/>
  <c r="C11" i="25" s="1"/>
  <c r="C12" i="25" s="1"/>
  <c r="C13" i="25" s="1"/>
  <c r="D208" i="25"/>
  <c r="D207" i="25"/>
  <c r="D206" i="25"/>
  <c r="D205" i="25"/>
  <c r="D204" i="25"/>
  <c r="D203" i="25"/>
  <c r="D202" i="25"/>
  <c r="D201" i="25"/>
  <c r="D200" i="25"/>
  <c r="D199" i="25"/>
  <c r="D198" i="25"/>
  <c r="D197" i="25"/>
  <c r="D196" i="25"/>
  <c r="D195" i="25"/>
  <c r="D194" i="25"/>
  <c r="D193" i="25"/>
  <c r="D192" i="25"/>
  <c r="D191" i="25"/>
  <c r="D190" i="25"/>
  <c r="D189" i="25"/>
  <c r="D188" i="25"/>
  <c r="D187" i="25"/>
  <c r="D186" i="25"/>
  <c r="D185" i="25"/>
  <c r="D184" i="25"/>
  <c r="D183" i="25"/>
  <c r="D182" i="25"/>
  <c r="D181" i="25"/>
  <c r="D180" i="25"/>
  <c r="D179" i="25"/>
  <c r="D178" i="25"/>
  <c r="D177" i="25"/>
  <c r="D176" i="25"/>
  <c r="D175" i="25"/>
  <c r="D174" i="25"/>
  <c r="D173" i="25"/>
  <c r="D172" i="25"/>
  <c r="D171" i="25"/>
  <c r="D170" i="25"/>
  <c r="D169" i="25"/>
  <c r="D168" i="25"/>
  <c r="D167" i="25"/>
  <c r="D166" i="25"/>
  <c r="D165" i="25"/>
  <c r="D164" i="25"/>
  <c r="D163" i="25"/>
  <c r="D162" i="25"/>
  <c r="D161" i="25"/>
  <c r="D160" i="25"/>
  <c r="D159" i="25"/>
  <c r="D158" i="25"/>
  <c r="D157" i="25"/>
  <c r="D156" i="25"/>
  <c r="D155" i="25"/>
  <c r="D154" i="25"/>
  <c r="D153" i="25"/>
  <c r="D152" i="25"/>
  <c r="D151" i="25"/>
  <c r="D150" i="25"/>
  <c r="D149" i="25"/>
  <c r="D148" i="25"/>
  <c r="D147" i="25"/>
  <c r="D146" i="25"/>
  <c r="D145" i="25"/>
  <c r="D144" i="25"/>
  <c r="D143" i="25"/>
  <c r="D142" i="25"/>
  <c r="D141" i="25"/>
  <c r="D140" i="25"/>
  <c r="D139" i="25"/>
  <c r="D138" i="25"/>
  <c r="D137" i="25"/>
  <c r="D136" i="25"/>
  <c r="D135" i="25"/>
  <c r="D134" i="25"/>
  <c r="D133" i="25"/>
  <c r="D132" i="25"/>
  <c r="D131" i="25"/>
  <c r="D130" i="25"/>
  <c r="D129" i="25"/>
  <c r="D128" i="25"/>
  <c r="D127" i="25"/>
  <c r="D126" i="25"/>
  <c r="D125" i="25"/>
  <c r="D124" i="25"/>
  <c r="D123" i="25"/>
  <c r="D122" i="25"/>
  <c r="D121" i="25"/>
  <c r="D120" i="25"/>
  <c r="D119" i="25"/>
  <c r="D118" i="25"/>
  <c r="D117" i="25"/>
  <c r="D116" i="25"/>
  <c r="D115" i="25"/>
  <c r="D114" i="25"/>
  <c r="D113" i="25"/>
  <c r="D112" i="25"/>
  <c r="D111" i="25"/>
  <c r="D110" i="25"/>
  <c r="D109" i="25"/>
  <c r="D108" i="25"/>
  <c r="D107" i="25"/>
  <c r="D106" i="25"/>
  <c r="D105" i="25"/>
  <c r="D104" i="25"/>
  <c r="D103" i="25"/>
  <c r="D102" i="25"/>
  <c r="D101" i="25"/>
  <c r="D100" i="25"/>
  <c r="D99" i="25"/>
  <c r="D98" i="25"/>
  <c r="D97" i="25"/>
  <c r="D96" i="25"/>
  <c r="D95" i="25"/>
  <c r="D94" i="25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70" i="25"/>
  <c r="D69" i="25"/>
  <c r="D68" i="25"/>
  <c r="D67" i="25"/>
  <c r="D66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208" i="24"/>
  <c r="D207" i="24"/>
  <c r="D206" i="24"/>
  <c r="D205" i="24"/>
  <c r="D204" i="24"/>
  <c r="D203" i="24"/>
  <c r="D202" i="24"/>
  <c r="D201" i="24"/>
  <c r="D200" i="24"/>
  <c r="D199" i="24"/>
  <c r="D198" i="24"/>
  <c r="D197" i="24"/>
  <c r="D196" i="24"/>
  <c r="D195" i="24"/>
  <c r="D194" i="24"/>
  <c r="D193" i="24"/>
  <c r="D192" i="24"/>
  <c r="D191" i="24"/>
  <c r="D190" i="24"/>
  <c r="D189" i="24"/>
  <c r="D188" i="24"/>
  <c r="D187" i="24"/>
  <c r="D186" i="24"/>
  <c r="D185" i="24"/>
  <c r="D184" i="24"/>
  <c r="D183" i="24"/>
  <c r="D182" i="24"/>
  <c r="D181" i="24"/>
  <c r="D180" i="24"/>
  <c r="D179" i="24"/>
  <c r="D178" i="24"/>
  <c r="D177" i="24"/>
  <c r="D176" i="24"/>
  <c r="D175" i="24"/>
  <c r="D174" i="24"/>
  <c r="D173" i="24"/>
  <c r="D172" i="24"/>
  <c r="D171" i="24"/>
  <c r="D170" i="24"/>
  <c r="D169" i="24"/>
  <c r="D168" i="24"/>
  <c r="D167" i="24"/>
  <c r="D166" i="24"/>
  <c r="D165" i="24"/>
  <c r="D164" i="24"/>
  <c r="D163" i="24"/>
  <c r="D162" i="24"/>
  <c r="D161" i="24"/>
  <c r="D160" i="24"/>
  <c r="D159" i="24"/>
  <c r="D158" i="24"/>
  <c r="D157" i="24"/>
  <c r="D156" i="24"/>
  <c r="D155" i="24"/>
  <c r="D154" i="24"/>
  <c r="D153" i="24"/>
  <c r="D152" i="24"/>
  <c r="D151" i="24"/>
  <c r="D150" i="24"/>
  <c r="D149" i="24"/>
  <c r="D148" i="24"/>
  <c r="D147" i="24"/>
  <c r="D146" i="24"/>
  <c r="D145" i="24"/>
  <c r="D144" i="24"/>
  <c r="D143" i="24"/>
  <c r="D142" i="24"/>
  <c r="D141" i="24"/>
  <c r="D140" i="24"/>
  <c r="D139" i="24"/>
  <c r="D138" i="24"/>
  <c r="D137" i="24"/>
  <c r="D136" i="24"/>
  <c r="D135" i="24"/>
  <c r="D134" i="24"/>
  <c r="D133" i="24"/>
  <c r="D132" i="24"/>
  <c r="D131" i="24"/>
  <c r="D130" i="24"/>
  <c r="D129" i="24"/>
  <c r="D128" i="24"/>
  <c r="D127" i="24"/>
  <c r="D126" i="24"/>
  <c r="D125" i="24"/>
  <c r="D124" i="24"/>
  <c r="D123" i="24"/>
  <c r="D122" i="24"/>
  <c r="D121" i="24"/>
  <c r="D120" i="24"/>
  <c r="D119" i="24"/>
  <c r="D118" i="24"/>
  <c r="D117" i="24"/>
  <c r="D116" i="24"/>
  <c r="D115" i="24"/>
  <c r="D114" i="24"/>
  <c r="D113" i="24"/>
  <c r="D112" i="24"/>
  <c r="D111" i="24"/>
  <c r="D110" i="24"/>
  <c r="D109" i="24"/>
  <c r="D108" i="24"/>
  <c r="D107" i="24"/>
  <c r="D106" i="24"/>
  <c r="D105" i="24"/>
  <c r="D104" i="24"/>
  <c r="D103" i="24"/>
  <c r="D102" i="24"/>
  <c r="D101" i="24"/>
  <c r="D100" i="24"/>
  <c r="D99" i="24"/>
  <c r="D98" i="24"/>
  <c r="D97" i="24"/>
  <c r="D96" i="24"/>
  <c r="D95" i="24"/>
  <c r="D94" i="24"/>
  <c r="D93" i="24"/>
  <c r="D92" i="24"/>
  <c r="D91" i="24"/>
  <c r="D90" i="24"/>
  <c r="D89" i="24"/>
  <c r="D88" i="24"/>
  <c r="D87" i="24"/>
  <c r="D86" i="24"/>
  <c r="D85" i="24"/>
  <c r="D84" i="24"/>
  <c r="D83" i="24"/>
  <c r="D82" i="24"/>
  <c r="D81" i="24"/>
  <c r="D80" i="24"/>
  <c r="D79" i="24"/>
  <c r="D78" i="24"/>
  <c r="D77" i="24"/>
  <c r="D76" i="24"/>
  <c r="D75" i="24"/>
  <c r="D74" i="24"/>
  <c r="D73" i="24"/>
  <c r="D72" i="24"/>
  <c r="D71" i="24"/>
  <c r="D70" i="24"/>
  <c r="D69" i="24"/>
  <c r="D68" i="24"/>
  <c r="D67" i="24"/>
  <c r="D66" i="24"/>
  <c r="D65" i="24"/>
  <c r="D64" i="24"/>
  <c r="D63" i="24"/>
  <c r="D62" i="24"/>
  <c r="D61" i="24"/>
  <c r="D60" i="24"/>
  <c r="D59" i="24"/>
  <c r="D58" i="24"/>
  <c r="D57" i="24"/>
  <c r="D56" i="24"/>
  <c r="D55" i="24"/>
  <c r="D54" i="24"/>
  <c r="D53" i="24"/>
  <c r="D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C9" i="24"/>
  <c r="S10" i="22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C9" i="23"/>
  <c r="E9" i="23" s="1"/>
  <c r="D208" i="22"/>
  <c r="D207" i="22"/>
  <c r="D206" i="22"/>
  <c r="D205" i="22"/>
  <c r="D204" i="22"/>
  <c r="D203" i="22"/>
  <c r="D202" i="22"/>
  <c r="D201" i="22"/>
  <c r="D200" i="22"/>
  <c r="D199" i="22"/>
  <c r="D198" i="22"/>
  <c r="D197" i="22"/>
  <c r="D196" i="22"/>
  <c r="D195" i="22"/>
  <c r="D194" i="22"/>
  <c r="D193" i="22"/>
  <c r="D192" i="22"/>
  <c r="D191" i="22"/>
  <c r="D190" i="22"/>
  <c r="D189" i="22"/>
  <c r="D188" i="22"/>
  <c r="D187" i="22"/>
  <c r="D186" i="22"/>
  <c r="D185" i="22"/>
  <c r="D184" i="22"/>
  <c r="D183" i="22"/>
  <c r="D182" i="22"/>
  <c r="D181" i="22"/>
  <c r="D180" i="22"/>
  <c r="D179" i="22"/>
  <c r="D178" i="22"/>
  <c r="D177" i="22"/>
  <c r="D176" i="22"/>
  <c r="D175" i="22"/>
  <c r="D174" i="22"/>
  <c r="D173" i="22"/>
  <c r="D172" i="22"/>
  <c r="D171" i="22"/>
  <c r="D170" i="22"/>
  <c r="D169" i="22"/>
  <c r="D168" i="22"/>
  <c r="D167" i="22"/>
  <c r="D166" i="22"/>
  <c r="D165" i="22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C9" i="22"/>
  <c r="C10" i="22" s="1"/>
  <c r="C11" i="22" s="1"/>
  <c r="D208" i="21"/>
  <c r="D207" i="21"/>
  <c r="D206" i="21"/>
  <c r="D205" i="21"/>
  <c r="D204" i="21"/>
  <c r="D203" i="21"/>
  <c r="D202" i="21"/>
  <c r="D201" i="21"/>
  <c r="D200" i="21"/>
  <c r="D199" i="21"/>
  <c r="D198" i="21"/>
  <c r="D197" i="21"/>
  <c r="D196" i="21"/>
  <c r="D195" i="21"/>
  <c r="D194" i="21"/>
  <c r="D193" i="21"/>
  <c r="D192" i="21"/>
  <c r="D191" i="21"/>
  <c r="D190" i="21"/>
  <c r="D189" i="21"/>
  <c r="D188" i="21"/>
  <c r="D187" i="21"/>
  <c r="D186" i="21"/>
  <c r="D185" i="21"/>
  <c r="D184" i="21"/>
  <c r="D183" i="21"/>
  <c r="D182" i="21"/>
  <c r="D181" i="21"/>
  <c r="D180" i="21"/>
  <c r="D179" i="21"/>
  <c r="D178" i="21"/>
  <c r="D177" i="21"/>
  <c r="D176" i="21"/>
  <c r="D175" i="21"/>
  <c r="D174" i="21"/>
  <c r="D173" i="21"/>
  <c r="D172" i="21"/>
  <c r="D171" i="21"/>
  <c r="D170" i="21"/>
  <c r="D169" i="21"/>
  <c r="D168" i="21"/>
  <c r="D167" i="21"/>
  <c r="D166" i="21"/>
  <c r="D165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9" i="21"/>
  <c r="D138" i="21"/>
  <c r="D137" i="21"/>
  <c r="D136" i="21"/>
  <c r="D135" i="21"/>
  <c r="D134" i="21"/>
  <c r="D133" i="21"/>
  <c r="D132" i="21"/>
  <c r="D131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7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D85" i="21"/>
  <c r="D84" i="21"/>
  <c r="D83" i="21"/>
  <c r="D82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C9" i="21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C9" i="20"/>
  <c r="F62" i="34" l="1"/>
  <c r="F63" i="34"/>
  <c r="E9" i="20"/>
  <c r="F40" i="32"/>
  <c r="E9" i="22"/>
  <c r="C10" i="23"/>
  <c r="E9" i="25"/>
  <c r="E9" i="31"/>
  <c r="F9" i="31" s="1"/>
  <c r="E10" i="22"/>
  <c r="E10" i="31"/>
  <c r="F9" i="28"/>
  <c r="G9" i="28" s="1"/>
  <c r="E9" i="27"/>
  <c r="E10" i="27"/>
  <c r="C10" i="26"/>
  <c r="E9" i="26"/>
  <c r="E6" i="32" s="1"/>
  <c r="E12" i="25"/>
  <c r="E13" i="25"/>
  <c r="E10" i="25"/>
  <c r="E11" i="25"/>
  <c r="C14" i="25"/>
  <c r="E9" i="24"/>
  <c r="C10" i="24"/>
  <c r="C10" i="21"/>
  <c r="E9" i="21"/>
  <c r="Q40" i="32" s="1"/>
  <c r="C10" i="20"/>
  <c r="C11" i="20" s="1"/>
  <c r="C12" i="20" s="1"/>
  <c r="C13" i="20" s="1"/>
  <c r="D40" i="32"/>
  <c r="C12" i="22"/>
  <c r="E11" i="22"/>
  <c r="F10" i="31" l="1"/>
  <c r="F9" i="27"/>
  <c r="F10" i="27" s="1"/>
  <c r="L41" i="32" s="1"/>
  <c r="K41" i="32"/>
  <c r="E10" i="23"/>
  <c r="F41" i="32" s="1"/>
  <c r="C11" i="23"/>
  <c r="E12" i="20"/>
  <c r="D43" i="32" s="1"/>
  <c r="E11" i="31"/>
  <c r="F11" i="31" s="1"/>
  <c r="F10" i="28"/>
  <c r="G10" i="28" s="1"/>
  <c r="E11" i="27"/>
  <c r="C11" i="26"/>
  <c r="E10" i="26"/>
  <c r="C15" i="25"/>
  <c r="E14" i="25"/>
  <c r="E10" i="24"/>
  <c r="C11" i="24"/>
  <c r="C11" i="21"/>
  <c r="E10" i="21"/>
  <c r="Q41" i="32" s="1"/>
  <c r="E11" i="20"/>
  <c r="D42" i="32" s="1"/>
  <c r="E10" i="20"/>
  <c r="D41" i="32" s="1"/>
  <c r="E13" i="20"/>
  <c r="D44" i="32" s="1"/>
  <c r="C14" i="20"/>
  <c r="C13" i="22"/>
  <c r="E12" i="22"/>
  <c r="L40" i="32" l="1"/>
  <c r="F11" i="27"/>
  <c r="K40" i="32"/>
  <c r="F64" i="34"/>
  <c r="F65" i="34"/>
  <c r="L42" i="32"/>
  <c r="C12" i="23"/>
  <c r="E11" i="23"/>
  <c r="F42" i="32" s="1"/>
  <c r="K42" i="32"/>
  <c r="E12" i="31"/>
  <c r="F12" i="31" s="1"/>
  <c r="F11" i="28"/>
  <c r="G11" i="28" s="1"/>
  <c r="E12" i="27"/>
  <c r="E11" i="26"/>
  <c r="C12" i="26"/>
  <c r="C16" i="25"/>
  <c r="E15" i="25"/>
  <c r="E11" i="24"/>
  <c r="C12" i="24"/>
  <c r="C12" i="21"/>
  <c r="E11" i="21"/>
  <c r="Q42" i="32" s="1"/>
  <c r="E14" i="20"/>
  <c r="D45" i="32" s="1"/>
  <c r="C15" i="20"/>
  <c r="C14" i="22"/>
  <c r="E13" i="22"/>
  <c r="F12" i="27" l="1"/>
  <c r="C13" i="23"/>
  <c r="E12" i="23"/>
  <c r="F43" i="32" s="1"/>
  <c r="K43" i="32"/>
  <c r="E13" i="31"/>
  <c r="F13" i="31" s="1"/>
  <c r="F12" i="28"/>
  <c r="G12" i="28" s="1"/>
  <c r="L43" i="32"/>
  <c r="E13" i="27"/>
  <c r="C13" i="26"/>
  <c r="E12" i="26"/>
  <c r="C17" i="25"/>
  <c r="E16" i="25"/>
  <c r="C13" i="24"/>
  <c r="E12" i="24"/>
  <c r="C13" i="21"/>
  <c r="E12" i="21"/>
  <c r="Q43" i="32" s="1"/>
  <c r="E15" i="20"/>
  <c r="D46" i="32" s="1"/>
  <c r="C16" i="20"/>
  <c r="C15" i="22"/>
  <c r="E14" i="22"/>
  <c r="F13" i="27" l="1"/>
  <c r="F66" i="34"/>
  <c r="F67" i="34"/>
  <c r="C14" i="23"/>
  <c r="E13" i="23"/>
  <c r="F44" i="32" s="1"/>
  <c r="K44" i="32"/>
  <c r="E14" i="31"/>
  <c r="F14" i="31" s="1"/>
  <c r="F13" i="28"/>
  <c r="G13" i="28" s="1"/>
  <c r="L44" i="32"/>
  <c r="E14" i="27"/>
  <c r="F14" i="27" s="1"/>
  <c r="E13" i="26"/>
  <c r="C14" i="26"/>
  <c r="C18" i="25"/>
  <c r="E17" i="25"/>
  <c r="E13" i="24"/>
  <c r="C14" i="24"/>
  <c r="C14" i="21"/>
  <c r="E13" i="21"/>
  <c r="Q44" i="32" s="1"/>
  <c r="E16" i="20"/>
  <c r="D47" i="32" s="1"/>
  <c r="C17" i="20"/>
  <c r="C16" i="22"/>
  <c r="E15" i="22"/>
  <c r="F68" i="34" l="1"/>
  <c r="E14" i="23"/>
  <c r="F45" i="32" s="1"/>
  <c r="C15" i="23"/>
  <c r="K45" i="32"/>
  <c r="E15" i="31"/>
  <c r="F15" i="31" s="1"/>
  <c r="F14" i="28"/>
  <c r="G14" i="28" s="1"/>
  <c r="E15" i="27"/>
  <c r="F15" i="27" s="1"/>
  <c r="L45" i="32"/>
  <c r="E14" i="26"/>
  <c r="C15" i="26"/>
  <c r="C19" i="25"/>
  <c r="E18" i="25"/>
  <c r="E14" i="24"/>
  <c r="C15" i="24"/>
  <c r="E14" i="21"/>
  <c r="Q45" i="32" s="1"/>
  <c r="C15" i="21"/>
  <c r="C18" i="20"/>
  <c r="E17" i="20"/>
  <c r="D48" i="32" s="1"/>
  <c r="E16" i="22"/>
  <c r="C17" i="22"/>
  <c r="F69" i="34" l="1"/>
  <c r="E15" i="23"/>
  <c r="F46" i="32" s="1"/>
  <c r="C16" i="23"/>
  <c r="K46" i="32"/>
  <c r="E16" i="31"/>
  <c r="F16" i="31" s="1"/>
  <c r="F15" i="28"/>
  <c r="G15" i="28" s="1"/>
  <c r="E16" i="27"/>
  <c r="F16" i="27" s="1"/>
  <c r="L46" i="32"/>
  <c r="E15" i="26"/>
  <c r="C16" i="26"/>
  <c r="C20" i="25"/>
  <c r="E19" i="25"/>
  <c r="E15" i="24"/>
  <c r="C16" i="24"/>
  <c r="C16" i="21"/>
  <c r="E15" i="21"/>
  <c r="Q46" i="32" s="1"/>
  <c r="C19" i="20"/>
  <c r="E18" i="20"/>
  <c r="D49" i="32" s="1"/>
  <c r="C18" i="22"/>
  <c r="E17" i="22"/>
  <c r="C17" i="23" l="1"/>
  <c r="E16" i="23"/>
  <c r="F47" i="32" s="1"/>
  <c r="K47" i="32"/>
  <c r="E17" i="31"/>
  <c r="F17" i="31" s="1"/>
  <c r="F16" i="28"/>
  <c r="G16" i="28" s="1"/>
  <c r="L47" i="32"/>
  <c r="E17" i="27"/>
  <c r="F17" i="27" s="1"/>
  <c r="E16" i="26"/>
  <c r="C17" i="26"/>
  <c r="C21" i="25"/>
  <c r="E20" i="25"/>
  <c r="E16" i="24"/>
  <c r="C17" i="24"/>
  <c r="C17" i="21"/>
  <c r="E16" i="21"/>
  <c r="Q47" i="32" s="1"/>
  <c r="C20" i="20"/>
  <c r="E19" i="20"/>
  <c r="D50" i="32" s="1"/>
  <c r="E18" i="22"/>
  <c r="C19" i="22"/>
  <c r="F70" i="34" l="1"/>
  <c r="F71" i="34"/>
  <c r="C18" i="23"/>
  <c r="E17" i="23"/>
  <c r="F48" i="32" s="1"/>
  <c r="K48" i="32"/>
  <c r="E18" i="31"/>
  <c r="F18" i="31" s="1"/>
  <c r="F17" i="28"/>
  <c r="G17" i="28" s="1"/>
  <c r="E18" i="27"/>
  <c r="F18" i="27" s="1"/>
  <c r="L48" i="32"/>
  <c r="E17" i="26"/>
  <c r="C18" i="26"/>
  <c r="E21" i="25"/>
  <c r="C22" i="25"/>
  <c r="E17" i="24"/>
  <c r="C18" i="24"/>
  <c r="E17" i="21"/>
  <c r="Q48" i="32" s="1"/>
  <c r="C18" i="21"/>
  <c r="C21" i="20"/>
  <c r="E20" i="20"/>
  <c r="D51" i="32" s="1"/>
  <c r="C20" i="22"/>
  <c r="E19" i="22"/>
  <c r="E18" i="23" l="1"/>
  <c r="F49" i="32" s="1"/>
  <c r="C19" i="23"/>
  <c r="K49" i="32"/>
  <c r="E19" i="31"/>
  <c r="F19" i="31" s="1"/>
  <c r="F18" i="28"/>
  <c r="G18" i="28" s="1"/>
  <c r="L49" i="32"/>
  <c r="E19" i="27"/>
  <c r="F19" i="27" s="1"/>
  <c r="C19" i="26"/>
  <c r="E18" i="26"/>
  <c r="C23" i="25"/>
  <c r="E22" i="25"/>
  <c r="C19" i="24"/>
  <c r="E18" i="24"/>
  <c r="C19" i="21"/>
  <c r="E18" i="21"/>
  <c r="Q49" i="32" s="1"/>
  <c r="E21" i="20"/>
  <c r="D52" i="32" s="1"/>
  <c r="C22" i="20"/>
  <c r="C21" i="22"/>
  <c r="E20" i="22"/>
  <c r="F72" i="34" l="1"/>
  <c r="F73" i="34"/>
  <c r="C20" i="23"/>
  <c r="E19" i="23"/>
  <c r="F50" i="32" s="1"/>
  <c r="K50" i="32"/>
  <c r="E20" i="31"/>
  <c r="F20" i="31" s="1"/>
  <c r="F19" i="28"/>
  <c r="G19" i="28" s="1"/>
  <c r="L50" i="32"/>
  <c r="E20" i="27"/>
  <c r="F20" i="27" s="1"/>
  <c r="C20" i="26"/>
  <c r="E19" i="26"/>
  <c r="C24" i="25"/>
  <c r="E23" i="25"/>
  <c r="E19" i="24"/>
  <c r="C20" i="24"/>
  <c r="E19" i="21"/>
  <c r="Q50" i="32" s="1"/>
  <c r="C20" i="21"/>
  <c r="E22" i="20"/>
  <c r="D53" i="32" s="1"/>
  <c r="C23" i="20"/>
  <c r="E21" i="22"/>
  <c r="C22" i="22"/>
  <c r="E20" i="23" l="1"/>
  <c r="F51" i="32" s="1"/>
  <c r="C21" i="23"/>
  <c r="K51" i="32"/>
  <c r="E21" i="31"/>
  <c r="F21" i="31" s="1"/>
  <c r="F20" i="28"/>
  <c r="G20" i="28" s="1"/>
  <c r="L51" i="32"/>
  <c r="E21" i="27"/>
  <c r="F21" i="27" s="1"/>
  <c r="C21" i="26"/>
  <c r="E20" i="26"/>
  <c r="C25" i="25"/>
  <c r="E24" i="25"/>
  <c r="E20" i="24"/>
  <c r="C21" i="24"/>
  <c r="E20" i="21"/>
  <c r="Q51" i="32" s="1"/>
  <c r="C21" i="21"/>
  <c r="C24" i="20"/>
  <c r="E23" i="20"/>
  <c r="D54" i="32" s="1"/>
  <c r="C23" i="22"/>
  <c r="E22" i="22"/>
  <c r="F74" i="34" l="1"/>
  <c r="F75" i="34"/>
  <c r="C22" i="23"/>
  <c r="E21" i="23"/>
  <c r="F52" i="32" s="1"/>
  <c r="K52" i="32"/>
  <c r="E22" i="31"/>
  <c r="F22" i="31" s="1"/>
  <c r="F21" i="28"/>
  <c r="G21" i="28" s="1"/>
  <c r="L52" i="32"/>
  <c r="E22" i="27"/>
  <c r="F22" i="27" s="1"/>
  <c r="C22" i="26"/>
  <c r="E21" i="26"/>
  <c r="C26" i="25"/>
  <c r="E25" i="25"/>
  <c r="E21" i="24"/>
  <c r="C22" i="24"/>
  <c r="E21" i="21"/>
  <c r="Q52" i="32" s="1"/>
  <c r="C22" i="21"/>
  <c r="E24" i="20"/>
  <c r="D55" i="32" s="1"/>
  <c r="C25" i="20"/>
  <c r="C24" i="22"/>
  <c r="E23" i="22"/>
  <c r="F76" i="34" l="1"/>
  <c r="E22" i="23"/>
  <c r="F53" i="32" s="1"/>
  <c r="C23" i="23"/>
  <c r="K53" i="32"/>
  <c r="E23" i="31"/>
  <c r="F23" i="31" s="1"/>
  <c r="F22" i="28"/>
  <c r="G22" i="28" s="1"/>
  <c r="L53" i="32"/>
  <c r="E23" i="27"/>
  <c r="F23" i="27" s="1"/>
  <c r="C23" i="26"/>
  <c r="E22" i="26"/>
  <c r="C27" i="25"/>
  <c r="E26" i="25"/>
  <c r="C23" i="24"/>
  <c r="E22" i="24"/>
  <c r="E22" i="21"/>
  <c r="Q53" i="32" s="1"/>
  <c r="C23" i="21"/>
  <c r="C26" i="20"/>
  <c r="E25" i="20"/>
  <c r="D56" i="32" s="1"/>
  <c r="E24" i="22"/>
  <c r="C25" i="22"/>
  <c r="F77" i="34" l="1"/>
  <c r="C24" i="23"/>
  <c r="E23" i="23"/>
  <c r="F54" i="32" s="1"/>
  <c r="K54" i="32"/>
  <c r="E24" i="31"/>
  <c r="F24" i="31" s="1"/>
  <c r="F23" i="28"/>
  <c r="G23" i="28" s="1"/>
  <c r="L54" i="32"/>
  <c r="E24" i="27"/>
  <c r="F24" i="27" s="1"/>
  <c r="E23" i="26"/>
  <c r="C24" i="26"/>
  <c r="C28" i="25"/>
  <c r="E27" i="25"/>
  <c r="E23" i="24"/>
  <c r="C24" i="24"/>
  <c r="C24" i="21"/>
  <c r="E23" i="21"/>
  <c r="Q54" i="32" s="1"/>
  <c r="E26" i="20"/>
  <c r="D57" i="32" s="1"/>
  <c r="C27" i="20"/>
  <c r="C26" i="22"/>
  <c r="E25" i="22"/>
  <c r="E24" i="23" l="1"/>
  <c r="F55" i="32" s="1"/>
  <c r="C25" i="23"/>
  <c r="K55" i="32"/>
  <c r="E25" i="31"/>
  <c r="F25" i="31" s="1"/>
  <c r="F24" i="28"/>
  <c r="G24" i="28" s="1"/>
  <c r="E25" i="27"/>
  <c r="F25" i="27" s="1"/>
  <c r="L55" i="32"/>
  <c r="E24" i="26"/>
  <c r="C25" i="26"/>
  <c r="C29" i="25"/>
  <c r="E28" i="25"/>
  <c r="D6" i="32" s="1"/>
  <c r="E24" i="24"/>
  <c r="C25" i="24"/>
  <c r="C25" i="21"/>
  <c r="E24" i="21"/>
  <c r="Q55" i="32" s="1"/>
  <c r="E27" i="20"/>
  <c r="D58" i="32" s="1"/>
  <c r="C28" i="20"/>
  <c r="C27" i="22"/>
  <c r="E26" i="22"/>
  <c r="F78" i="34" l="1"/>
  <c r="F79" i="34"/>
  <c r="E25" i="23"/>
  <c r="F56" i="32" s="1"/>
  <c r="C26" i="23"/>
  <c r="K56" i="32"/>
  <c r="E26" i="31"/>
  <c r="F26" i="31" s="1"/>
  <c r="F25" i="28"/>
  <c r="G25" i="28" s="1"/>
  <c r="L56" i="32"/>
  <c r="E26" i="27"/>
  <c r="F26" i="27" s="1"/>
  <c r="E25" i="26"/>
  <c r="C26" i="26"/>
  <c r="P236" i="32"/>
  <c r="P94" i="32"/>
  <c r="P118" i="32"/>
  <c r="P125" i="32"/>
  <c r="P210" i="32"/>
  <c r="P169" i="32"/>
  <c r="P46" i="32"/>
  <c r="R46" i="32" s="1"/>
  <c r="P84" i="32"/>
  <c r="P164" i="32"/>
  <c r="P224" i="32"/>
  <c r="P121" i="32"/>
  <c r="P61" i="32"/>
  <c r="P197" i="32"/>
  <c r="P215" i="32"/>
  <c r="P179" i="32"/>
  <c r="P135" i="32"/>
  <c r="P79" i="32"/>
  <c r="P83" i="32"/>
  <c r="P115" i="32"/>
  <c r="P97" i="32"/>
  <c r="P129" i="32"/>
  <c r="P180" i="32"/>
  <c r="P52" i="32"/>
  <c r="R52" i="32" s="1"/>
  <c r="P212" i="32"/>
  <c r="P158" i="32"/>
  <c r="P81" i="32"/>
  <c r="P200" i="32"/>
  <c r="P233" i="32"/>
  <c r="P226" i="32"/>
  <c r="P170" i="32"/>
  <c r="P186" i="32"/>
  <c r="P239" i="32"/>
  <c r="P195" i="32"/>
  <c r="P91" i="32"/>
  <c r="P77" i="32"/>
  <c r="P231" i="32"/>
  <c r="P62" i="32"/>
  <c r="P219" i="32"/>
  <c r="P126" i="32"/>
  <c r="P72" i="32"/>
  <c r="P132" i="32"/>
  <c r="P63" i="32"/>
  <c r="P152" i="32"/>
  <c r="P49" i="32"/>
  <c r="R49" i="32" s="1"/>
  <c r="P107" i="32"/>
  <c r="P140" i="32"/>
  <c r="P71" i="32"/>
  <c r="P122" i="32"/>
  <c r="P172" i="32"/>
  <c r="P222" i="32"/>
  <c r="P69" i="32"/>
  <c r="P137" i="32"/>
  <c r="P117" i="32"/>
  <c r="P206" i="32"/>
  <c r="P229" i="32"/>
  <c r="P193" i="32"/>
  <c r="P109" i="32"/>
  <c r="P76" i="32"/>
  <c r="P90" i="32"/>
  <c r="P177" i="32"/>
  <c r="P136" i="32"/>
  <c r="P196" i="32"/>
  <c r="P64" i="32"/>
  <c r="P44" i="32"/>
  <c r="R44" i="32" s="1"/>
  <c r="P106" i="32"/>
  <c r="P153" i="32"/>
  <c r="P192" i="32"/>
  <c r="P108" i="32"/>
  <c r="P93" i="32"/>
  <c r="P87" i="32"/>
  <c r="P207" i="32"/>
  <c r="P171" i="32"/>
  <c r="P131" i="32"/>
  <c r="P111" i="32"/>
  <c r="P144" i="32"/>
  <c r="P209" i="32"/>
  <c r="P134" i="32"/>
  <c r="P45" i="32"/>
  <c r="R45" i="32" s="1"/>
  <c r="P178" i="32"/>
  <c r="P70" i="32"/>
  <c r="P160" i="32"/>
  <c r="P165" i="32"/>
  <c r="P116" i="32"/>
  <c r="P78" i="32"/>
  <c r="P168" i="32"/>
  <c r="P221" i="32"/>
  <c r="P235" i="32"/>
  <c r="P175" i="32"/>
  <c r="P55" i="32"/>
  <c r="R55" i="32" s="1"/>
  <c r="P42" i="32"/>
  <c r="R42" i="32" s="1"/>
  <c r="P194" i="32"/>
  <c r="P65" i="32"/>
  <c r="P230" i="32"/>
  <c r="P208" i="32"/>
  <c r="P228" i="32"/>
  <c r="P213" i="32"/>
  <c r="P53" i="32"/>
  <c r="R53" i="32" s="1"/>
  <c r="P112" i="32"/>
  <c r="P151" i="32"/>
  <c r="P156" i="32"/>
  <c r="P187" i="32"/>
  <c r="P66" i="32"/>
  <c r="P201" i="32"/>
  <c r="P88" i="32"/>
  <c r="P149" i="32"/>
  <c r="P73" i="32"/>
  <c r="P105" i="32"/>
  <c r="P58" i="32"/>
  <c r="P80" i="32"/>
  <c r="P124" i="32"/>
  <c r="P238" i="32"/>
  <c r="P68" i="32"/>
  <c r="P223" i="32"/>
  <c r="P191" i="32"/>
  <c r="P163" i="32"/>
  <c r="P123" i="32"/>
  <c r="P75" i="32"/>
  <c r="P47" i="32"/>
  <c r="R47" i="32" s="1"/>
  <c r="P89" i="32"/>
  <c r="P148" i="32"/>
  <c r="P184" i="32"/>
  <c r="P110" i="32"/>
  <c r="P185" i="32"/>
  <c r="P220" i="32"/>
  <c r="P114" i="32"/>
  <c r="P41" i="32"/>
  <c r="R41" i="32" s="1"/>
  <c r="P82" i="32"/>
  <c r="P60" i="32"/>
  <c r="P130" i="32"/>
  <c r="P162" i="32"/>
  <c r="P211" i="32"/>
  <c r="P143" i="32"/>
  <c r="P43" i="32"/>
  <c r="R43" i="32" s="1"/>
  <c r="P202" i="32"/>
  <c r="P119" i="32"/>
  <c r="P190" i="32"/>
  <c r="P101" i="32"/>
  <c r="P57" i="32"/>
  <c r="P182" i="32"/>
  <c r="P214" i="32"/>
  <c r="P99" i="32"/>
  <c r="P189" i="32"/>
  <c r="P155" i="32"/>
  <c r="P159" i="32"/>
  <c r="P85" i="32"/>
  <c r="P183" i="32"/>
  <c r="P217" i="32"/>
  <c r="P95" i="32"/>
  <c r="P145" i="32"/>
  <c r="P50" i="32"/>
  <c r="R50" i="32" s="1"/>
  <c r="P40" i="32"/>
  <c r="R40" i="32" s="1"/>
  <c r="P204" i="32"/>
  <c r="P157" i="32"/>
  <c r="P198" i="32"/>
  <c r="P54" i="32"/>
  <c r="R54" i="32" s="1"/>
  <c r="P56" i="32"/>
  <c r="P150" i="32"/>
  <c r="P92" i="32"/>
  <c r="P86" i="32"/>
  <c r="P234" i="32"/>
  <c r="P216" i="32"/>
  <c r="P120" i="32"/>
  <c r="P203" i="32"/>
  <c r="P167" i="32"/>
  <c r="P127" i="32"/>
  <c r="P59" i="32"/>
  <c r="P133" i="32"/>
  <c r="P225" i="32"/>
  <c r="P218" i="32"/>
  <c r="P174" i="32"/>
  <c r="P48" i="32"/>
  <c r="R48" i="32" s="1"/>
  <c r="P141" i="32"/>
  <c r="P113" i="32"/>
  <c r="P100" i="32"/>
  <c r="P176" i="32"/>
  <c r="P161" i="32"/>
  <c r="P188" i="32"/>
  <c r="P173" i="32"/>
  <c r="P227" i="32"/>
  <c r="P147" i="32"/>
  <c r="P51" i="32"/>
  <c r="R51" i="32" s="1"/>
  <c r="P205" i="32"/>
  <c r="P103" i="32"/>
  <c r="P102" i="32"/>
  <c r="P139" i="32"/>
  <c r="P237" i="32"/>
  <c r="P232" i="32"/>
  <c r="P67" i="32"/>
  <c r="P181" i="32"/>
  <c r="P199" i="32"/>
  <c r="P98" i="32"/>
  <c r="P166" i="32"/>
  <c r="P138" i="32"/>
  <c r="P154" i="32"/>
  <c r="P96" i="32"/>
  <c r="P146" i="32"/>
  <c r="P74" i="32"/>
  <c r="P142" i="32"/>
  <c r="P104" i="32"/>
  <c r="P128" i="32"/>
  <c r="E29" i="25"/>
  <c r="C30" i="25"/>
  <c r="E25" i="24"/>
  <c r="C26" i="24"/>
  <c r="C26" i="21"/>
  <c r="E25" i="21"/>
  <c r="Q56" i="32" s="1"/>
  <c r="E28" i="20"/>
  <c r="D59" i="32" s="1"/>
  <c r="C29" i="20"/>
  <c r="C28" i="22"/>
  <c r="E27" i="22"/>
  <c r="R56" i="32" l="1"/>
  <c r="E26" i="23"/>
  <c r="F57" i="32" s="1"/>
  <c r="C27" i="23"/>
  <c r="K57" i="32"/>
  <c r="E27" i="31"/>
  <c r="F27" i="31" s="1"/>
  <c r="F26" i="28"/>
  <c r="G26" i="28" s="1"/>
  <c r="L57" i="32"/>
  <c r="E27" i="27"/>
  <c r="F27" i="27" s="1"/>
  <c r="E26" i="26"/>
  <c r="C27" i="26"/>
  <c r="C31" i="25"/>
  <c r="E30" i="25"/>
  <c r="E26" i="24"/>
  <c r="C27" i="24"/>
  <c r="C27" i="21"/>
  <c r="E26" i="21"/>
  <c r="Q57" i="32" s="1"/>
  <c r="R57" i="32" s="1"/>
  <c r="C30" i="20"/>
  <c r="E29" i="20"/>
  <c r="D60" i="32" s="1"/>
  <c r="E28" i="22"/>
  <c r="C29" i="22"/>
  <c r="F80" i="34" l="1"/>
  <c r="F81" i="34"/>
  <c r="C28" i="23"/>
  <c r="E27" i="23"/>
  <c r="F58" i="32" s="1"/>
  <c r="E28" i="31"/>
  <c r="F28" i="31" s="1"/>
  <c r="F27" i="28"/>
  <c r="G27" i="28" s="1"/>
  <c r="L58" i="32"/>
  <c r="E28" i="27"/>
  <c r="F28" i="27" s="1"/>
  <c r="E27" i="26"/>
  <c r="C28" i="26"/>
  <c r="C32" i="25"/>
  <c r="E31" i="25"/>
  <c r="E27" i="24"/>
  <c r="C28" i="24"/>
  <c r="C28" i="21"/>
  <c r="E27" i="21"/>
  <c r="Q58" i="32" s="1"/>
  <c r="R58" i="32" s="1"/>
  <c r="C31" i="20"/>
  <c r="E30" i="20"/>
  <c r="D61" i="32" s="1"/>
  <c r="C30" i="22"/>
  <c r="E29" i="22"/>
  <c r="K58" i="32" l="1"/>
  <c r="C29" i="23"/>
  <c r="E28" i="23"/>
  <c r="F59" i="32" s="1"/>
  <c r="K59" i="32"/>
  <c r="E29" i="31"/>
  <c r="F29" i="31" s="1"/>
  <c r="F28" i="28"/>
  <c r="G28" i="28" s="1"/>
  <c r="L59" i="32"/>
  <c r="E29" i="27"/>
  <c r="F29" i="27" s="1"/>
  <c r="E28" i="26"/>
  <c r="C29" i="26"/>
  <c r="C33" i="25"/>
  <c r="E32" i="25"/>
  <c r="E28" i="24"/>
  <c r="C29" i="24"/>
  <c r="C29" i="21"/>
  <c r="E28" i="21"/>
  <c r="Q59" i="32" s="1"/>
  <c r="R59" i="32" s="1"/>
  <c r="C32" i="20"/>
  <c r="E31" i="20"/>
  <c r="D62" i="32" s="1"/>
  <c r="E30" i="22"/>
  <c r="C31" i="22"/>
  <c r="F82" i="34" l="1"/>
  <c r="F83" i="34"/>
  <c r="C30" i="23"/>
  <c r="E29" i="23"/>
  <c r="F60" i="32" s="1"/>
  <c r="K60" i="32"/>
  <c r="E30" i="31"/>
  <c r="F30" i="31" s="1"/>
  <c r="F29" i="28"/>
  <c r="G29" i="28" s="1"/>
  <c r="L60" i="32"/>
  <c r="E30" i="27"/>
  <c r="F30" i="27" s="1"/>
  <c r="E29" i="26"/>
  <c r="C30" i="26"/>
  <c r="E33" i="25"/>
  <c r="C34" i="25"/>
  <c r="E29" i="24"/>
  <c r="C30" i="24"/>
  <c r="E29" i="21"/>
  <c r="Q60" i="32" s="1"/>
  <c r="R60" i="32" s="1"/>
  <c r="C30" i="21"/>
  <c r="E32" i="20"/>
  <c r="D63" i="32" s="1"/>
  <c r="C33" i="20"/>
  <c r="C32" i="22"/>
  <c r="E31" i="22"/>
  <c r="C31" i="23" l="1"/>
  <c r="E30" i="23"/>
  <c r="F61" i="32" s="1"/>
  <c r="K61" i="32"/>
  <c r="E31" i="31"/>
  <c r="F31" i="31" s="1"/>
  <c r="F30" i="28"/>
  <c r="G30" i="28" s="1"/>
  <c r="L61" i="32"/>
  <c r="E31" i="27"/>
  <c r="F31" i="27" s="1"/>
  <c r="E30" i="26"/>
  <c r="C31" i="26"/>
  <c r="C35" i="25"/>
  <c r="E34" i="25"/>
  <c r="E30" i="24"/>
  <c r="C31" i="24"/>
  <c r="C31" i="21"/>
  <c r="E30" i="21"/>
  <c r="Q61" i="32" s="1"/>
  <c r="R61" i="32" s="1"/>
  <c r="C34" i="20"/>
  <c r="E33" i="20"/>
  <c r="D64" i="32" s="1"/>
  <c r="C33" i="22"/>
  <c r="E32" i="22"/>
  <c r="F84" i="34" l="1"/>
  <c r="F85" i="34"/>
  <c r="C32" i="23"/>
  <c r="E31" i="23"/>
  <c r="F62" i="32" s="1"/>
  <c r="E32" i="31"/>
  <c r="F32" i="31" s="1"/>
  <c r="K62" i="32"/>
  <c r="F31" i="28"/>
  <c r="G31" i="28" s="1"/>
  <c r="L62" i="32"/>
  <c r="E32" i="27"/>
  <c r="F32" i="27" s="1"/>
  <c r="E31" i="26"/>
  <c r="C32" i="26"/>
  <c r="C36" i="25"/>
  <c r="E35" i="25"/>
  <c r="E31" i="24"/>
  <c r="C32" i="24"/>
  <c r="E31" i="21"/>
  <c r="Q62" i="32" s="1"/>
  <c r="R62" i="32" s="1"/>
  <c r="C32" i="21"/>
  <c r="E34" i="20"/>
  <c r="D65" i="32" s="1"/>
  <c r="C35" i="20"/>
  <c r="E33" i="22"/>
  <c r="C34" i="22"/>
  <c r="F86" i="34" l="1"/>
  <c r="C33" i="23"/>
  <c r="E32" i="23"/>
  <c r="F63" i="32" s="1"/>
  <c r="K63" i="32"/>
  <c r="E33" i="31"/>
  <c r="F33" i="31" s="1"/>
  <c r="F32" i="28"/>
  <c r="G32" i="28" s="1"/>
  <c r="L63" i="32"/>
  <c r="E33" i="27"/>
  <c r="F33" i="27" s="1"/>
  <c r="E32" i="26"/>
  <c r="C33" i="26"/>
  <c r="E36" i="25"/>
  <c r="C37" i="25"/>
  <c r="E32" i="24"/>
  <c r="C33" i="24"/>
  <c r="E32" i="21"/>
  <c r="Q63" i="32" s="1"/>
  <c r="R63" i="32" s="1"/>
  <c r="C33" i="21"/>
  <c r="E35" i="20"/>
  <c r="D66" i="32" s="1"/>
  <c r="C36" i="20"/>
  <c r="C35" i="22"/>
  <c r="E34" i="22"/>
  <c r="F87" i="34" l="1"/>
  <c r="E33" i="23"/>
  <c r="F64" i="32" s="1"/>
  <c r="C34" i="23"/>
  <c r="E34" i="31"/>
  <c r="F34" i="31" s="1"/>
  <c r="K64" i="32"/>
  <c r="F33" i="28"/>
  <c r="G33" i="28" s="1"/>
  <c r="L64" i="32"/>
  <c r="E34" i="27"/>
  <c r="F34" i="27" s="1"/>
  <c r="E33" i="26"/>
  <c r="C34" i="26"/>
  <c r="E37" i="25"/>
  <c r="C38" i="25"/>
  <c r="E33" i="24"/>
  <c r="C34" i="24"/>
  <c r="C34" i="21"/>
  <c r="E33" i="21"/>
  <c r="Q64" i="32" s="1"/>
  <c r="R64" i="32" s="1"/>
  <c r="C37" i="20"/>
  <c r="E36" i="20"/>
  <c r="D67" i="32" s="1"/>
  <c r="E35" i="22"/>
  <c r="C36" i="22"/>
  <c r="E34" i="23" l="1"/>
  <c r="F65" i="32" s="1"/>
  <c r="C35" i="23"/>
  <c r="K65" i="32"/>
  <c r="E35" i="31"/>
  <c r="F35" i="31" s="1"/>
  <c r="F34" i="28"/>
  <c r="G34" i="28" s="1"/>
  <c r="L65" i="32"/>
  <c r="E35" i="27"/>
  <c r="F35" i="27" s="1"/>
  <c r="E34" i="26"/>
  <c r="C35" i="26"/>
  <c r="C39" i="25"/>
  <c r="E38" i="25"/>
  <c r="E34" i="24"/>
  <c r="C35" i="24"/>
  <c r="E34" i="21"/>
  <c r="Q65" i="32" s="1"/>
  <c r="R65" i="32" s="1"/>
  <c r="C35" i="21"/>
  <c r="C38" i="20"/>
  <c r="E37" i="20"/>
  <c r="D68" i="32" s="1"/>
  <c r="E36" i="22"/>
  <c r="C37" i="22"/>
  <c r="F88" i="34" l="1"/>
  <c r="F89" i="34"/>
  <c r="E35" i="23"/>
  <c r="F66" i="32" s="1"/>
  <c r="C36" i="23"/>
  <c r="E36" i="31"/>
  <c r="F36" i="31" s="1"/>
  <c r="K66" i="32"/>
  <c r="F35" i="28"/>
  <c r="G35" i="28" s="1"/>
  <c r="L66" i="32"/>
  <c r="E36" i="27"/>
  <c r="F36" i="27" s="1"/>
  <c r="E35" i="26"/>
  <c r="C36" i="26"/>
  <c r="C40" i="25"/>
  <c r="E39" i="25"/>
  <c r="E35" i="24"/>
  <c r="C36" i="24"/>
  <c r="C36" i="21"/>
  <c r="E35" i="21"/>
  <c r="Q66" i="32" s="1"/>
  <c r="R66" i="32" s="1"/>
  <c r="C39" i="20"/>
  <c r="E38" i="20"/>
  <c r="D69" i="32" s="1"/>
  <c r="C38" i="22"/>
  <c r="E37" i="22"/>
  <c r="E36" i="23" l="1"/>
  <c r="F67" i="32" s="1"/>
  <c r="C37" i="23"/>
  <c r="K67" i="32"/>
  <c r="E37" i="31"/>
  <c r="F37" i="31" s="1"/>
  <c r="F36" i="28"/>
  <c r="G36" i="28" s="1"/>
  <c r="L67" i="32"/>
  <c r="E37" i="27"/>
  <c r="F37" i="27" s="1"/>
  <c r="E36" i="26"/>
  <c r="C37" i="26"/>
  <c r="C41" i="25"/>
  <c r="E40" i="25"/>
  <c r="E36" i="24"/>
  <c r="C37" i="24"/>
  <c r="C37" i="21"/>
  <c r="E36" i="21"/>
  <c r="Q67" i="32" s="1"/>
  <c r="R67" i="32" s="1"/>
  <c r="C40" i="20"/>
  <c r="E39" i="20"/>
  <c r="D70" i="32" s="1"/>
  <c r="E38" i="22"/>
  <c r="C39" i="22"/>
  <c r="F90" i="34" l="1"/>
  <c r="F91" i="34"/>
  <c r="E37" i="23"/>
  <c r="F68" i="32" s="1"/>
  <c r="C38" i="23"/>
  <c r="K68" i="32"/>
  <c r="E38" i="31"/>
  <c r="F38" i="31" s="1"/>
  <c r="F37" i="28"/>
  <c r="G37" i="28" s="1"/>
  <c r="L68" i="32"/>
  <c r="E38" i="27"/>
  <c r="F38" i="27" s="1"/>
  <c r="C38" i="26"/>
  <c r="E37" i="26"/>
  <c r="E41" i="25"/>
  <c r="C42" i="25"/>
  <c r="E37" i="24"/>
  <c r="C38" i="24"/>
  <c r="E37" i="21"/>
  <c r="Q68" i="32" s="1"/>
  <c r="R68" i="32" s="1"/>
  <c r="C38" i="21"/>
  <c r="C41" i="20"/>
  <c r="E40" i="20"/>
  <c r="D71" i="32" s="1"/>
  <c r="E39" i="22"/>
  <c r="C40" i="22"/>
  <c r="C39" i="23" l="1"/>
  <c r="E38" i="23"/>
  <c r="F69" i="32" s="1"/>
  <c r="K69" i="32"/>
  <c r="E39" i="31"/>
  <c r="F39" i="31" s="1"/>
  <c r="F38" i="28"/>
  <c r="G38" i="28" s="1"/>
  <c r="L69" i="32"/>
  <c r="E39" i="27"/>
  <c r="F39" i="27" s="1"/>
  <c r="E38" i="26"/>
  <c r="C39" i="26"/>
  <c r="C43" i="25"/>
  <c r="E42" i="25"/>
  <c r="E38" i="24"/>
  <c r="C39" i="24"/>
  <c r="C39" i="21"/>
  <c r="E38" i="21"/>
  <c r="Q69" i="32" s="1"/>
  <c r="R69" i="32" s="1"/>
  <c r="E41" i="20"/>
  <c r="D72" i="32" s="1"/>
  <c r="C42" i="20"/>
  <c r="C41" i="22"/>
  <c r="E40" i="22"/>
  <c r="F92" i="34" l="1"/>
  <c r="F93" i="34"/>
  <c r="E39" i="23"/>
  <c r="F70" i="32" s="1"/>
  <c r="C40" i="23"/>
  <c r="K70" i="32"/>
  <c r="E40" i="31"/>
  <c r="F40" i="31" s="1"/>
  <c r="F39" i="28"/>
  <c r="G39" i="28" s="1"/>
  <c r="L70" i="32"/>
  <c r="E40" i="27"/>
  <c r="F40" i="27" s="1"/>
  <c r="E39" i="26"/>
  <c r="C40" i="26"/>
  <c r="C44" i="25"/>
  <c r="E43" i="25"/>
  <c r="C40" i="24"/>
  <c r="E39" i="24"/>
  <c r="C40" i="21"/>
  <c r="E39" i="21"/>
  <c r="Q70" i="32" s="1"/>
  <c r="R70" i="32" s="1"/>
  <c r="C43" i="20"/>
  <c r="E42" i="20"/>
  <c r="D73" i="32" s="1"/>
  <c r="E41" i="22"/>
  <c r="C42" i="22"/>
  <c r="E40" i="23" l="1"/>
  <c r="F71" i="32" s="1"/>
  <c r="C41" i="23"/>
  <c r="K71" i="32"/>
  <c r="E41" i="31"/>
  <c r="F41" i="31" s="1"/>
  <c r="F40" i="28"/>
  <c r="G40" i="28" s="1"/>
  <c r="L71" i="32"/>
  <c r="E41" i="27"/>
  <c r="F41" i="27" s="1"/>
  <c r="C41" i="26"/>
  <c r="E40" i="26"/>
  <c r="C45" i="25"/>
  <c r="E44" i="25"/>
  <c r="C41" i="24"/>
  <c r="E40" i="24"/>
  <c r="C41" i="21"/>
  <c r="E40" i="21"/>
  <c r="Q71" i="32" s="1"/>
  <c r="R71" i="32" s="1"/>
  <c r="C44" i="20"/>
  <c r="E43" i="20"/>
  <c r="D74" i="32" s="1"/>
  <c r="C43" i="22"/>
  <c r="E42" i="22"/>
  <c r="F94" i="34" l="1"/>
  <c r="F95" i="34"/>
  <c r="E41" i="23"/>
  <c r="F72" i="32" s="1"/>
  <c r="C42" i="23"/>
  <c r="K72" i="32"/>
  <c r="E42" i="31"/>
  <c r="F42" i="31" s="1"/>
  <c r="F41" i="28"/>
  <c r="G41" i="28" s="1"/>
  <c r="L72" i="32"/>
  <c r="E42" i="27"/>
  <c r="F42" i="27" s="1"/>
  <c r="E41" i="26"/>
  <c r="C42" i="26"/>
  <c r="C46" i="25"/>
  <c r="E45" i="25"/>
  <c r="C42" i="24"/>
  <c r="E41" i="24"/>
  <c r="E41" i="21"/>
  <c r="Q72" i="32" s="1"/>
  <c r="R72" i="32" s="1"/>
  <c r="C42" i="21"/>
  <c r="C45" i="20"/>
  <c r="E44" i="20"/>
  <c r="D75" i="32" s="1"/>
  <c r="C44" i="22"/>
  <c r="E43" i="22"/>
  <c r="C43" i="23" l="1"/>
  <c r="E42" i="23"/>
  <c r="F73" i="32" s="1"/>
  <c r="K73" i="32"/>
  <c r="E43" i="31"/>
  <c r="F43" i="31" s="1"/>
  <c r="F42" i="28"/>
  <c r="G42" i="28" s="1"/>
  <c r="L73" i="32"/>
  <c r="E43" i="27"/>
  <c r="F43" i="27" s="1"/>
  <c r="C43" i="26"/>
  <c r="E42" i="26"/>
  <c r="C47" i="25"/>
  <c r="E46" i="25"/>
  <c r="C43" i="24"/>
  <c r="E42" i="24"/>
  <c r="C43" i="21"/>
  <c r="E42" i="21"/>
  <c r="Q73" i="32" s="1"/>
  <c r="R73" i="32" s="1"/>
  <c r="E45" i="20"/>
  <c r="D76" i="32" s="1"/>
  <c r="C46" i="20"/>
  <c r="C45" i="22"/>
  <c r="E44" i="22"/>
  <c r="F96" i="34" l="1"/>
  <c r="F97" i="34"/>
  <c r="E43" i="23"/>
  <c r="F74" i="32" s="1"/>
  <c r="C44" i="23"/>
  <c r="E44" i="31"/>
  <c r="F44" i="31" s="1"/>
  <c r="K74" i="32"/>
  <c r="F43" i="28"/>
  <c r="G43" i="28" s="1"/>
  <c r="L74" i="32"/>
  <c r="E44" i="27"/>
  <c r="F44" i="27" s="1"/>
  <c r="C44" i="26"/>
  <c r="E43" i="26"/>
  <c r="C48" i="25"/>
  <c r="E47" i="25"/>
  <c r="E43" i="24"/>
  <c r="C44" i="24"/>
  <c r="C44" i="21"/>
  <c r="E43" i="21"/>
  <c r="Q74" i="32" s="1"/>
  <c r="R74" i="32" s="1"/>
  <c r="C47" i="20"/>
  <c r="E46" i="20"/>
  <c r="D77" i="32" s="1"/>
  <c r="C46" i="22"/>
  <c r="E45" i="22"/>
  <c r="C45" i="23" l="1"/>
  <c r="E44" i="23"/>
  <c r="F75" i="32" s="1"/>
  <c r="K75" i="32"/>
  <c r="E45" i="31"/>
  <c r="F45" i="31" s="1"/>
  <c r="F44" i="28"/>
  <c r="G44" i="28" s="1"/>
  <c r="L75" i="32"/>
  <c r="E45" i="27"/>
  <c r="F45" i="27" s="1"/>
  <c r="E44" i="26"/>
  <c r="C45" i="26"/>
  <c r="C49" i="25"/>
  <c r="E48" i="25"/>
  <c r="E44" i="24"/>
  <c r="C45" i="24"/>
  <c r="E44" i="21"/>
  <c r="Q75" i="32" s="1"/>
  <c r="R75" i="32" s="1"/>
  <c r="C45" i="21"/>
  <c r="E47" i="20"/>
  <c r="D78" i="32" s="1"/>
  <c r="C48" i="20"/>
  <c r="E46" i="22"/>
  <c r="C47" i="22"/>
  <c r="F98" i="34" l="1"/>
  <c r="F99" i="34"/>
  <c r="E45" i="23"/>
  <c r="F76" i="32" s="1"/>
  <c r="C46" i="23"/>
  <c r="K76" i="32"/>
  <c r="E46" i="31"/>
  <c r="F46" i="31" s="1"/>
  <c r="F45" i="28"/>
  <c r="G45" i="28" s="1"/>
  <c r="L76" i="32"/>
  <c r="E46" i="27"/>
  <c r="F46" i="27" s="1"/>
  <c r="C46" i="26"/>
  <c r="E45" i="26"/>
  <c r="E49" i="25"/>
  <c r="C50" i="25"/>
  <c r="E45" i="24"/>
  <c r="C46" i="24"/>
  <c r="C46" i="21"/>
  <c r="E45" i="21"/>
  <c r="Q76" i="32" s="1"/>
  <c r="R76" i="32" s="1"/>
  <c r="E48" i="20"/>
  <c r="D79" i="32" s="1"/>
  <c r="C49" i="20"/>
  <c r="E47" i="22"/>
  <c r="C48" i="22"/>
  <c r="C47" i="23" l="1"/>
  <c r="E46" i="23"/>
  <c r="F77" i="32" s="1"/>
  <c r="K77" i="32"/>
  <c r="E47" i="31"/>
  <c r="F47" i="31" s="1"/>
  <c r="F46" i="28"/>
  <c r="G46" i="28" s="1"/>
  <c r="L77" i="32"/>
  <c r="E47" i="27"/>
  <c r="F47" i="27" s="1"/>
  <c r="E46" i="26"/>
  <c r="C47" i="26"/>
  <c r="C51" i="25"/>
  <c r="E50" i="25"/>
  <c r="E46" i="24"/>
  <c r="C47" i="24"/>
  <c r="C47" i="21"/>
  <c r="E46" i="21"/>
  <c r="Q77" i="32" s="1"/>
  <c r="R77" i="32" s="1"/>
  <c r="C50" i="20"/>
  <c r="E49" i="20"/>
  <c r="D80" i="32" s="1"/>
  <c r="E48" i="22"/>
  <c r="C49" i="22"/>
  <c r="F100" i="34" l="1"/>
  <c r="F101" i="34"/>
  <c r="E47" i="23"/>
  <c r="F78" i="32" s="1"/>
  <c r="C48" i="23"/>
  <c r="K78" i="32"/>
  <c r="E48" i="31"/>
  <c r="F48" i="31" s="1"/>
  <c r="F47" i="28"/>
  <c r="G47" i="28" s="1"/>
  <c r="L78" i="32"/>
  <c r="E48" i="27"/>
  <c r="F48" i="27" s="1"/>
  <c r="C48" i="26"/>
  <c r="E47" i="26"/>
  <c r="C52" i="25"/>
  <c r="E51" i="25"/>
  <c r="C48" i="24"/>
  <c r="E47" i="24"/>
  <c r="E47" i="21"/>
  <c r="Q78" i="32" s="1"/>
  <c r="R78" i="32" s="1"/>
  <c r="C48" i="21"/>
  <c r="C51" i="20"/>
  <c r="E50" i="20"/>
  <c r="D81" i="32" s="1"/>
  <c r="E49" i="22"/>
  <c r="C50" i="22"/>
  <c r="C49" i="23" l="1"/>
  <c r="E48" i="23"/>
  <c r="F79" i="32" s="1"/>
  <c r="K79" i="32"/>
  <c r="E49" i="31"/>
  <c r="F49" i="31" s="1"/>
  <c r="F48" i="28"/>
  <c r="G48" i="28" s="1"/>
  <c r="L79" i="32"/>
  <c r="E49" i="27"/>
  <c r="F49" i="27" s="1"/>
  <c r="E48" i="26"/>
  <c r="C49" i="26"/>
  <c r="C53" i="25"/>
  <c r="E52" i="25"/>
  <c r="E48" i="24"/>
  <c r="C49" i="24"/>
  <c r="C49" i="21"/>
  <c r="E48" i="21"/>
  <c r="Q79" i="32" s="1"/>
  <c r="R79" i="32" s="1"/>
  <c r="E51" i="20"/>
  <c r="D82" i="32" s="1"/>
  <c r="C52" i="20"/>
  <c r="E50" i="22"/>
  <c r="C51" i="22"/>
  <c r="F102" i="34" l="1"/>
  <c r="F103" i="34"/>
  <c r="E49" i="23"/>
  <c r="F80" i="32" s="1"/>
  <c r="C50" i="23"/>
  <c r="K80" i="32"/>
  <c r="E50" i="31"/>
  <c r="F50" i="31" s="1"/>
  <c r="F49" i="28"/>
  <c r="G49" i="28" s="1"/>
  <c r="L80" i="32"/>
  <c r="E50" i="27"/>
  <c r="F50" i="27" s="1"/>
  <c r="C50" i="26"/>
  <c r="E49" i="26"/>
  <c r="E53" i="25"/>
  <c r="C54" i="25"/>
  <c r="E49" i="24"/>
  <c r="C50" i="24"/>
  <c r="C50" i="21"/>
  <c r="E49" i="21"/>
  <c r="Q80" i="32" s="1"/>
  <c r="R80" i="32" s="1"/>
  <c r="E52" i="20"/>
  <c r="D83" i="32" s="1"/>
  <c r="C53" i="20"/>
  <c r="C52" i="22"/>
  <c r="E51" i="22"/>
  <c r="F104" i="34" l="1"/>
  <c r="C51" i="23"/>
  <c r="E50" i="23"/>
  <c r="F81" i="32" s="1"/>
  <c r="K81" i="32"/>
  <c r="E51" i="31"/>
  <c r="F51" i="31" s="1"/>
  <c r="F50" i="28"/>
  <c r="G50" i="28" s="1"/>
  <c r="L81" i="32"/>
  <c r="E51" i="27"/>
  <c r="F51" i="27" s="1"/>
  <c r="E50" i="26"/>
  <c r="C51" i="26"/>
  <c r="C55" i="25"/>
  <c r="E54" i="25"/>
  <c r="E50" i="24"/>
  <c r="C51" i="24"/>
  <c r="E50" i="21"/>
  <c r="Q81" i="32" s="1"/>
  <c r="R81" i="32" s="1"/>
  <c r="C51" i="21"/>
  <c r="C54" i="20"/>
  <c r="E53" i="20"/>
  <c r="D84" i="32" s="1"/>
  <c r="E52" i="22"/>
  <c r="C53" i="22"/>
  <c r="F105" i="34" l="1"/>
  <c r="E51" i="23"/>
  <c r="F82" i="32" s="1"/>
  <c r="C52" i="23"/>
  <c r="K82" i="32"/>
  <c r="E52" i="31"/>
  <c r="F52" i="31" s="1"/>
  <c r="F51" i="28"/>
  <c r="G51" i="28" s="1"/>
  <c r="L82" i="32"/>
  <c r="E52" i="27"/>
  <c r="F52" i="27" s="1"/>
  <c r="C52" i="26"/>
  <c r="E51" i="26"/>
  <c r="C56" i="25"/>
  <c r="E55" i="25"/>
  <c r="E51" i="24"/>
  <c r="C52" i="24"/>
  <c r="E51" i="21"/>
  <c r="Q82" i="32" s="1"/>
  <c r="R82" i="32" s="1"/>
  <c r="C52" i="21"/>
  <c r="C55" i="20"/>
  <c r="E54" i="20"/>
  <c r="D85" i="32" s="1"/>
  <c r="C54" i="22"/>
  <c r="E53" i="22"/>
  <c r="E52" i="23" l="1"/>
  <c r="F83" i="32" s="1"/>
  <c r="C53" i="23"/>
  <c r="K83" i="32"/>
  <c r="E53" i="31"/>
  <c r="F53" i="31" s="1"/>
  <c r="F52" i="28"/>
  <c r="G52" i="28" s="1"/>
  <c r="L83" i="32"/>
  <c r="E53" i="27"/>
  <c r="F53" i="27" s="1"/>
  <c r="E52" i="26"/>
  <c r="C53" i="26"/>
  <c r="C57" i="25"/>
  <c r="E56" i="25"/>
  <c r="E52" i="24"/>
  <c r="C53" i="24"/>
  <c r="C53" i="21"/>
  <c r="E52" i="21"/>
  <c r="Q83" i="32" s="1"/>
  <c r="R83" i="32" s="1"/>
  <c r="E55" i="20"/>
  <c r="D86" i="32" s="1"/>
  <c r="C56" i="20"/>
  <c r="E54" i="22"/>
  <c r="C55" i="22"/>
  <c r="F106" i="34" l="1"/>
  <c r="F107" i="34"/>
  <c r="E53" i="23"/>
  <c r="F84" i="32" s="1"/>
  <c r="C54" i="23"/>
  <c r="K84" i="32"/>
  <c r="E54" i="31"/>
  <c r="F54" i="31" s="1"/>
  <c r="F53" i="28"/>
  <c r="G53" i="28" s="1"/>
  <c r="L84" i="32"/>
  <c r="E54" i="27"/>
  <c r="F54" i="27" s="1"/>
  <c r="C54" i="26"/>
  <c r="E53" i="26"/>
  <c r="E57" i="25"/>
  <c r="C58" i="25"/>
  <c r="E53" i="24"/>
  <c r="C54" i="24"/>
  <c r="C54" i="21"/>
  <c r="E53" i="21"/>
  <c r="Q84" i="32" s="1"/>
  <c r="R84" i="32" s="1"/>
  <c r="E56" i="20"/>
  <c r="D87" i="32" s="1"/>
  <c r="C57" i="20"/>
  <c r="C56" i="22"/>
  <c r="E55" i="22"/>
  <c r="C55" i="23" l="1"/>
  <c r="E54" i="23"/>
  <c r="F85" i="32" s="1"/>
  <c r="K85" i="32"/>
  <c r="E55" i="31"/>
  <c r="F55" i="31" s="1"/>
  <c r="F54" i="28"/>
  <c r="G54" i="28" s="1"/>
  <c r="L85" i="32"/>
  <c r="E55" i="27"/>
  <c r="F55" i="27" s="1"/>
  <c r="E54" i="26"/>
  <c r="C55" i="26"/>
  <c r="C59" i="25"/>
  <c r="E58" i="25"/>
  <c r="E54" i="24"/>
  <c r="C55" i="24"/>
  <c r="E54" i="21"/>
  <c r="Q85" i="32" s="1"/>
  <c r="R85" i="32" s="1"/>
  <c r="C55" i="21"/>
  <c r="C58" i="20"/>
  <c r="E57" i="20"/>
  <c r="D88" i="32" s="1"/>
  <c r="C57" i="22"/>
  <c r="E56" i="22"/>
  <c r="F108" i="34" l="1"/>
  <c r="F109" i="34"/>
  <c r="E55" i="23"/>
  <c r="F86" i="32" s="1"/>
  <c r="C56" i="23"/>
  <c r="K86" i="32"/>
  <c r="E56" i="31"/>
  <c r="F56" i="31" s="1"/>
  <c r="F55" i="28"/>
  <c r="G55" i="28" s="1"/>
  <c r="L86" i="32"/>
  <c r="E56" i="27"/>
  <c r="F56" i="27" s="1"/>
  <c r="C56" i="26"/>
  <c r="E55" i="26"/>
  <c r="C60" i="25"/>
  <c r="E59" i="25"/>
  <c r="C56" i="24"/>
  <c r="E55" i="24"/>
  <c r="E55" i="21"/>
  <c r="Q86" i="32" s="1"/>
  <c r="R86" i="32" s="1"/>
  <c r="C56" i="21"/>
  <c r="E58" i="20"/>
  <c r="D89" i="32" s="1"/>
  <c r="C59" i="20"/>
  <c r="C58" i="22"/>
  <c r="E57" i="22"/>
  <c r="E56" i="23" l="1"/>
  <c r="F87" i="32" s="1"/>
  <c r="C57" i="23"/>
  <c r="K87" i="32"/>
  <c r="E57" i="31"/>
  <c r="F57" i="31" s="1"/>
  <c r="F56" i="28"/>
  <c r="G56" i="28" s="1"/>
  <c r="L87" i="32"/>
  <c r="E57" i="27"/>
  <c r="F57" i="27" s="1"/>
  <c r="E56" i="26"/>
  <c r="C57" i="26"/>
  <c r="E60" i="25"/>
  <c r="C61" i="25"/>
  <c r="C57" i="24"/>
  <c r="E56" i="24"/>
  <c r="C57" i="21"/>
  <c r="E56" i="21"/>
  <c r="Q87" i="32" s="1"/>
  <c r="R87" i="32" s="1"/>
  <c r="C60" i="20"/>
  <c r="E59" i="20"/>
  <c r="D90" i="32" s="1"/>
  <c r="C59" i="22"/>
  <c r="E58" i="22"/>
  <c r="F110" i="34" l="1"/>
  <c r="F111" i="34"/>
  <c r="C58" i="23"/>
  <c r="E57" i="23"/>
  <c r="F88" i="32" s="1"/>
  <c r="K88" i="32"/>
  <c r="E58" i="31"/>
  <c r="F58" i="31" s="1"/>
  <c r="F57" i="28"/>
  <c r="G57" i="28" s="1"/>
  <c r="L88" i="32"/>
  <c r="E58" i="27"/>
  <c r="F58" i="27" s="1"/>
  <c r="E57" i="26"/>
  <c r="C58" i="26"/>
  <c r="C62" i="25"/>
  <c r="E61" i="25"/>
  <c r="C58" i="24"/>
  <c r="E57" i="24"/>
  <c r="C58" i="21"/>
  <c r="E57" i="21"/>
  <c r="Q88" i="32" s="1"/>
  <c r="R88" i="32" s="1"/>
  <c r="C61" i="20"/>
  <c r="E60" i="20"/>
  <c r="D91" i="32" s="1"/>
  <c r="C60" i="22"/>
  <c r="E59" i="22"/>
  <c r="E58" i="23" l="1"/>
  <c r="F89" i="32" s="1"/>
  <c r="C59" i="23"/>
  <c r="K89" i="32"/>
  <c r="E59" i="31"/>
  <c r="F59" i="31" s="1"/>
  <c r="F58" i="28"/>
  <c r="G58" i="28" s="1"/>
  <c r="L89" i="32"/>
  <c r="E59" i="27"/>
  <c r="F59" i="27" s="1"/>
  <c r="C59" i="26"/>
  <c r="E58" i="26"/>
  <c r="C63" i="25"/>
  <c r="E62" i="25"/>
  <c r="C59" i="24"/>
  <c r="E58" i="24"/>
  <c r="C59" i="21"/>
  <c r="E58" i="21"/>
  <c r="Q89" i="32" s="1"/>
  <c r="R89" i="32" s="1"/>
  <c r="E61" i="20"/>
  <c r="D92" i="32" s="1"/>
  <c r="C62" i="20"/>
  <c r="C61" i="22"/>
  <c r="E60" i="22"/>
  <c r="F112" i="34" l="1"/>
  <c r="F113" i="34"/>
  <c r="E102" i="32"/>
  <c r="E168" i="32"/>
  <c r="E186" i="32"/>
  <c r="E83" i="32"/>
  <c r="G83" i="32" s="1"/>
  <c r="H83" i="32" s="1"/>
  <c r="E126" i="32"/>
  <c r="E67" i="32"/>
  <c r="G67" i="32" s="1"/>
  <c r="H67" i="32" s="1"/>
  <c r="E64" i="32"/>
  <c r="G64" i="32" s="1"/>
  <c r="H64" i="32" s="1"/>
  <c r="E199" i="32"/>
  <c r="E58" i="32"/>
  <c r="G58" i="32" s="1"/>
  <c r="H58" i="32" s="1"/>
  <c r="E140" i="32"/>
  <c r="E221" i="32"/>
  <c r="E76" i="32"/>
  <c r="G76" i="32" s="1"/>
  <c r="H76" i="32" s="1"/>
  <c r="E127" i="32"/>
  <c r="E141" i="32"/>
  <c r="E142" i="32"/>
  <c r="E49" i="32"/>
  <c r="G49" i="32" s="1"/>
  <c r="H49" i="32" s="1"/>
  <c r="E154" i="32"/>
  <c r="E46" i="32"/>
  <c r="G46" i="32" s="1"/>
  <c r="H46" i="32" s="1"/>
  <c r="E236" i="32"/>
  <c r="E211" i="32"/>
  <c r="E232" i="32"/>
  <c r="E192" i="32"/>
  <c r="E187" i="32"/>
  <c r="E226" i="32"/>
  <c r="E78" i="32"/>
  <c r="G78" i="32" s="1"/>
  <c r="H78" i="32" s="1"/>
  <c r="E145" i="32"/>
  <c r="E113" i="32"/>
  <c r="E167" i="32"/>
  <c r="E231" i="32"/>
  <c r="E169" i="32"/>
  <c r="E166" i="32"/>
  <c r="E61" i="32"/>
  <c r="G61" i="32" s="1"/>
  <c r="H61" i="32" s="1"/>
  <c r="E105" i="32"/>
  <c r="E100" i="32"/>
  <c r="E122" i="32"/>
  <c r="E170" i="32"/>
  <c r="E90" i="32"/>
  <c r="G90" i="32" s="1"/>
  <c r="E119" i="32"/>
  <c r="E104" i="32"/>
  <c r="E184" i="32"/>
  <c r="E193" i="32"/>
  <c r="E47" i="32"/>
  <c r="G47" i="32" s="1"/>
  <c r="H47" i="32" s="1"/>
  <c r="E114" i="32"/>
  <c r="E191" i="32"/>
  <c r="E130" i="32"/>
  <c r="E222" i="32"/>
  <c r="E182" i="32"/>
  <c r="E208" i="32"/>
  <c r="E59" i="32"/>
  <c r="G59" i="32" s="1"/>
  <c r="H59" i="32" s="1"/>
  <c r="E71" i="32"/>
  <c r="G71" i="32" s="1"/>
  <c r="H71" i="32" s="1"/>
  <c r="E101" i="32"/>
  <c r="E88" i="32"/>
  <c r="G88" i="32" s="1"/>
  <c r="H88" i="32" s="1"/>
  <c r="E45" i="32"/>
  <c r="G45" i="32" s="1"/>
  <c r="H45" i="32" s="1"/>
  <c r="E218" i="32"/>
  <c r="E224" i="32"/>
  <c r="E183" i="32"/>
  <c r="E202" i="32"/>
  <c r="E229" i="32"/>
  <c r="E103" i="32"/>
  <c r="E201" i="32"/>
  <c r="E94" i="32"/>
  <c r="E91" i="32"/>
  <c r="G91" i="32" s="1"/>
  <c r="E121" i="32"/>
  <c r="E139" i="32"/>
  <c r="E190" i="32"/>
  <c r="E205" i="32"/>
  <c r="E179" i="32"/>
  <c r="E108" i="32"/>
  <c r="E72" i="32"/>
  <c r="G72" i="32" s="1"/>
  <c r="H72" i="32" s="1"/>
  <c r="E96" i="32"/>
  <c r="E109" i="32"/>
  <c r="E125" i="32"/>
  <c r="E116" i="32"/>
  <c r="E42" i="32"/>
  <c r="G42" i="32" s="1"/>
  <c r="H42" i="32" s="1"/>
  <c r="E89" i="32"/>
  <c r="G89" i="32" s="1"/>
  <c r="E85" i="32"/>
  <c r="G85" i="32" s="1"/>
  <c r="H85" i="32" s="1"/>
  <c r="E66" i="32"/>
  <c r="G66" i="32" s="1"/>
  <c r="H66" i="32" s="1"/>
  <c r="E220" i="32"/>
  <c r="E41" i="32"/>
  <c r="G41" i="32" s="1"/>
  <c r="H41" i="32" s="1"/>
  <c r="E69" i="32"/>
  <c r="G69" i="32" s="1"/>
  <c r="H69" i="32" s="1"/>
  <c r="E138" i="32"/>
  <c r="E160" i="32"/>
  <c r="E43" i="32"/>
  <c r="G43" i="32" s="1"/>
  <c r="H43" i="32" s="1"/>
  <c r="E204" i="32"/>
  <c r="E56" i="32"/>
  <c r="G56" i="32" s="1"/>
  <c r="H56" i="32" s="1"/>
  <c r="E57" i="32"/>
  <c r="G57" i="32" s="1"/>
  <c r="H57" i="32" s="1"/>
  <c r="E153" i="32"/>
  <c r="E106" i="32"/>
  <c r="E51" i="32"/>
  <c r="G51" i="32" s="1"/>
  <c r="H51" i="32" s="1"/>
  <c r="E172" i="32"/>
  <c r="E112" i="32"/>
  <c r="E86" i="32"/>
  <c r="G86" i="32" s="1"/>
  <c r="H86" i="32" s="1"/>
  <c r="E110" i="32"/>
  <c r="E117" i="32"/>
  <c r="E68" i="32"/>
  <c r="G68" i="32" s="1"/>
  <c r="H68" i="32" s="1"/>
  <c r="E97" i="32"/>
  <c r="E133" i="32"/>
  <c r="E149" i="32"/>
  <c r="E93" i="32"/>
  <c r="E177" i="32"/>
  <c r="E209" i="32"/>
  <c r="E162" i="32"/>
  <c r="E206" i="32"/>
  <c r="E227" i="32"/>
  <c r="E156" i="32"/>
  <c r="E237" i="32"/>
  <c r="E164" i="32"/>
  <c r="E54" i="32"/>
  <c r="G54" i="32" s="1"/>
  <c r="H54" i="32" s="1"/>
  <c r="E196" i="32"/>
  <c r="E219" i="32"/>
  <c r="E215" i="32"/>
  <c r="E70" i="32"/>
  <c r="G70" i="32" s="1"/>
  <c r="H70" i="32" s="1"/>
  <c r="E84" i="32"/>
  <c r="G84" i="32" s="1"/>
  <c r="H84" i="32" s="1"/>
  <c r="E152" i="32"/>
  <c r="E146" i="32"/>
  <c r="E233" i="32"/>
  <c r="E185" i="32"/>
  <c r="E63" i="32"/>
  <c r="G63" i="32" s="1"/>
  <c r="H63" i="32" s="1"/>
  <c r="E234" i="32"/>
  <c r="E120" i="32"/>
  <c r="E155" i="32"/>
  <c r="E48" i="32"/>
  <c r="G48" i="32" s="1"/>
  <c r="H48" i="32" s="1"/>
  <c r="E131" i="32"/>
  <c r="E238" i="32"/>
  <c r="E79" i="32"/>
  <c r="G79" i="32" s="1"/>
  <c r="H79" i="32" s="1"/>
  <c r="E189" i="32"/>
  <c r="E73" i="32"/>
  <c r="G73" i="32" s="1"/>
  <c r="H73" i="32" s="1"/>
  <c r="E163" i="32"/>
  <c r="E144" i="32"/>
  <c r="E77" i="32"/>
  <c r="G77" i="32" s="1"/>
  <c r="H77" i="32" s="1"/>
  <c r="E214" i="32"/>
  <c r="E200" i="32"/>
  <c r="E65" i="32"/>
  <c r="G65" i="32" s="1"/>
  <c r="H65" i="32" s="1"/>
  <c r="E132" i="32"/>
  <c r="E147" i="32"/>
  <c r="E124" i="32"/>
  <c r="E148" i="32"/>
  <c r="E158" i="32"/>
  <c r="E95" i="32"/>
  <c r="E60" i="32"/>
  <c r="G60" i="32" s="1"/>
  <c r="H60" i="32" s="1"/>
  <c r="E210" i="32"/>
  <c r="E174" i="32"/>
  <c r="E230" i="32"/>
  <c r="E212" i="32"/>
  <c r="E173" i="32"/>
  <c r="E181" i="32"/>
  <c r="E228" i="32"/>
  <c r="E239" i="32"/>
  <c r="E128" i="32"/>
  <c r="E80" i="32"/>
  <c r="G80" i="32" s="1"/>
  <c r="H80" i="32" s="1"/>
  <c r="E129" i="32"/>
  <c r="E178" i="32"/>
  <c r="E82" i="32"/>
  <c r="G82" i="32" s="1"/>
  <c r="H82" i="32" s="1"/>
  <c r="E50" i="32"/>
  <c r="G50" i="32" s="1"/>
  <c r="H50" i="32" s="1"/>
  <c r="E195" i="32"/>
  <c r="E165" i="32"/>
  <c r="E92" i="32"/>
  <c r="G92" i="32" s="1"/>
  <c r="E81" i="32"/>
  <c r="G81" i="32" s="1"/>
  <c r="H81" i="32" s="1"/>
  <c r="E188" i="32"/>
  <c r="E171" i="32"/>
  <c r="E111" i="32"/>
  <c r="E137" i="32"/>
  <c r="E134" i="32"/>
  <c r="E53" i="32"/>
  <c r="G53" i="32" s="1"/>
  <c r="H53" i="32" s="1"/>
  <c r="E159" i="32"/>
  <c r="E203" i="32"/>
  <c r="E44" i="32"/>
  <c r="G44" i="32" s="1"/>
  <c r="H44" i="32" s="1"/>
  <c r="E40" i="32"/>
  <c r="G40" i="32" s="1"/>
  <c r="H40" i="32" s="1"/>
  <c r="I40" i="32" s="1"/>
  <c r="E136" i="32"/>
  <c r="E198" i="32"/>
  <c r="E194" i="32"/>
  <c r="E197" i="32"/>
  <c r="E55" i="32"/>
  <c r="G55" i="32" s="1"/>
  <c r="H55" i="32" s="1"/>
  <c r="E87" i="32"/>
  <c r="G87" i="32" s="1"/>
  <c r="H87" i="32" s="1"/>
  <c r="E98" i="32"/>
  <c r="E161" i="32"/>
  <c r="E150" i="32"/>
  <c r="E235" i="32"/>
  <c r="E135" i="32"/>
  <c r="E207" i="32"/>
  <c r="E99" i="32"/>
  <c r="E115" i="32"/>
  <c r="E107" i="32"/>
  <c r="E176" i="32"/>
  <c r="E157" i="32"/>
  <c r="E74" i="32"/>
  <c r="G74" i="32" s="1"/>
  <c r="H74" i="32" s="1"/>
  <c r="E225" i="32"/>
  <c r="E62" i="32"/>
  <c r="G62" i="32" s="1"/>
  <c r="H62" i="32" s="1"/>
  <c r="E180" i="32"/>
  <c r="E75" i="32"/>
  <c r="G75" i="32" s="1"/>
  <c r="H75" i="32" s="1"/>
  <c r="E213" i="32"/>
  <c r="E52" i="32"/>
  <c r="G52" i="32" s="1"/>
  <c r="H52" i="32" s="1"/>
  <c r="E223" i="32"/>
  <c r="E216" i="32"/>
  <c r="E143" i="32"/>
  <c r="E175" i="32"/>
  <c r="E151" i="32"/>
  <c r="E118" i="32"/>
  <c r="E217" i="32"/>
  <c r="E123" i="32"/>
  <c r="H89" i="32"/>
  <c r="E59" i="23"/>
  <c r="F90" i="32" s="1"/>
  <c r="C60" i="23"/>
  <c r="K90" i="32"/>
  <c r="E60" i="31"/>
  <c r="F60" i="31" s="1"/>
  <c r="F59" i="28"/>
  <c r="G59" i="28" s="1"/>
  <c r="L90" i="32"/>
  <c r="E60" i="27"/>
  <c r="F60" i="27" s="1"/>
  <c r="E59" i="26"/>
  <c r="C60" i="26"/>
  <c r="C64" i="25"/>
  <c r="E63" i="25"/>
  <c r="C60" i="24"/>
  <c r="E59" i="24"/>
  <c r="C60" i="21"/>
  <c r="E59" i="21"/>
  <c r="Q90" i="32" s="1"/>
  <c r="R90" i="32" s="1"/>
  <c r="C63" i="20"/>
  <c r="E62" i="20"/>
  <c r="D93" i="32" s="1"/>
  <c r="C62" i="22"/>
  <c r="E61" i="22"/>
  <c r="H90" i="32" l="1"/>
  <c r="G93" i="32"/>
  <c r="J40" i="32"/>
  <c r="I41" i="32"/>
  <c r="E60" i="23"/>
  <c r="F91" i="32" s="1"/>
  <c r="H91" i="32" s="1"/>
  <c r="C61" i="23"/>
  <c r="K91" i="32"/>
  <c r="E61" i="31"/>
  <c r="F61" i="31" s="1"/>
  <c r="F60" i="28"/>
  <c r="G60" i="28" s="1"/>
  <c r="L91" i="32"/>
  <c r="E61" i="27"/>
  <c r="F61" i="27" s="1"/>
  <c r="C61" i="26"/>
  <c r="E60" i="26"/>
  <c r="C65" i="25"/>
  <c r="E64" i="25"/>
  <c r="C61" i="24"/>
  <c r="E60" i="24"/>
  <c r="C61" i="21"/>
  <c r="E60" i="21"/>
  <c r="Q91" i="32" s="1"/>
  <c r="R91" i="32" s="1"/>
  <c r="E63" i="20"/>
  <c r="D94" i="32" s="1"/>
  <c r="G94" i="32" s="1"/>
  <c r="C64" i="20"/>
  <c r="E62" i="22"/>
  <c r="C63" i="22"/>
  <c r="F114" i="34" l="1"/>
  <c r="F115" i="34"/>
  <c r="J41" i="32"/>
  <c r="I42" i="32"/>
  <c r="E61" i="23"/>
  <c r="F92" i="32" s="1"/>
  <c r="H92" i="32" s="1"/>
  <c r="C62" i="23"/>
  <c r="K92" i="32"/>
  <c r="E62" i="31"/>
  <c r="F62" i="31" s="1"/>
  <c r="F61" i="28"/>
  <c r="G61" i="28" s="1"/>
  <c r="L92" i="32"/>
  <c r="E62" i="27"/>
  <c r="F62" i="27" s="1"/>
  <c r="E61" i="26"/>
  <c r="C62" i="26"/>
  <c r="C66" i="25"/>
  <c r="E65" i="25"/>
  <c r="C62" i="24"/>
  <c r="E61" i="24"/>
  <c r="E61" i="21"/>
  <c r="Q92" i="32" s="1"/>
  <c r="R92" i="32" s="1"/>
  <c r="C62" i="21"/>
  <c r="E64" i="20"/>
  <c r="D95" i="32" s="1"/>
  <c r="G95" i="32" s="1"/>
  <c r="C65" i="20"/>
  <c r="C64" i="22"/>
  <c r="E63" i="22"/>
  <c r="J42" i="32" l="1"/>
  <c r="I43" i="32"/>
  <c r="C63" i="23"/>
  <c r="E62" i="23"/>
  <c r="F93" i="32" s="1"/>
  <c r="H93" i="32" s="1"/>
  <c r="K93" i="32"/>
  <c r="E63" i="31"/>
  <c r="F63" i="31" s="1"/>
  <c r="F62" i="28"/>
  <c r="G62" i="28" s="1"/>
  <c r="L93" i="32"/>
  <c r="E63" i="27"/>
  <c r="F63" i="27" s="1"/>
  <c r="C63" i="26"/>
  <c r="E62" i="26"/>
  <c r="C67" i="25"/>
  <c r="E66" i="25"/>
  <c r="C63" i="24"/>
  <c r="E62" i="24"/>
  <c r="C63" i="21"/>
  <c r="E62" i="21"/>
  <c r="Q93" i="32" s="1"/>
  <c r="R93" i="32" s="1"/>
  <c r="C66" i="20"/>
  <c r="E65" i="20"/>
  <c r="D96" i="32" s="1"/>
  <c r="G96" i="32" s="1"/>
  <c r="C65" i="22"/>
  <c r="E64" i="22"/>
  <c r="F116" i="34" l="1"/>
  <c r="F117" i="34"/>
  <c r="J43" i="32"/>
  <c r="I44" i="32"/>
  <c r="E63" i="23"/>
  <c r="F94" i="32" s="1"/>
  <c r="H94" i="32" s="1"/>
  <c r="C64" i="23"/>
  <c r="K94" i="32"/>
  <c r="E64" i="31"/>
  <c r="F64" i="31" s="1"/>
  <c r="F63" i="28"/>
  <c r="G63" i="28" s="1"/>
  <c r="L94" i="32"/>
  <c r="E64" i="27"/>
  <c r="F64" i="27" s="1"/>
  <c r="E63" i="26"/>
  <c r="C64" i="26"/>
  <c r="C68" i="25"/>
  <c r="E67" i="25"/>
  <c r="C64" i="24"/>
  <c r="E63" i="24"/>
  <c r="E63" i="21"/>
  <c r="Q94" i="32" s="1"/>
  <c r="R94" i="32" s="1"/>
  <c r="C64" i="21"/>
  <c r="E66" i="20"/>
  <c r="D97" i="32" s="1"/>
  <c r="G97" i="32" s="1"/>
  <c r="C67" i="20"/>
  <c r="C66" i="22"/>
  <c r="E65" i="22"/>
  <c r="J44" i="32" l="1"/>
  <c r="I45" i="32"/>
  <c r="E64" i="23"/>
  <c r="F95" i="32" s="1"/>
  <c r="H95" i="32" s="1"/>
  <c r="C65" i="23"/>
  <c r="K95" i="32"/>
  <c r="E65" i="31"/>
  <c r="F65" i="31" s="1"/>
  <c r="F64" i="28"/>
  <c r="G64" i="28" s="1"/>
  <c r="L95" i="32"/>
  <c r="E65" i="27"/>
  <c r="F65" i="27" s="1"/>
  <c r="C65" i="26"/>
  <c r="E64" i="26"/>
  <c r="C69" i="25"/>
  <c r="E68" i="25"/>
  <c r="C65" i="24"/>
  <c r="E64" i="24"/>
  <c r="E64" i="21"/>
  <c r="Q95" i="32" s="1"/>
  <c r="R95" i="32" s="1"/>
  <c r="C65" i="21"/>
  <c r="C68" i="20"/>
  <c r="E67" i="20"/>
  <c r="D98" i="32" s="1"/>
  <c r="G98" i="32" s="1"/>
  <c r="C67" i="22"/>
  <c r="E66" i="22"/>
  <c r="F118" i="34" l="1"/>
  <c r="F119" i="34"/>
  <c r="J45" i="32"/>
  <c r="I46" i="32"/>
  <c r="C66" i="23"/>
  <c r="E65" i="23"/>
  <c r="F96" i="32" s="1"/>
  <c r="H96" i="32" s="1"/>
  <c r="K96" i="32"/>
  <c r="E66" i="31"/>
  <c r="F66" i="31" s="1"/>
  <c r="F65" i="28"/>
  <c r="G65" i="28" s="1"/>
  <c r="L96" i="32"/>
  <c r="E66" i="27"/>
  <c r="F66" i="27" s="1"/>
  <c r="E65" i="26"/>
  <c r="C66" i="26"/>
  <c r="E69" i="25"/>
  <c r="C70" i="25"/>
  <c r="C66" i="24"/>
  <c r="E65" i="24"/>
  <c r="C66" i="21"/>
  <c r="E65" i="21"/>
  <c r="Q96" i="32" s="1"/>
  <c r="R96" i="32" s="1"/>
  <c r="C69" i="20"/>
  <c r="E68" i="20"/>
  <c r="D99" i="32" s="1"/>
  <c r="G99" i="32" s="1"/>
  <c r="C68" i="22"/>
  <c r="E67" i="22"/>
  <c r="I47" i="32" l="1"/>
  <c r="J46" i="32"/>
  <c r="C67" i="23"/>
  <c r="E66" i="23"/>
  <c r="F97" i="32" s="1"/>
  <c r="H97" i="32" s="1"/>
  <c r="K97" i="32"/>
  <c r="E67" i="31"/>
  <c r="F67" i="31" s="1"/>
  <c r="F66" i="28"/>
  <c r="G66" i="28" s="1"/>
  <c r="L97" i="32"/>
  <c r="E67" i="27"/>
  <c r="F67" i="27" s="1"/>
  <c r="C67" i="26"/>
  <c r="E66" i="26"/>
  <c r="C71" i="25"/>
  <c r="E70" i="25"/>
  <c r="C67" i="24"/>
  <c r="E66" i="24"/>
  <c r="C67" i="21"/>
  <c r="E66" i="21"/>
  <c r="Q97" i="32" s="1"/>
  <c r="R97" i="32" s="1"/>
  <c r="E69" i="20"/>
  <c r="D100" i="32" s="1"/>
  <c r="G100" i="32" s="1"/>
  <c r="C70" i="20"/>
  <c r="C69" i="22"/>
  <c r="E68" i="22"/>
  <c r="F120" i="34" l="1"/>
  <c r="F121" i="34"/>
  <c r="J47" i="32"/>
  <c r="I48" i="32"/>
  <c r="E67" i="23"/>
  <c r="F98" i="32" s="1"/>
  <c r="H98" i="32" s="1"/>
  <c r="C68" i="23"/>
  <c r="K98" i="32"/>
  <c r="E68" i="31"/>
  <c r="F68" i="31" s="1"/>
  <c r="F67" i="28"/>
  <c r="G67" i="28" s="1"/>
  <c r="L98" i="32"/>
  <c r="E68" i="27"/>
  <c r="F68" i="27" s="1"/>
  <c r="E67" i="26"/>
  <c r="C68" i="26"/>
  <c r="C72" i="25"/>
  <c r="E71" i="25"/>
  <c r="C68" i="24"/>
  <c r="E67" i="24"/>
  <c r="C68" i="21"/>
  <c r="E67" i="21"/>
  <c r="Q98" i="32" s="1"/>
  <c r="R98" i="32" s="1"/>
  <c r="C71" i="20"/>
  <c r="E70" i="20"/>
  <c r="D101" i="32" s="1"/>
  <c r="G101" i="32" s="1"/>
  <c r="C70" i="22"/>
  <c r="E69" i="22"/>
  <c r="J48" i="32" l="1"/>
  <c r="I49" i="32"/>
  <c r="C69" i="23"/>
  <c r="E68" i="23"/>
  <c r="F99" i="32" s="1"/>
  <c r="H99" i="32" s="1"/>
  <c r="K99" i="32"/>
  <c r="E69" i="31"/>
  <c r="F69" i="31" s="1"/>
  <c r="F68" i="28"/>
  <c r="G68" i="28" s="1"/>
  <c r="L99" i="32"/>
  <c r="E69" i="27"/>
  <c r="F69" i="27" s="1"/>
  <c r="C69" i="26"/>
  <c r="E68" i="26"/>
  <c r="C73" i="25"/>
  <c r="E72" i="25"/>
  <c r="C69" i="24"/>
  <c r="E68" i="24"/>
  <c r="C69" i="21"/>
  <c r="E68" i="21"/>
  <c r="Q99" i="32" s="1"/>
  <c r="R99" i="32" s="1"/>
  <c r="C72" i="20"/>
  <c r="E71" i="20"/>
  <c r="D102" i="32" s="1"/>
  <c r="G102" i="32" s="1"/>
  <c r="C71" i="22"/>
  <c r="E70" i="22"/>
  <c r="F122" i="34" l="1"/>
  <c r="F123" i="34"/>
  <c r="I50" i="32"/>
  <c r="J49" i="32"/>
  <c r="E69" i="23"/>
  <c r="F100" i="32" s="1"/>
  <c r="H100" i="32" s="1"/>
  <c r="C70" i="23"/>
  <c r="K100" i="32"/>
  <c r="E70" i="31"/>
  <c r="F70" i="31" s="1"/>
  <c r="F69" i="28"/>
  <c r="G69" i="28" s="1"/>
  <c r="L100" i="32"/>
  <c r="E70" i="27"/>
  <c r="F70" i="27" s="1"/>
  <c r="E69" i="26"/>
  <c r="C70" i="26"/>
  <c r="C74" i="25"/>
  <c r="E73" i="25"/>
  <c r="C70" i="24"/>
  <c r="E69" i="24"/>
  <c r="E69" i="21"/>
  <c r="Q100" i="32" s="1"/>
  <c r="R100" i="32" s="1"/>
  <c r="C70" i="21"/>
  <c r="E72" i="20"/>
  <c r="D103" i="32" s="1"/>
  <c r="G103" i="32" s="1"/>
  <c r="C73" i="20"/>
  <c r="E71" i="22"/>
  <c r="C72" i="22"/>
  <c r="I51" i="32" l="1"/>
  <c r="J50" i="32"/>
  <c r="C71" i="23"/>
  <c r="E70" i="23"/>
  <c r="F101" i="32" s="1"/>
  <c r="H101" i="32" s="1"/>
  <c r="K101" i="32"/>
  <c r="E71" i="31"/>
  <c r="F71" i="31" s="1"/>
  <c r="F70" i="28"/>
  <c r="G70" i="28" s="1"/>
  <c r="L101" i="32"/>
  <c r="E71" i="27"/>
  <c r="F71" i="27" s="1"/>
  <c r="C71" i="26"/>
  <c r="E70" i="26"/>
  <c r="C75" i="25"/>
  <c r="E74" i="25"/>
  <c r="C71" i="24"/>
  <c r="E70" i="24"/>
  <c r="C71" i="21"/>
  <c r="E70" i="21"/>
  <c r="Q101" i="32" s="1"/>
  <c r="R101" i="32" s="1"/>
  <c r="C74" i="20"/>
  <c r="E73" i="20"/>
  <c r="D104" i="32" s="1"/>
  <c r="G104" i="32" s="1"/>
  <c r="E72" i="22"/>
  <c r="C73" i="22"/>
  <c r="F124" i="34" l="1"/>
  <c r="F125" i="34"/>
  <c r="I52" i="32"/>
  <c r="J51" i="32"/>
  <c r="E71" i="23"/>
  <c r="F102" i="32" s="1"/>
  <c r="H102" i="32" s="1"/>
  <c r="C72" i="23"/>
  <c r="K102" i="32"/>
  <c r="E72" i="31"/>
  <c r="F72" i="31" s="1"/>
  <c r="F71" i="28"/>
  <c r="G71" i="28" s="1"/>
  <c r="L102" i="32"/>
  <c r="E72" i="27"/>
  <c r="F72" i="27" s="1"/>
  <c r="E71" i="26"/>
  <c r="C72" i="26"/>
  <c r="C76" i="25"/>
  <c r="E75" i="25"/>
  <c r="C72" i="24"/>
  <c r="E71" i="24"/>
  <c r="E71" i="21"/>
  <c r="Q102" i="32" s="1"/>
  <c r="R102" i="32" s="1"/>
  <c r="C72" i="21"/>
  <c r="C75" i="20"/>
  <c r="E74" i="20"/>
  <c r="D105" i="32" s="1"/>
  <c r="G105" i="32" s="1"/>
  <c r="E73" i="22"/>
  <c r="C74" i="22"/>
  <c r="J52" i="32" l="1"/>
  <c r="I53" i="32"/>
  <c r="C73" i="23"/>
  <c r="E72" i="23"/>
  <c r="F103" i="32" s="1"/>
  <c r="H103" i="32" s="1"/>
  <c r="K103" i="32"/>
  <c r="E73" i="31"/>
  <c r="F73" i="31" s="1"/>
  <c r="F72" i="28"/>
  <c r="G72" i="28" s="1"/>
  <c r="L103" i="32"/>
  <c r="E73" i="27"/>
  <c r="F73" i="27" s="1"/>
  <c r="C73" i="26"/>
  <c r="E72" i="26"/>
  <c r="C77" i="25"/>
  <c r="E76" i="25"/>
  <c r="C73" i="24"/>
  <c r="E72" i="24"/>
  <c r="E72" i="21"/>
  <c r="Q103" i="32" s="1"/>
  <c r="R103" i="32" s="1"/>
  <c r="C73" i="21"/>
  <c r="E75" i="20"/>
  <c r="D106" i="32" s="1"/>
  <c r="G106" i="32" s="1"/>
  <c r="C76" i="20"/>
  <c r="E74" i="22"/>
  <c r="C75" i="22"/>
  <c r="F126" i="34" l="1"/>
  <c r="F127" i="34"/>
  <c r="J53" i="32"/>
  <c r="I54" i="32"/>
  <c r="C74" i="23"/>
  <c r="E73" i="23"/>
  <c r="F104" i="32" s="1"/>
  <c r="H104" i="32" s="1"/>
  <c r="K104" i="32"/>
  <c r="E74" i="31"/>
  <c r="F74" i="31" s="1"/>
  <c r="F73" i="28"/>
  <c r="G73" i="28" s="1"/>
  <c r="L104" i="32"/>
  <c r="E74" i="27"/>
  <c r="F74" i="27" s="1"/>
  <c r="E73" i="26"/>
  <c r="C74" i="26"/>
  <c r="E77" i="25"/>
  <c r="C78" i="25"/>
  <c r="C74" i="24"/>
  <c r="E73" i="24"/>
  <c r="C74" i="21"/>
  <c r="E73" i="21"/>
  <c r="Q104" i="32" s="1"/>
  <c r="R104" i="32" s="1"/>
  <c r="E76" i="20"/>
  <c r="D107" i="32" s="1"/>
  <c r="G107" i="32" s="1"/>
  <c r="C77" i="20"/>
  <c r="E75" i="22"/>
  <c r="C76" i="22"/>
  <c r="J54" i="32" l="1"/>
  <c r="I55" i="32"/>
  <c r="C75" i="23"/>
  <c r="E74" i="23"/>
  <c r="F105" i="32" s="1"/>
  <c r="H105" i="32" s="1"/>
  <c r="K105" i="32"/>
  <c r="E75" i="31"/>
  <c r="F75" i="31" s="1"/>
  <c r="F74" i="28"/>
  <c r="G74" i="28" s="1"/>
  <c r="L105" i="32"/>
  <c r="E75" i="27"/>
  <c r="F75" i="27" s="1"/>
  <c r="C75" i="26"/>
  <c r="E74" i="26"/>
  <c r="C79" i="25"/>
  <c r="E78" i="25"/>
  <c r="C75" i="24"/>
  <c r="E74" i="24"/>
  <c r="C75" i="21"/>
  <c r="E74" i="21"/>
  <c r="Q105" i="32" s="1"/>
  <c r="R105" i="32" s="1"/>
  <c r="C78" i="20"/>
  <c r="E77" i="20"/>
  <c r="D108" i="32" s="1"/>
  <c r="G108" i="32" s="1"/>
  <c r="C77" i="22"/>
  <c r="E76" i="22"/>
  <c r="F128" i="34" l="1"/>
  <c r="F129" i="34"/>
  <c r="J55" i="32"/>
  <c r="I56" i="32"/>
  <c r="E75" i="23"/>
  <c r="F106" i="32" s="1"/>
  <c r="H106" i="32" s="1"/>
  <c r="C76" i="23"/>
  <c r="K106" i="32"/>
  <c r="E76" i="31"/>
  <c r="F76" i="31" s="1"/>
  <c r="F75" i="28"/>
  <c r="G75" i="28" s="1"/>
  <c r="L106" i="32"/>
  <c r="E76" i="27"/>
  <c r="F76" i="27" s="1"/>
  <c r="E75" i="26"/>
  <c r="C76" i="26"/>
  <c r="C80" i="25"/>
  <c r="E79" i="25"/>
  <c r="C76" i="24"/>
  <c r="E75" i="24"/>
  <c r="C76" i="21"/>
  <c r="E75" i="21"/>
  <c r="Q106" i="32" s="1"/>
  <c r="R106" i="32" s="1"/>
  <c r="E78" i="20"/>
  <c r="D109" i="32" s="1"/>
  <c r="G109" i="32" s="1"/>
  <c r="C79" i="20"/>
  <c r="E77" i="22"/>
  <c r="C78" i="22"/>
  <c r="I57" i="32" l="1"/>
  <c r="J56" i="32"/>
  <c r="E76" i="23"/>
  <c r="F107" i="32" s="1"/>
  <c r="H107" i="32" s="1"/>
  <c r="C77" i="23"/>
  <c r="K107" i="32"/>
  <c r="E77" i="31"/>
  <c r="F77" i="31" s="1"/>
  <c r="F76" i="28"/>
  <c r="G76" i="28" s="1"/>
  <c r="L107" i="32"/>
  <c r="E77" i="27"/>
  <c r="F77" i="27" s="1"/>
  <c r="C77" i="26"/>
  <c r="E76" i="26"/>
  <c r="C81" i="25"/>
  <c r="E80" i="25"/>
  <c r="C77" i="24"/>
  <c r="E76" i="24"/>
  <c r="C77" i="21"/>
  <c r="E76" i="21"/>
  <c r="Q107" i="32" s="1"/>
  <c r="R107" i="32" s="1"/>
  <c r="C80" i="20"/>
  <c r="E79" i="20"/>
  <c r="D110" i="32" s="1"/>
  <c r="G110" i="32" s="1"/>
  <c r="C79" i="22"/>
  <c r="E78" i="22"/>
  <c r="F130" i="34" l="1"/>
  <c r="F131" i="34"/>
  <c r="I58" i="32"/>
  <c r="J57" i="32"/>
  <c r="E77" i="23"/>
  <c r="F108" i="32" s="1"/>
  <c r="H108" i="32" s="1"/>
  <c r="C78" i="23"/>
  <c r="K108" i="32"/>
  <c r="E78" i="31"/>
  <c r="F78" i="31" s="1"/>
  <c r="F77" i="28"/>
  <c r="G77" i="28" s="1"/>
  <c r="L108" i="32"/>
  <c r="E78" i="27"/>
  <c r="F78" i="27" s="1"/>
  <c r="E77" i="26"/>
  <c r="C78" i="26"/>
  <c r="E81" i="25"/>
  <c r="C82" i="25"/>
  <c r="C78" i="24"/>
  <c r="E77" i="24"/>
  <c r="E77" i="21"/>
  <c r="Q108" i="32" s="1"/>
  <c r="R108" i="32" s="1"/>
  <c r="C78" i="21"/>
  <c r="C81" i="20"/>
  <c r="E80" i="20"/>
  <c r="D111" i="32" s="1"/>
  <c r="G111" i="32" s="1"/>
  <c r="C80" i="22"/>
  <c r="E79" i="22"/>
  <c r="F132" i="34" l="1"/>
  <c r="J58" i="32"/>
  <c r="I59" i="32"/>
  <c r="C79" i="23"/>
  <c r="E78" i="23"/>
  <c r="F109" i="32" s="1"/>
  <c r="H109" i="32" s="1"/>
  <c r="K109" i="32"/>
  <c r="E79" i="31"/>
  <c r="F79" i="31" s="1"/>
  <c r="F78" i="28"/>
  <c r="G78" i="28" s="1"/>
  <c r="L109" i="32"/>
  <c r="E79" i="27"/>
  <c r="F79" i="27" s="1"/>
  <c r="C79" i="26"/>
  <c r="E78" i="26"/>
  <c r="C83" i="25"/>
  <c r="E82" i="25"/>
  <c r="C79" i="24"/>
  <c r="E78" i="24"/>
  <c r="C79" i="21"/>
  <c r="E78" i="21"/>
  <c r="Q109" i="32" s="1"/>
  <c r="R109" i="32" s="1"/>
  <c r="E81" i="20"/>
  <c r="D112" i="32" s="1"/>
  <c r="G112" i="32" s="1"/>
  <c r="C82" i="20"/>
  <c r="C81" i="22"/>
  <c r="E80" i="22"/>
  <c r="F133" i="34" l="1"/>
  <c r="I60" i="32"/>
  <c r="J59" i="32"/>
  <c r="E79" i="23"/>
  <c r="F110" i="32" s="1"/>
  <c r="H110" i="32" s="1"/>
  <c r="C80" i="23"/>
  <c r="K110" i="32"/>
  <c r="E80" i="31"/>
  <c r="F80" i="31" s="1"/>
  <c r="F79" i="28"/>
  <c r="G79" i="28" s="1"/>
  <c r="L110" i="32"/>
  <c r="E80" i="27"/>
  <c r="F80" i="27" s="1"/>
  <c r="E79" i="26"/>
  <c r="C80" i="26"/>
  <c r="C84" i="25"/>
  <c r="E83" i="25"/>
  <c r="C80" i="24"/>
  <c r="E79" i="24"/>
  <c r="E79" i="21"/>
  <c r="Q110" i="32" s="1"/>
  <c r="R110" i="32" s="1"/>
  <c r="C80" i="21"/>
  <c r="C83" i="20"/>
  <c r="E82" i="20"/>
  <c r="D113" i="32" s="1"/>
  <c r="G113" i="32" s="1"/>
  <c r="E81" i="22"/>
  <c r="C82" i="22"/>
  <c r="I61" i="32" l="1"/>
  <c r="J60" i="32"/>
  <c r="E80" i="23"/>
  <c r="F111" i="32" s="1"/>
  <c r="H111" i="32" s="1"/>
  <c r="C81" i="23"/>
  <c r="K111" i="32"/>
  <c r="E81" i="31"/>
  <c r="F81" i="31" s="1"/>
  <c r="F80" i="28"/>
  <c r="G80" i="28" s="1"/>
  <c r="L111" i="32"/>
  <c r="E81" i="27"/>
  <c r="F81" i="27" s="1"/>
  <c r="C81" i="26"/>
  <c r="E80" i="26"/>
  <c r="E84" i="25"/>
  <c r="C85" i="25"/>
  <c r="C81" i="24"/>
  <c r="E80" i="24"/>
  <c r="E80" i="21"/>
  <c r="Q111" i="32" s="1"/>
  <c r="R111" i="32" s="1"/>
  <c r="C81" i="21"/>
  <c r="C84" i="20"/>
  <c r="E83" i="20"/>
  <c r="D114" i="32" s="1"/>
  <c r="G114" i="32" s="1"/>
  <c r="C83" i="22"/>
  <c r="E82" i="22"/>
  <c r="F134" i="34" l="1"/>
  <c r="F135" i="34"/>
  <c r="J61" i="32"/>
  <c r="I62" i="32"/>
  <c r="C82" i="23"/>
  <c r="E81" i="23"/>
  <c r="F112" i="32" s="1"/>
  <c r="H112" i="32" s="1"/>
  <c r="K112" i="32"/>
  <c r="E82" i="31"/>
  <c r="F82" i="31" s="1"/>
  <c r="F81" i="28"/>
  <c r="G81" i="28" s="1"/>
  <c r="L112" i="32"/>
  <c r="E82" i="27"/>
  <c r="F82" i="27" s="1"/>
  <c r="E81" i="26"/>
  <c r="C82" i="26"/>
  <c r="E85" i="25"/>
  <c r="C86" i="25"/>
  <c r="C82" i="24"/>
  <c r="E81" i="24"/>
  <c r="C82" i="21"/>
  <c r="E81" i="21"/>
  <c r="Q112" i="32" s="1"/>
  <c r="R112" i="32" s="1"/>
  <c r="E84" i="20"/>
  <c r="D115" i="32" s="1"/>
  <c r="G115" i="32" s="1"/>
  <c r="C85" i="20"/>
  <c r="E83" i="22"/>
  <c r="C84" i="22"/>
  <c r="I63" i="32" l="1"/>
  <c r="J62" i="32"/>
  <c r="E82" i="23"/>
  <c r="F113" i="32" s="1"/>
  <c r="H113" i="32" s="1"/>
  <c r="C83" i="23"/>
  <c r="K113" i="32"/>
  <c r="E83" i="31"/>
  <c r="F83" i="31" s="1"/>
  <c r="F82" i="28"/>
  <c r="G82" i="28" s="1"/>
  <c r="L113" i="32"/>
  <c r="E83" i="27"/>
  <c r="F83" i="27" s="1"/>
  <c r="C83" i="26"/>
  <c r="E82" i="26"/>
  <c r="C87" i="25"/>
  <c r="E86" i="25"/>
  <c r="C83" i="24"/>
  <c r="E82" i="24"/>
  <c r="C83" i="21"/>
  <c r="E82" i="21"/>
  <c r="Q113" i="32" s="1"/>
  <c r="R113" i="32" s="1"/>
  <c r="C86" i="20"/>
  <c r="E85" i="20"/>
  <c r="D116" i="32" s="1"/>
  <c r="G116" i="32" s="1"/>
  <c r="E84" i="22"/>
  <c r="C85" i="22"/>
  <c r="F136" i="34" l="1"/>
  <c r="F137" i="34"/>
  <c r="J63" i="32"/>
  <c r="I64" i="32"/>
  <c r="E83" i="23"/>
  <c r="F114" i="32" s="1"/>
  <c r="H114" i="32" s="1"/>
  <c r="C84" i="23"/>
  <c r="K114" i="32"/>
  <c r="E84" i="31"/>
  <c r="F84" i="31" s="1"/>
  <c r="F83" i="28"/>
  <c r="G83" i="28" s="1"/>
  <c r="L114" i="32"/>
  <c r="E84" i="27"/>
  <c r="F84" i="27" s="1"/>
  <c r="E83" i="26"/>
  <c r="C84" i="26"/>
  <c r="C88" i="25"/>
  <c r="E87" i="25"/>
  <c r="C84" i="24"/>
  <c r="E83" i="24"/>
  <c r="C84" i="21"/>
  <c r="E83" i="21"/>
  <c r="Q114" i="32" s="1"/>
  <c r="R114" i="32" s="1"/>
  <c r="C87" i="20"/>
  <c r="E86" i="20"/>
  <c r="D117" i="32" s="1"/>
  <c r="G117" i="32" s="1"/>
  <c r="C86" i="22"/>
  <c r="E85" i="22"/>
  <c r="I65" i="32" l="1"/>
  <c r="J64" i="32"/>
  <c r="E84" i="23"/>
  <c r="F115" i="32" s="1"/>
  <c r="H115" i="32" s="1"/>
  <c r="C85" i="23"/>
  <c r="K115" i="32"/>
  <c r="E85" i="31"/>
  <c r="F85" i="31" s="1"/>
  <c r="F84" i="28"/>
  <c r="G84" i="28" s="1"/>
  <c r="L115" i="32"/>
  <c r="E85" i="27"/>
  <c r="F85" i="27" s="1"/>
  <c r="C85" i="26"/>
  <c r="E84" i="26"/>
  <c r="C89" i="25"/>
  <c r="E88" i="25"/>
  <c r="C85" i="24"/>
  <c r="E84" i="24"/>
  <c r="C85" i="21"/>
  <c r="E84" i="21"/>
  <c r="Q115" i="32" s="1"/>
  <c r="R115" i="32" s="1"/>
  <c r="E87" i="20"/>
  <c r="D118" i="32" s="1"/>
  <c r="G118" i="32" s="1"/>
  <c r="C88" i="20"/>
  <c r="C87" i="22"/>
  <c r="E86" i="22"/>
  <c r="F138" i="34" l="1"/>
  <c r="F139" i="34"/>
  <c r="I66" i="32"/>
  <c r="J65" i="32"/>
  <c r="C86" i="23"/>
  <c r="E85" i="23"/>
  <c r="F116" i="32" s="1"/>
  <c r="H116" i="32" s="1"/>
  <c r="K116" i="32"/>
  <c r="E86" i="31"/>
  <c r="F86" i="31" s="1"/>
  <c r="F85" i="28"/>
  <c r="G85" i="28" s="1"/>
  <c r="L116" i="32"/>
  <c r="E86" i="27"/>
  <c r="F86" i="27" s="1"/>
  <c r="E85" i="26"/>
  <c r="C86" i="26"/>
  <c r="E89" i="25"/>
  <c r="C90" i="25"/>
  <c r="C86" i="24"/>
  <c r="E85" i="24"/>
  <c r="E85" i="21"/>
  <c r="Q116" i="32" s="1"/>
  <c r="R116" i="32" s="1"/>
  <c r="C86" i="21"/>
  <c r="E88" i="20"/>
  <c r="D119" i="32" s="1"/>
  <c r="G119" i="32" s="1"/>
  <c r="C89" i="20"/>
  <c r="C88" i="22"/>
  <c r="E87" i="22"/>
  <c r="I67" i="32" l="1"/>
  <c r="J66" i="32"/>
  <c r="C87" i="23"/>
  <c r="E86" i="23"/>
  <c r="F117" i="32" s="1"/>
  <c r="H117" i="32" s="1"/>
  <c r="K117" i="32"/>
  <c r="E87" i="31"/>
  <c r="F87" i="31" s="1"/>
  <c r="F86" i="28"/>
  <c r="G86" i="28" s="1"/>
  <c r="L117" i="32"/>
  <c r="E87" i="27"/>
  <c r="F87" i="27" s="1"/>
  <c r="C87" i="26"/>
  <c r="E86" i="26"/>
  <c r="C91" i="25"/>
  <c r="E90" i="25"/>
  <c r="C87" i="24"/>
  <c r="E86" i="24"/>
  <c r="C87" i="21"/>
  <c r="E86" i="21"/>
  <c r="Q117" i="32" s="1"/>
  <c r="R117" i="32" s="1"/>
  <c r="C90" i="20"/>
  <c r="E89" i="20"/>
  <c r="D120" i="32" s="1"/>
  <c r="G120" i="32" s="1"/>
  <c r="C89" i="22"/>
  <c r="E88" i="22"/>
  <c r="F140" i="34" l="1"/>
  <c r="F141" i="34"/>
  <c r="J67" i="32"/>
  <c r="I68" i="32"/>
  <c r="E87" i="23"/>
  <c r="F118" i="32" s="1"/>
  <c r="H118" i="32" s="1"/>
  <c r="C88" i="23"/>
  <c r="E88" i="31"/>
  <c r="F88" i="31" s="1"/>
  <c r="K118" i="32"/>
  <c r="F87" i="28"/>
  <c r="G87" i="28" s="1"/>
  <c r="L118" i="32"/>
  <c r="E88" i="27"/>
  <c r="F88" i="27" s="1"/>
  <c r="E87" i="26"/>
  <c r="C88" i="26"/>
  <c r="C92" i="25"/>
  <c r="E91" i="25"/>
  <c r="C88" i="24"/>
  <c r="E87" i="24"/>
  <c r="E87" i="21"/>
  <c r="Q118" i="32" s="1"/>
  <c r="R118" i="32" s="1"/>
  <c r="C88" i="21"/>
  <c r="E90" i="20"/>
  <c r="D121" i="32" s="1"/>
  <c r="G121" i="32" s="1"/>
  <c r="C91" i="20"/>
  <c r="E89" i="22"/>
  <c r="C90" i="22"/>
  <c r="I69" i="32" l="1"/>
  <c r="J68" i="32"/>
  <c r="E88" i="23"/>
  <c r="F119" i="32" s="1"/>
  <c r="H119" i="32" s="1"/>
  <c r="C89" i="23"/>
  <c r="K119" i="32"/>
  <c r="E89" i="31"/>
  <c r="F89" i="31" s="1"/>
  <c r="F88" i="28"/>
  <c r="G88" i="28" s="1"/>
  <c r="L119" i="32"/>
  <c r="E89" i="27"/>
  <c r="F89" i="27" s="1"/>
  <c r="C89" i="26"/>
  <c r="E88" i="26"/>
  <c r="C93" i="25"/>
  <c r="E92" i="25"/>
  <c r="C89" i="24"/>
  <c r="E88" i="24"/>
  <c r="E88" i="21"/>
  <c r="Q119" i="32" s="1"/>
  <c r="R119" i="32" s="1"/>
  <c r="C89" i="21"/>
  <c r="C92" i="20"/>
  <c r="E91" i="20"/>
  <c r="D122" i="32" s="1"/>
  <c r="G122" i="32" s="1"/>
  <c r="E90" i="22"/>
  <c r="C91" i="22"/>
  <c r="F142" i="34" l="1"/>
  <c r="F143" i="34"/>
  <c r="J69" i="32"/>
  <c r="I70" i="32"/>
  <c r="C90" i="23"/>
  <c r="E89" i="23"/>
  <c r="F120" i="32" s="1"/>
  <c r="H120" i="32" s="1"/>
  <c r="K120" i="32"/>
  <c r="E90" i="31"/>
  <c r="F90" i="31" s="1"/>
  <c r="F89" i="28"/>
  <c r="G89" i="28" s="1"/>
  <c r="L120" i="32"/>
  <c r="E90" i="27"/>
  <c r="F90" i="27" s="1"/>
  <c r="E89" i="26"/>
  <c r="C90" i="26"/>
  <c r="C94" i="25"/>
  <c r="E93" i="25"/>
  <c r="C90" i="24"/>
  <c r="E89" i="24"/>
  <c r="C90" i="21"/>
  <c r="E89" i="21"/>
  <c r="Q120" i="32" s="1"/>
  <c r="R120" i="32" s="1"/>
  <c r="C93" i="20"/>
  <c r="E92" i="20"/>
  <c r="D123" i="32" s="1"/>
  <c r="G123" i="32" s="1"/>
  <c r="C92" i="22"/>
  <c r="E91" i="22"/>
  <c r="J70" i="32" l="1"/>
  <c r="I71" i="32"/>
  <c r="C91" i="23"/>
  <c r="E90" i="23"/>
  <c r="F121" i="32" s="1"/>
  <c r="H121" i="32" s="1"/>
  <c r="K121" i="32"/>
  <c r="E91" i="31"/>
  <c r="F91" i="31" s="1"/>
  <c r="F90" i="28"/>
  <c r="G90" i="28" s="1"/>
  <c r="E91" i="27"/>
  <c r="F91" i="27" s="1"/>
  <c r="L121" i="32"/>
  <c r="C91" i="26"/>
  <c r="E90" i="26"/>
  <c r="C95" i="25"/>
  <c r="E94" i="25"/>
  <c r="C91" i="24"/>
  <c r="E90" i="24"/>
  <c r="C91" i="21"/>
  <c r="E90" i="21"/>
  <c r="Q121" i="32" s="1"/>
  <c r="R121" i="32" s="1"/>
  <c r="E93" i="20"/>
  <c r="D124" i="32" s="1"/>
  <c r="G124" i="32" s="1"/>
  <c r="C94" i="20"/>
  <c r="C93" i="22"/>
  <c r="E92" i="22"/>
  <c r="F144" i="34" l="1"/>
  <c r="F145" i="34"/>
  <c r="J71" i="32"/>
  <c r="I72" i="32"/>
  <c r="E91" i="23"/>
  <c r="F122" i="32" s="1"/>
  <c r="H122" i="32" s="1"/>
  <c r="C92" i="23"/>
  <c r="K122" i="32"/>
  <c r="E92" i="31"/>
  <c r="F92" i="31" s="1"/>
  <c r="F91" i="28"/>
  <c r="G91" i="28" s="1"/>
  <c r="L122" i="32"/>
  <c r="E92" i="27"/>
  <c r="F92" i="27" s="1"/>
  <c r="E91" i="26"/>
  <c r="C92" i="26"/>
  <c r="C96" i="25"/>
  <c r="E95" i="25"/>
  <c r="C92" i="24"/>
  <c r="E91" i="24"/>
  <c r="C92" i="21"/>
  <c r="E91" i="21"/>
  <c r="Q122" i="32" s="1"/>
  <c r="R122" i="32" s="1"/>
  <c r="C95" i="20"/>
  <c r="E94" i="20"/>
  <c r="D125" i="32" s="1"/>
  <c r="G125" i="32" s="1"/>
  <c r="E93" i="22"/>
  <c r="C94" i="22"/>
  <c r="I73" i="32" l="1"/>
  <c r="J72" i="32"/>
  <c r="C93" i="23"/>
  <c r="E92" i="23"/>
  <c r="F123" i="32" s="1"/>
  <c r="H123" i="32" s="1"/>
  <c r="K123" i="32"/>
  <c r="E93" i="31"/>
  <c r="F93" i="31" s="1"/>
  <c r="F92" i="28"/>
  <c r="G92" i="28" s="1"/>
  <c r="L123" i="32"/>
  <c r="E93" i="27"/>
  <c r="F93" i="27" s="1"/>
  <c r="C93" i="26"/>
  <c r="E92" i="26"/>
  <c r="C97" i="25"/>
  <c r="E96" i="25"/>
  <c r="C93" i="24"/>
  <c r="E92" i="24"/>
  <c r="C93" i="21"/>
  <c r="E92" i="21"/>
  <c r="Q123" i="32" s="1"/>
  <c r="R123" i="32" s="1"/>
  <c r="E95" i="20"/>
  <c r="D126" i="32" s="1"/>
  <c r="G126" i="32" s="1"/>
  <c r="C96" i="20"/>
  <c r="C95" i="22"/>
  <c r="E94" i="22"/>
  <c r="F146" i="34" l="1"/>
  <c r="F147" i="34"/>
  <c r="J73" i="32"/>
  <c r="I74" i="32"/>
  <c r="E93" i="23"/>
  <c r="F124" i="32" s="1"/>
  <c r="H124" i="32" s="1"/>
  <c r="C94" i="23"/>
  <c r="K124" i="32"/>
  <c r="E94" i="31"/>
  <c r="F94" i="31" s="1"/>
  <c r="F93" i="28"/>
  <c r="G93" i="28" s="1"/>
  <c r="L124" i="32"/>
  <c r="E94" i="27"/>
  <c r="F94" i="27" s="1"/>
  <c r="E93" i="26"/>
  <c r="C94" i="26"/>
  <c r="C98" i="25"/>
  <c r="E97" i="25"/>
  <c r="C94" i="24"/>
  <c r="E93" i="24"/>
  <c r="E93" i="21"/>
  <c r="Q124" i="32" s="1"/>
  <c r="R124" i="32" s="1"/>
  <c r="C94" i="21"/>
  <c r="E96" i="20"/>
  <c r="D127" i="32" s="1"/>
  <c r="G127" i="32" s="1"/>
  <c r="C97" i="20"/>
  <c r="C96" i="22"/>
  <c r="E95" i="22"/>
  <c r="I75" i="32" l="1"/>
  <c r="J74" i="32"/>
  <c r="E94" i="23"/>
  <c r="F125" i="32" s="1"/>
  <c r="H125" i="32" s="1"/>
  <c r="C95" i="23"/>
  <c r="K125" i="32"/>
  <c r="E95" i="31"/>
  <c r="F95" i="31" s="1"/>
  <c r="F94" i="28"/>
  <c r="G94" i="28" s="1"/>
  <c r="L125" i="32"/>
  <c r="E95" i="27"/>
  <c r="F95" i="27" s="1"/>
  <c r="C95" i="26"/>
  <c r="E94" i="26"/>
  <c r="C99" i="25"/>
  <c r="E98" i="25"/>
  <c r="C95" i="24"/>
  <c r="E94" i="24"/>
  <c r="C95" i="21"/>
  <c r="E94" i="21"/>
  <c r="Q125" i="32" s="1"/>
  <c r="R125" i="32" s="1"/>
  <c r="C98" i="20"/>
  <c r="E97" i="20"/>
  <c r="D128" i="32" s="1"/>
  <c r="G128" i="32" s="1"/>
  <c r="C97" i="22"/>
  <c r="E96" i="22"/>
  <c r="F148" i="34" l="1"/>
  <c r="F149" i="34"/>
  <c r="I76" i="32"/>
  <c r="J75" i="32"/>
  <c r="E95" i="23"/>
  <c r="F126" i="32" s="1"/>
  <c r="H126" i="32" s="1"/>
  <c r="C96" i="23"/>
  <c r="K126" i="32"/>
  <c r="E96" i="31"/>
  <c r="F96" i="31" s="1"/>
  <c r="F95" i="28"/>
  <c r="G95" i="28" s="1"/>
  <c r="L126" i="32"/>
  <c r="E96" i="27"/>
  <c r="F96" i="27" s="1"/>
  <c r="E95" i="26"/>
  <c r="C96" i="26"/>
  <c r="C100" i="25"/>
  <c r="E99" i="25"/>
  <c r="C96" i="24"/>
  <c r="E95" i="24"/>
  <c r="E95" i="21"/>
  <c r="Q126" i="32" s="1"/>
  <c r="R126" i="32" s="1"/>
  <c r="C96" i="21"/>
  <c r="C99" i="20"/>
  <c r="E98" i="20"/>
  <c r="D129" i="32" s="1"/>
  <c r="G129" i="32" s="1"/>
  <c r="E97" i="22"/>
  <c r="C98" i="22"/>
  <c r="I77" i="32" l="1"/>
  <c r="J76" i="32"/>
  <c r="C97" i="23"/>
  <c r="E96" i="23"/>
  <c r="F127" i="32" s="1"/>
  <c r="H127" i="32" s="1"/>
  <c r="K127" i="32"/>
  <c r="E97" i="31"/>
  <c r="F97" i="31" s="1"/>
  <c r="F96" i="28"/>
  <c r="G96" i="28" s="1"/>
  <c r="L127" i="32"/>
  <c r="E97" i="27"/>
  <c r="F97" i="27" s="1"/>
  <c r="C97" i="26"/>
  <c r="E96" i="26"/>
  <c r="C101" i="25"/>
  <c r="E100" i="25"/>
  <c r="C97" i="24"/>
  <c r="E96" i="24"/>
  <c r="E96" i="21"/>
  <c r="Q127" i="32" s="1"/>
  <c r="R127" i="32" s="1"/>
  <c r="C97" i="21"/>
  <c r="C100" i="20"/>
  <c r="E99" i="20"/>
  <c r="D130" i="32" s="1"/>
  <c r="G130" i="32" s="1"/>
  <c r="C99" i="22"/>
  <c r="E98" i="22"/>
  <c r="F150" i="34" l="1"/>
  <c r="F151" i="34"/>
  <c r="J77" i="32"/>
  <c r="I78" i="32"/>
  <c r="E97" i="23"/>
  <c r="F128" i="32" s="1"/>
  <c r="H128" i="32" s="1"/>
  <c r="C98" i="23"/>
  <c r="K128" i="32"/>
  <c r="E98" i="31"/>
  <c r="F98" i="31" s="1"/>
  <c r="F97" i="28"/>
  <c r="G97" i="28" s="1"/>
  <c r="L128" i="32"/>
  <c r="E98" i="27"/>
  <c r="F98" i="27" s="1"/>
  <c r="E97" i="26"/>
  <c r="C98" i="26"/>
  <c r="E101" i="25"/>
  <c r="C102" i="25"/>
  <c r="C98" i="24"/>
  <c r="E97" i="24"/>
  <c r="C98" i="21"/>
  <c r="E97" i="21"/>
  <c r="Q128" i="32" s="1"/>
  <c r="R128" i="32" s="1"/>
  <c r="E100" i="20"/>
  <c r="D131" i="32" s="1"/>
  <c r="G131" i="32" s="1"/>
  <c r="C101" i="20"/>
  <c r="C100" i="22"/>
  <c r="E99" i="22"/>
  <c r="F152" i="34" l="1"/>
  <c r="I79" i="32"/>
  <c r="J78" i="32"/>
  <c r="C99" i="23"/>
  <c r="E98" i="23"/>
  <c r="F129" i="32" s="1"/>
  <c r="H129" i="32" s="1"/>
  <c r="K129" i="32"/>
  <c r="E99" i="31"/>
  <c r="F99" i="31" s="1"/>
  <c r="F98" i="28"/>
  <c r="G98" i="28" s="1"/>
  <c r="L129" i="32"/>
  <c r="E99" i="27"/>
  <c r="F99" i="27" s="1"/>
  <c r="C99" i="26"/>
  <c r="E98" i="26"/>
  <c r="C103" i="25"/>
  <c r="E102" i="25"/>
  <c r="C99" i="24"/>
  <c r="E98" i="24"/>
  <c r="C99" i="21"/>
  <c r="E98" i="21"/>
  <c r="Q129" i="32" s="1"/>
  <c r="R129" i="32" s="1"/>
  <c r="C102" i="20"/>
  <c r="E101" i="20"/>
  <c r="D132" i="32" s="1"/>
  <c r="G132" i="32" s="1"/>
  <c r="E100" i="22"/>
  <c r="C101" i="22"/>
  <c r="F153" i="34" l="1"/>
  <c r="I80" i="32"/>
  <c r="J79" i="32"/>
  <c r="E99" i="23"/>
  <c r="F130" i="32" s="1"/>
  <c r="H130" i="32" s="1"/>
  <c r="C100" i="23"/>
  <c r="K130" i="32"/>
  <c r="E100" i="31"/>
  <c r="F100" i="31" s="1"/>
  <c r="F99" i="28"/>
  <c r="G99" i="28" s="1"/>
  <c r="L130" i="32"/>
  <c r="E100" i="27"/>
  <c r="F100" i="27" s="1"/>
  <c r="E99" i="26"/>
  <c r="C100" i="26"/>
  <c r="C104" i="25"/>
  <c r="E103" i="25"/>
  <c r="C100" i="24"/>
  <c r="E99" i="24"/>
  <c r="C100" i="21"/>
  <c r="E99" i="21"/>
  <c r="Q130" i="32" s="1"/>
  <c r="R130" i="32" s="1"/>
  <c r="E102" i="20"/>
  <c r="D133" i="32" s="1"/>
  <c r="G133" i="32" s="1"/>
  <c r="C103" i="20"/>
  <c r="C102" i="22"/>
  <c r="E101" i="22"/>
  <c r="I81" i="32" l="1"/>
  <c r="J80" i="32"/>
  <c r="E100" i="23"/>
  <c r="F131" i="32" s="1"/>
  <c r="H131" i="32" s="1"/>
  <c r="C101" i="23"/>
  <c r="K131" i="32"/>
  <c r="E101" i="31"/>
  <c r="F101" i="31" s="1"/>
  <c r="F100" i="28"/>
  <c r="G100" i="28" s="1"/>
  <c r="L131" i="32"/>
  <c r="E101" i="27"/>
  <c r="F101" i="27" s="1"/>
  <c r="C101" i="26"/>
  <c r="E100" i="26"/>
  <c r="C105" i="25"/>
  <c r="E104" i="25"/>
  <c r="C101" i="24"/>
  <c r="E100" i="24"/>
  <c r="C101" i="21"/>
  <c r="E100" i="21"/>
  <c r="Q131" i="32" s="1"/>
  <c r="R131" i="32" s="1"/>
  <c r="C104" i="20"/>
  <c r="E103" i="20"/>
  <c r="D134" i="32" s="1"/>
  <c r="G134" i="32" s="1"/>
  <c r="E102" i="22"/>
  <c r="C103" i="22"/>
  <c r="F154" i="34" l="1"/>
  <c r="F155" i="34"/>
  <c r="J81" i="32"/>
  <c r="I82" i="32"/>
  <c r="C102" i="23"/>
  <c r="E101" i="23"/>
  <c r="F132" i="32" s="1"/>
  <c r="H132" i="32" s="1"/>
  <c r="E102" i="31"/>
  <c r="F102" i="31" s="1"/>
  <c r="K132" i="32"/>
  <c r="F101" i="28"/>
  <c r="G101" i="28" s="1"/>
  <c r="L132" i="32"/>
  <c r="E102" i="27"/>
  <c r="F102" i="27" s="1"/>
  <c r="E101" i="26"/>
  <c r="C102" i="26"/>
  <c r="E105" i="25"/>
  <c r="C106" i="25"/>
  <c r="C102" i="24"/>
  <c r="E101" i="24"/>
  <c r="E101" i="21"/>
  <c r="Q132" i="32" s="1"/>
  <c r="R132" i="32" s="1"/>
  <c r="C102" i="21"/>
  <c r="C105" i="20"/>
  <c r="E104" i="20"/>
  <c r="D135" i="32" s="1"/>
  <c r="G135" i="32" s="1"/>
  <c r="C104" i="22"/>
  <c r="E103" i="22"/>
  <c r="I83" i="32" l="1"/>
  <c r="J82" i="32"/>
  <c r="C103" i="23"/>
  <c r="E102" i="23"/>
  <c r="F133" i="32" s="1"/>
  <c r="H133" i="32" s="1"/>
  <c r="K133" i="32"/>
  <c r="E103" i="31"/>
  <c r="F103" i="31" s="1"/>
  <c r="F102" i="28"/>
  <c r="G102" i="28" s="1"/>
  <c r="L133" i="32"/>
  <c r="E103" i="27"/>
  <c r="F103" i="27" s="1"/>
  <c r="C103" i="26"/>
  <c r="E102" i="26"/>
  <c r="C107" i="25"/>
  <c r="E106" i="25"/>
  <c r="C103" i="24"/>
  <c r="E102" i="24"/>
  <c r="C103" i="21"/>
  <c r="E102" i="21"/>
  <c r="Q133" i="32" s="1"/>
  <c r="R133" i="32" s="1"/>
  <c r="E105" i="20"/>
  <c r="D136" i="32" s="1"/>
  <c r="G136" i="32" s="1"/>
  <c r="C106" i="20"/>
  <c r="C105" i="22"/>
  <c r="E104" i="22"/>
  <c r="F156" i="34" l="1"/>
  <c r="F157" i="34"/>
  <c r="I84" i="32"/>
  <c r="J83" i="32"/>
  <c r="E103" i="23"/>
  <c r="F134" i="32" s="1"/>
  <c r="H134" i="32" s="1"/>
  <c r="C104" i="23"/>
  <c r="K134" i="32"/>
  <c r="E104" i="31"/>
  <c r="F104" i="31" s="1"/>
  <c r="F103" i="28"/>
  <c r="G103" i="28" s="1"/>
  <c r="L134" i="32"/>
  <c r="E104" i="27"/>
  <c r="F104" i="27" s="1"/>
  <c r="E103" i="26"/>
  <c r="C104" i="26"/>
  <c r="C108" i="25"/>
  <c r="E107" i="25"/>
  <c r="C104" i="24"/>
  <c r="E103" i="24"/>
  <c r="E103" i="21"/>
  <c r="Q134" i="32" s="1"/>
  <c r="R134" i="32" s="1"/>
  <c r="C104" i="21"/>
  <c r="C107" i="20"/>
  <c r="E106" i="20"/>
  <c r="D137" i="32" s="1"/>
  <c r="G137" i="32" s="1"/>
  <c r="E105" i="22"/>
  <c r="C106" i="22"/>
  <c r="I85" i="32" l="1"/>
  <c r="J84" i="32"/>
  <c r="E104" i="23"/>
  <c r="F135" i="32" s="1"/>
  <c r="H135" i="32" s="1"/>
  <c r="C105" i="23"/>
  <c r="K135" i="32"/>
  <c r="E105" i="31"/>
  <c r="F105" i="31" s="1"/>
  <c r="F104" i="28"/>
  <c r="G104" i="28" s="1"/>
  <c r="L135" i="32"/>
  <c r="E105" i="27"/>
  <c r="F105" i="27" s="1"/>
  <c r="C105" i="26"/>
  <c r="E104" i="26"/>
  <c r="E108" i="25"/>
  <c r="C109" i="25"/>
  <c r="C105" i="24"/>
  <c r="E104" i="24"/>
  <c r="E104" i="21"/>
  <c r="Q135" i="32" s="1"/>
  <c r="R135" i="32" s="1"/>
  <c r="C105" i="21"/>
  <c r="E107" i="20"/>
  <c r="D138" i="32" s="1"/>
  <c r="G138" i="32" s="1"/>
  <c r="C108" i="20"/>
  <c r="C107" i="22"/>
  <c r="E106" i="22"/>
  <c r="F158" i="34" l="1"/>
  <c r="F159" i="34"/>
  <c r="J85" i="32"/>
  <c r="I86" i="32"/>
  <c r="C106" i="23"/>
  <c r="E105" i="23"/>
  <c r="F136" i="32" s="1"/>
  <c r="H136" i="32" s="1"/>
  <c r="K136" i="32"/>
  <c r="E106" i="31"/>
  <c r="F106" i="31" s="1"/>
  <c r="F105" i="28"/>
  <c r="G105" i="28" s="1"/>
  <c r="L136" i="32"/>
  <c r="E106" i="27"/>
  <c r="F106" i="27" s="1"/>
  <c r="E105" i="26"/>
  <c r="C106" i="26"/>
  <c r="C110" i="25"/>
  <c r="E109" i="25"/>
  <c r="C106" i="24"/>
  <c r="E105" i="24"/>
  <c r="C106" i="21"/>
  <c r="E105" i="21"/>
  <c r="Q136" i="32" s="1"/>
  <c r="R136" i="32" s="1"/>
  <c r="E108" i="20"/>
  <c r="D139" i="32" s="1"/>
  <c r="G139" i="32" s="1"/>
  <c r="C109" i="20"/>
  <c r="E107" i="22"/>
  <c r="C108" i="22"/>
  <c r="I87" i="32" l="1"/>
  <c r="J86" i="32"/>
  <c r="E106" i="23"/>
  <c r="F137" i="32" s="1"/>
  <c r="H137" i="32" s="1"/>
  <c r="C107" i="23"/>
  <c r="K137" i="32"/>
  <c r="E107" i="31"/>
  <c r="F107" i="31" s="1"/>
  <c r="F106" i="28"/>
  <c r="G106" i="28" s="1"/>
  <c r="L137" i="32"/>
  <c r="E107" i="27"/>
  <c r="F107" i="27" s="1"/>
  <c r="C107" i="26"/>
  <c r="E106" i="26"/>
  <c r="C111" i="25"/>
  <c r="E110" i="25"/>
  <c r="C107" i="24"/>
  <c r="E106" i="24"/>
  <c r="C107" i="21"/>
  <c r="E106" i="21"/>
  <c r="Q137" i="32" s="1"/>
  <c r="R137" i="32" s="1"/>
  <c r="C110" i="20"/>
  <c r="E109" i="20"/>
  <c r="D140" i="32" s="1"/>
  <c r="G140" i="32" s="1"/>
  <c r="E108" i="22"/>
  <c r="S11" i="22" s="1"/>
  <c r="C109" i="22"/>
  <c r="F160" i="34" l="1"/>
  <c r="F161" i="34"/>
  <c r="I88" i="32"/>
  <c r="J87" i="32"/>
  <c r="E107" i="23"/>
  <c r="F138" i="32" s="1"/>
  <c r="H138" i="32" s="1"/>
  <c r="C108" i="23"/>
  <c r="K138" i="32"/>
  <c r="E108" i="31"/>
  <c r="F108" i="31" s="1"/>
  <c r="F107" i="28"/>
  <c r="G107" i="28" s="1"/>
  <c r="E108" i="27"/>
  <c r="F108" i="27" s="1"/>
  <c r="L138" i="32"/>
  <c r="E107" i="26"/>
  <c r="C108" i="26"/>
  <c r="C112" i="25"/>
  <c r="E111" i="25"/>
  <c r="C108" i="24"/>
  <c r="E107" i="24"/>
  <c r="C108" i="21"/>
  <c r="E107" i="21"/>
  <c r="Q138" i="32" s="1"/>
  <c r="R138" i="32" s="1"/>
  <c r="E110" i="20"/>
  <c r="D141" i="32" s="1"/>
  <c r="G141" i="32" s="1"/>
  <c r="C111" i="20"/>
  <c r="C110" i="22"/>
  <c r="E109" i="22"/>
  <c r="F162" i="34" l="1"/>
  <c r="I89" i="32"/>
  <c r="J88" i="32"/>
  <c r="C109" i="23"/>
  <c r="E108" i="23"/>
  <c r="F139" i="32" s="1"/>
  <c r="H139" i="32" s="1"/>
  <c r="K139" i="32"/>
  <c r="E109" i="31"/>
  <c r="F109" i="31" s="1"/>
  <c r="F108" i="28"/>
  <c r="G108" i="28" s="1"/>
  <c r="L139" i="32"/>
  <c r="E109" i="27"/>
  <c r="F109" i="27" s="1"/>
  <c r="C109" i="26"/>
  <c r="E108" i="26"/>
  <c r="C113" i="25"/>
  <c r="E112" i="25"/>
  <c r="C109" i="24"/>
  <c r="E108" i="24"/>
  <c r="C109" i="21"/>
  <c r="E108" i="21"/>
  <c r="Q139" i="32" s="1"/>
  <c r="R139" i="32" s="1"/>
  <c r="C112" i="20"/>
  <c r="E111" i="20"/>
  <c r="D142" i="32" s="1"/>
  <c r="G142" i="32" s="1"/>
  <c r="C111" i="22"/>
  <c r="E110" i="22"/>
  <c r="F163" i="34" l="1"/>
  <c r="I90" i="32"/>
  <c r="J89" i="32"/>
  <c r="E109" i="23"/>
  <c r="F140" i="32" s="1"/>
  <c r="H140" i="32" s="1"/>
  <c r="C110" i="23"/>
  <c r="K140" i="32"/>
  <c r="E110" i="31"/>
  <c r="F110" i="31" s="1"/>
  <c r="F109" i="28"/>
  <c r="G109" i="28" s="1"/>
  <c r="L140" i="32"/>
  <c r="E110" i="27"/>
  <c r="F110" i="27" s="1"/>
  <c r="E109" i="26"/>
  <c r="C110" i="26"/>
  <c r="C114" i="25"/>
  <c r="E113" i="25"/>
  <c r="C110" i="24"/>
  <c r="E109" i="24"/>
  <c r="E109" i="21"/>
  <c r="Q140" i="32" s="1"/>
  <c r="R140" i="32" s="1"/>
  <c r="C110" i="21"/>
  <c r="C113" i="20"/>
  <c r="E112" i="20"/>
  <c r="D143" i="32" s="1"/>
  <c r="G143" i="32" s="1"/>
  <c r="C112" i="22"/>
  <c r="E111" i="22"/>
  <c r="I91" i="32" l="1"/>
  <c r="J90" i="32"/>
  <c r="C111" i="23"/>
  <c r="E110" i="23"/>
  <c r="F141" i="32" s="1"/>
  <c r="H141" i="32" s="1"/>
  <c r="K141" i="32"/>
  <c r="E111" i="31"/>
  <c r="F111" i="31" s="1"/>
  <c r="F110" i="28"/>
  <c r="G110" i="28" s="1"/>
  <c r="L141" i="32"/>
  <c r="E111" i="27"/>
  <c r="F111" i="27" s="1"/>
  <c r="C111" i="26"/>
  <c r="E110" i="26"/>
  <c r="C115" i="25"/>
  <c r="E114" i="25"/>
  <c r="C111" i="24"/>
  <c r="E110" i="24"/>
  <c r="C111" i="21"/>
  <c r="E110" i="21"/>
  <c r="Q141" i="32" s="1"/>
  <c r="R141" i="32" s="1"/>
  <c r="E113" i="20"/>
  <c r="D144" i="32" s="1"/>
  <c r="G144" i="32" s="1"/>
  <c r="C114" i="20"/>
  <c r="C113" i="22"/>
  <c r="E112" i="22"/>
  <c r="F164" i="34" l="1"/>
  <c r="F165" i="34"/>
  <c r="I92" i="32"/>
  <c r="J91" i="32"/>
  <c r="E111" i="23"/>
  <c r="F142" i="32" s="1"/>
  <c r="H142" i="32" s="1"/>
  <c r="C112" i="23"/>
  <c r="K142" i="32"/>
  <c r="E112" i="31"/>
  <c r="F112" i="31" s="1"/>
  <c r="F111" i="28"/>
  <c r="G111" i="28" s="1"/>
  <c r="L142" i="32"/>
  <c r="E112" i="27"/>
  <c r="F112" i="27" s="1"/>
  <c r="E111" i="26"/>
  <c r="C112" i="26"/>
  <c r="C116" i="25"/>
  <c r="E115" i="25"/>
  <c r="C112" i="24"/>
  <c r="E111" i="24"/>
  <c r="E111" i="21"/>
  <c r="Q142" i="32" s="1"/>
  <c r="R142" i="32" s="1"/>
  <c r="C112" i="21"/>
  <c r="C115" i="20"/>
  <c r="E114" i="20"/>
  <c r="D145" i="32" s="1"/>
  <c r="G145" i="32" s="1"/>
  <c r="E113" i="22"/>
  <c r="C114" i="22"/>
  <c r="I93" i="32" l="1"/>
  <c r="J92" i="32"/>
  <c r="E112" i="23"/>
  <c r="F143" i="32" s="1"/>
  <c r="H143" i="32" s="1"/>
  <c r="C113" i="23"/>
  <c r="K143" i="32"/>
  <c r="E113" i="31"/>
  <c r="F113" i="31" s="1"/>
  <c r="F112" i="28"/>
  <c r="G112" i="28" s="1"/>
  <c r="L143" i="32"/>
  <c r="E113" i="27"/>
  <c r="F113" i="27" s="1"/>
  <c r="C113" i="26"/>
  <c r="E112" i="26"/>
  <c r="C117" i="25"/>
  <c r="E116" i="25"/>
  <c r="C113" i="24"/>
  <c r="E112" i="24"/>
  <c r="E112" i="21"/>
  <c r="Q143" i="32" s="1"/>
  <c r="R143" i="32" s="1"/>
  <c r="C113" i="21"/>
  <c r="E115" i="20"/>
  <c r="D146" i="32" s="1"/>
  <c r="G146" i="32" s="1"/>
  <c r="C116" i="20"/>
  <c r="C115" i="22"/>
  <c r="E114" i="22"/>
  <c r="F166" i="34" l="1"/>
  <c r="F167" i="34"/>
  <c r="I94" i="32"/>
  <c r="J93" i="32"/>
  <c r="C114" i="23"/>
  <c r="E113" i="23"/>
  <c r="F144" i="32" s="1"/>
  <c r="H144" i="32" s="1"/>
  <c r="K144" i="32"/>
  <c r="E114" i="31"/>
  <c r="F114" i="31" s="1"/>
  <c r="F113" i="28"/>
  <c r="G113" i="28" s="1"/>
  <c r="L144" i="32"/>
  <c r="E114" i="27"/>
  <c r="F114" i="27" s="1"/>
  <c r="E113" i="26"/>
  <c r="C114" i="26"/>
  <c r="E117" i="25"/>
  <c r="C118" i="25"/>
  <c r="C114" i="24"/>
  <c r="E113" i="24"/>
  <c r="C114" i="21"/>
  <c r="E113" i="21"/>
  <c r="Q144" i="32" s="1"/>
  <c r="R144" i="32" s="1"/>
  <c r="E116" i="20"/>
  <c r="D147" i="32" s="1"/>
  <c r="G147" i="32" s="1"/>
  <c r="C117" i="20"/>
  <c r="E115" i="22"/>
  <c r="C116" i="22"/>
  <c r="J94" i="32" l="1"/>
  <c r="I95" i="32"/>
  <c r="C115" i="23"/>
  <c r="E114" i="23"/>
  <c r="F145" i="32" s="1"/>
  <c r="H145" i="32" s="1"/>
  <c r="K145" i="32"/>
  <c r="E115" i="31"/>
  <c r="F115" i="31" s="1"/>
  <c r="F114" i="28"/>
  <c r="G114" i="28" s="1"/>
  <c r="L145" i="32"/>
  <c r="E115" i="27"/>
  <c r="F115" i="27" s="1"/>
  <c r="C115" i="26"/>
  <c r="E114" i="26"/>
  <c r="C119" i="25"/>
  <c r="E118" i="25"/>
  <c r="C115" i="24"/>
  <c r="E114" i="24"/>
  <c r="C115" i="21"/>
  <c r="E114" i="21"/>
  <c r="Q145" i="32" s="1"/>
  <c r="R145" i="32" s="1"/>
  <c r="C118" i="20"/>
  <c r="E117" i="20"/>
  <c r="D148" i="32" s="1"/>
  <c r="G148" i="32" s="1"/>
  <c r="E116" i="22"/>
  <c r="C117" i="22"/>
  <c r="F168" i="34" l="1"/>
  <c r="F169" i="34"/>
  <c r="I96" i="32"/>
  <c r="J95" i="32"/>
  <c r="E115" i="23"/>
  <c r="F146" i="32" s="1"/>
  <c r="H146" i="32" s="1"/>
  <c r="C116" i="23"/>
  <c r="K146" i="32"/>
  <c r="E116" i="31"/>
  <c r="F116" i="31" s="1"/>
  <c r="F115" i="28"/>
  <c r="G115" i="28" s="1"/>
  <c r="L146" i="32"/>
  <c r="E116" i="27"/>
  <c r="F116" i="27" s="1"/>
  <c r="E115" i="26"/>
  <c r="C116" i="26"/>
  <c r="C120" i="25"/>
  <c r="E119" i="25"/>
  <c r="C116" i="24"/>
  <c r="E115" i="24"/>
  <c r="C116" i="21"/>
  <c r="E115" i="21"/>
  <c r="Q146" i="32" s="1"/>
  <c r="R146" i="32" s="1"/>
  <c r="C119" i="20"/>
  <c r="E118" i="20"/>
  <c r="D149" i="32" s="1"/>
  <c r="G149" i="32" s="1"/>
  <c r="C118" i="22"/>
  <c r="E117" i="22"/>
  <c r="I97" i="32" l="1"/>
  <c r="J96" i="32"/>
  <c r="C117" i="23"/>
  <c r="E116" i="23"/>
  <c r="F147" i="32" s="1"/>
  <c r="H147" i="32" s="1"/>
  <c r="K147" i="32"/>
  <c r="E117" i="31"/>
  <c r="F117" i="31" s="1"/>
  <c r="F116" i="28"/>
  <c r="G116" i="28" s="1"/>
  <c r="L147" i="32"/>
  <c r="E117" i="27"/>
  <c r="F117" i="27" s="1"/>
  <c r="C117" i="26"/>
  <c r="E116" i="26"/>
  <c r="C121" i="25"/>
  <c r="E120" i="25"/>
  <c r="C117" i="24"/>
  <c r="E116" i="24"/>
  <c r="C117" i="21"/>
  <c r="E116" i="21"/>
  <c r="Q147" i="32" s="1"/>
  <c r="R147" i="32" s="1"/>
  <c r="C120" i="20"/>
  <c r="E119" i="20"/>
  <c r="D150" i="32" s="1"/>
  <c r="G150" i="32" s="1"/>
  <c r="C119" i="22"/>
  <c r="E118" i="22"/>
  <c r="F170" i="34" l="1"/>
  <c r="F171" i="34"/>
  <c r="J97" i="32"/>
  <c r="I98" i="32"/>
  <c r="E117" i="23"/>
  <c r="F148" i="32" s="1"/>
  <c r="H148" i="32" s="1"/>
  <c r="C118" i="23"/>
  <c r="K148" i="32"/>
  <c r="E118" i="31"/>
  <c r="F118" i="31" s="1"/>
  <c r="F117" i="28"/>
  <c r="G117" i="28" s="1"/>
  <c r="E118" i="27"/>
  <c r="F118" i="27" s="1"/>
  <c r="L148" i="32"/>
  <c r="E117" i="26"/>
  <c r="C118" i="26"/>
  <c r="E121" i="25"/>
  <c r="C122" i="25"/>
  <c r="C118" i="24"/>
  <c r="E117" i="24"/>
  <c r="E117" i="21"/>
  <c r="Q148" i="32" s="1"/>
  <c r="R148" i="32" s="1"/>
  <c r="C118" i="21"/>
  <c r="E120" i="20"/>
  <c r="D151" i="32" s="1"/>
  <c r="G151" i="32" s="1"/>
  <c r="C121" i="20"/>
  <c r="C120" i="22"/>
  <c r="E119" i="22"/>
  <c r="I99" i="32" l="1"/>
  <c r="J98" i="32"/>
  <c r="C119" i="23"/>
  <c r="E118" i="23"/>
  <c r="F149" i="32" s="1"/>
  <c r="H149" i="32" s="1"/>
  <c r="K149" i="32"/>
  <c r="E119" i="31"/>
  <c r="F119" i="31" s="1"/>
  <c r="F118" i="28"/>
  <c r="G118" i="28" s="1"/>
  <c r="L149" i="32"/>
  <c r="E119" i="27"/>
  <c r="F119" i="27" s="1"/>
  <c r="C119" i="26"/>
  <c r="E118" i="26"/>
  <c r="C123" i="25"/>
  <c r="E122" i="25"/>
  <c r="C119" i="24"/>
  <c r="E118" i="24"/>
  <c r="C119" i="21"/>
  <c r="E118" i="21"/>
  <c r="Q149" i="32" s="1"/>
  <c r="R149" i="32" s="1"/>
  <c r="E121" i="20"/>
  <c r="D152" i="32" s="1"/>
  <c r="G152" i="32" s="1"/>
  <c r="C122" i="20"/>
  <c r="C121" i="22"/>
  <c r="E120" i="22"/>
  <c r="F172" i="34" l="1"/>
  <c r="F173" i="34"/>
  <c r="I100" i="32"/>
  <c r="J99" i="32"/>
  <c r="E119" i="23"/>
  <c r="F150" i="32" s="1"/>
  <c r="H150" i="32" s="1"/>
  <c r="C120" i="23"/>
  <c r="K150" i="32"/>
  <c r="E120" i="31"/>
  <c r="F120" i="31" s="1"/>
  <c r="F119" i="28"/>
  <c r="G119" i="28" s="1"/>
  <c r="L150" i="32"/>
  <c r="E120" i="27"/>
  <c r="F120" i="27" s="1"/>
  <c r="E119" i="26"/>
  <c r="C120" i="26"/>
  <c r="C124" i="25"/>
  <c r="E123" i="25"/>
  <c r="C120" i="24"/>
  <c r="E119" i="24"/>
  <c r="E119" i="21"/>
  <c r="Q150" i="32" s="1"/>
  <c r="R150" i="32" s="1"/>
  <c r="C120" i="21"/>
  <c r="E122" i="20"/>
  <c r="D153" i="32" s="1"/>
  <c r="G153" i="32" s="1"/>
  <c r="C123" i="20"/>
  <c r="E121" i="22"/>
  <c r="C122" i="22"/>
  <c r="I101" i="32" l="1"/>
  <c r="J100" i="32"/>
  <c r="C121" i="23"/>
  <c r="E120" i="23"/>
  <c r="F151" i="32" s="1"/>
  <c r="H151" i="32" s="1"/>
  <c r="K151" i="32"/>
  <c r="E121" i="31"/>
  <c r="F121" i="31" s="1"/>
  <c r="F120" i="28"/>
  <c r="G120" i="28" s="1"/>
  <c r="L151" i="32"/>
  <c r="E121" i="27"/>
  <c r="F121" i="27" s="1"/>
  <c r="C121" i="26"/>
  <c r="E120" i="26"/>
  <c r="C125" i="25"/>
  <c r="E124" i="25"/>
  <c r="C121" i="24"/>
  <c r="E120" i="24"/>
  <c r="E120" i="21"/>
  <c r="Q151" i="32" s="1"/>
  <c r="R151" i="32" s="1"/>
  <c r="C121" i="21"/>
  <c r="C124" i="20"/>
  <c r="E123" i="20"/>
  <c r="D154" i="32" s="1"/>
  <c r="G154" i="32" s="1"/>
  <c r="E122" i="22"/>
  <c r="C123" i="22"/>
  <c r="F174" i="34" l="1"/>
  <c r="F175" i="34"/>
  <c r="J101" i="32"/>
  <c r="I102" i="32"/>
  <c r="E121" i="23"/>
  <c r="F152" i="32" s="1"/>
  <c r="H152" i="32" s="1"/>
  <c r="C122" i="23"/>
  <c r="K152" i="32"/>
  <c r="E122" i="31"/>
  <c r="F122" i="31" s="1"/>
  <c r="F121" i="28"/>
  <c r="G121" i="28" s="1"/>
  <c r="L152" i="32"/>
  <c r="E122" i="27"/>
  <c r="F122" i="27" s="1"/>
  <c r="E121" i="26"/>
  <c r="C122" i="26"/>
  <c r="E125" i="25"/>
  <c r="C126" i="25"/>
  <c r="C122" i="24"/>
  <c r="E121" i="24"/>
  <c r="C122" i="21"/>
  <c r="E121" i="21"/>
  <c r="Q152" i="32" s="1"/>
  <c r="R152" i="32" s="1"/>
  <c r="E124" i="20"/>
  <c r="D155" i="32" s="1"/>
  <c r="G155" i="32" s="1"/>
  <c r="C125" i="20"/>
  <c r="C124" i="22"/>
  <c r="E123" i="22"/>
  <c r="J102" i="32" l="1"/>
  <c r="I103" i="32"/>
  <c r="C123" i="23"/>
  <c r="E122" i="23"/>
  <c r="F153" i="32" s="1"/>
  <c r="H153" i="32" s="1"/>
  <c r="K153" i="32"/>
  <c r="E123" i="31"/>
  <c r="F123" i="31" s="1"/>
  <c r="F122" i="28"/>
  <c r="G122" i="28" s="1"/>
  <c r="E123" i="27"/>
  <c r="F123" i="27" s="1"/>
  <c r="L153" i="32"/>
  <c r="C123" i="26"/>
  <c r="E122" i="26"/>
  <c r="C127" i="25"/>
  <c r="E126" i="25"/>
  <c r="C123" i="24"/>
  <c r="E122" i="24"/>
  <c r="C123" i="21"/>
  <c r="E122" i="21"/>
  <c r="Q153" i="32" s="1"/>
  <c r="R153" i="32" s="1"/>
  <c r="C126" i="20"/>
  <c r="E125" i="20"/>
  <c r="D156" i="32" s="1"/>
  <c r="G156" i="32" s="1"/>
  <c r="C125" i="22"/>
  <c r="E124" i="22"/>
  <c r="F176" i="34" l="1"/>
  <c r="F177" i="34"/>
  <c r="I104" i="32"/>
  <c r="J103" i="32"/>
  <c r="E123" i="23"/>
  <c r="F154" i="32" s="1"/>
  <c r="H154" i="32" s="1"/>
  <c r="C124" i="23"/>
  <c r="K154" i="32"/>
  <c r="E124" i="31"/>
  <c r="F124" i="31" s="1"/>
  <c r="F123" i="28"/>
  <c r="G123" i="28" s="1"/>
  <c r="L154" i="32"/>
  <c r="E124" i="27"/>
  <c r="F124" i="27" s="1"/>
  <c r="E123" i="26"/>
  <c r="C124" i="26"/>
  <c r="C128" i="25"/>
  <c r="E127" i="25"/>
  <c r="C124" i="24"/>
  <c r="E123" i="24"/>
  <c r="C124" i="21"/>
  <c r="E123" i="21"/>
  <c r="Q154" i="32" s="1"/>
  <c r="R154" i="32" s="1"/>
  <c r="C127" i="20"/>
  <c r="E126" i="20"/>
  <c r="D157" i="32" s="1"/>
  <c r="G157" i="32" s="1"/>
  <c r="E125" i="22"/>
  <c r="C126" i="22"/>
  <c r="I105" i="32" l="1"/>
  <c r="J104" i="32"/>
  <c r="E124" i="23"/>
  <c r="F155" i="32" s="1"/>
  <c r="H155" i="32" s="1"/>
  <c r="C125" i="23"/>
  <c r="K155" i="32"/>
  <c r="E125" i="31"/>
  <c r="F125" i="31" s="1"/>
  <c r="F124" i="28"/>
  <c r="G124" i="28" s="1"/>
  <c r="L155" i="32"/>
  <c r="E125" i="27"/>
  <c r="F125" i="27" s="1"/>
  <c r="C125" i="26"/>
  <c r="E124" i="26"/>
  <c r="C129" i="25"/>
  <c r="E128" i="25"/>
  <c r="C125" i="24"/>
  <c r="E124" i="24"/>
  <c r="C125" i="21"/>
  <c r="E124" i="21"/>
  <c r="Q155" i="32" s="1"/>
  <c r="R155" i="32" s="1"/>
  <c r="C128" i="20"/>
  <c r="E127" i="20"/>
  <c r="D158" i="32" s="1"/>
  <c r="G158" i="32" s="1"/>
  <c r="C127" i="22"/>
  <c r="E126" i="22"/>
  <c r="F178" i="34" l="1"/>
  <c r="F179" i="34"/>
  <c r="I106" i="32"/>
  <c r="J105" i="32"/>
  <c r="E125" i="23"/>
  <c r="F156" i="32" s="1"/>
  <c r="H156" i="32" s="1"/>
  <c r="C126" i="23"/>
  <c r="K156" i="32"/>
  <c r="E126" i="31"/>
  <c r="F126" i="31" s="1"/>
  <c r="F125" i="28"/>
  <c r="G125" i="28" s="1"/>
  <c r="E126" i="27"/>
  <c r="F126" i="27" s="1"/>
  <c r="L156" i="32"/>
  <c r="E125" i="26"/>
  <c r="C126" i="26"/>
  <c r="E129" i="25"/>
  <c r="C130" i="25"/>
  <c r="C126" i="24"/>
  <c r="E125" i="24"/>
  <c r="E125" i="21"/>
  <c r="Q156" i="32" s="1"/>
  <c r="R156" i="32" s="1"/>
  <c r="C126" i="21"/>
  <c r="E128" i="20"/>
  <c r="D159" i="32" s="1"/>
  <c r="G159" i="32" s="1"/>
  <c r="C129" i="20"/>
  <c r="C128" i="22"/>
  <c r="E127" i="22"/>
  <c r="I107" i="32" l="1"/>
  <c r="J106" i="32"/>
  <c r="E126" i="23"/>
  <c r="F157" i="32" s="1"/>
  <c r="H157" i="32" s="1"/>
  <c r="C127" i="23"/>
  <c r="K157" i="32"/>
  <c r="E127" i="31"/>
  <c r="F127" i="31" s="1"/>
  <c r="F126" i="28"/>
  <c r="G126" i="28" s="1"/>
  <c r="L157" i="32"/>
  <c r="E127" i="27"/>
  <c r="F127" i="27" s="1"/>
  <c r="C127" i="26"/>
  <c r="E126" i="26"/>
  <c r="C131" i="25"/>
  <c r="E130" i="25"/>
  <c r="C127" i="24"/>
  <c r="E126" i="24"/>
  <c r="C127" i="21"/>
  <c r="E126" i="21"/>
  <c r="Q157" i="32" s="1"/>
  <c r="R157" i="32" s="1"/>
  <c r="E129" i="20"/>
  <c r="D160" i="32" s="1"/>
  <c r="G160" i="32" s="1"/>
  <c r="C130" i="20"/>
  <c r="C129" i="22"/>
  <c r="E128" i="22"/>
  <c r="F180" i="34" l="1"/>
  <c r="F181" i="34"/>
  <c r="I108" i="32"/>
  <c r="J107" i="32"/>
  <c r="E127" i="23"/>
  <c r="F158" i="32" s="1"/>
  <c r="H158" i="32" s="1"/>
  <c r="C128" i="23"/>
  <c r="K158" i="32"/>
  <c r="E128" i="31"/>
  <c r="F128" i="31" s="1"/>
  <c r="F127" i="28"/>
  <c r="G127" i="28" s="1"/>
  <c r="L158" i="32"/>
  <c r="E128" i="27"/>
  <c r="F128" i="27" s="1"/>
  <c r="E127" i="26"/>
  <c r="C128" i="26"/>
  <c r="C132" i="25"/>
  <c r="E131" i="25"/>
  <c r="C128" i="24"/>
  <c r="E127" i="24"/>
  <c r="E127" i="21"/>
  <c r="Q158" i="32" s="1"/>
  <c r="R158" i="32" s="1"/>
  <c r="C128" i="21"/>
  <c r="E130" i="20"/>
  <c r="D161" i="32" s="1"/>
  <c r="G161" i="32" s="1"/>
  <c r="C131" i="20"/>
  <c r="E129" i="22"/>
  <c r="C130" i="22"/>
  <c r="J108" i="32" l="1"/>
  <c r="I109" i="32"/>
  <c r="E128" i="23"/>
  <c r="F159" i="32" s="1"/>
  <c r="H159" i="32" s="1"/>
  <c r="C129" i="23"/>
  <c r="K159" i="32"/>
  <c r="E129" i="31"/>
  <c r="F129" i="31" s="1"/>
  <c r="F128" i="28"/>
  <c r="G128" i="28" s="1"/>
  <c r="E129" i="27"/>
  <c r="F129" i="27" s="1"/>
  <c r="L159" i="32"/>
  <c r="C129" i="26"/>
  <c r="E128" i="26"/>
  <c r="E132" i="25"/>
  <c r="C133" i="25"/>
  <c r="C129" i="24"/>
  <c r="E128" i="24"/>
  <c r="E128" i="21"/>
  <c r="Q159" i="32" s="1"/>
  <c r="R159" i="32" s="1"/>
  <c r="C129" i="21"/>
  <c r="C132" i="20"/>
  <c r="E131" i="20"/>
  <c r="D162" i="32" s="1"/>
  <c r="G162" i="32" s="1"/>
  <c r="C131" i="22"/>
  <c r="E130" i="22"/>
  <c r="F182" i="34" l="1"/>
  <c r="F183" i="34"/>
  <c r="J109" i="32"/>
  <c r="I110" i="32"/>
  <c r="C130" i="23"/>
  <c r="E129" i="23"/>
  <c r="F160" i="32" s="1"/>
  <c r="H160" i="32" s="1"/>
  <c r="K160" i="32"/>
  <c r="E130" i="31"/>
  <c r="F130" i="31" s="1"/>
  <c r="F129" i="28"/>
  <c r="G129" i="28" s="1"/>
  <c r="L160" i="32"/>
  <c r="E130" i="27"/>
  <c r="F130" i="27" s="1"/>
  <c r="E129" i="26"/>
  <c r="C130" i="26"/>
  <c r="E133" i="25"/>
  <c r="C134" i="25"/>
  <c r="C130" i="24"/>
  <c r="E129" i="24"/>
  <c r="C130" i="21"/>
  <c r="E129" i="21"/>
  <c r="Q160" i="32" s="1"/>
  <c r="R160" i="32" s="1"/>
  <c r="E132" i="20"/>
  <c r="D163" i="32" s="1"/>
  <c r="G163" i="32" s="1"/>
  <c r="C133" i="20"/>
  <c r="C132" i="22"/>
  <c r="E131" i="22"/>
  <c r="I111" i="32" l="1"/>
  <c r="J110" i="32"/>
  <c r="E130" i="23"/>
  <c r="F161" i="32" s="1"/>
  <c r="H161" i="32" s="1"/>
  <c r="C131" i="23"/>
  <c r="K161" i="32"/>
  <c r="E131" i="31"/>
  <c r="F131" i="31" s="1"/>
  <c r="F130" i="28"/>
  <c r="G130" i="28" s="1"/>
  <c r="L161" i="32"/>
  <c r="E131" i="27"/>
  <c r="F131" i="27" s="1"/>
  <c r="C131" i="26"/>
  <c r="E130" i="26"/>
  <c r="C135" i="25"/>
  <c r="E134" i="25"/>
  <c r="C131" i="24"/>
  <c r="E130" i="24"/>
  <c r="C131" i="21"/>
  <c r="E130" i="21"/>
  <c r="Q161" i="32" s="1"/>
  <c r="R161" i="32" s="1"/>
  <c r="E133" i="20"/>
  <c r="D164" i="32" s="1"/>
  <c r="G164" i="32" s="1"/>
  <c r="C134" i="20"/>
  <c r="E132" i="22"/>
  <c r="C133" i="22"/>
  <c r="F184" i="34" l="1"/>
  <c r="F185" i="34"/>
  <c r="I112" i="32"/>
  <c r="J111" i="32"/>
  <c r="E131" i="23"/>
  <c r="F162" i="32" s="1"/>
  <c r="H162" i="32" s="1"/>
  <c r="C132" i="23"/>
  <c r="K162" i="32"/>
  <c r="E132" i="31"/>
  <c r="F132" i="31" s="1"/>
  <c r="F131" i="28"/>
  <c r="G131" i="28" s="1"/>
  <c r="L162" i="32"/>
  <c r="E132" i="27"/>
  <c r="F132" i="27" s="1"/>
  <c r="E131" i="26"/>
  <c r="C132" i="26"/>
  <c r="C136" i="25"/>
  <c r="E135" i="25"/>
  <c r="C132" i="24"/>
  <c r="E131" i="24"/>
  <c r="C132" i="21"/>
  <c r="E131" i="21"/>
  <c r="Q162" i="32" s="1"/>
  <c r="R162" i="32" s="1"/>
  <c r="E134" i="20"/>
  <c r="D165" i="32" s="1"/>
  <c r="G165" i="32" s="1"/>
  <c r="C135" i="20"/>
  <c r="E133" i="22"/>
  <c r="C134" i="22"/>
  <c r="J112" i="32" l="1"/>
  <c r="I113" i="32"/>
  <c r="E132" i="23"/>
  <c r="F163" i="32" s="1"/>
  <c r="H163" i="32" s="1"/>
  <c r="C133" i="23"/>
  <c r="K163" i="32"/>
  <c r="E133" i="31"/>
  <c r="F133" i="31" s="1"/>
  <c r="F132" i="28"/>
  <c r="G132" i="28" s="1"/>
  <c r="L163" i="32"/>
  <c r="E133" i="27"/>
  <c r="F133" i="27" s="1"/>
  <c r="C133" i="26"/>
  <c r="E132" i="26"/>
  <c r="E136" i="25"/>
  <c r="C137" i="25"/>
  <c r="C133" i="24"/>
  <c r="E132" i="24"/>
  <c r="C133" i="21"/>
  <c r="E132" i="21"/>
  <c r="Q163" i="32" s="1"/>
  <c r="R163" i="32" s="1"/>
  <c r="E135" i="20"/>
  <c r="D166" i="32" s="1"/>
  <c r="G166" i="32" s="1"/>
  <c r="C136" i="20"/>
  <c r="C135" i="22"/>
  <c r="E134" i="22"/>
  <c r="F186" i="34" l="1"/>
  <c r="F187" i="34"/>
  <c r="J113" i="32"/>
  <c r="I114" i="32"/>
  <c r="C134" i="23"/>
  <c r="E133" i="23"/>
  <c r="F164" i="32" s="1"/>
  <c r="H164" i="32" s="1"/>
  <c r="K164" i="32"/>
  <c r="E134" i="31"/>
  <c r="F134" i="31" s="1"/>
  <c r="F133" i="28"/>
  <c r="G133" i="28" s="1"/>
  <c r="L164" i="32"/>
  <c r="E134" i="27"/>
  <c r="F134" i="27" s="1"/>
  <c r="E133" i="26"/>
  <c r="C134" i="26"/>
  <c r="E137" i="25"/>
  <c r="C138" i="25"/>
  <c r="C134" i="24"/>
  <c r="E133" i="24"/>
  <c r="E133" i="21"/>
  <c r="Q164" i="32" s="1"/>
  <c r="R164" i="32" s="1"/>
  <c r="C134" i="21"/>
  <c r="E136" i="20"/>
  <c r="D167" i="32" s="1"/>
  <c r="G167" i="32" s="1"/>
  <c r="C137" i="20"/>
  <c r="C136" i="22"/>
  <c r="E135" i="22"/>
  <c r="I115" i="32" l="1"/>
  <c r="J114" i="32"/>
  <c r="C135" i="23"/>
  <c r="E134" i="23"/>
  <c r="F165" i="32" s="1"/>
  <c r="H165" i="32" s="1"/>
  <c r="K165" i="32"/>
  <c r="E135" i="31"/>
  <c r="F135" i="31" s="1"/>
  <c r="F134" i="28"/>
  <c r="G134" i="28" s="1"/>
  <c r="L165" i="32"/>
  <c r="E135" i="27"/>
  <c r="F135" i="27" s="1"/>
  <c r="C135" i="26"/>
  <c r="E134" i="26"/>
  <c r="C139" i="25"/>
  <c r="E138" i="25"/>
  <c r="C135" i="24"/>
  <c r="E134" i="24"/>
  <c r="C135" i="21"/>
  <c r="E134" i="21"/>
  <c r="Q165" i="32" s="1"/>
  <c r="R165" i="32" s="1"/>
  <c r="E137" i="20"/>
  <c r="D168" i="32" s="1"/>
  <c r="G168" i="32" s="1"/>
  <c r="C138" i="20"/>
  <c r="C137" i="22"/>
  <c r="E136" i="22"/>
  <c r="F188" i="34" l="1"/>
  <c r="F189" i="34"/>
  <c r="J115" i="32"/>
  <c r="I116" i="32"/>
  <c r="E135" i="23"/>
  <c r="F166" i="32" s="1"/>
  <c r="H166" i="32" s="1"/>
  <c r="C136" i="23"/>
  <c r="K166" i="32"/>
  <c r="E136" i="31"/>
  <c r="F136" i="31" s="1"/>
  <c r="F135" i="28"/>
  <c r="G135" i="28" s="1"/>
  <c r="L166" i="32"/>
  <c r="E136" i="27"/>
  <c r="F136" i="27" s="1"/>
  <c r="E135" i="26"/>
  <c r="C136" i="26"/>
  <c r="C140" i="25"/>
  <c r="E139" i="25"/>
  <c r="C136" i="24"/>
  <c r="E135" i="24"/>
  <c r="E135" i="21"/>
  <c r="Q166" i="32" s="1"/>
  <c r="R166" i="32" s="1"/>
  <c r="C136" i="21"/>
  <c r="E138" i="20"/>
  <c r="D169" i="32" s="1"/>
  <c r="G169" i="32" s="1"/>
  <c r="C139" i="20"/>
  <c r="E137" i="22"/>
  <c r="C138" i="22"/>
  <c r="I117" i="32" l="1"/>
  <c r="J116" i="32"/>
  <c r="E136" i="23"/>
  <c r="F167" i="32" s="1"/>
  <c r="H167" i="32" s="1"/>
  <c r="C137" i="23"/>
  <c r="K167" i="32"/>
  <c r="E137" i="31"/>
  <c r="F137" i="31" s="1"/>
  <c r="F136" i="28"/>
  <c r="G136" i="28" s="1"/>
  <c r="L167" i="32"/>
  <c r="E137" i="27"/>
  <c r="F137" i="27" s="1"/>
  <c r="C137" i="26"/>
  <c r="E136" i="26"/>
  <c r="C141" i="25"/>
  <c r="E140" i="25"/>
  <c r="C137" i="24"/>
  <c r="E136" i="24"/>
  <c r="E136" i="21"/>
  <c r="Q167" i="32" s="1"/>
  <c r="R167" i="32" s="1"/>
  <c r="C137" i="21"/>
  <c r="C140" i="20"/>
  <c r="E139" i="20"/>
  <c r="D170" i="32" s="1"/>
  <c r="G170" i="32" s="1"/>
  <c r="C139" i="22"/>
  <c r="E138" i="22"/>
  <c r="F190" i="34" l="1"/>
  <c r="F191" i="34"/>
  <c r="J117" i="32"/>
  <c r="I118" i="32"/>
  <c r="C138" i="23"/>
  <c r="E137" i="23"/>
  <c r="F168" i="32" s="1"/>
  <c r="H168" i="32" s="1"/>
  <c r="K168" i="32"/>
  <c r="E138" i="31"/>
  <c r="F138" i="31" s="1"/>
  <c r="F137" i="28"/>
  <c r="G137" i="28" s="1"/>
  <c r="L168" i="32"/>
  <c r="E138" i="27"/>
  <c r="F138" i="27" s="1"/>
  <c r="E137" i="26"/>
  <c r="C138" i="26"/>
  <c r="C142" i="25"/>
  <c r="E141" i="25"/>
  <c r="C138" i="24"/>
  <c r="E137" i="24"/>
  <c r="C138" i="21"/>
  <c r="E137" i="21"/>
  <c r="Q168" i="32" s="1"/>
  <c r="R168" i="32" s="1"/>
  <c r="E140" i="20"/>
  <c r="D171" i="32" s="1"/>
  <c r="G171" i="32" s="1"/>
  <c r="C141" i="20"/>
  <c r="C140" i="22"/>
  <c r="E139" i="22"/>
  <c r="I119" i="32" l="1"/>
  <c r="J118" i="32"/>
  <c r="C139" i="23"/>
  <c r="E138" i="23"/>
  <c r="F169" i="32" s="1"/>
  <c r="H169" i="32" s="1"/>
  <c r="K169" i="32"/>
  <c r="E139" i="31"/>
  <c r="F139" i="31" s="1"/>
  <c r="F138" i="28"/>
  <c r="G138" i="28" s="1"/>
  <c r="L169" i="32"/>
  <c r="E139" i="27"/>
  <c r="F139" i="27" s="1"/>
  <c r="C139" i="26"/>
  <c r="E138" i="26"/>
  <c r="C143" i="25"/>
  <c r="E142" i="25"/>
  <c r="C139" i="24"/>
  <c r="E138" i="24"/>
  <c r="E138" i="21"/>
  <c r="Q169" i="32" s="1"/>
  <c r="R169" i="32" s="1"/>
  <c r="C139" i="21"/>
  <c r="C142" i="20"/>
  <c r="E141" i="20"/>
  <c r="D172" i="32" s="1"/>
  <c r="G172" i="32" s="1"/>
  <c r="E140" i="22"/>
  <c r="C141" i="22"/>
  <c r="F192" i="34" l="1"/>
  <c r="F193" i="34"/>
  <c r="J119" i="32"/>
  <c r="I120" i="32"/>
  <c r="E139" i="23"/>
  <c r="F170" i="32" s="1"/>
  <c r="H170" i="32" s="1"/>
  <c r="C140" i="23"/>
  <c r="K170" i="32"/>
  <c r="E140" i="31"/>
  <c r="F140" i="31" s="1"/>
  <c r="F139" i="28"/>
  <c r="G139" i="28" s="1"/>
  <c r="L170" i="32"/>
  <c r="E140" i="27"/>
  <c r="F140" i="27" s="1"/>
  <c r="E139" i="26"/>
  <c r="C140" i="26"/>
  <c r="C144" i="25"/>
  <c r="E143" i="25"/>
  <c r="C140" i="24"/>
  <c r="E139" i="24"/>
  <c r="E139" i="21"/>
  <c r="Q170" i="32" s="1"/>
  <c r="R170" i="32" s="1"/>
  <c r="C140" i="21"/>
  <c r="C143" i="20"/>
  <c r="E142" i="20"/>
  <c r="D173" i="32" s="1"/>
  <c r="G173" i="32" s="1"/>
  <c r="C142" i="22"/>
  <c r="E141" i="22"/>
  <c r="I121" i="32" l="1"/>
  <c r="J120" i="32"/>
  <c r="C141" i="23"/>
  <c r="E140" i="23"/>
  <c r="F171" i="32" s="1"/>
  <c r="H171" i="32" s="1"/>
  <c r="K171" i="32"/>
  <c r="E141" i="31"/>
  <c r="F141" i="31" s="1"/>
  <c r="F140" i="28"/>
  <c r="G140" i="28" s="1"/>
  <c r="L171" i="32"/>
  <c r="E141" i="27"/>
  <c r="F141" i="27" s="1"/>
  <c r="C141" i="26"/>
  <c r="E140" i="26"/>
  <c r="C145" i="25"/>
  <c r="E144" i="25"/>
  <c r="C141" i="24"/>
  <c r="E140" i="24"/>
  <c r="E140" i="21"/>
  <c r="Q171" i="32" s="1"/>
  <c r="R171" i="32" s="1"/>
  <c r="C141" i="21"/>
  <c r="E143" i="20"/>
  <c r="D174" i="32" s="1"/>
  <c r="G174" i="32" s="1"/>
  <c r="C144" i="20"/>
  <c r="C143" i="22"/>
  <c r="E142" i="22"/>
  <c r="F194" i="34" l="1"/>
  <c r="F195" i="34"/>
  <c r="I122" i="32"/>
  <c r="J121" i="32"/>
  <c r="E141" i="23"/>
  <c r="F172" i="32" s="1"/>
  <c r="H172" i="32" s="1"/>
  <c r="C142" i="23"/>
  <c r="K172" i="32"/>
  <c r="E142" i="31"/>
  <c r="F142" i="31" s="1"/>
  <c r="F141" i="28"/>
  <c r="G141" i="28" s="1"/>
  <c r="L172" i="32"/>
  <c r="E142" i="27"/>
  <c r="F142" i="27" s="1"/>
  <c r="E141" i="26"/>
  <c r="C142" i="26"/>
  <c r="C146" i="25"/>
  <c r="E145" i="25"/>
  <c r="C142" i="24"/>
  <c r="E141" i="24"/>
  <c r="C142" i="21"/>
  <c r="E141" i="21"/>
  <c r="Q172" i="32" s="1"/>
  <c r="R172" i="32" s="1"/>
  <c r="C145" i="20"/>
  <c r="E144" i="20"/>
  <c r="D175" i="32" s="1"/>
  <c r="G175" i="32" s="1"/>
  <c r="C144" i="22"/>
  <c r="E143" i="22"/>
  <c r="I123" i="32" l="1"/>
  <c r="J122" i="32"/>
  <c r="C143" i="23"/>
  <c r="E142" i="23"/>
  <c r="F173" i="32" s="1"/>
  <c r="H173" i="32" s="1"/>
  <c r="K173" i="32"/>
  <c r="E143" i="31"/>
  <c r="F143" i="31" s="1"/>
  <c r="F142" i="28"/>
  <c r="G142" i="28" s="1"/>
  <c r="L173" i="32"/>
  <c r="E143" i="27"/>
  <c r="F143" i="27" s="1"/>
  <c r="C143" i="26"/>
  <c r="E142" i="26"/>
  <c r="C147" i="25"/>
  <c r="E146" i="25"/>
  <c r="C143" i="24"/>
  <c r="E142" i="24"/>
  <c r="C143" i="21"/>
  <c r="E142" i="21"/>
  <c r="Q173" i="32" s="1"/>
  <c r="R173" i="32" s="1"/>
  <c r="C146" i="20"/>
  <c r="E145" i="20"/>
  <c r="D176" i="32" s="1"/>
  <c r="G176" i="32" s="1"/>
  <c r="C145" i="22"/>
  <c r="E144" i="22"/>
  <c r="F196" i="34" l="1"/>
  <c r="F197" i="34"/>
  <c r="J123" i="32"/>
  <c r="I124" i="32"/>
  <c r="E143" i="23"/>
  <c r="F174" i="32" s="1"/>
  <c r="H174" i="32" s="1"/>
  <c r="C144" i="23"/>
  <c r="K174" i="32"/>
  <c r="E144" i="31"/>
  <c r="F144" i="31" s="1"/>
  <c r="F143" i="28"/>
  <c r="G143" i="28" s="1"/>
  <c r="L174" i="32"/>
  <c r="E144" i="27"/>
  <c r="F144" i="27" s="1"/>
  <c r="E143" i="26"/>
  <c r="C144" i="26"/>
  <c r="C148" i="25"/>
  <c r="E147" i="25"/>
  <c r="C144" i="24"/>
  <c r="E143" i="24"/>
  <c r="C144" i="21"/>
  <c r="E143" i="21"/>
  <c r="Q174" i="32" s="1"/>
  <c r="R174" i="32" s="1"/>
  <c r="C147" i="20"/>
  <c r="E146" i="20"/>
  <c r="D177" i="32" s="1"/>
  <c r="G177" i="32" s="1"/>
  <c r="E145" i="22"/>
  <c r="C146" i="22"/>
  <c r="I125" i="32" l="1"/>
  <c r="J124" i="32"/>
  <c r="C145" i="23"/>
  <c r="E144" i="23"/>
  <c r="F175" i="32" s="1"/>
  <c r="H175" i="32" s="1"/>
  <c r="K175" i="32"/>
  <c r="E145" i="31"/>
  <c r="F145" i="31" s="1"/>
  <c r="F144" i="28"/>
  <c r="G144" i="28" s="1"/>
  <c r="L175" i="32"/>
  <c r="E145" i="27"/>
  <c r="F145" i="27" s="1"/>
  <c r="C145" i="26"/>
  <c r="E144" i="26"/>
  <c r="C149" i="25"/>
  <c r="E148" i="25"/>
  <c r="C145" i="24"/>
  <c r="E144" i="24"/>
  <c r="E144" i="21"/>
  <c r="Q175" i="32" s="1"/>
  <c r="R175" i="32" s="1"/>
  <c r="C145" i="21"/>
  <c r="E147" i="20"/>
  <c r="D178" i="32" s="1"/>
  <c r="G178" i="32" s="1"/>
  <c r="C148" i="20"/>
  <c r="C147" i="22"/>
  <c r="E146" i="22"/>
  <c r="F198" i="34" l="1"/>
  <c r="F199" i="34"/>
  <c r="J125" i="32"/>
  <c r="I126" i="32"/>
  <c r="E145" i="23"/>
  <c r="F176" i="32" s="1"/>
  <c r="H176" i="32" s="1"/>
  <c r="C146" i="23"/>
  <c r="K176" i="32"/>
  <c r="E146" i="31"/>
  <c r="F146" i="31" s="1"/>
  <c r="F145" i="28"/>
  <c r="G145" i="28" s="1"/>
  <c r="L176" i="32"/>
  <c r="E146" i="27"/>
  <c r="F146" i="27" s="1"/>
  <c r="E145" i="26"/>
  <c r="C146" i="26"/>
  <c r="E149" i="25"/>
  <c r="C150" i="25"/>
  <c r="C146" i="24"/>
  <c r="E145" i="24"/>
  <c r="C146" i="21"/>
  <c r="E145" i="21"/>
  <c r="Q176" i="32" s="1"/>
  <c r="R176" i="32" s="1"/>
  <c r="E148" i="20"/>
  <c r="D179" i="32" s="1"/>
  <c r="G179" i="32" s="1"/>
  <c r="C149" i="20"/>
  <c r="C148" i="22"/>
  <c r="E147" i="22"/>
  <c r="I127" i="32" l="1"/>
  <c r="J126" i="32"/>
  <c r="C147" i="23"/>
  <c r="E146" i="23"/>
  <c r="F177" i="32" s="1"/>
  <c r="H177" i="32" s="1"/>
  <c r="K177" i="32"/>
  <c r="E147" i="31"/>
  <c r="F147" i="31" s="1"/>
  <c r="F146" i="28"/>
  <c r="G146" i="28" s="1"/>
  <c r="L177" i="32"/>
  <c r="E147" i="27"/>
  <c r="F147" i="27" s="1"/>
  <c r="C147" i="26"/>
  <c r="E146" i="26"/>
  <c r="C151" i="25"/>
  <c r="E150" i="25"/>
  <c r="C147" i="24"/>
  <c r="E146" i="24"/>
  <c r="C147" i="21"/>
  <c r="E146" i="21"/>
  <c r="Q177" i="32" s="1"/>
  <c r="R177" i="32" s="1"/>
  <c r="C150" i="20"/>
  <c r="E149" i="20"/>
  <c r="D180" i="32" s="1"/>
  <c r="G180" i="32" s="1"/>
  <c r="E148" i="22"/>
  <c r="C149" i="22"/>
  <c r="F200" i="34" l="1"/>
  <c r="F201" i="34"/>
  <c r="I128" i="32"/>
  <c r="J127" i="32"/>
  <c r="E147" i="23"/>
  <c r="F178" i="32" s="1"/>
  <c r="H178" i="32" s="1"/>
  <c r="C148" i="23"/>
  <c r="K178" i="32"/>
  <c r="E148" i="31"/>
  <c r="F148" i="31" s="1"/>
  <c r="F147" i="28"/>
  <c r="G147" i="28" s="1"/>
  <c r="L178" i="32"/>
  <c r="E148" i="27"/>
  <c r="F148" i="27" s="1"/>
  <c r="E147" i="26"/>
  <c r="C148" i="26"/>
  <c r="C152" i="25"/>
  <c r="E151" i="25"/>
  <c r="C148" i="24"/>
  <c r="E147" i="24"/>
  <c r="C148" i="21"/>
  <c r="E147" i="21"/>
  <c r="Q178" i="32" s="1"/>
  <c r="R178" i="32" s="1"/>
  <c r="C151" i="20"/>
  <c r="E150" i="20"/>
  <c r="D181" i="32" s="1"/>
  <c r="G181" i="32" s="1"/>
  <c r="C150" i="22"/>
  <c r="E149" i="22"/>
  <c r="I129" i="32" l="1"/>
  <c r="J128" i="32"/>
  <c r="E148" i="23"/>
  <c r="F179" i="32" s="1"/>
  <c r="H179" i="32" s="1"/>
  <c r="C149" i="23"/>
  <c r="K179" i="32"/>
  <c r="E149" i="31"/>
  <c r="F149" i="31" s="1"/>
  <c r="F148" i="28"/>
  <c r="G148" i="28" s="1"/>
  <c r="L179" i="32"/>
  <c r="E149" i="27"/>
  <c r="F149" i="27" s="1"/>
  <c r="C149" i="26"/>
  <c r="E148" i="26"/>
  <c r="C153" i="25"/>
  <c r="E152" i="25"/>
  <c r="C149" i="24"/>
  <c r="E148" i="24"/>
  <c r="C149" i="21"/>
  <c r="E148" i="21"/>
  <c r="Q179" i="32" s="1"/>
  <c r="R179" i="32" s="1"/>
  <c r="C152" i="20"/>
  <c r="E151" i="20"/>
  <c r="D182" i="32" s="1"/>
  <c r="G182" i="32" s="1"/>
  <c r="C151" i="22"/>
  <c r="E150" i="22"/>
  <c r="F202" i="34" l="1"/>
  <c r="F203" i="34"/>
  <c r="J129" i="32"/>
  <c r="I130" i="32"/>
  <c r="C150" i="23"/>
  <c r="E149" i="23"/>
  <c r="F180" i="32" s="1"/>
  <c r="H180" i="32" s="1"/>
  <c r="K180" i="32"/>
  <c r="E150" i="31"/>
  <c r="F150" i="31" s="1"/>
  <c r="F149" i="28"/>
  <c r="G149" i="28" s="1"/>
  <c r="L180" i="32"/>
  <c r="E150" i="27"/>
  <c r="F150" i="27" s="1"/>
  <c r="E149" i="26"/>
  <c r="C150" i="26"/>
  <c r="E153" i="25"/>
  <c r="C154" i="25"/>
  <c r="C150" i="24"/>
  <c r="E149" i="24"/>
  <c r="E149" i="21"/>
  <c r="Q180" i="32" s="1"/>
  <c r="R180" i="32" s="1"/>
  <c r="C150" i="21"/>
  <c r="E152" i="20"/>
  <c r="D183" i="32" s="1"/>
  <c r="G183" i="32" s="1"/>
  <c r="C153" i="20"/>
  <c r="C152" i="22"/>
  <c r="E151" i="22"/>
  <c r="I131" i="32" l="1"/>
  <c r="J130" i="32"/>
  <c r="C151" i="23"/>
  <c r="E150" i="23"/>
  <c r="F181" i="32" s="1"/>
  <c r="H181" i="32" s="1"/>
  <c r="K181" i="32"/>
  <c r="E151" i="31"/>
  <c r="F151" i="31" s="1"/>
  <c r="F150" i="28"/>
  <c r="G150" i="28" s="1"/>
  <c r="L181" i="32"/>
  <c r="E151" i="27"/>
  <c r="F151" i="27" s="1"/>
  <c r="C151" i="26"/>
  <c r="E150" i="26"/>
  <c r="C155" i="25"/>
  <c r="E154" i="25"/>
  <c r="C151" i="24"/>
  <c r="E150" i="24"/>
  <c r="C151" i="21"/>
  <c r="E150" i="21"/>
  <c r="Q181" i="32" s="1"/>
  <c r="R181" i="32" s="1"/>
  <c r="E153" i="20"/>
  <c r="D184" i="32" s="1"/>
  <c r="G184" i="32" s="1"/>
  <c r="C154" i="20"/>
  <c r="C153" i="22"/>
  <c r="E152" i="22"/>
  <c r="F204" i="34" l="1"/>
  <c r="F205" i="34"/>
  <c r="I132" i="32"/>
  <c r="J131" i="32"/>
  <c r="E151" i="23"/>
  <c r="F182" i="32" s="1"/>
  <c r="H182" i="32" s="1"/>
  <c r="C152" i="23"/>
  <c r="K182" i="32"/>
  <c r="E152" i="31"/>
  <c r="F152" i="31" s="1"/>
  <c r="F151" i="28"/>
  <c r="G151" i="28" s="1"/>
  <c r="L182" i="32"/>
  <c r="E152" i="27"/>
  <c r="F152" i="27" s="1"/>
  <c r="E151" i="26"/>
  <c r="C152" i="26"/>
  <c r="C156" i="25"/>
  <c r="E155" i="25"/>
  <c r="C152" i="24"/>
  <c r="E151" i="24"/>
  <c r="E151" i="21"/>
  <c r="Q182" i="32" s="1"/>
  <c r="R182" i="32" s="1"/>
  <c r="C152" i="21"/>
  <c r="E154" i="20"/>
  <c r="D185" i="32" s="1"/>
  <c r="G185" i="32" s="1"/>
  <c r="C155" i="20"/>
  <c r="E153" i="22"/>
  <c r="C154" i="22"/>
  <c r="I133" i="32" l="1"/>
  <c r="J132" i="32"/>
  <c r="E152" i="23"/>
  <c r="F183" i="32" s="1"/>
  <c r="H183" i="32" s="1"/>
  <c r="C153" i="23"/>
  <c r="K183" i="32"/>
  <c r="E153" i="31"/>
  <c r="F153" i="31" s="1"/>
  <c r="F152" i="28"/>
  <c r="G152" i="28" s="1"/>
  <c r="L183" i="32"/>
  <c r="E153" i="27"/>
  <c r="F153" i="27" s="1"/>
  <c r="C153" i="26"/>
  <c r="E152" i="26"/>
  <c r="E156" i="25"/>
  <c r="C157" i="25"/>
  <c r="C153" i="24"/>
  <c r="E152" i="24"/>
  <c r="E152" i="21"/>
  <c r="Q183" i="32" s="1"/>
  <c r="R183" i="32" s="1"/>
  <c r="C153" i="21"/>
  <c r="C156" i="20"/>
  <c r="E155" i="20"/>
  <c r="D186" i="32" s="1"/>
  <c r="G186" i="32" s="1"/>
  <c r="E154" i="22"/>
  <c r="C155" i="22"/>
  <c r="F206" i="34" l="1"/>
  <c r="F207" i="34"/>
  <c r="I134" i="32"/>
  <c r="J133" i="32"/>
  <c r="E153" i="23"/>
  <c r="F184" i="32" s="1"/>
  <c r="H184" i="32" s="1"/>
  <c r="C154" i="23"/>
  <c r="K184" i="32"/>
  <c r="E154" i="31"/>
  <c r="F154" i="31" s="1"/>
  <c r="F153" i="28"/>
  <c r="G153" i="28" s="1"/>
  <c r="L184" i="32"/>
  <c r="E154" i="27"/>
  <c r="F154" i="27" s="1"/>
  <c r="E153" i="26"/>
  <c r="C154" i="26"/>
  <c r="C158" i="25"/>
  <c r="E157" i="25"/>
  <c r="C154" i="24"/>
  <c r="E153" i="24"/>
  <c r="C154" i="21"/>
  <c r="E153" i="21"/>
  <c r="Q184" i="32" s="1"/>
  <c r="R184" i="32" s="1"/>
  <c r="C157" i="20"/>
  <c r="E156" i="20"/>
  <c r="D187" i="32" s="1"/>
  <c r="G187" i="32" s="1"/>
  <c r="C156" i="22"/>
  <c r="E155" i="22"/>
  <c r="F208" i="34" l="1"/>
  <c r="J134" i="32"/>
  <c r="I135" i="32"/>
  <c r="E154" i="23"/>
  <c r="F185" i="32" s="1"/>
  <c r="H185" i="32" s="1"/>
  <c r="C155" i="23"/>
  <c r="K185" i="32"/>
  <c r="E155" i="31"/>
  <c r="F155" i="31" s="1"/>
  <c r="F154" i="28"/>
  <c r="G154" i="28" s="1"/>
  <c r="L185" i="32"/>
  <c r="E155" i="27"/>
  <c r="F155" i="27" s="1"/>
  <c r="C155" i="26"/>
  <c r="E154" i="26"/>
  <c r="C159" i="25"/>
  <c r="E158" i="25"/>
  <c r="C155" i="24"/>
  <c r="E154" i="24"/>
  <c r="C155" i="21"/>
  <c r="E154" i="21"/>
  <c r="Q185" i="32" s="1"/>
  <c r="R185" i="32" s="1"/>
  <c r="C158" i="20"/>
  <c r="E157" i="20"/>
  <c r="D188" i="32" s="1"/>
  <c r="G188" i="32" s="1"/>
  <c r="C157" i="22"/>
  <c r="E156" i="22"/>
  <c r="J135" i="32" l="1"/>
  <c r="I136" i="32"/>
  <c r="E155" i="23"/>
  <c r="F186" i="32" s="1"/>
  <c r="H186" i="32" s="1"/>
  <c r="C156" i="23"/>
  <c r="K186" i="32"/>
  <c r="E156" i="31"/>
  <c r="F156" i="31" s="1"/>
  <c r="F155" i="28"/>
  <c r="G155" i="28" s="1"/>
  <c r="L186" i="32"/>
  <c r="E156" i="27"/>
  <c r="F156" i="27" s="1"/>
  <c r="E155" i="26"/>
  <c r="C156" i="26"/>
  <c r="C160" i="25"/>
  <c r="E159" i="25"/>
  <c r="C156" i="24"/>
  <c r="E155" i="24"/>
  <c r="C156" i="21"/>
  <c r="E155" i="21"/>
  <c r="Q186" i="32" s="1"/>
  <c r="R186" i="32" s="1"/>
  <c r="E158" i="20"/>
  <c r="D189" i="32" s="1"/>
  <c r="G189" i="32" s="1"/>
  <c r="C159" i="20"/>
  <c r="E157" i="22"/>
  <c r="C158" i="22"/>
  <c r="J136" i="32" l="1"/>
  <c r="I137" i="32"/>
  <c r="E156" i="23"/>
  <c r="F187" i="32" s="1"/>
  <c r="H187" i="32" s="1"/>
  <c r="C157" i="23"/>
  <c r="K187" i="32"/>
  <c r="E157" i="31"/>
  <c r="F157" i="31" s="1"/>
  <c r="F156" i="28"/>
  <c r="G156" i="28" s="1"/>
  <c r="L187" i="32"/>
  <c r="E157" i="27"/>
  <c r="F157" i="27" s="1"/>
  <c r="C157" i="26"/>
  <c r="E156" i="26"/>
  <c r="E160" i="25"/>
  <c r="C161" i="25"/>
  <c r="C157" i="24"/>
  <c r="E156" i="24"/>
  <c r="C157" i="21"/>
  <c r="E156" i="21"/>
  <c r="Q187" i="32" s="1"/>
  <c r="R187" i="32" s="1"/>
  <c r="E159" i="20"/>
  <c r="D190" i="32" s="1"/>
  <c r="G190" i="32" s="1"/>
  <c r="C160" i="20"/>
  <c r="C159" i="22"/>
  <c r="E158" i="22"/>
  <c r="I138" i="32" l="1"/>
  <c r="J137" i="32"/>
  <c r="C158" i="23"/>
  <c r="E157" i="23"/>
  <c r="F188" i="32" s="1"/>
  <c r="H188" i="32" s="1"/>
  <c r="K188" i="32"/>
  <c r="E158" i="31"/>
  <c r="F158" i="31" s="1"/>
  <c r="F157" i="28"/>
  <c r="G157" i="28" s="1"/>
  <c r="L188" i="32"/>
  <c r="E158" i="27"/>
  <c r="F158" i="27" s="1"/>
  <c r="E157" i="26"/>
  <c r="C158" i="26"/>
  <c r="C162" i="25"/>
  <c r="E161" i="25"/>
  <c r="C158" i="24"/>
  <c r="E157" i="24"/>
  <c r="E157" i="21"/>
  <c r="Q188" i="32" s="1"/>
  <c r="R188" i="32" s="1"/>
  <c r="C158" i="21"/>
  <c r="E160" i="20"/>
  <c r="D191" i="32" s="1"/>
  <c r="G191" i="32" s="1"/>
  <c r="C161" i="20"/>
  <c r="C160" i="22"/>
  <c r="E159" i="22"/>
  <c r="I139" i="32" l="1"/>
  <c r="J138" i="32"/>
  <c r="C159" i="23"/>
  <c r="E158" i="23"/>
  <c r="F189" i="32" s="1"/>
  <c r="H189" i="32" s="1"/>
  <c r="K189" i="32"/>
  <c r="E159" i="31"/>
  <c r="F159" i="31" s="1"/>
  <c r="F158" i="28"/>
  <c r="G158" i="28" s="1"/>
  <c r="L189" i="32"/>
  <c r="E159" i="27"/>
  <c r="F159" i="27" s="1"/>
  <c r="C159" i="26"/>
  <c r="E158" i="26"/>
  <c r="C163" i="25"/>
  <c r="E162" i="25"/>
  <c r="C159" i="24"/>
  <c r="E158" i="24"/>
  <c r="C159" i="21"/>
  <c r="E158" i="21"/>
  <c r="Q189" i="32" s="1"/>
  <c r="R189" i="32" s="1"/>
  <c r="C162" i="20"/>
  <c r="E161" i="20"/>
  <c r="D192" i="32" s="1"/>
  <c r="G192" i="32" s="1"/>
  <c r="C161" i="22"/>
  <c r="E160" i="22"/>
  <c r="J139" i="32" l="1"/>
  <c r="I140" i="32"/>
  <c r="E159" i="23"/>
  <c r="F190" i="32" s="1"/>
  <c r="H190" i="32" s="1"/>
  <c r="C160" i="23"/>
  <c r="K190" i="32"/>
  <c r="E160" i="31"/>
  <c r="F160" i="31" s="1"/>
  <c r="F159" i="28"/>
  <c r="G159" i="28" s="1"/>
  <c r="L190" i="32"/>
  <c r="E160" i="27"/>
  <c r="F160" i="27" s="1"/>
  <c r="E159" i="26"/>
  <c r="C160" i="26"/>
  <c r="C164" i="25"/>
  <c r="E163" i="25"/>
  <c r="C160" i="24"/>
  <c r="E159" i="24"/>
  <c r="E159" i="21"/>
  <c r="Q190" i="32" s="1"/>
  <c r="R190" i="32" s="1"/>
  <c r="C160" i="21"/>
  <c r="E162" i="20"/>
  <c r="D193" i="32" s="1"/>
  <c r="G193" i="32" s="1"/>
  <c r="C163" i="20"/>
  <c r="E161" i="22"/>
  <c r="C162" i="22"/>
  <c r="I141" i="32" l="1"/>
  <c r="J140" i="32"/>
  <c r="E160" i="23"/>
  <c r="F191" i="32" s="1"/>
  <c r="H191" i="32" s="1"/>
  <c r="C161" i="23"/>
  <c r="K191" i="32"/>
  <c r="E161" i="31"/>
  <c r="F161" i="31" s="1"/>
  <c r="F160" i="28"/>
  <c r="G160" i="28" s="1"/>
  <c r="L191" i="32"/>
  <c r="E161" i="27"/>
  <c r="F161" i="27" s="1"/>
  <c r="C161" i="26"/>
  <c r="E160" i="26"/>
  <c r="C165" i="25"/>
  <c r="E164" i="25"/>
  <c r="C161" i="24"/>
  <c r="E160" i="24"/>
  <c r="E160" i="21"/>
  <c r="Q191" i="32" s="1"/>
  <c r="R191" i="32" s="1"/>
  <c r="C161" i="21"/>
  <c r="C164" i="20"/>
  <c r="E163" i="20"/>
  <c r="D194" i="32" s="1"/>
  <c r="G194" i="32" s="1"/>
  <c r="E162" i="22"/>
  <c r="C163" i="22"/>
  <c r="I142" i="32" l="1"/>
  <c r="J141" i="32"/>
  <c r="E161" i="23"/>
  <c r="F192" i="32" s="1"/>
  <c r="H192" i="32" s="1"/>
  <c r="C162" i="23"/>
  <c r="K192" i="32"/>
  <c r="E162" i="31"/>
  <c r="F162" i="31" s="1"/>
  <c r="F161" i="28"/>
  <c r="G161" i="28" s="1"/>
  <c r="L192" i="32"/>
  <c r="E162" i="27"/>
  <c r="F162" i="27" s="1"/>
  <c r="E161" i="26"/>
  <c r="C162" i="26"/>
  <c r="E165" i="25"/>
  <c r="C166" i="25"/>
  <c r="C162" i="24"/>
  <c r="E161" i="24"/>
  <c r="C162" i="21"/>
  <c r="E161" i="21"/>
  <c r="Q192" i="32" s="1"/>
  <c r="R192" i="32" s="1"/>
  <c r="E164" i="20"/>
  <c r="D195" i="32" s="1"/>
  <c r="G195" i="32" s="1"/>
  <c r="C165" i="20"/>
  <c r="C164" i="22"/>
  <c r="E163" i="22"/>
  <c r="J142" i="32" l="1"/>
  <c r="I143" i="32"/>
  <c r="C163" i="23"/>
  <c r="E162" i="23"/>
  <c r="F193" i="32" s="1"/>
  <c r="H193" i="32" s="1"/>
  <c r="K193" i="32"/>
  <c r="E163" i="31"/>
  <c r="F163" i="31" s="1"/>
  <c r="F162" i="28"/>
  <c r="G162" i="28" s="1"/>
  <c r="L193" i="32"/>
  <c r="E163" i="27"/>
  <c r="F163" i="27" s="1"/>
  <c r="C163" i="26"/>
  <c r="E162" i="26"/>
  <c r="C167" i="25"/>
  <c r="E166" i="25"/>
  <c r="C163" i="24"/>
  <c r="E162" i="24"/>
  <c r="C163" i="21"/>
  <c r="E162" i="21"/>
  <c r="Q193" i="32" s="1"/>
  <c r="R193" i="32" s="1"/>
  <c r="E165" i="20"/>
  <c r="D196" i="32" s="1"/>
  <c r="G196" i="32" s="1"/>
  <c r="C166" i="20"/>
  <c r="C165" i="22"/>
  <c r="E164" i="22"/>
  <c r="I144" i="32" l="1"/>
  <c r="J143" i="32"/>
  <c r="E163" i="23"/>
  <c r="F194" i="32" s="1"/>
  <c r="H194" i="32" s="1"/>
  <c r="C164" i="23"/>
  <c r="K194" i="32"/>
  <c r="E164" i="31"/>
  <c r="F164" i="31" s="1"/>
  <c r="F163" i="28"/>
  <c r="G163" i="28" s="1"/>
  <c r="L194" i="32"/>
  <c r="E164" i="27"/>
  <c r="F164" i="27" s="1"/>
  <c r="E163" i="26"/>
  <c r="C164" i="26"/>
  <c r="C168" i="25"/>
  <c r="E167" i="25"/>
  <c r="C164" i="24"/>
  <c r="E163" i="24"/>
  <c r="C164" i="21"/>
  <c r="E163" i="21"/>
  <c r="Q194" i="32" s="1"/>
  <c r="R194" i="32" s="1"/>
  <c r="E166" i="20"/>
  <c r="D197" i="32" s="1"/>
  <c r="G197" i="32" s="1"/>
  <c r="C167" i="20"/>
  <c r="E165" i="22"/>
  <c r="C166" i="22"/>
  <c r="J144" i="32" l="1"/>
  <c r="I145" i="32"/>
  <c r="C165" i="23"/>
  <c r="E164" i="23"/>
  <c r="F195" i="32" s="1"/>
  <c r="H195" i="32" s="1"/>
  <c r="K195" i="32"/>
  <c r="E165" i="31"/>
  <c r="F165" i="31" s="1"/>
  <c r="F164" i="28"/>
  <c r="G164" i="28" s="1"/>
  <c r="L195" i="32"/>
  <c r="E165" i="27"/>
  <c r="F165" i="27" s="1"/>
  <c r="C165" i="26"/>
  <c r="E164" i="26"/>
  <c r="C169" i="25"/>
  <c r="E168" i="25"/>
  <c r="C165" i="24"/>
  <c r="E164" i="24"/>
  <c r="C165" i="21"/>
  <c r="E164" i="21"/>
  <c r="Q195" i="32" s="1"/>
  <c r="R195" i="32" s="1"/>
  <c r="C168" i="20"/>
  <c r="E167" i="20"/>
  <c r="D198" i="32" s="1"/>
  <c r="G198" i="32" s="1"/>
  <c r="E166" i="22"/>
  <c r="C167" i="22"/>
  <c r="I146" i="32" l="1"/>
  <c r="J145" i="32"/>
  <c r="E165" i="23"/>
  <c r="F196" i="32" s="1"/>
  <c r="H196" i="32" s="1"/>
  <c r="C166" i="23"/>
  <c r="K196" i="32"/>
  <c r="E166" i="31"/>
  <c r="F166" i="31" s="1"/>
  <c r="F165" i="28"/>
  <c r="G165" i="28" s="1"/>
  <c r="L196" i="32"/>
  <c r="E166" i="27"/>
  <c r="F166" i="27" s="1"/>
  <c r="E165" i="26"/>
  <c r="C166" i="26"/>
  <c r="C170" i="25"/>
  <c r="E169" i="25"/>
  <c r="C166" i="24"/>
  <c r="E165" i="24"/>
  <c r="E165" i="21"/>
  <c r="Q196" i="32" s="1"/>
  <c r="R196" i="32" s="1"/>
  <c r="C166" i="21"/>
  <c r="E168" i="20"/>
  <c r="D199" i="32" s="1"/>
  <c r="G199" i="32" s="1"/>
  <c r="C169" i="20"/>
  <c r="C168" i="22"/>
  <c r="E167" i="22"/>
  <c r="J146" i="32" l="1"/>
  <c r="I147" i="32"/>
  <c r="C167" i="23"/>
  <c r="E166" i="23"/>
  <c r="F197" i="32" s="1"/>
  <c r="H197" i="32" s="1"/>
  <c r="K197" i="32"/>
  <c r="E167" i="31"/>
  <c r="F167" i="31" s="1"/>
  <c r="F166" i="28"/>
  <c r="G166" i="28" s="1"/>
  <c r="L197" i="32"/>
  <c r="E167" i="27"/>
  <c r="F167" i="27" s="1"/>
  <c r="C167" i="26"/>
  <c r="E166" i="26"/>
  <c r="C171" i="25"/>
  <c r="E170" i="25"/>
  <c r="C167" i="24"/>
  <c r="E166" i="24"/>
  <c r="C167" i="21"/>
  <c r="E166" i="21"/>
  <c r="Q197" i="32" s="1"/>
  <c r="R197" i="32" s="1"/>
  <c r="E169" i="20"/>
  <c r="D200" i="32" s="1"/>
  <c r="G200" i="32" s="1"/>
  <c r="C170" i="20"/>
  <c r="C169" i="22"/>
  <c r="E168" i="22"/>
  <c r="J147" i="32" l="1"/>
  <c r="I148" i="32"/>
  <c r="C168" i="23"/>
  <c r="E167" i="23"/>
  <c r="F198" i="32" s="1"/>
  <c r="H198" i="32" s="1"/>
  <c r="K198" i="32"/>
  <c r="E168" i="31"/>
  <c r="F168" i="31" s="1"/>
  <c r="F167" i="28"/>
  <c r="G167" i="28" s="1"/>
  <c r="L198" i="32"/>
  <c r="E168" i="27"/>
  <c r="F168" i="27" s="1"/>
  <c r="E167" i="26"/>
  <c r="C168" i="26"/>
  <c r="C172" i="25"/>
  <c r="E171" i="25"/>
  <c r="C168" i="24"/>
  <c r="E167" i="24"/>
  <c r="E167" i="21"/>
  <c r="Q198" i="32" s="1"/>
  <c r="R198" i="32" s="1"/>
  <c r="C168" i="21"/>
  <c r="E170" i="20"/>
  <c r="D201" i="32" s="1"/>
  <c r="G201" i="32" s="1"/>
  <c r="C171" i="20"/>
  <c r="E169" i="22"/>
  <c r="C170" i="22"/>
  <c r="I149" i="32" l="1"/>
  <c r="J148" i="32"/>
  <c r="C169" i="23"/>
  <c r="E168" i="23"/>
  <c r="F199" i="32" s="1"/>
  <c r="H199" i="32" s="1"/>
  <c r="K199" i="32"/>
  <c r="E169" i="31"/>
  <c r="F169" i="31" s="1"/>
  <c r="F168" i="28"/>
  <c r="G168" i="28" s="1"/>
  <c r="L199" i="32"/>
  <c r="E169" i="27"/>
  <c r="F169" i="27" s="1"/>
  <c r="C169" i="26"/>
  <c r="E168" i="26"/>
  <c r="C173" i="25"/>
  <c r="E172" i="25"/>
  <c r="C169" i="24"/>
  <c r="E168" i="24"/>
  <c r="E168" i="21"/>
  <c r="Q199" i="32" s="1"/>
  <c r="R199" i="32" s="1"/>
  <c r="C169" i="21"/>
  <c r="C172" i="20"/>
  <c r="E171" i="20"/>
  <c r="D202" i="32" s="1"/>
  <c r="G202" i="32" s="1"/>
  <c r="C171" i="22"/>
  <c r="E170" i="22"/>
  <c r="I150" i="32" l="1"/>
  <c r="J149" i="32"/>
  <c r="C170" i="23"/>
  <c r="E169" i="23"/>
  <c r="F200" i="32" s="1"/>
  <c r="H200" i="32" s="1"/>
  <c r="K200" i="32"/>
  <c r="E170" i="31"/>
  <c r="F170" i="31" s="1"/>
  <c r="F169" i="28"/>
  <c r="G169" i="28" s="1"/>
  <c r="E170" i="27"/>
  <c r="F170" i="27" s="1"/>
  <c r="L200" i="32"/>
  <c r="E169" i="26"/>
  <c r="C170" i="26"/>
  <c r="E173" i="25"/>
  <c r="C174" i="25"/>
  <c r="C170" i="24"/>
  <c r="E169" i="24"/>
  <c r="C170" i="21"/>
  <c r="E169" i="21"/>
  <c r="Q200" i="32" s="1"/>
  <c r="R200" i="32" s="1"/>
  <c r="E172" i="20"/>
  <c r="D203" i="32" s="1"/>
  <c r="G203" i="32" s="1"/>
  <c r="C173" i="20"/>
  <c r="E171" i="22"/>
  <c r="C172" i="22"/>
  <c r="J150" i="32" l="1"/>
  <c r="I151" i="32"/>
  <c r="C171" i="23"/>
  <c r="E170" i="23"/>
  <c r="F201" i="32" s="1"/>
  <c r="H201" i="32" s="1"/>
  <c r="K201" i="32"/>
  <c r="E171" i="31"/>
  <c r="F171" i="31" s="1"/>
  <c r="F170" i="28"/>
  <c r="G170" i="28" s="1"/>
  <c r="L201" i="32"/>
  <c r="E171" i="27"/>
  <c r="F171" i="27" s="1"/>
  <c r="C171" i="26"/>
  <c r="E170" i="26"/>
  <c r="C175" i="25"/>
  <c r="E174" i="25"/>
  <c r="C171" i="24"/>
  <c r="E170" i="24"/>
  <c r="C171" i="21"/>
  <c r="E170" i="21"/>
  <c r="Q201" i="32" s="1"/>
  <c r="R201" i="32" s="1"/>
  <c r="E173" i="20"/>
  <c r="D204" i="32" s="1"/>
  <c r="G204" i="32" s="1"/>
  <c r="C174" i="20"/>
  <c r="C173" i="22"/>
  <c r="E172" i="22"/>
  <c r="J151" i="32" l="1"/>
  <c r="I152" i="32"/>
  <c r="E171" i="23"/>
  <c r="F202" i="32" s="1"/>
  <c r="H202" i="32" s="1"/>
  <c r="C172" i="23"/>
  <c r="K202" i="32"/>
  <c r="E172" i="31"/>
  <c r="F172" i="31" s="1"/>
  <c r="F171" i="28"/>
  <c r="G171" i="28" s="1"/>
  <c r="L202" i="32"/>
  <c r="E172" i="27"/>
  <c r="F172" i="27" s="1"/>
  <c r="E171" i="26"/>
  <c r="C172" i="26"/>
  <c r="C176" i="25"/>
  <c r="E175" i="25"/>
  <c r="C172" i="24"/>
  <c r="E171" i="24"/>
  <c r="C172" i="21"/>
  <c r="E171" i="21"/>
  <c r="Q202" i="32" s="1"/>
  <c r="R202" i="32" s="1"/>
  <c r="E174" i="20"/>
  <c r="D205" i="32" s="1"/>
  <c r="G205" i="32" s="1"/>
  <c r="C175" i="20"/>
  <c r="E173" i="22"/>
  <c r="C174" i="22"/>
  <c r="J152" i="32" l="1"/>
  <c r="I153" i="32"/>
  <c r="E172" i="23"/>
  <c r="F203" i="32" s="1"/>
  <c r="H203" i="32" s="1"/>
  <c r="C173" i="23"/>
  <c r="K203" i="32"/>
  <c r="E173" i="31"/>
  <c r="F173" i="31" s="1"/>
  <c r="F172" i="28"/>
  <c r="G172" i="28" s="1"/>
  <c r="L203" i="32"/>
  <c r="E173" i="27"/>
  <c r="F173" i="27" s="1"/>
  <c r="C173" i="26"/>
  <c r="E172" i="26"/>
  <c r="C177" i="25"/>
  <c r="E176" i="25"/>
  <c r="C173" i="24"/>
  <c r="E172" i="24"/>
  <c r="E172" i="21"/>
  <c r="Q203" i="32" s="1"/>
  <c r="R203" i="32" s="1"/>
  <c r="C173" i="21"/>
  <c r="C176" i="20"/>
  <c r="E175" i="20"/>
  <c r="D206" i="32" s="1"/>
  <c r="G206" i="32" s="1"/>
  <c r="E174" i="22"/>
  <c r="C175" i="22"/>
  <c r="J153" i="32" l="1"/>
  <c r="I154" i="32"/>
  <c r="C174" i="23"/>
  <c r="E173" i="23"/>
  <c r="F204" i="32" s="1"/>
  <c r="H204" i="32" s="1"/>
  <c r="K204" i="32"/>
  <c r="E174" i="31"/>
  <c r="F174" i="31" s="1"/>
  <c r="F173" i="28"/>
  <c r="G173" i="28" s="1"/>
  <c r="L204" i="32"/>
  <c r="E174" i="27"/>
  <c r="F174" i="27" s="1"/>
  <c r="C174" i="26"/>
  <c r="E173" i="26"/>
  <c r="E177" i="25"/>
  <c r="C178" i="25"/>
  <c r="C174" i="24"/>
  <c r="E173" i="24"/>
  <c r="C174" i="21"/>
  <c r="E173" i="21"/>
  <c r="Q204" i="32" s="1"/>
  <c r="R204" i="32" s="1"/>
  <c r="C177" i="20"/>
  <c r="E176" i="20"/>
  <c r="D207" i="32" s="1"/>
  <c r="G207" i="32" s="1"/>
  <c r="E175" i="22"/>
  <c r="C176" i="22"/>
  <c r="I155" i="32" l="1"/>
  <c r="J154" i="32"/>
  <c r="C175" i="23"/>
  <c r="E174" i="23"/>
  <c r="F205" i="32" s="1"/>
  <c r="H205" i="32" s="1"/>
  <c r="K205" i="32"/>
  <c r="E175" i="31"/>
  <c r="F175" i="31" s="1"/>
  <c r="F174" i="28"/>
  <c r="G174" i="28" s="1"/>
  <c r="L205" i="32"/>
  <c r="E175" i="27"/>
  <c r="F175" i="27" s="1"/>
  <c r="C175" i="26"/>
  <c r="E174" i="26"/>
  <c r="C179" i="25"/>
  <c r="E178" i="25"/>
  <c r="C175" i="24"/>
  <c r="E174" i="24"/>
  <c r="C175" i="21"/>
  <c r="E174" i="21"/>
  <c r="Q205" i="32" s="1"/>
  <c r="R205" i="32" s="1"/>
  <c r="E177" i="20"/>
  <c r="D208" i="32" s="1"/>
  <c r="G208" i="32" s="1"/>
  <c r="C178" i="20"/>
  <c r="E176" i="22"/>
  <c r="C177" i="22"/>
  <c r="J155" i="32" l="1"/>
  <c r="I156" i="32"/>
  <c r="E175" i="23"/>
  <c r="F206" i="32" s="1"/>
  <c r="H206" i="32" s="1"/>
  <c r="C176" i="23"/>
  <c r="K206" i="32"/>
  <c r="E176" i="31"/>
  <c r="F176" i="31" s="1"/>
  <c r="F175" i="28"/>
  <c r="G175" i="28" s="1"/>
  <c r="L206" i="32"/>
  <c r="E176" i="27"/>
  <c r="F176" i="27" s="1"/>
  <c r="C176" i="26"/>
  <c r="E175" i="26"/>
  <c r="C180" i="25"/>
  <c r="E179" i="25"/>
  <c r="C176" i="24"/>
  <c r="E175" i="24"/>
  <c r="E175" i="21"/>
  <c r="Q206" i="32" s="1"/>
  <c r="R206" i="32" s="1"/>
  <c r="C176" i="21"/>
  <c r="C179" i="20"/>
  <c r="E178" i="20"/>
  <c r="D209" i="32" s="1"/>
  <c r="G209" i="32" s="1"/>
  <c r="C178" i="22"/>
  <c r="E177" i="22"/>
  <c r="I157" i="32" l="1"/>
  <c r="J156" i="32"/>
  <c r="E176" i="23"/>
  <c r="F207" i="32" s="1"/>
  <c r="H207" i="32" s="1"/>
  <c r="C177" i="23"/>
  <c r="K207" i="32"/>
  <c r="E177" i="31"/>
  <c r="F177" i="31" s="1"/>
  <c r="F176" i="28"/>
  <c r="G176" i="28" s="1"/>
  <c r="L207" i="32"/>
  <c r="E177" i="27"/>
  <c r="F177" i="27" s="1"/>
  <c r="C177" i="26"/>
  <c r="E176" i="26"/>
  <c r="E180" i="25"/>
  <c r="C181" i="25"/>
  <c r="C177" i="24"/>
  <c r="E176" i="24"/>
  <c r="E176" i="21"/>
  <c r="Q207" i="32" s="1"/>
  <c r="R207" i="32" s="1"/>
  <c r="C177" i="21"/>
  <c r="C180" i="20"/>
  <c r="E179" i="20"/>
  <c r="D210" i="32" s="1"/>
  <c r="G210" i="32" s="1"/>
  <c r="C179" i="22"/>
  <c r="E178" i="22"/>
  <c r="J157" i="32" l="1"/>
  <c r="I158" i="32"/>
  <c r="E177" i="23"/>
  <c r="F208" i="32" s="1"/>
  <c r="H208" i="32" s="1"/>
  <c r="C178" i="23"/>
  <c r="K208" i="32"/>
  <c r="E178" i="31"/>
  <c r="F178" i="31" s="1"/>
  <c r="F177" i="28"/>
  <c r="G177" i="28" s="1"/>
  <c r="L208" i="32"/>
  <c r="E178" i="27"/>
  <c r="F178" i="27" s="1"/>
  <c r="C178" i="26"/>
  <c r="E177" i="26"/>
  <c r="E181" i="25"/>
  <c r="C182" i="25"/>
  <c r="C178" i="24"/>
  <c r="E177" i="24"/>
  <c r="C178" i="21"/>
  <c r="E177" i="21"/>
  <c r="Q208" i="32" s="1"/>
  <c r="R208" i="32" s="1"/>
  <c r="C181" i="20"/>
  <c r="E180" i="20"/>
  <c r="D211" i="32" s="1"/>
  <c r="G211" i="32" s="1"/>
  <c r="E179" i="22"/>
  <c r="C180" i="22"/>
  <c r="I159" i="32" l="1"/>
  <c r="J158" i="32"/>
  <c r="E178" i="23"/>
  <c r="F209" i="32" s="1"/>
  <c r="H209" i="32" s="1"/>
  <c r="C179" i="23"/>
  <c r="K209" i="32"/>
  <c r="E179" i="31"/>
  <c r="F179" i="31" s="1"/>
  <c r="F178" i="28"/>
  <c r="G178" i="28" s="1"/>
  <c r="L209" i="32"/>
  <c r="E179" i="27"/>
  <c r="F179" i="27" s="1"/>
  <c r="C179" i="26"/>
  <c r="E178" i="26"/>
  <c r="C183" i="25"/>
  <c r="E182" i="25"/>
  <c r="C179" i="24"/>
  <c r="E178" i="24"/>
  <c r="E178" i="21"/>
  <c r="Q209" i="32" s="1"/>
  <c r="R209" i="32" s="1"/>
  <c r="C179" i="21"/>
  <c r="C182" i="20"/>
  <c r="E181" i="20"/>
  <c r="D212" i="32" s="1"/>
  <c r="G212" i="32" s="1"/>
  <c r="E180" i="22"/>
  <c r="C181" i="22"/>
  <c r="I160" i="32" l="1"/>
  <c r="J159" i="32"/>
  <c r="E179" i="23"/>
  <c r="F210" i="32" s="1"/>
  <c r="H210" i="32" s="1"/>
  <c r="C180" i="23"/>
  <c r="K210" i="32"/>
  <c r="E180" i="31"/>
  <c r="F180" i="31" s="1"/>
  <c r="F179" i="28"/>
  <c r="G179" i="28" s="1"/>
  <c r="L210" i="32"/>
  <c r="E180" i="27"/>
  <c r="F180" i="27" s="1"/>
  <c r="C180" i="26"/>
  <c r="E179" i="26"/>
  <c r="C184" i="25"/>
  <c r="E183" i="25"/>
  <c r="C180" i="24"/>
  <c r="E179" i="24"/>
  <c r="E179" i="21"/>
  <c r="Q210" i="32" s="1"/>
  <c r="R210" i="32" s="1"/>
  <c r="C180" i="21"/>
  <c r="C183" i="20"/>
  <c r="E182" i="20"/>
  <c r="D213" i="32" s="1"/>
  <c r="G213" i="32" s="1"/>
  <c r="C182" i="22"/>
  <c r="E181" i="22"/>
  <c r="J160" i="32" l="1"/>
  <c r="I161" i="32"/>
  <c r="E180" i="23"/>
  <c r="F211" i="32" s="1"/>
  <c r="H211" i="32" s="1"/>
  <c r="C181" i="23"/>
  <c r="K211" i="32"/>
  <c r="E181" i="31"/>
  <c r="F181" i="31" s="1"/>
  <c r="F180" i="28"/>
  <c r="G180" i="28" s="1"/>
  <c r="L211" i="32"/>
  <c r="E181" i="27"/>
  <c r="F181" i="27" s="1"/>
  <c r="C181" i="26"/>
  <c r="E180" i="26"/>
  <c r="E184" i="25"/>
  <c r="C185" i="25"/>
  <c r="E180" i="24"/>
  <c r="C181" i="24"/>
  <c r="E180" i="21"/>
  <c r="Q211" i="32" s="1"/>
  <c r="R211" i="32" s="1"/>
  <c r="C181" i="21"/>
  <c r="C184" i="20"/>
  <c r="E183" i="20"/>
  <c r="D214" i="32" s="1"/>
  <c r="G214" i="32" s="1"/>
  <c r="E182" i="22"/>
  <c r="C183" i="22"/>
  <c r="I162" i="32" l="1"/>
  <c r="J161" i="32"/>
  <c r="E181" i="23"/>
  <c r="F212" i="32" s="1"/>
  <c r="H212" i="32" s="1"/>
  <c r="C182" i="23"/>
  <c r="E182" i="31"/>
  <c r="F182" i="31" s="1"/>
  <c r="K212" i="32"/>
  <c r="F181" i="28"/>
  <c r="G181" i="28" s="1"/>
  <c r="L212" i="32"/>
  <c r="E182" i="27"/>
  <c r="F182" i="27" s="1"/>
  <c r="C182" i="26"/>
  <c r="E181" i="26"/>
  <c r="E185" i="25"/>
  <c r="C186" i="25"/>
  <c r="C182" i="24"/>
  <c r="E181" i="24"/>
  <c r="C182" i="21"/>
  <c r="E181" i="21"/>
  <c r="Q212" i="32" s="1"/>
  <c r="R212" i="32" s="1"/>
  <c r="E184" i="20"/>
  <c r="D215" i="32" s="1"/>
  <c r="G215" i="32" s="1"/>
  <c r="C185" i="20"/>
  <c r="C184" i="22"/>
  <c r="E183" i="22"/>
  <c r="J162" i="32" l="1"/>
  <c r="I163" i="32"/>
  <c r="C183" i="23"/>
  <c r="E182" i="23"/>
  <c r="F213" i="32" s="1"/>
  <c r="H213" i="32" s="1"/>
  <c r="K213" i="32"/>
  <c r="E183" i="31"/>
  <c r="F183" i="31" s="1"/>
  <c r="F182" i="28"/>
  <c r="G182" i="28" s="1"/>
  <c r="L213" i="32"/>
  <c r="E183" i="27"/>
  <c r="F183" i="27" s="1"/>
  <c r="C183" i="26"/>
  <c r="E182" i="26"/>
  <c r="C187" i="25"/>
  <c r="E186" i="25"/>
  <c r="E182" i="24"/>
  <c r="C183" i="24"/>
  <c r="C183" i="21"/>
  <c r="E182" i="21"/>
  <c r="Q213" i="32" s="1"/>
  <c r="R213" i="32" s="1"/>
  <c r="E185" i="20"/>
  <c r="D216" i="32" s="1"/>
  <c r="G216" i="32" s="1"/>
  <c r="C186" i="20"/>
  <c r="C185" i="22"/>
  <c r="E184" i="22"/>
  <c r="J163" i="32" l="1"/>
  <c r="I164" i="32"/>
  <c r="E183" i="23"/>
  <c r="F214" i="32" s="1"/>
  <c r="H214" i="32" s="1"/>
  <c r="C184" i="23"/>
  <c r="K214" i="32"/>
  <c r="E184" i="31"/>
  <c r="F184" i="31" s="1"/>
  <c r="F183" i="28"/>
  <c r="G183" i="28" s="1"/>
  <c r="L214" i="32"/>
  <c r="E184" i="27"/>
  <c r="F184" i="27" s="1"/>
  <c r="C184" i="26"/>
  <c r="E183" i="26"/>
  <c r="C188" i="25"/>
  <c r="E187" i="25"/>
  <c r="C184" i="24"/>
  <c r="E183" i="24"/>
  <c r="E183" i="21"/>
  <c r="Q214" i="32" s="1"/>
  <c r="R214" i="32" s="1"/>
  <c r="C184" i="21"/>
  <c r="C187" i="20"/>
  <c r="E186" i="20"/>
  <c r="D217" i="32" s="1"/>
  <c r="G217" i="32" s="1"/>
  <c r="C186" i="22"/>
  <c r="E185" i="22"/>
  <c r="I165" i="32" l="1"/>
  <c r="J164" i="32"/>
  <c r="E184" i="23"/>
  <c r="F215" i="32" s="1"/>
  <c r="H215" i="32" s="1"/>
  <c r="C185" i="23"/>
  <c r="K215" i="32"/>
  <c r="E185" i="31"/>
  <c r="F185" i="31" s="1"/>
  <c r="F184" i="28"/>
  <c r="G184" i="28" s="1"/>
  <c r="L215" i="32"/>
  <c r="E185" i="27"/>
  <c r="F185" i="27" s="1"/>
  <c r="E184" i="26"/>
  <c r="C185" i="26"/>
  <c r="C189" i="25"/>
  <c r="E188" i="25"/>
  <c r="E184" i="24"/>
  <c r="C185" i="24"/>
  <c r="E184" i="21"/>
  <c r="Q215" i="32" s="1"/>
  <c r="R215" i="32" s="1"/>
  <c r="C185" i="21"/>
  <c r="C188" i="20"/>
  <c r="E187" i="20"/>
  <c r="D218" i="32" s="1"/>
  <c r="G218" i="32" s="1"/>
  <c r="E186" i="22"/>
  <c r="C187" i="22"/>
  <c r="J165" i="32" l="1"/>
  <c r="I166" i="32"/>
  <c r="E185" i="23"/>
  <c r="F216" i="32" s="1"/>
  <c r="H216" i="32" s="1"/>
  <c r="C186" i="23"/>
  <c r="K216" i="32"/>
  <c r="E186" i="31"/>
  <c r="F186" i="31" s="1"/>
  <c r="F185" i="28"/>
  <c r="G185" i="28" s="1"/>
  <c r="L216" i="32"/>
  <c r="E186" i="27"/>
  <c r="F186" i="27" s="1"/>
  <c r="C186" i="26"/>
  <c r="E185" i="26"/>
  <c r="C190" i="25"/>
  <c r="E189" i="25"/>
  <c r="C186" i="24"/>
  <c r="E185" i="24"/>
  <c r="C186" i="21"/>
  <c r="E185" i="21"/>
  <c r="Q216" i="32" s="1"/>
  <c r="R216" i="32" s="1"/>
  <c r="C189" i="20"/>
  <c r="E188" i="20"/>
  <c r="D219" i="32" s="1"/>
  <c r="G219" i="32" s="1"/>
  <c r="C188" i="22"/>
  <c r="E187" i="22"/>
  <c r="J166" i="32" l="1"/>
  <c r="I167" i="32"/>
  <c r="C187" i="23"/>
  <c r="E186" i="23"/>
  <c r="F217" i="32" s="1"/>
  <c r="H217" i="32" s="1"/>
  <c r="K217" i="32"/>
  <c r="E187" i="31"/>
  <c r="F187" i="31" s="1"/>
  <c r="F186" i="28"/>
  <c r="G186" i="28" s="1"/>
  <c r="L217" i="32"/>
  <c r="E187" i="27"/>
  <c r="F187" i="27" s="1"/>
  <c r="E186" i="26"/>
  <c r="C187" i="26"/>
  <c r="C191" i="25"/>
  <c r="E190" i="25"/>
  <c r="E186" i="24"/>
  <c r="C187" i="24"/>
  <c r="E186" i="21"/>
  <c r="Q217" i="32" s="1"/>
  <c r="R217" i="32" s="1"/>
  <c r="C187" i="21"/>
  <c r="C190" i="20"/>
  <c r="E189" i="20"/>
  <c r="D220" i="32" s="1"/>
  <c r="G220" i="32" s="1"/>
  <c r="C189" i="22"/>
  <c r="E188" i="22"/>
  <c r="I168" i="32" l="1"/>
  <c r="J167" i="32"/>
  <c r="E187" i="23"/>
  <c r="F218" i="32" s="1"/>
  <c r="H218" i="32" s="1"/>
  <c r="C188" i="23"/>
  <c r="K218" i="32"/>
  <c r="E188" i="31"/>
  <c r="F188" i="31" s="1"/>
  <c r="F187" i="28"/>
  <c r="G187" i="28" s="1"/>
  <c r="L218" i="32"/>
  <c r="E188" i="27"/>
  <c r="F188" i="27" s="1"/>
  <c r="C188" i="26"/>
  <c r="E187" i="26"/>
  <c r="C192" i="25"/>
  <c r="E191" i="25"/>
  <c r="C188" i="24"/>
  <c r="E187" i="24"/>
  <c r="C188" i="21"/>
  <c r="E187" i="21"/>
  <c r="Q218" i="32" s="1"/>
  <c r="R218" i="32" s="1"/>
  <c r="C191" i="20"/>
  <c r="E190" i="20"/>
  <c r="D221" i="32" s="1"/>
  <c r="G221" i="32" s="1"/>
  <c r="E189" i="22"/>
  <c r="C190" i="22"/>
  <c r="J168" i="32" l="1"/>
  <c r="I169" i="32"/>
  <c r="C189" i="23"/>
  <c r="E188" i="23"/>
  <c r="F219" i="32" s="1"/>
  <c r="H219" i="32" s="1"/>
  <c r="K219" i="32"/>
  <c r="E189" i="31"/>
  <c r="F189" i="31" s="1"/>
  <c r="F188" i="28"/>
  <c r="G188" i="28" s="1"/>
  <c r="L219" i="32"/>
  <c r="E189" i="27"/>
  <c r="F189" i="27" s="1"/>
  <c r="E188" i="26"/>
  <c r="C189" i="26"/>
  <c r="C193" i="25"/>
  <c r="E192" i="25"/>
  <c r="E188" i="24"/>
  <c r="C189" i="24"/>
  <c r="C189" i="21"/>
  <c r="E188" i="21"/>
  <c r="Q219" i="32" s="1"/>
  <c r="R219" i="32" s="1"/>
  <c r="E191" i="20"/>
  <c r="D222" i="32" s="1"/>
  <c r="G222" i="32" s="1"/>
  <c r="C192" i="20"/>
  <c r="C191" i="22"/>
  <c r="E190" i="22"/>
  <c r="I170" i="32" l="1"/>
  <c r="J169" i="32"/>
  <c r="E189" i="23"/>
  <c r="F220" i="32" s="1"/>
  <c r="H220" i="32" s="1"/>
  <c r="C190" i="23"/>
  <c r="K220" i="32"/>
  <c r="E190" i="31"/>
  <c r="F190" i="31" s="1"/>
  <c r="F189" i="28"/>
  <c r="G189" i="28" s="1"/>
  <c r="L220" i="32"/>
  <c r="E190" i="27"/>
  <c r="F190" i="27" s="1"/>
  <c r="C190" i="26"/>
  <c r="E189" i="26"/>
  <c r="C194" i="25"/>
  <c r="E193" i="25"/>
  <c r="C190" i="24"/>
  <c r="E189" i="24"/>
  <c r="E189" i="21"/>
  <c r="Q220" i="32" s="1"/>
  <c r="R220" i="32" s="1"/>
  <c r="C190" i="21"/>
  <c r="E192" i="20"/>
  <c r="D223" i="32" s="1"/>
  <c r="G223" i="32" s="1"/>
  <c r="C193" i="20"/>
  <c r="E191" i="22"/>
  <c r="C192" i="22"/>
  <c r="J170" i="32" l="1"/>
  <c r="I171" i="32"/>
  <c r="C191" i="23"/>
  <c r="E190" i="23"/>
  <c r="F221" i="32" s="1"/>
  <c r="H221" i="32" s="1"/>
  <c r="K221" i="32"/>
  <c r="E191" i="31"/>
  <c r="F191" i="31" s="1"/>
  <c r="F190" i="28"/>
  <c r="G190" i="28" s="1"/>
  <c r="L221" i="32"/>
  <c r="E191" i="27"/>
  <c r="F191" i="27" s="1"/>
  <c r="E190" i="26"/>
  <c r="C191" i="26"/>
  <c r="C195" i="25"/>
  <c r="E194" i="25"/>
  <c r="E190" i="24"/>
  <c r="C191" i="24"/>
  <c r="C191" i="21"/>
  <c r="E190" i="21"/>
  <c r="Q221" i="32" s="1"/>
  <c r="R221" i="32" s="1"/>
  <c r="C194" i="20"/>
  <c r="E193" i="20"/>
  <c r="D224" i="32" s="1"/>
  <c r="G224" i="32" s="1"/>
  <c r="E192" i="22"/>
  <c r="C193" i="22"/>
  <c r="J171" i="32" l="1"/>
  <c r="I172" i="32"/>
  <c r="E191" i="23"/>
  <c r="F222" i="32" s="1"/>
  <c r="H222" i="32" s="1"/>
  <c r="C192" i="23"/>
  <c r="K222" i="32"/>
  <c r="E192" i="31"/>
  <c r="F192" i="31" s="1"/>
  <c r="F191" i="28"/>
  <c r="G191" i="28" s="1"/>
  <c r="E192" i="27"/>
  <c r="F192" i="27" s="1"/>
  <c r="L222" i="32"/>
  <c r="C192" i="26"/>
  <c r="E191" i="26"/>
  <c r="C196" i="25"/>
  <c r="E195" i="25"/>
  <c r="C192" i="24"/>
  <c r="E191" i="24"/>
  <c r="C192" i="21"/>
  <c r="E191" i="21"/>
  <c r="Q222" i="32" s="1"/>
  <c r="R222" i="32" s="1"/>
  <c r="C195" i="20"/>
  <c r="E194" i="20"/>
  <c r="D225" i="32" s="1"/>
  <c r="G225" i="32" s="1"/>
  <c r="C194" i="22"/>
  <c r="E193" i="22"/>
  <c r="I173" i="32" l="1"/>
  <c r="J172" i="32"/>
  <c r="C193" i="23"/>
  <c r="E192" i="23"/>
  <c r="F223" i="32" s="1"/>
  <c r="H223" i="32" s="1"/>
  <c r="K223" i="32"/>
  <c r="E193" i="31"/>
  <c r="F193" i="31" s="1"/>
  <c r="F192" i="28"/>
  <c r="G192" i="28" s="1"/>
  <c r="L223" i="32"/>
  <c r="E193" i="27"/>
  <c r="F193" i="27" s="1"/>
  <c r="E192" i="26"/>
  <c r="C193" i="26"/>
  <c r="C197" i="25"/>
  <c r="E196" i="25"/>
  <c r="E192" i="24"/>
  <c r="C193" i="24"/>
  <c r="C193" i="21"/>
  <c r="E192" i="21"/>
  <c r="Q223" i="32" s="1"/>
  <c r="R223" i="32" s="1"/>
  <c r="E195" i="20"/>
  <c r="D226" i="32" s="1"/>
  <c r="G226" i="32" s="1"/>
  <c r="C196" i="20"/>
  <c r="C195" i="22"/>
  <c r="E194" i="22"/>
  <c r="J173" i="32" l="1"/>
  <c r="I174" i="32"/>
  <c r="C194" i="23"/>
  <c r="E193" i="23"/>
  <c r="F224" i="32" s="1"/>
  <c r="H224" i="32" s="1"/>
  <c r="K224" i="32"/>
  <c r="E194" i="31"/>
  <c r="F194" i="31" s="1"/>
  <c r="F193" i="28"/>
  <c r="G193" i="28" s="1"/>
  <c r="L224" i="32"/>
  <c r="E194" i="27"/>
  <c r="F194" i="27" s="1"/>
  <c r="C194" i="26"/>
  <c r="E193" i="26"/>
  <c r="E197" i="25"/>
  <c r="C198" i="25"/>
  <c r="C194" i="24"/>
  <c r="E193" i="24"/>
  <c r="E193" i="21"/>
  <c r="Q224" i="32" s="1"/>
  <c r="R224" i="32" s="1"/>
  <c r="C194" i="21"/>
  <c r="E196" i="20"/>
  <c r="D227" i="32" s="1"/>
  <c r="G227" i="32" s="1"/>
  <c r="C197" i="20"/>
  <c r="C196" i="22"/>
  <c r="E195" i="22"/>
  <c r="J174" i="32" l="1"/>
  <c r="I175" i="32"/>
  <c r="C195" i="23"/>
  <c r="E194" i="23"/>
  <c r="F225" i="32" s="1"/>
  <c r="H225" i="32" s="1"/>
  <c r="K225" i="32"/>
  <c r="E195" i="31"/>
  <c r="F195" i="31" s="1"/>
  <c r="F194" i="28"/>
  <c r="G194" i="28" s="1"/>
  <c r="L225" i="32"/>
  <c r="E195" i="27"/>
  <c r="F195" i="27" s="1"/>
  <c r="E194" i="26"/>
  <c r="C195" i="26"/>
  <c r="C199" i="25"/>
  <c r="E198" i="25"/>
  <c r="E194" i="24"/>
  <c r="C195" i="24"/>
  <c r="C195" i="21"/>
  <c r="E194" i="21"/>
  <c r="Q225" i="32" s="1"/>
  <c r="R225" i="32" s="1"/>
  <c r="E197" i="20"/>
  <c r="D228" i="32" s="1"/>
  <c r="G228" i="32" s="1"/>
  <c r="C198" i="20"/>
  <c r="C197" i="22"/>
  <c r="E196" i="22"/>
  <c r="I176" i="32" l="1"/>
  <c r="J175" i="32"/>
  <c r="E195" i="23"/>
  <c r="F226" i="32" s="1"/>
  <c r="H226" i="32" s="1"/>
  <c r="C196" i="23"/>
  <c r="K226" i="32"/>
  <c r="E196" i="31"/>
  <c r="F196" i="31" s="1"/>
  <c r="F195" i="28"/>
  <c r="G195" i="28" s="1"/>
  <c r="L226" i="32"/>
  <c r="E196" i="27"/>
  <c r="F196" i="27" s="1"/>
  <c r="C196" i="26"/>
  <c r="E195" i="26"/>
  <c r="C200" i="25"/>
  <c r="E199" i="25"/>
  <c r="C196" i="24"/>
  <c r="E195" i="24"/>
  <c r="E195" i="21"/>
  <c r="Q226" i="32" s="1"/>
  <c r="R226" i="32" s="1"/>
  <c r="C196" i="21"/>
  <c r="C199" i="20"/>
  <c r="E198" i="20"/>
  <c r="D229" i="32" s="1"/>
  <c r="G229" i="32" s="1"/>
  <c r="E197" i="22"/>
  <c r="C198" i="22"/>
  <c r="I177" i="32" l="1"/>
  <c r="J176" i="32"/>
  <c r="E196" i="23"/>
  <c r="F227" i="32" s="1"/>
  <c r="H227" i="32" s="1"/>
  <c r="C197" i="23"/>
  <c r="K227" i="32"/>
  <c r="E197" i="31"/>
  <c r="F197" i="31" s="1"/>
  <c r="F196" i="28"/>
  <c r="G196" i="28" s="1"/>
  <c r="L227" i="32"/>
  <c r="E197" i="27"/>
  <c r="F197" i="27" s="1"/>
  <c r="E196" i="26"/>
  <c r="C197" i="26"/>
  <c r="C201" i="25"/>
  <c r="E200" i="25"/>
  <c r="E196" i="24"/>
  <c r="C197" i="24"/>
  <c r="E196" i="21"/>
  <c r="Q227" i="32" s="1"/>
  <c r="R227" i="32" s="1"/>
  <c r="C197" i="21"/>
  <c r="C200" i="20"/>
  <c r="E199" i="20"/>
  <c r="D230" i="32" s="1"/>
  <c r="G230" i="32" s="1"/>
  <c r="E198" i="22"/>
  <c r="C199" i="22"/>
  <c r="J177" i="32" l="1"/>
  <c r="I178" i="32"/>
  <c r="C198" i="23"/>
  <c r="E197" i="23"/>
  <c r="F228" i="32" s="1"/>
  <c r="H228" i="32" s="1"/>
  <c r="K228" i="32"/>
  <c r="E198" i="31"/>
  <c r="F198" i="31" s="1"/>
  <c r="F197" i="28"/>
  <c r="G197" i="28" s="1"/>
  <c r="L228" i="32"/>
  <c r="E198" i="27"/>
  <c r="F198" i="27" s="1"/>
  <c r="C198" i="26"/>
  <c r="E197" i="26"/>
  <c r="E201" i="25"/>
  <c r="C202" i="25"/>
  <c r="C198" i="24"/>
  <c r="E197" i="24"/>
  <c r="C198" i="21"/>
  <c r="E197" i="21"/>
  <c r="Q228" i="32" s="1"/>
  <c r="R228" i="32" s="1"/>
  <c r="E200" i="20"/>
  <c r="D231" i="32" s="1"/>
  <c r="G231" i="32" s="1"/>
  <c r="C201" i="20"/>
  <c r="C200" i="22"/>
  <c r="E199" i="22"/>
  <c r="I179" i="32" l="1"/>
  <c r="J178" i="32"/>
  <c r="C199" i="23"/>
  <c r="E198" i="23"/>
  <c r="F229" i="32" s="1"/>
  <c r="H229" i="32" s="1"/>
  <c r="K229" i="32"/>
  <c r="E199" i="31"/>
  <c r="F199" i="31" s="1"/>
  <c r="F198" i="28"/>
  <c r="G198" i="28" s="1"/>
  <c r="L229" i="32"/>
  <c r="E199" i="27"/>
  <c r="F199" i="27" s="1"/>
  <c r="E198" i="26"/>
  <c r="C199" i="26"/>
  <c r="C203" i="25"/>
  <c r="E202" i="25"/>
  <c r="E198" i="24"/>
  <c r="C199" i="24"/>
  <c r="C199" i="21"/>
  <c r="E198" i="21"/>
  <c r="Q229" i="32" s="1"/>
  <c r="R229" i="32" s="1"/>
  <c r="C202" i="20"/>
  <c r="E201" i="20"/>
  <c r="D232" i="32" s="1"/>
  <c r="G232" i="32" s="1"/>
  <c r="C201" i="22"/>
  <c r="E200" i="22"/>
  <c r="J179" i="32" l="1"/>
  <c r="I180" i="32"/>
  <c r="E199" i="23"/>
  <c r="F230" i="32" s="1"/>
  <c r="H230" i="32" s="1"/>
  <c r="C200" i="23"/>
  <c r="K230" i="32"/>
  <c r="E200" i="31"/>
  <c r="F200" i="31" s="1"/>
  <c r="F199" i="28"/>
  <c r="G199" i="28" s="1"/>
  <c r="L230" i="32"/>
  <c r="E200" i="27"/>
  <c r="F200" i="27" s="1"/>
  <c r="C200" i="26"/>
  <c r="E199" i="26"/>
  <c r="C204" i="25"/>
  <c r="E203" i="25"/>
  <c r="C200" i="24"/>
  <c r="E199" i="24"/>
  <c r="C200" i="21"/>
  <c r="E199" i="21"/>
  <c r="Q230" i="32" s="1"/>
  <c r="R230" i="32" s="1"/>
  <c r="C203" i="20"/>
  <c r="E202" i="20"/>
  <c r="D233" i="32" s="1"/>
  <c r="G233" i="32" s="1"/>
  <c r="E201" i="22"/>
  <c r="C202" i="22"/>
  <c r="I181" i="32" l="1"/>
  <c r="J180" i="32"/>
  <c r="E200" i="23"/>
  <c r="F231" i="32" s="1"/>
  <c r="H231" i="32" s="1"/>
  <c r="C201" i="23"/>
  <c r="K231" i="32"/>
  <c r="E201" i="31"/>
  <c r="F201" i="31" s="1"/>
  <c r="F200" i="28"/>
  <c r="G200" i="28" s="1"/>
  <c r="L231" i="32"/>
  <c r="E201" i="27"/>
  <c r="F201" i="27" s="1"/>
  <c r="E200" i="26"/>
  <c r="C201" i="26"/>
  <c r="E204" i="25"/>
  <c r="C205" i="25"/>
  <c r="E200" i="24"/>
  <c r="C201" i="24"/>
  <c r="C201" i="21"/>
  <c r="E200" i="21"/>
  <c r="Q231" i="32" s="1"/>
  <c r="R231" i="32" s="1"/>
  <c r="E203" i="20"/>
  <c r="D234" i="32" s="1"/>
  <c r="G234" i="32" s="1"/>
  <c r="C204" i="20"/>
  <c r="C203" i="22"/>
  <c r="E202" i="22"/>
  <c r="J181" i="32" l="1"/>
  <c r="I182" i="32"/>
  <c r="E201" i="23"/>
  <c r="F232" i="32" s="1"/>
  <c r="H232" i="32" s="1"/>
  <c r="C202" i="23"/>
  <c r="E202" i="31"/>
  <c r="F202" i="31" s="1"/>
  <c r="K232" i="32"/>
  <c r="F201" i="28"/>
  <c r="G201" i="28" s="1"/>
  <c r="E202" i="27"/>
  <c r="F202" i="27" s="1"/>
  <c r="L232" i="32"/>
  <c r="C202" i="26"/>
  <c r="E201" i="26"/>
  <c r="C206" i="25"/>
  <c r="E205" i="25"/>
  <c r="C202" i="24"/>
  <c r="E201" i="24"/>
  <c r="E201" i="21"/>
  <c r="Q232" i="32" s="1"/>
  <c r="R232" i="32" s="1"/>
  <c r="C202" i="21"/>
  <c r="E204" i="20"/>
  <c r="D235" i="32" s="1"/>
  <c r="G235" i="32" s="1"/>
  <c r="C205" i="20"/>
  <c r="C204" i="22"/>
  <c r="E203" i="22"/>
  <c r="J182" i="32" l="1"/>
  <c r="I183" i="32"/>
  <c r="C203" i="23"/>
  <c r="E202" i="23"/>
  <c r="F233" i="32" s="1"/>
  <c r="H233" i="32" s="1"/>
  <c r="K233" i="32"/>
  <c r="E203" i="31"/>
  <c r="F203" i="31" s="1"/>
  <c r="F202" i="28"/>
  <c r="G202" i="28" s="1"/>
  <c r="E203" i="27"/>
  <c r="F203" i="27" s="1"/>
  <c r="L233" i="32"/>
  <c r="E202" i="26"/>
  <c r="C203" i="26"/>
  <c r="C207" i="25"/>
  <c r="E206" i="25"/>
  <c r="E202" i="24"/>
  <c r="C203" i="24"/>
  <c r="C203" i="21"/>
  <c r="E202" i="21"/>
  <c r="Q233" i="32" s="1"/>
  <c r="R233" i="32" s="1"/>
  <c r="C206" i="20"/>
  <c r="E205" i="20"/>
  <c r="D236" i="32" s="1"/>
  <c r="G236" i="32" s="1"/>
  <c r="E204" i="22"/>
  <c r="C205" i="22"/>
  <c r="I184" i="32" l="1"/>
  <c r="J183" i="32"/>
  <c r="C204" i="23"/>
  <c r="E203" i="23"/>
  <c r="F234" i="32" s="1"/>
  <c r="H234" i="32" s="1"/>
  <c r="E204" i="31"/>
  <c r="F204" i="31" s="1"/>
  <c r="K234" i="32"/>
  <c r="F203" i="28"/>
  <c r="G203" i="28" s="1"/>
  <c r="L234" i="32"/>
  <c r="E204" i="27"/>
  <c r="F204" i="27" s="1"/>
  <c r="C204" i="26"/>
  <c r="E203" i="26"/>
  <c r="C208" i="25"/>
  <c r="E208" i="25" s="1"/>
  <c r="E207" i="25"/>
  <c r="C204" i="24"/>
  <c r="E203" i="24"/>
  <c r="E203" i="21"/>
  <c r="Q234" i="32" s="1"/>
  <c r="R234" i="32" s="1"/>
  <c r="C204" i="21"/>
  <c r="C207" i="20"/>
  <c r="E206" i="20"/>
  <c r="D237" i="32" s="1"/>
  <c r="G237" i="32" s="1"/>
  <c r="E205" i="22"/>
  <c r="C206" i="22"/>
  <c r="J184" i="32" l="1"/>
  <c r="I185" i="32"/>
  <c r="E204" i="23"/>
  <c r="F235" i="32" s="1"/>
  <c r="H235" i="32" s="1"/>
  <c r="C205" i="23"/>
  <c r="K235" i="32"/>
  <c r="E205" i="31"/>
  <c r="F205" i="31" s="1"/>
  <c r="F204" i="28"/>
  <c r="G204" i="28" s="1"/>
  <c r="L235" i="32"/>
  <c r="E205" i="27"/>
  <c r="F205" i="27" s="1"/>
  <c r="E204" i="26"/>
  <c r="C205" i="26"/>
  <c r="E204" i="24"/>
  <c r="C205" i="24"/>
  <c r="E204" i="21"/>
  <c r="Q235" i="32" s="1"/>
  <c r="R235" i="32" s="1"/>
  <c r="C205" i="21"/>
  <c r="E207" i="20"/>
  <c r="D238" i="32" s="1"/>
  <c r="G238" i="32" s="1"/>
  <c r="C208" i="20"/>
  <c r="E208" i="20" s="1"/>
  <c r="D239" i="32" s="1"/>
  <c r="G239" i="32" s="1"/>
  <c r="E206" i="22"/>
  <c r="C207" i="22"/>
  <c r="I186" i="32" l="1"/>
  <c r="J185" i="32"/>
  <c r="E205" i="23"/>
  <c r="F236" i="32" s="1"/>
  <c r="H236" i="32" s="1"/>
  <c r="C206" i="23"/>
  <c r="K236" i="32"/>
  <c r="E206" i="31"/>
  <c r="F206" i="31" s="1"/>
  <c r="F205" i="28"/>
  <c r="G205" i="28" s="1"/>
  <c r="L236" i="32"/>
  <c r="E206" i="27"/>
  <c r="F206" i="27" s="1"/>
  <c r="C206" i="26"/>
  <c r="E205" i="26"/>
  <c r="C206" i="24"/>
  <c r="E205" i="24"/>
  <c r="E205" i="21"/>
  <c r="Q236" i="32" s="1"/>
  <c r="R236" i="32" s="1"/>
  <c r="C206" i="21"/>
  <c r="E207" i="22"/>
  <c r="C208" i="22"/>
  <c r="E208" i="22" s="1"/>
  <c r="J186" i="32" l="1"/>
  <c r="I187" i="32"/>
  <c r="C207" i="23"/>
  <c r="E206" i="23"/>
  <c r="F237" i="32" s="1"/>
  <c r="H237" i="32" s="1"/>
  <c r="K237" i="32"/>
  <c r="E208" i="31"/>
  <c r="E207" i="31"/>
  <c r="F207" i="31" s="1"/>
  <c r="F206" i="28"/>
  <c r="G206" i="28" s="1"/>
  <c r="L237" i="32"/>
  <c r="E208" i="27"/>
  <c r="E207" i="27"/>
  <c r="F207" i="27" s="1"/>
  <c r="F208" i="27" s="1"/>
  <c r="E206" i="26"/>
  <c r="C207" i="26"/>
  <c r="E206" i="24"/>
  <c r="C207" i="24"/>
  <c r="E206" i="21"/>
  <c r="Q237" i="32" s="1"/>
  <c r="R237" i="32" s="1"/>
  <c r="C207" i="21"/>
  <c r="F208" i="31" l="1"/>
  <c r="I188" i="32"/>
  <c r="J187" i="32"/>
  <c r="E207" i="23"/>
  <c r="F238" i="32" s="1"/>
  <c r="H238" i="32" s="1"/>
  <c r="C208" i="23"/>
  <c r="E208" i="23" s="1"/>
  <c r="F239" i="32" s="1"/>
  <c r="H239" i="32" s="1"/>
  <c r="K239" i="32"/>
  <c r="K238" i="32"/>
  <c r="F208" i="28"/>
  <c r="F207" i="28"/>
  <c r="G207" i="28" s="1"/>
  <c r="G208" i="28" s="1"/>
  <c r="L239" i="32"/>
  <c r="L238" i="32"/>
  <c r="E207" i="26"/>
  <c r="C208" i="26"/>
  <c r="E208" i="26" s="1"/>
  <c r="C208" i="24"/>
  <c r="E208" i="24" s="1"/>
  <c r="E207" i="24"/>
  <c r="C208" i="21"/>
  <c r="E208" i="21" s="1"/>
  <c r="Q239" i="32" s="1"/>
  <c r="E207" i="21"/>
  <c r="Q238" i="32" s="1"/>
  <c r="R238" i="32" s="1"/>
  <c r="J188" i="32" l="1"/>
  <c r="I189" i="32"/>
  <c r="H3" i="32"/>
  <c r="G6" i="32" s="1"/>
  <c r="R239" i="32"/>
  <c r="J189" i="32" l="1"/>
  <c r="I190" i="32"/>
  <c r="L3" i="32"/>
  <c r="M3" i="32" s="1"/>
  <c r="K3" i="32"/>
  <c r="N3" i="32" s="1"/>
  <c r="I191" i="32" l="1"/>
  <c r="J190" i="32"/>
  <c r="I192" i="32" l="1"/>
  <c r="J191" i="32"/>
  <c r="J192" i="32" l="1"/>
  <c r="I193" i="32"/>
  <c r="I194" i="32" l="1"/>
  <c r="J193" i="32"/>
  <c r="I195" i="32" l="1"/>
  <c r="J194" i="32"/>
  <c r="I196" i="32" l="1"/>
  <c r="J195" i="32"/>
  <c r="J196" i="32" l="1"/>
  <c r="I197" i="32"/>
  <c r="I198" i="32" l="1"/>
  <c r="J197" i="32"/>
  <c r="I199" i="32" l="1"/>
  <c r="J198" i="32"/>
  <c r="I200" i="32" l="1"/>
  <c r="J199" i="32"/>
  <c r="I201" i="32" l="1"/>
  <c r="J200" i="32"/>
  <c r="J201" i="32" l="1"/>
  <c r="I202" i="32"/>
  <c r="J202" i="32" l="1"/>
  <c r="I203" i="32"/>
  <c r="I204" i="32" l="1"/>
  <c r="J203" i="32"/>
  <c r="J204" i="32" l="1"/>
  <c r="I205" i="32"/>
  <c r="J205" i="32" l="1"/>
  <c r="I206" i="32"/>
  <c r="J206" i="32" l="1"/>
  <c r="I207" i="32"/>
  <c r="J207" i="32" l="1"/>
  <c r="I208" i="32"/>
  <c r="I209" i="32" l="1"/>
  <c r="J208" i="32"/>
  <c r="J209" i="32" l="1"/>
  <c r="I210" i="32"/>
  <c r="J210" i="32" l="1"/>
  <c r="I211" i="32"/>
  <c r="I212" i="32" l="1"/>
  <c r="J211" i="32"/>
  <c r="J212" i="32" l="1"/>
  <c r="I213" i="32"/>
  <c r="I214" i="32" l="1"/>
  <c r="J213" i="32"/>
  <c r="I215" i="32" l="1"/>
  <c r="J214" i="32"/>
  <c r="J215" i="32" l="1"/>
  <c r="I216" i="32"/>
  <c r="I217" i="32" l="1"/>
  <c r="J216" i="32"/>
  <c r="J217" i="32" l="1"/>
  <c r="I218" i="32"/>
  <c r="J218" i="32" l="1"/>
  <c r="I219" i="32"/>
  <c r="I3" i="32" s="1"/>
  <c r="I220" i="32" l="1"/>
  <c r="J219" i="32"/>
  <c r="J3" i="32" s="1"/>
  <c r="I221" i="32" l="1"/>
  <c r="J220" i="32"/>
  <c r="J221" i="32" l="1"/>
  <c r="I222" i="32"/>
  <c r="J222" i="32" l="1"/>
  <c r="I223" i="32"/>
  <c r="I224" i="32" l="1"/>
  <c r="J223" i="32"/>
  <c r="I225" i="32" l="1"/>
  <c r="J224" i="32"/>
  <c r="I226" i="32" l="1"/>
  <c r="J225" i="32"/>
  <c r="I227" i="32" l="1"/>
  <c r="J226" i="32"/>
  <c r="I228" i="32" l="1"/>
  <c r="J227" i="32"/>
  <c r="J228" i="32" l="1"/>
  <c r="I229" i="32"/>
  <c r="I230" i="32" l="1"/>
  <c r="J229" i="32"/>
  <c r="I231" i="32" l="1"/>
  <c r="J230" i="32"/>
  <c r="I232" i="32" l="1"/>
  <c r="J231" i="32"/>
  <c r="I233" i="32" l="1"/>
  <c r="J232" i="32"/>
  <c r="J233" i="32" l="1"/>
  <c r="I234" i="32"/>
  <c r="I235" i="32" l="1"/>
  <c r="J234" i="32"/>
  <c r="J235" i="32" l="1"/>
  <c r="I236" i="32"/>
  <c r="I237" i="32" l="1"/>
  <c r="J236" i="32"/>
  <c r="J237" i="32" l="1"/>
  <c r="I238" i="32"/>
  <c r="I239" i="32" l="1"/>
  <c r="J238" i="32"/>
  <c r="G3" i="32" l="1"/>
  <c r="J239" i="32"/>
  <c r="M3" i="22" l="1"/>
</calcChain>
</file>

<file path=xl/comments1.xml><?xml version="1.0" encoding="utf-8"?>
<comments xmlns="http://schemas.openxmlformats.org/spreadsheetml/2006/main">
  <authors>
    <author>Windows 사용자</author>
  </authors>
  <commentList>
    <comment ref="C2" authorId="0" shapeId="0">
      <text>
        <r>
          <rPr>
            <b/>
            <sz val="18"/>
            <color indexed="81"/>
            <rFont val="Tahoma"/>
            <family val="2"/>
          </rPr>
          <t xml:space="preserve">- </t>
        </r>
        <r>
          <rPr>
            <b/>
            <sz val="18"/>
            <color indexed="81"/>
            <rFont val="돋움"/>
            <family val="3"/>
            <charset val="129"/>
          </rPr>
          <t>수정</t>
        </r>
        <r>
          <rPr>
            <b/>
            <sz val="18"/>
            <color indexed="81"/>
            <rFont val="Tahoma"/>
            <family val="2"/>
          </rPr>
          <t xml:space="preserve"> </t>
        </r>
        <r>
          <rPr>
            <b/>
            <sz val="18"/>
            <color indexed="81"/>
            <rFont val="돋움"/>
            <family val="3"/>
            <charset val="129"/>
          </rPr>
          <t>가능</t>
        </r>
        <r>
          <rPr>
            <b/>
            <sz val="18"/>
            <color indexed="81"/>
            <rFont val="Tahoma"/>
            <family val="2"/>
          </rPr>
          <t xml:space="preserve"> </t>
        </r>
        <r>
          <rPr>
            <b/>
            <sz val="18"/>
            <color indexed="81"/>
            <rFont val="돋움"/>
            <family val="3"/>
            <charset val="129"/>
          </rPr>
          <t xml:space="preserve">값
</t>
        </r>
        <r>
          <rPr>
            <b/>
            <sz val="18"/>
            <color indexed="81"/>
            <rFont val="Tahoma"/>
            <family val="2"/>
          </rPr>
          <t xml:space="preserve">* </t>
        </r>
        <r>
          <rPr>
            <b/>
            <sz val="18"/>
            <color indexed="81"/>
            <rFont val="돋움"/>
            <family val="3"/>
            <charset val="129"/>
          </rPr>
          <t>플레이어</t>
        </r>
        <r>
          <rPr>
            <b/>
            <sz val="18"/>
            <color indexed="81"/>
            <rFont val="Tahoma"/>
            <family val="2"/>
          </rPr>
          <t xml:space="preserve"> </t>
        </r>
        <r>
          <rPr>
            <b/>
            <sz val="18"/>
            <color indexed="81"/>
            <rFont val="돋움"/>
            <family val="3"/>
            <charset val="129"/>
          </rPr>
          <t xml:space="preserve">레벨
</t>
        </r>
        <r>
          <rPr>
            <b/>
            <sz val="18"/>
            <color indexed="81"/>
            <rFont val="Tahoma"/>
            <family val="2"/>
          </rPr>
          <t xml:space="preserve">* </t>
        </r>
        <r>
          <rPr>
            <b/>
            <sz val="18"/>
            <color indexed="81"/>
            <rFont val="돋움"/>
            <family val="3"/>
            <charset val="129"/>
          </rPr>
          <t>플레이어</t>
        </r>
        <r>
          <rPr>
            <b/>
            <sz val="18"/>
            <color indexed="81"/>
            <rFont val="Tahoma"/>
            <family val="2"/>
          </rPr>
          <t xml:space="preserve"> UG LV
</t>
        </r>
        <r>
          <rPr>
            <b/>
            <sz val="18"/>
            <color indexed="81"/>
            <rFont val="돋움"/>
            <family val="3"/>
            <charset val="129"/>
          </rPr>
          <t>두개</t>
        </r>
        <r>
          <rPr>
            <b/>
            <sz val="18"/>
            <color indexed="81"/>
            <rFont val="Tahoma"/>
            <family val="2"/>
          </rPr>
          <t xml:space="preserve"> </t>
        </r>
        <r>
          <rPr>
            <b/>
            <sz val="18"/>
            <color indexed="81"/>
            <rFont val="돋움"/>
            <family val="3"/>
            <charset val="129"/>
          </rPr>
          <t>수정</t>
        </r>
        <r>
          <rPr>
            <b/>
            <sz val="18"/>
            <color indexed="81"/>
            <rFont val="Tahoma"/>
            <family val="2"/>
          </rPr>
          <t xml:space="preserve"> </t>
        </r>
        <r>
          <rPr>
            <b/>
            <sz val="18"/>
            <color indexed="81"/>
            <rFont val="돋움"/>
            <family val="3"/>
            <charset val="129"/>
          </rPr>
          <t>시
자동으로
값</t>
        </r>
        <r>
          <rPr>
            <b/>
            <sz val="18"/>
            <color indexed="81"/>
            <rFont val="Tahoma"/>
            <family val="2"/>
          </rPr>
          <t xml:space="preserve"> </t>
        </r>
        <r>
          <rPr>
            <b/>
            <sz val="18"/>
            <color indexed="81"/>
            <rFont val="돋움"/>
            <family val="3"/>
            <charset val="129"/>
          </rPr>
          <t>변경</t>
        </r>
      </text>
    </comment>
    <comment ref="C16" authorId="0" shapeId="0">
      <text>
        <r>
          <rPr>
            <b/>
            <sz val="18"/>
            <color indexed="81"/>
            <rFont val="Tahoma"/>
            <family val="2"/>
          </rPr>
          <t xml:space="preserve">- </t>
        </r>
        <r>
          <rPr>
            <b/>
            <sz val="18"/>
            <color indexed="81"/>
            <rFont val="돋움"/>
            <family val="3"/>
            <charset val="129"/>
          </rPr>
          <t>수치</t>
        </r>
        <r>
          <rPr>
            <b/>
            <sz val="18"/>
            <color indexed="81"/>
            <rFont val="Tahoma"/>
            <family val="2"/>
          </rPr>
          <t xml:space="preserve"> </t>
        </r>
        <r>
          <rPr>
            <b/>
            <sz val="18"/>
            <color indexed="81"/>
            <rFont val="돋움"/>
            <family val="3"/>
            <charset val="129"/>
          </rPr>
          <t>조정
해당</t>
        </r>
        <r>
          <rPr>
            <b/>
            <sz val="18"/>
            <color indexed="81"/>
            <rFont val="Tahoma"/>
            <family val="2"/>
          </rPr>
          <t xml:space="preserve"> </t>
        </r>
        <r>
          <rPr>
            <b/>
            <sz val="18"/>
            <color indexed="81"/>
            <rFont val="돋움"/>
            <family val="3"/>
            <charset val="129"/>
          </rPr>
          <t>값들</t>
        </r>
        <r>
          <rPr>
            <b/>
            <sz val="18"/>
            <color indexed="81"/>
            <rFont val="Tahoma"/>
            <family val="2"/>
          </rPr>
          <t xml:space="preserve"> </t>
        </r>
        <r>
          <rPr>
            <b/>
            <sz val="18"/>
            <color indexed="81"/>
            <rFont val="돋움"/>
            <family val="3"/>
            <charset val="129"/>
          </rPr>
          <t>조정</t>
        </r>
        <r>
          <rPr>
            <b/>
            <sz val="18"/>
            <color indexed="81"/>
            <rFont val="Tahoma"/>
            <family val="2"/>
          </rPr>
          <t xml:space="preserve"> </t>
        </r>
        <r>
          <rPr>
            <b/>
            <sz val="18"/>
            <color indexed="81"/>
            <rFont val="돋움"/>
            <family val="3"/>
            <charset val="129"/>
          </rPr>
          <t xml:space="preserve">시
</t>
        </r>
        <r>
          <rPr>
            <b/>
            <sz val="18"/>
            <color indexed="81"/>
            <rFont val="돋움"/>
            <family val="3"/>
            <charset val="129"/>
          </rPr>
          <t>자동으로
값</t>
        </r>
        <r>
          <rPr>
            <b/>
            <sz val="18"/>
            <color indexed="81"/>
            <rFont val="Tahoma"/>
            <family val="2"/>
          </rPr>
          <t xml:space="preserve"> </t>
        </r>
        <r>
          <rPr>
            <b/>
            <sz val="18"/>
            <color indexed="81"/>
            <rFont val="돋움"/>
            <family val="3"/>
            <charset val="129"/>
          </rPr>
          <t>변경</t>
        </r>
      </text>
    </comment>
  </commentList>
</comments>
</file>

<file path=xl/sharedStrings.xml><?xml version="1.0" encoding="utf-8"?>
<sst xmlns="http://schemas.openxmlformats.org/spreadsheetml/2006/main" count="302" uniqueCount="161">
  <si>
    <t>필요한 함수 종류</t>
    <phoneticPr fontId="1" type="noConversion"/>
  </si>
  <si>
    <t>오브젝트 이동속도(장애물, 적 공격)</t>
    <phoneticPr fontId="1" type="noConversion"/>
  </si>
  <si>
    <t>적 체력</t>
    <phoneticPr fontId="1" type="noConversion"/>
  </si>
  <si>
    <t>적 공격력(장애물, 적 공격)</t>
    <phoneticPr fontId="1" type="noConversion"/>
  </si>
  <si>
    <t>드래곤 공격 주기</t>
    <phoneticPr fontId="1" type="noConversion"/>
  </si>
  <si>
    <t>플레이어 체력</t>
    <phoneticPr fontId="1" type="noConversion"/>
  </si>
  <si>
    <t>플레이어 공격력</t>
    <phoneticPr fontId="1" type="noConversion"/>
  </si>
  <si>
    <t>플레이어 경험치 획득량</t>
    <phoneticPr fontId="1" type="noConversion"/>
  </si>
  <si>
    <t>플레이어 레벨 당 경험치 요구량</t>
    <phoneticPr fontId="1" type="noConversion"/>
  </si>
  <si>
    <t>플레이어 재화 획득량</t>
    <phoneticPr fontId="1" type="noConversion"/>
  </si>
  <si>
    <t>장애물 공격 주기</t>
    <phoneticPr fontId="1" type="noConversion"/>
  </si>
  <si>
    <t>고정값</t>
    <phoneticPr fontId="1" type="noConversion"/>
  </si>
  <si>
    <t>플레이어 이동속도</t>
    <phoneticPr fontId="1" type="noConversion"/>
  </si>
  <si>
    <t>플레이어 공격 속도</t>
    <phoneticPr fontId="1" type="noConversion"/>
  </si>
  <si>
    <t>업그레이드 : 패링 - 레벨 당 공격력 증가 값</t>
    <phoneticPr fontId="1" type="noConversion"/>
  </si>
  <si>
    <t>업그레이드 : 패링 - 레벨 당 필요 재화 증가 값</t>
    <phoneticPr fontId="1" type="noConversion"/>
  </si>
  <si>
    <t>업그레이드 : 패링 - 레벨 당 쉴드 쿨타임 감소 값</t>
    <phoneticPr fontId="1" type="noConversion"/>
  </si>
  <si>
    <t>개요</t>
    <phoneticPr fontId="1" type="noConversion"/>
  </si>
  <si>
    <t>사용 공식</t>
    <phoneticPr fontId="1" type="noConversion"/>
  </si>
  <si>
    <t>Default</t>
    <phoneticPr fontId="1" type="noConversion"/>
  </si>
  <si>
    <t>보정 값</t>
    <phoneticPr fontId="1" type="noConversion"/>
  </si>
  <si>
    <t>가중치</t>
    <phoneticPr fontId="1" type="noConversion"/>
  </si>
  <si>
    <t>기본</t>
    <phoneticPr fontId="1" type="noConversion"/>
  </si>
  <si>
    <t>스테이지</t>
    <phoneticPr fontId="1" type="noConversion"/>
  </si>
  <si>
    <t>MAX</t>
    <phoneticPr fontId="1" type="noConversion"/>
  </si>
  <si>
    <t>항목</t>
    <phoneticPr fontId="1" type="noConversion"/>
  </si>
  <si>
    <t>최종 적 체력</t>
    <phoneticPr fontId="1" type="noConversion"/>
  </si>
  <si>
    <t>드래곤의 스테이지 별 체력 계산</t>
    <phoneticPr fontId="1" type="noConversion"/>
  </si>
  <si>
    <t>기본 적 체력</t>
    <phoneticPr fontId="1" type="noConversion"/>
  </si>
  <si>
    <t>체력 보정 값</t>
    <phoneticPr fontId="1" type="noConversion"/>
  </si>
  <si>
    <t>체력</t>
    <phoneticPr fontId="1" type="noConversion"/>
  </si>
  <si>
    <t>01.ComObj_Speed</t>
    <phoneticPr fontId="1" type="noConversion"/>
  </si>
  <si>
    <t>02.Enemy_HP</t>
  </si>
  <si>
    <t>03.ComObj_ATK</t>
  </si>
  <si>
    <t>05.Obj_ATKDelay</t>
  </si>
  <si>
    <t>06.Player_HP</t>
  </si>
  <si>
    <t>07.Player_ATK</t>
  </si>
  <si>
    <t>08.Player_GetExp</t>
  </si>
  <si>
    <t>09.Player_NeedExp</t>
  </si>
  <si>
    <t>10.Player_GetCoin</t>
  </si>
  <si>
    <t>11.UG_ATK_DMG</t>
  </si>
  <si>
    <t>12.UG_ATK_NeedCoin</t>
  </si>
  <si>
    <t>13.UG_ATK_CT</t>
  </si>
  <si>
    <t>기본 적 스피드</t>
    <phoneticPr fontId="1" type="noConversion"/>
  </si>
  <si>
    <t>최종 적 스피드</t>
    <phoneticPr fontId="1" type="noConversion"/>
  </si>
  <si>
    <t>드래곤 및 장애물의 공격력</t>
    <phoneticPr fontId="1" type="noConversion"/>
  </si>
  <si>
    <t>공격력</t>
    <phoneticPr fontId="1" type="noConversion"/>
  </si>
  <si>
    <t>04.Enemy_ATKDelay</t>
    <phoneticPr fontId="1" type="noConversion"/>
  </si>
  <si>
    <t>초</t>
    <phoneticPr fontId="1" type="noConversion"/>
  </si>
  <si>
    <t>MIN</t>
    <phoneticPr fontId="1" type="noConversion"/>
  </si>
  <si>
    <t>적 및 장애물의 공격력</t>
    <phoneticPr fontId="1" type="noConversion"/>
  </si>
  <si>
    <t>기본 적 공격력</t>
    <phoneticPr fontId="1" type="noConversion"/>
  </si>
  <si>
    <t>최종 적 공격력</t>
    <phoneticPr fontId="1" type="noConversion"/>
  </si>
  <si>
    <t>스피드 보정 값</t>
    <phoneticPr fontId="1" type="noConversion"/>
  </si>
  <si>
    <t>스피드</t>
    <phoneticPr fontId="1" type="noConversion"/>
  </si>
  <si>
    <t>목표 스테이지 값</t>
    <phoneticPr fontId="1" type="noConversion"/>
  </si>
  <si>
    <t>목표 이동속도</t>
    <phoneticPr fontId="1" type="noConversion"/>
  </si>
  <si>
    <t>현재 스테이지 이동속도</t>
    <phoneticPr fontId="1" type="noConversion"/>
  </si>
  <si>
    <t>드래곤 공격 딜레이</t>
    <phoneticPr fontId="1" type="noConversion"/>
  </si>
  <si>
    <t>기본 적 공격 딜레이</t>
    <phoneticPr fontId="1" type="noConversion"/>
  </si>
  <si>
    <t>적 공격 딜레이 보정값</t>
    <phoneticPr fontId="1" type="noConversion"/>
  </si>
  <si>
    <t>최종 적 공격 딜레이</t>
    <phoneticPr fontId="1" type="noConversion"/>
  </si>
  <si>
    <t>장애물 공격 딜레이</t>
    <phoneticPr fontId="1" type="noConversion"/>
  </si>
  <si>
    <t>기본 장애물 공격 딜레이</t>
    <phoneticPr fontId="1" type="noConversion"/>
  </si>
  <si>
    <t>장애물 공격 딜레이 보정값</t>
    <phoneticPr fontId="1" type="noConversion"/>
  </si>
  <si>
    <t>최종 장애물 공격 딜레이</t>
    <phoneticPr fontId="1" type="noConversion"/>
  </si>
  <si>
    <t>기본 플레이어 체력</t>
    <phoneticPr fontId="1" type="noConversion"/>
  </si>
  <si>
    <t>플레이어 체력 보정값</t>
    <phoneticPr fontId="1" type="noConversion"/>
  </si>
  <si>
    <t>최종 플레이어 체력</t>
    <phoneticPr fontId="1" type="noConversion"/>
  </si>
  <si>
    <t>레벨</t>
    <phoneticPr fontId="1" type="noConversion"/>
  </si>
  <si>
    <t>최종 플레이어 공격력</t>
    <phoneticPr fontId="1" type="noConversion"/>
  </si>
  <si>
    <t>플레이어 공격력 보정값</t>
    <phoneticPr fontId="1" type="noConversion"/>
  </si>
  <si>
    <t>기본 플레이어 공격력</t>
    <phoneticPr fontId="1" type="noConversion"/>
  </si>
  <si>
    <t>플레이어 획득 경험치</t>
    <phoneticPr fontId="1" type="noConversion"/>
  </si>
  <si>
    <t>최종 획득 경험치</t>
    <phoneticPr fontId="1" type="noConversion"/>
  </si>
  <si>
    <t>경험치</t>
    <phoneticPr fontId="1" type="noConversion"/>
  </si>
  <si>
    <t>플레이어 요구 경험치</t>
    <phoneticPr fontId="1" type="noConversion"/>
  </si>
  <si>
    <t>현재 레벨</t>
    <phoneticPr fontId="1" type="noConversion"/>
  </si>
  <si>
    <t>목표 레벨</t>
    <phoneticPr fontId="1" type="noConversion"/>
  </si>
  <si>
    <t>요구 경험치 보정값</t>
    <phoneticPr fontId="1" type="noConversion"/>
  </si>
  <si>
    <t>기본 요구 경험치</t>
    <phoneticPr fontId="1" type="noConversion"/>
  </si>
  <si>
    <t>최종 요구 경험치</t>
    <phoneticPr fontId="1" type="noConversion"/>
  </si>
  <si>
    <t>누적 플레이어 요구 경험치</t>
    <phoneticPr fontId="1" type="noConversion"/>
  </si>
  <si>
    <t>획득 경험치 보정값</t>
    <phoneticPr fontId="1" type="noConversion"/>
  </si>
  <si>
    <t>기본 획득 경험치</t>
    <phoneticPr fontId="1" type="noConversion"/>
  </si>
  <si>
    <t>누적 획득 경험치</t>
    <phoneticPr fontId="1" type="noConversion"/>
  </si>
  <si>
    <t>기본 획득 재화량</t>
    <phoneticPr fontId="1" type="noConversion"/>
  </si>
  <si>
    <t>획득 재화량 보정값</t>
    <phoneticPr fontId="1" type="noConversion"/>
  </si>
  <si>
    <t>최종 획득 재화량</t>
    <phoneticPr fontId="1" type="noConversion"/>
  </si>
  <si>
    <t>누적 플레이어 획득 재화량</t>
    <phoneticPr fontId="1" type="noConversion"/>
  </si>
  <si>
    <t>코인</t>
    <phoneticPr fontId="1" type="noConversion"/>
  </si>
  <si>
    <t>보정 스테이지</t>
    <phoneticPr fontId="1" type="noConversion"/>
  </si>
  <si>
    <t>플레이어 레벨</t>
    <phoneticPr fontId="1" type="noConversion"/>
  </si>
  <si>
    <t>적 공격 딜레이</t>
    <phoneticPr fontId="1" type="noConversion"/>
  </si>
  <si>
    <t>배경 스테이지 전환 시간</t>
    <phoneticPr fontId="1" type="noConversion"/>
  </si>
  <si>
    <t>드래곤 전환 시간</t>
    <phoneticPr fontId="1" type="noConversion"/>
  </si>
  <si>
    <t>배경 전환 스테이지 간격</t>
    <phoneticPr fontId="1" type="noConversion"/>
  </si>
  <si>
    <t>드래곤 전환 스테이지 간격</t>
    <phoneticPr fontId="1" type="noConversion"/>
  </si>
  <si>
    <t>획득 재화량</t>
    <phoneticPr fontId="1" type="noConversion"/>
  </si>
  <si>
    <t>획득 경험치량</t>
    <phoneticPr fontId="1" type="noConversion"/>
  </si>
  <si>
    <t>No.</t>
    <phoneticPr fontId="1" type="noConversion"/>
  </si>
  <si>
    <t>예상 소모 시간(초)</t>
    <phoneticPr fontId="1" type="noConversion"/>
  </si>
  <si>
    <t>누적 소모 시간(초)</t>
    <phoneticPr fontId="1" type="noConversion"/>
  </si>
  <si>
    <t>누적 소모 시간(분)</t>
    <phoneticPr fontId="1" type="noConversion"/>
  </si>
  <si>
    <t>적 공격력</t>
    <phoneticPr fontId="1" type="noConversion"/>
  </si>
  <si>
    <t>사망 가능성</t>
    <phoneticPr fontId="1" type="noConversion"/>
  </si>
  <si>
    <t>예상 사망 스테이지</t>
    <phoneticPr fontId="1" type="noConversion"/>
  </si>
  <si>
    <t>플레이어 필요 공격 횟수</t>
    <phoneticPr fontId="1" type="noConversion"/>
  </si>
  <si>
    <t>소모 시간(분)</t>
    <phoneticPr fontId="1" type="noConversion"/>
  </si>
  <si>
    <t>표시 스테이지</t>
    <phoneticPr fontId="1" type="noConversion"/>
  </si>
  <si>
    <t>ComObj_Speed</t>
    <phoneticPr fontId="1" type="noConversion"/>
  </si>
  <si>
    <t>기본_Default</t>
    <phoneticPr fontId="1" type="noConversion"/>
  </si>
  <si>
    <t>기본_가중치</t>
    <phoneticPr fontId="1" type="noConversion"/>
  </si>
  <si>
    <t>보정값_Default</t>
    <phoneticPr fontId="1" type="noConversion"/>
  </si>
  <si>
    <t>보정값_가중치</t>
    <phoneticPr fontId="1" type="noConversion"/>
  </si>
  <si>
    <t>Enemy_HP</t>
    <phoneticPr fontId="1" type="noConversion"/>
  </si>
  <si>
    <t>ComObj_ATK</t>
    <phoneticPr fontId="1" type="noConversion"/>
  </si>
  <si>
    <t>Enemy_ATKDelay</t>
    <phoneticPr fontId="1" type="noConversion"/>
  </si>
  <si>
    <t>Obj_ATKDelay</t>
    <phoneticPr fontId="1" type="noConversion"/>
  </si>
  <si>
    <t>Player_HP</t>
    <phoneticPr fontId="1" type="noConversion"/>
  </si>
  <si>
    <t>Player_ATK</t>
    <phoneticPr fontId="1" type="noConversion"/>
  </si>
  <si>
    <t>Player_GetExp</t>
    <phoneticPr fontId="1" type="noConversion"/>
  </si>
  <si>
    <t>Player_NeedExp</t>
    <phoneticPr fontId="1" type="noConversion"/>
  </si>
  <si>
    <t>Player_GetCoin</t>
    <phoneticPr fontId="1" type="noConversion"/>
  </si>
  <si>
    <t>보정스테이지_기본</t>
    <phoneticPr fontId="1" type="noConversion"/>
  </si>
  <si>
    <t>보정스테이지_보정값</t>
    <phoneticPr fontId="1" type="noConversion"/>
  </si>
  <si>
    <t>수치 항목</t>
    <phoneticPr fontId="1" type="noConversion"/>
  </si>
  <si>
    <t>소모 시간(초)</t>
    <phoneticPr fontId="1" type="noConversion"/>
  </si>
  <si>
    <t>예상 획득 재화량</t>
    <phoneticPr fontId="1" type="noConversion"/>
  </si>
  <si>
    <t>예상 획득 경험치량</t>
    <phoneticPr fontId="1" type="noConversion"/>
  </si>
  <si>
    <t>플레이어 UG Lv</t>
    <phoneticPr fontId="1" type="noConversion"/>
  </si>
  <si>
    <t>공격 히트 시 사망 가능성</t>
    <phoneticPr fontId="1" type="noConversion"/>
  </si>
  <si>
    <t>적 공격 스피드</t>
    <phoneticPr fontId="1" type="noConversion"/>
  </si>
  <si>
    <t>UG 퍼센트</t>
    <phoneticPr fontId="1" type="noConversion"/>
  </si>
  <si>
    <t>플레이어 예상 도달 레벨</t>
    <phoneticPr fontId="1" type="noConversion"/>
  </si>
  <si>
    <t>이전 레벨</t>
    <phoneticPr fontId="1" type="noConversion"/>
  </si>
  <si>
    <t>도달 레벨</t>
    <phoneticPr fontId="1" type="noConversion"/>
  </si>
  <si>
    <t>업그레이드_플레이어공격력</t>
    <phoneticPr fontId="1" type="noConversion"/>
  </si>
  <si>
    <t>최대(OR최소) 레벨(스테이지)</t>
    <phoneticPr fontId="1" type="noConversion"/>
  </si>
  <si>
    <t>최대(OR최소) 값</t>
    <phoneticPr fontId="1" type="noConversion"/>
  </si>
  <si>
    <t>UG 공격력 보정값</t>
    <phoneticPr fontId="1" type="noConversion"/>
  </si>
  <si>
    <t>최종 UG 공격력</t>
    <phoneticPr fontId="1" type="noConversion"/>
  </si>
  <si>
    <t>기본 UG 공격력</t>
    <phoneticPr fontId="1" type="noConversion"/>
  </si>
  <si>
    <t>플레이어 획득 코인</t>
    <phoneticPr fontId="1" type="noConversion"/>
  </si>
  <si>
    <t>개요</t>
    <phoneticPr fontId="1" type="noConversion"/>
  </si>
  <si>
    <t>업그레이드_비용</t>
    <phoneticPr fontId="1" type="noConversion"/>
  </si>
  <si>
    <t>가중치</t>
    <phoneticPr fontId="1" type="noConversion"/>
  </si>
  <si>
    <t>보정 스테이지</t>
    <phoneticPr fontId="1" type="noConversion"/>
  </si>
  <si>
    <t>MAX</t>
    <phoneticPr fontId="1" type="noConversion"/>
  </si>
  <si>
    <t>기본</t>
    <phoneticPr fontId="1" type="noConversion"/>
  </si>
  <si>
    <t>코인</t>
    <phoneticPr fontId="1" type="noConversion"/>
  </si>
  <si>
    <t>사용 공식</t>
    <phoneticPr fontId="1" type="noConversion"/>
  </si>
  <si>
    <t>이전 레벨</t>
    <phoneticPr fontId="1" type="noConversion"/>
  </si>
  <si>
    <t>기본 UG 비용</t>
    <phoneticPr fontId="1" type="noConversion"/>
  </si>
  <si>
    <t>UG 비용 보정값</t>
    <phoneticPr fontId="1" type="noConversion"/>
  </si>
  <si>
    <t>최종 UG 비용</t>
    <phoneticPr fontId="1" type="noConversion"/>
  </si>
  <si>
    <t>누적 UG 비용</t>
    <phoneticPr fontId="1" type="noConversion"/>
  </si>
  <si>
    <t>UG_NeedCoin</t>
    <phoneticPr fontId="1" type="noConversion"/>
  </si>
  <si>
    <t>UG_DMG</t>
    <phoneticPr fontId="1" type="noConversion"/>
  </si>
  <si>
    <t>예상 업그레이드 레벨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</si>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</sst>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6"/>
      <name val="맑은 고딕"/>
      <family val="2"/>
      <charset val="129"/>
      <scheme val="minor"/>
    </font>
    <font>
      <sz val="16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6"/>
      <color theme="0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0"/>
      <name val="맑은 고딕"/>
      <family val="2"/>
      <charset val="129"/>
      <scheme val="minor"/>
    </font>
    <font>
      <b/>
      <sz val="18"/>
      <color indexed="81"/>
      <name val="돋움"/>
      <family val="3"/>
      <charset val="129"/>
    </font>
    <font>
      <b/>
      <sz val="18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9" fontId="0" fillId="0" borderId="0" xfId="0" applyNumberFormat="1">
      <alignment vertical="center"/>
    </xf>
    <xf numFmtId="0" fontId="10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10" fontId="2" fillId="0" borderId="0" xfId="0" applyNumberFormat="1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14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font>
        <b/>
      </font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맑은 고딕"/>
        <scheme val="minor"/>
      </font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</dxf>
    <dxf>
      <font>
        <b/>
      </font>
      <numFmt numFmtId="176" formatCode="0.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맑은 고딕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'00.PlayeTime 계산'!$I$39</c:f>
              <c:strCache>
                <c:ptCount val="1"/>
                <c:pt idx="0">
                  <c:v>누적 소모 시간(초)</c:v>
                </c:pt>
              </c:strCache>
            </c:strRef>
          </c:tx>
          <c:spPr>
            <a:ln w="57150" cap="rnd">
              <a:solidFill>
                <a:schemeClr val="accent1"/>
              </a:solidFill>
            </a:ln>
            <a:effectLst>
              <a:glow rad="1905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'00.PlayeTime 계산'!$C$40:$C$239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'00.PlayeTime 계산'!$I$40:$I$239</c:f>
              <c:numCache>
                <c:formatCode>General</c:formatCode>
                <c:ptCount val="200"/>
                <c:pt idx="0">
                  <c:v>32</c:v>
                </c:pt>
                <c:pt idx="1">
                  <c:v>65.599999999999994</c:v>
                </c:pt>
                <c:pt idx="2">
                  <c:v>106.6</c:v>
                </c:pt>
                <c:pt idx="3">
                  <c:v>147.1</c:v>
                </c:pt>
                <c:pt idx="4">
                  <c:v>194.7</c:v>
                </c:pt>
                <c:pt idx="5">
                  <c:v>241.7</c:v>
                </c:pt>
                <c:pt idx="6">
                  <c:v>295.5</c:v>
                </c:pt>
                <c:pt idx="7">
                  <c:v>348.6</c:v>
                </c:pt>
                <c:pt idx="8">
                  <c:v>408.20000000000005</c:v>
                </c:pt>
                <c:pt idx="9">
                  <c:v>467.00000000000006</c:v>
                </c:pt>
                <c:pt idx="10">
                  <c:v>536</c:v>
                </c:pt>
                <c:pt idx="11">
                  <c:v>608.4</c:v>
                </c:pt>
                <c:pt idx="12">
                  <c:v>679.69999999999993</c:v>
                </c:pt>
                <c:pt idx="13">
                  <c:v>756.09999999999991</c:v>
                </c:pt>
                <c:pt idx="14">
                  <c:v>831.3</c:v>
                </c:pt>
                <c:pt idx="15">
                  <c:v>911.3</c:v>
                </c:pt>
                <c:pt idx="16">
                  <c:v>990</c:v>
                </c:pt>
                <c:pt idx="17">
                  <c:v>1073.2</c:v>
                </c:pt>
                <c:pt idx="18">
                  <c:v>1155</c:v>
                </c:pt>
                <c:pt idx="19">
                  <c:v>1241</c:v>
                </c:pt>
                <c:pt idx="20">
                  <c:v>1325</c:v>
                </c:pt>
                <c:pt idx="21">
                  <c:v>1410.3</c:v>
                </c:pt>
                <c:pt idx="22">
                  <c:v>1493.8999999999999</c:v>
                </c:pt>
                <c:pt idx="23">
                  <c:v>1580.4999999999998</c:v>
                </c:pt>
                <c:pt idx="24">
                  <c:v>1665.2999999999997</c:v>
                </c:pt>
                <c:pt idx="25">
                  <c:v>1752.7999999999997</c:v>
                </c:pt>
                <c:pt idx="26">
                  <c:v>1838.3999999999996</c:v>
                </c:pt>
                <c:pt idx="27">
                  <c:v>1926.3999999999996</c:v>
                </c:pt>
                <c:pt idx="28">
                  <c:v>2012.3999999999996</c:v>
                </c:pt>
                <c:pt idx="29">
                  <c:v>2100.4999999999995</c:v>
                </c:pt>
                <c:pt idx="30">
                  <c:v>2184.9999999999995</c:v>
                </c:pt>
                <c:pt idx="31">
                  <c:v>2265.1999999999994</c:v>
                </c:pt>
                <c:pt idx="32">
                  <c:v>2346.3999999999992</c:v>
                </c:pt>
                <c:pt idx="33">
                  <c:v>2425.1999999999994</c:v>
                </c:pt>
                <c:pt idx="34">
                  <c:v>2504.6999999999994</c:v>
                </c:pt>
                <c:pt idx="35">
                  <c:v>2581.6999999999994</c:v>
                </c:pt>
                <c:pt idx="36">
                  <c:v>2659.0999999999995</c:v>
                </c:pt>
                <c:pt idx="37">
                  <c:v>2733.8999999999996</c:v>
                </c:pt>
                <c:pt idx="38">
                  <c:v>2808.7999999999997</c:v>
                </c:pt>
                <c:pt idx="39">
                  <c:v>2880.9999999999995</c:v>
                </c:pt>
                <c:pt idx="40">
                  <c:v>2942.9999999999995</c:v>
                </c:pt>
                <c:pt idx="41">
                  <c:v>3001.9999999999995</c:v>
                </c:pt>
                <c:pt idx="42">
                  <c:v>3057.9999999999995</c:v>
                </c:pt>
                <c:pt idx="43">
                  <c:v>3112.6999999999994</c:v>
                </c:pt>
                <c:pt idx="44">
                  <c:v>3164.2999999999993</c:v>
                </c:pt>
                <c:pt idx="45">
                  <c:v>3214.2999999999993</c:v>
                </c:pt>
                <c:pt idx="46">
                  <c:v>3261.0999999999995</c:v>
                </c:pt>
                <c:pt idx="47">
                  <c:v>3305.9999999999995</c:v>
                </c:pt>
                <c:pt idx="48">
                  <c:v>3347.5999999999995</c:v>
                </c:pt>
                <c:pt idx="49">
                  <c:v>3386.9999999999995</c:v>
                </c:pt>
                <c:pt idx="50">
                  <c:v>3425.9999999999995</c:v>
                </c:pt>
                <c:pt idx="51">
                  <c:v>3463.9999999999995</c:v>
                </c:pt>
                <c:pt idx="52">
                  <c:v>3501.9999999999995</c:v>
                </c:pt>
                <c:pt idx="53">
                  <c:v>3540.9999999999995</c:v>
                </c:pt>
                <c:pt idx="54">
                  <c:v>3579.9999999999995</c:v>
                </c:pt>
                <c:pt idx="55">
                  <c:v>3619.9999999999995</c:v>
                </c:pt>
                <c:pt idx="56">
                  <c:v>3659.9999999999995</c:v>
                </c:pt>
                <c:pt idx="57">
                  <c:v>3700.9999999999995</c:v>
                </c:pt>
                <c:pt idx="58">
                  <c:v>3741.9999999999995</c:v>
                </c:pt>
                <c:pt idx="59">
                  <c:v>3783.9999999999995</c:v>
                </c:pt>
                <c:pt idx="60">
                  <c:v>3829.9999999999995</c:v>
                </c:pt>
                <c:pt idx="61">
                  <c:v>3873.9999999999995</c:v>
                </c:pt>
                <c:pt idx="62">
                  <c:v>3918.9999999999995</c:v>
                </c:pt>
                <c:pt idx="63">
                  <c:v>3963.9999999999995</c:v>
                </c:pt>
                <c:pt idx="64">
                  <c:v>4009.9999999999995</c:v>
                </c:pt>
                <c:pt idx="65">
                  <c:v>4055.9999999999995</c:v>
                </c:pt>
                <c:pt idx="66">
                  <c:v>4103</c:v>
                </c:pt>
                <c:pt idx="67">
                  <c:v>4150</c:v>
                </c:pt>
                <c:pt idx="68">
                  <c:v>4198</c:v>
                </c:pt>
                <c:pt idx="69">
                  <c:v>4246</c:v>
                </c:pt>
                <c:pt idx="70">
                  <c:v>4298</c:v>
                </c:pt>
                <c:pt idx="71">
                  <c:v>4349</c:v>
                </c:pt>
                <c:pt idx="72">
                  <c:v>4400</c:v>
                </c:pt>
                <c:pt idx="73">
                  <c:v>4452</c:v>
                </c:pt>
                <c:pt idx="74">
                  <c:v>4504</c:v>
                </c:pt>
                <c:pt idx="75">
                  <c:v>4557</c:v>
                </c:pt>
                <c:pt idx="76">
                  <c:v>4610</c:v>
                </c:pt>
                <c:pt idx="77">
                  <c:v>4664</c:v>
                </c:pt>
                <c:pt idx="78">
                  <c:v>4718</c:v>
                </c:pt>
                <c:pt idx="79">
                  <c:v>4773</c:v>
                </c:pt>
                <c:pt idx="80">
                  <c:v>4831</c:v>
                </c:pt>
                <c:pt idx="81">
                  <c:v>4888</c:v>
                </c:pt>
                <c:pt idx="82">
                  <c:v>4945</c:v>
                </c:pt>
                <c:pt idx="83">
                  <c:v>5003</c:v>
                </c:pt>
                <c:pt idx="84">
                  <c:v>5061</c:v>
                </c:pt>
                <c:pt idx="85">
                  <c:v>5120</c:v>
                </c:pt>
                <c:pt idx="86">
                  <c:v>5179</c:v>
                </c:pt>
                <c:pt idx="87">
                  <c:v>5239</c:v>
                </c:pt>
                <c:pt idx="88">
                  <c:v>5299</c:v>
                </c:pt>
                <c:pt idx="89">
                  <c:v>5360</c:v>
                </c:pt>
                <c:pt idx="90">
                  <c:v>5425</c:v>
                </c:pt>
                <c:pt idx="91">
                  <c:v>5488</c:v>
                </c:pt>
                <c:pt idx="92">
                  <c:v>5552</c:v>
                </c:pt>
                <c:pt idx="93">
                  <c:v>5616</c:v>
                </c:pt>
                <c:pt idx="94">
                  <c:v>5681</c:v>
                </c:pt>
                <c:pt idx="95">
                  <c:v>5746</c:v>
                </c:pt>
                <c:pt idx="96">
                  <c:v>5812</c:v>
                </c:pt>
                <c:pt idx="97">
                  <c:v>5878</c:v>
                </c:pt>
                <c:pt idx="98">
                  <c:v>5945</c:v>
                </c:pt>
                <c:pt idx="99">
                  <c:v>6012</c:v>
                </c:pt>
                <c:pt idx="100">
                  <c:v>6083</c:v>
                </c:pt>
                <c:pt idx="101">
                  <c:v>6153</c:v>
                </c:pt>
                <c:pt idx="102">
                  <c:v>6223</c:v>
                </c:pt>
                <c:pt idx="103">
                  <c:v>6294</c:v>
                </c:pt>
                <c:pt idx="104">
                  <c:v>6365</c:v>
                </c:pt>
                <c:pt idx="105">
                  <c:v>6437</c:v>
                </c:pt>
                <c:pt idx="106">
                  <c:v>6509</c:v>
                </c:pt>
                <c:pt idx="107">
                  <c:v>6582</c:v>
                </c:pt>
                <c:pt idx="108">
                  <c:v>6655</c:v>
                </c:pt>
                <c:pt idx="109">
                  <c:v>6729</c:v>
                </c:pt>
                <c:pt idx="110">
                  <c:v>6806</c:v>
                </c:pt>
                <c:pt idx="111">
                  <c:v>6882</c:v>
                </c:pt>
                <c:pt idx="112">
                  <c:v>6958</c:v>
                </c:pt>
                <c:pt idx="113">
                  <c:v>7035</c:v>
                </c:pt>
                <c:pt idx="114">
                  <c:v>7112</c:v>
                </c:pt>
                <c:pt idx="115">
                  <c:v>7190</c:v>
                </c:pt>
                <c:pt idx="116">
                  <c:v>7268</c:v>
                </c:pt>
                <c:pt idx="117">
                  <c:v>7347</c:v>
                </c:pt>
                <c:pt idx="118">
                  <c:v>7426</c:v>
                </c:pt>
                <c:pt idx="119">
                  <c:v>7506</c:v>
                </c:pt>
                <c:pt idx="120">
                  <c:v>7590</c:v>
                </c:pt>
                <c:pt idx="121">
                  <c:v>7672</c:v>
                </c:pt>
                <c:pt idx="122">
                  <c:v>7755</c:v>
                </c:pt>
                <c:pt idx="123">
                  <c:v>7838</c:v>
                </c:pt>
                <c:pt idx="124">
                  <c:v>7922</c:v>
                </c:pt>
                <c:pt idx="125">
                  <c:v>8006</c:v>
                </c:pt>
                <c:pt idx="126">
                  <c:v>8091</c:v>
                </c:pt>
                <c:pt idx="127">
                  <c:v>8176</c:v>
                </c:pt>
                <c:pt idx="128">
                  <c:v>8262</c:v>
                </c:pt>
                <c:pt idx="129">
                  <c:v>8348</c:v>
                </c:pt>
                <c:pt idx="130">
                  <c:v>8438</c:v>
                </c:pt>
                <c:pt idx="131">
                  <c:v>8527</c:v>
                </c:pt>
                <c:pt idx="132">
                  <c:v>8616</c:v>
                </c:pt>
                <c:pt idx="133">
                  <c:v>8706</c:v>
                </c:pt>
                <c:pt idx="134">
                  <c:v>8796</c:v>
                </c:pt>
                <c:pt idx="135">
                  <c:v>8887</c:v>
                </c:pt>
                <c:pt idx="136">
                  <c:v>8978</c:v>
                </c:pt>
                <c:pt idx="137">
                  <c:v>9070</c:v>
                </c:pt>
                <c:pt idx="138">
                  <c:v>9162</c:v>
                </c:pt>
                <c:pt idx="139">
                  <c:v>9255</c:v>
                </c:pt>
                <c:pt idx="140">
                  <c:v>9351</c:v>
                </c:pt>
                <c:pt idx="141">
                  <c:v>9446</c:v>
                </c:pt>
                <c:pt idx="142">
                  <c:v>9541</c:v>
                </c:pt>
                <c:pt idx="143">
                  <c:v>9637</c:v>
                </c:pt>
                <c:pt idx="144">
                  <c:v>9733</c:v>
                </c:pt>
                <c:pt idx="145">
                  <c:v>9830</c:v>
                </c:pt>
                <c:pt idx="146">
                  <c:v>9927</c:v>
                </c:pt>
                <c:pt idx="147">
                  <c:v>10025</c:v>
                </c:pt>
                <c:pt idx="148">
                  <c:v>10123</c:v>
                </c:pt>
                <c:pt idx="149">
                  <c:v>10222</c:v>
                </c:pt>
                <c:pt idx="150">
                  <c:v>10325</c:v>
                </c:pt>
                <c:pt idx="151">
                  <c:v>10426</c:v>
                </c:pt>
                <c:pt idx="152">
                  <c:v>10528</c:v>
                </c:pt>
                <c:pt idx="153">
                  <c:v>10630</c:v>
                </c:pt>
                <c:pt idx="154">
                  <c:v>10733</c:v>
                </c:pt>
                <c:pt idx="155">
                  <c:v>10836</c:v>
                </c:pt>
                <c:pt idx="156">
                  <c:v>10940</c:v>
                </c:pt>
                <c:pt idx="157">
                  <c:v>11044</c:v>
                </c:pt>
                <c:pt idx="158">
                  <c:v>11149</c:v>
                </c:pt>
                <c:pt idx="159">
                  <c:v>11254</c:v>
                </c:pt>
                <c:pt idx="160">
                  <c:v>11363</c:v>
                </c:pt>
                <c:pt idx="161">
                  <c:v>11471</c:v>
                </c:pt>
                <c:pt idx="162">
                  <c:v>11579</c:v>
                </c:pt>
                <c:pt idx="163">
                  <c:v>11688</c:v>
                </c:pt>
                <c:pt idx="164">
                  <c:v>11797</c:v>
                </c:pt>
                <c:pt idx="165">
                  <c:v>11907</c:v>
                </c:pt>
                <c:pt idx="166">
                  <c:v>12017</c:v>
                </c:pt>
                <c:pt idx="167">
                  <c:v>12128</c:v>
                </c:pt>
                <c:pt idx="168">
                  <c:v>12239</c:v>
                </c:pt>
                <c:pt idx="169">
                  <c:v>12351</c:v>
                </c:pt>
                <c:pt idx="170">
                  <c:v>12466</c:v>
                </c:pt>
                <c:pt idx="171">
                  <c:v>12580</c:v>
                </c:pt>
                <c:pt idx="172">
                  <c:v>12694</c:v>
                </c:pt>
                <c:pt idx="173">
                  <c:v>12809</c:v>
                </c:pt>
                <c:pt idx="174">
                  <c:v>12924</c:v>
                </c:pt>
                <c:pt idx="175">
                  <c:v>13040</c:v>
                </c:pt>
                <c:pt idx="176">
                  <c:v>13156</c:v>
                </c:pt>
                <c:pt idx="177">
                  <c:v>13273</c:v>
                </c:pt>
                <c:pt idx="178">
                  <c:v>13390</c:v>
                </c:pt>
                <c:pt idx="179">
                  <c:v>13508</c:v>
                </c:pt>
                <c:pt idx="180">
                  <c:v>13630</c:v>
                </c:pt>
                <c:pt idx="181">
                  <c:v>13750</c:v>
                </c:pt>
                <c:pt idx="182">
                  <c:v>13871</c:v>
                </c:pt>
                <c:pt idx="183">
                  <c:v>13992</c:v>
                </c:pt>
                <c:pt idx="184">
                  <c:v>14114</c:v>
                </c:pt>
                <c:pt idx="185">
                  <c:v>14236</c:v>
                </c:pt>
                <c:pt idx="186">
                  <c:v>14359</c:v>
                </c:pt>
                <c:pt idx="187">
                  <c:v>14482</c:v>
                </c:pt>
                <c:pt idx="188">
                  <c:v>14606</c:v>
                </c:pt>
                <c:pt idx="189">
                  <c:v>14730</c:v>
                </c:pt>
                <c:pt idx="190">
                  <c:v>14858</c:v>
                </c:pt>
                <c:pt idx="191">
                  <c:v>14985</c:v>
                </c:pt>
                <c:pt idx="192">
                  <c:v>15112</c:v>
                </c:pt>
                <c:pt idx="193">
                  <c:v>15240</c:v>
                </c:pt>
                <c:pt idx="194">
                  <c:v>15368</c:v>
                </c:pt>
                <c:pt idx="195">
                  <c:v>15497</c:v>
                </c:pt>
                <c:pt idx="196">
                  <c:v>15626</c:v>
                </c:pt>
                <c:pt idx="197">
                  <c:v>15756</c:v>
                </c:pt>
                <c:pt idx="198">
                  <c:v>15886</c:v>
                </c:pt>
                <c:pt idx="199">
                  <c:v>16017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D7-49B7-ABAC-FBF879560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172319"/>
        <c:axId val="994176063"/>
      </c:scatterChart>
      <c:valAx>
        <c:axId val="99417231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스테이지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4176063"/>
        <c:crosses val="autoZero"/>
        <c:crossBetween val="midCat"/>
        <c:majorUnit val="10"/>
        <c:minorUnit val="5"/>
      </c:valAx>
      <c:valAx>
        <c:axId val="9941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417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플레이어 획득 경험치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'08.Player_GetExp'!$C$8</c:f>
              <c:strCache>
                <c:ptCount val="1"/>
                <c:pt idx="0">
                  <c:v>기본 획득 경험치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'08.Player_GetExp'!$B$9:$B$208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'08.Player_GetExp'!$C$9:$C$208</c:f>
              <c:numCache>
                <c:formatCode>General</c:formatCode>
                <c:ptCount val="2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23</c:v>
                </c:pt>
                <c:pt idx="15">
                  <c:v>26</c:v>
                </c:pt>
                <c:pt idx="16">
                  <c:v>29</c:v>
                </c:pt>
                <c:pt idx="17">
                  <c:v>32</c:v>
                </c:pt>
                <c:pt idx="18">
                  <c:v>35</c:v>
                </c:pt>
                <c:pt idx="19">
                  <c:v>39</c:v>
                </c:pt>
                <c:pt idx="20">
                  <c:v>43</c:v>
                </c:pt>
                <c:pt idx="21">
                  <c:v>47</c:v>
                </c:pt>
                <c:pt idx="22">
                  <c:v>51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86</c:v>
                </c:pt>
                <c:pt idx="30">
                  <c:v>92</c:v>
                </c:pt>
                <c:pt idx="31">
                  <c:v>98</c:v>
                </c:pt>
                <c:pt idx="32">
                  <c:v>104</c:v>
                </c:pt>
                <c:pt idx="33">
                  <c:v>110</c:v>
                </c:pt>
                <c:pt idx="34">
                  <c:v>117</c:v>
                </c:pt>
                <c:pt idx="35">
                  <c:v>124</c:v>
                </c:pt>
                <c:pt idx="36">
                  <c:v>131</c:v>
                </c:pt>
                <c:pt idx="37">
                  <c:v>138</c:v>
                </c:pt>
                <c:pt idx="38">
                  <c:v>145</c:v>
                </c:pt>
                <c:pt idx="39">
                  <c:v>153</c:v>
                </c:pt>
                <c:pt idx="40">
                  <c:v>161</c:v>
                </c:pt>
                <c:pt idx="41">
                  <c:v>169</c:v>
                </c:pt>
                <c:pt idx="42">
                  <c:v>177</c:v>
                </c:pt>
                <c:pt idx="43">
                  <c:v>185</c:v>
                </c:pt>
                <c:pt idx="44">
                  <c:v>194</c:v>
                </c:pt>
                <c:pt idx="45">
                  <c:v>203</c:v>
                </c:pt>
                <c:pt idx="46">
                  <c:v>212</c:v>
                </c:pt>
                <c:pt idx="47">
                  <c:v>221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  <c:pt idx="51">
                  <c:v>260</c:v>
                </c:pt>
                <c:pt idx="52">
                  <c:v>270</c:v>
                </c:pt>
                <c:pt idx="53">
                  <c:v>280</c:v>
                </c:pt>
                <c:pt idx="54">
                  <c:v>291</c:v>
                </c:pt>
                <c:pt idx="55">
                  <c:v>302</c:v>
                </c:pt>
                <c:pt idx="56">
                  <c:v>313</c:v>
                </c:pt>
                <c:pt idx="57">
                  <c:v>324</c:v>
                </c:pt>
                <c:pt idx="58">
                  <c:v>335</c:v>
                </c:pt>
                <c:pt idx="59">
                  <c:v>347</c:v>
                </c:pt>
                <c:pt idx="60">
                  <c:v>359</c:v>
                </c:pt>
                <c:pt idx="61">
                  <c:v>371</c:v>
                </c:pt>
                <c:pt idx="62">
                  <c:v>383</c:v>
                </c:pt>
                <c:pt idx="63">
                  <c:v>395</c:v>
                </c:pt>
                <c:pt idx="64">
                  <c:v>408</c:v>
                </c:pt>
                <c:pt idx="65">
                  <c:v>421</c:v>
                </c:pt>
                <c:pt idx="66">
                  <c:v>434</c:v>
                </c:pt>
                <c:pt idx="67">
                  <c:v>447</c:v>
                </c:pt>
                <c:pt idx="68">
                  <c:v>460</c:v>
                </c:pt>
                <c:pt idx="69">
                  <c:v>474</c:v>
                </c:pt>
                <c:pt idx="70">
                  <c:v>488</c:v>
                </c:pt>
                <c:pt idx="71">
                  <c:v>502</c:v>
                </c:pt>
                <c:pt idx="72">
                  <c:v>516</c:v>
                </c:pt>
                <c:pt idx="73">
                  <c:v>530</c:v>
                </c:pt>
                <c:pt idx="74">
                  <c:v>545</c:v>
                </c:pt>
                <c:pt idx="75">
                  <c:v>560</c:v>
                </c:pt>
                <c:pt idx="76">
                  <c:v>575</c:v>
                </c:pt>
                <c:pt idx="77">
                  <c:v>590</c:v>
                </c:pt>
                <c:pt idx="78">
                  <c:v>605</c:v>
                </c:pt>
                <c:pt idx="79">
                  <c:v>621</c:v>
                </c:pt>
                <c:pt idx="80">
                  <c:v>637</c:v>
                </c:pt>
                <c:pt idx="81">
                  <c:v>653</c:v>
                </c:pt>
                <c:pt idx="82">
                  <c:v>669</c:v>
                </c:pt>
                <c:pt idx="83">
                  <c:v>685</c:v>
                </c:pt>
                <c:pt idx="84">
                  <c:v>702</c:v>
                </c:pt>
                <c:pt idx="85">
                  <c:v>719</c:v>
                </c:pt>
                <c:pt idx="86">
                  <c:v>736</c:v>
                </c:pt>
                <c:pt idx="87">
                  <c:v>753</c:v>
                </c:pt>
                <c:pt idx="88">
                  <c:v>770</c:v>
                </c:pt>
                <c:pt idx="89">
                  <c:v>788</c:v>
                </c:pt>
                <c:pt idx="90">
                  <c:v>806</c:v>
                </c:pt>
                <c:pt idx="91">
                  <c:v>824</c:v>
                </c:pt>
                <c:pt idx="92">
                  <c:v>842</c:v>
                </c:pt>
                <c:pt idx="93">
                  <c:v>860</c:v>
                </c:pt>
                <c:pt idx="94">
                  <c:v>879</c:v>
                </c:pt>
                <c:pt idx="95">
                  <c:v>898</c:v>
                </c:pt>
                <c:pt idx="96">
                  <c:v>917</c:v>
                </c:pt>
                <c:pt idx="97">
                  <c:v>936</c:v>
                </c:pt>
                <c:pt idx="98">
                  <c:v>955</c:v>
                </c:pt>
                <c:pt idx="99">
                  <c:v>975</c:v>
                </c:pt>
                <c:pt idx="100">
                  <c:v>995</c:v>
                </c:pt>
                <c:pt idx="101">
                  <c:v>1015</c:v>
                </c:pt>
                <c:pt idx="102">
                  <c:v>1035</c:v>
                </c:pt>
                <c:pt idx="103">
                  <c:v>1055</c:v>
                </c:pt>
                <c:pt idx="104">
                  <c:v>1076</c:v>
                </c:pt>
                <c:pt idx="105">
                  <c:v>1097</c:v>
                </c:pt>
                <c:pt idx="106">
                  <c:v>1118</c:v>
                </c:pt>
                <c:pt idx="107">
                  <c:v>1139</c:v>
                </c:pt>
                <c:pt idx="108">
                  <c:v>1160</c:v>
                </c:pt>
                <c:pt idx="109">
                  <c:v>1182</c:v>
                </c:pt>
                <c:pt idx="110">
                  <c:v>1204</c:v>
                </c:pt>
                <c:pt idx="111">
                  <c:v>1226</c:v>
                </c:pt>
                <c:pt idx="112">
                  <c:v>1248</c:v>
                </c:pt>
                <c:pt idx="113">
                  <c:v>1270</c:v>
                </c:pt>
                <c:pt idx="114">
                  <c:v>1293</c:v>
                </c:pt>
                <c:pt idx="115">
                  <c:v>1316</c:v>
                </c:pt>
                <c:pt idx="116">
                  <c:v>1339</c:v>
                </c:pt>
                <c:pt idx="117">
                  <c:v>1362</c:v>
                </c:pt>
                <c:pt idx="118">
                  <c:v>1385</c:v>
                </c:pt>
                <c:pt idx="119">
                  <c:v>1409</c:v>
                </c:pt>
                <c:pt idx="120">
                  <c:v>1433</c:v>
                </c:pt>
                <c:pt idx="121">
                  <c:v>1457</c:v>
                </c:pt>
                <c:pt idx="122">
                  <c:v>1481</c:v>
                </c:pt>
                <c:pt idx="123">
                  <c:v>1505</c:v>
                </c:pt>
                <c:pt idx="124">
                  <c:v>1530</c:v>
                </c:pt>
                <c:pt idx="125">
                  <c:v>1555</c:v>
                </c:pt>
                <c:pt idx="126">
                  <c:v>1580</c:v>
                </c:pt>
                <c:pt idx="127">
                  <c:v>1605</c:v>
                </c:pt>
                <c:pt idx="128">
                  <c:v>1630</c:v>
                </c:pt>
                <c:pt idx="129">
                  <c:v>1656</c:v>
                </c:pt>
                <c:pt idx="130">
                  <c:v>1682</c:v>
                </c:pt>
                <c:pt idx="131">
                  <c:v>1708</c:v>
                </c:pt>
                <c:pt idx="132">
                  <c:v>1734</c:v>
                </c:pt>
                <c:pt idx="133">
                  <c:v>1760</c:v>
                </c:pt>
                <c:pt idx="134">
                  <c:v>1787</c:v>
                </c:pt>
                <c:pt idx="135">
                  <c:v>1814</c:v>
                </c:pt>
                <c:pt idx="136">
                  <c:v>1841</c:v>
                </c:pt>
                <c:pt idx="137">
                  <c:v>1868</c:v>
                </c:pt>
                <c:pt idx="138">
                  <c:v>1895</c:v>
                </c:pt>
                <c:pt idx="139">
                  <c:v>1923</c:v>
                </c:pt>
                <c:pt idx="140">
                  <c:v>1951</c:v>
                </c:pt>
                <c:pt idx="141">
                  <c:v>1979</c:v>
                </c:pt>
                <c:pt idx="142">
                  <c:v>2007</c:v>
                </c:pt>
                <c:pt idx="143">
                  <c:v>2035</c:v>
                </c:pt>
                <c:pt idx="144">
                  <c:v>2064</c:v>
                </c:pt>
                <c:pt idx="145">
                  <c:v>2093</c:v>
                </c:pt>
                <c:pt idx="146">
                  <c:v>2122</c:v>
                </c:pt>
                <c:pt idx="147">
                  <c:v>2151</c:v>
                </c:pt>
                <c:pt idx="148">
                  <c:v>2180</c:v>
                </c:pt>
                <c:pt idx="149">
                  <c:v>2210</c:v>
                </c:pt>
                <c:pt idx="150">
                  <c:v>2240</c:v>
                </c:pt>
                <c:pt idx="151">
                  <c:v>2270</c:v>
                </c:pt>
                <c:pt idx="152">
                  <c:v>2300</c:v>
                </c:pt>
                <c:pt idx="153">
                  <c:v>2330</c:v>
                </c:pt>
                <c:pt idx="154">
                  <c:v>2361</c:v>
                </c:pt>
                <c:pt idx="155">
                  <c:v>2392</c:v>
                </c:pt>
                <c:pt idx="156">
                  <c:v>2423</c:v>
                </c:pt>
                <c:pt idx="157">
                  <c:v>2454</c:v>
                </c:pt>
                <c:pt idx="158">
                  <c:v>2485</c:v>
                </c:pt>
                <c:pt idx="159">
                  <c:v>2517</c:v>
                </c:pt>
                <c:pt idx="160">
                  <c:v>2549</c:v>
                </c:pt>
                <c:pt idx="161">
                  <c:v>2581</c:v>
                </c:pt>
                <c:pt idx="162">
                  <c:v>2613</c:v>
                </c:pt>
                <c:pt idx="163">
                  <c:v>2645</c:v>
                </c:pt>
                <c:pt idx="164">
                  <c:v>2678</c:v>
                </c:pt>
                <c:pt idx="165">
                  <c:v>2711</c:v>
                </c:pt>
                <c:pt idx="166">
                  <c:v>2744</c:v>
                </c:pt>
                <c:pt idx="167">
                  <c:v>2777</c:v>
                </c:pt>
                <c:pt idx="168">
                  <c:v>2810</c:v>
                </c:pt>
                <c:pt idx="169">
                  <c:v>2844</c:v>
                </c:pt>
                <c:pt idx="170">
                  <c:v>2878</c:v>
                </c:pt>
                <c:pt idx="171">
                  <c:v>2912</c:v>
                </c:pt>
                <c:pt idx="172">
                  <c:v>2946</c:v>
                </c:pt>
                <c:pt idx="173">
                  <c:v>2980</c:v>
                </c:pt>
                <c:pt idx="174">
                  <c:v>3015</c:v>
                </c:pt>
                <c:pt idx="175">
                  <c:v>3050</c:v>
                </c:pt>
                <c:pt idx="176">
                  <c:v>3085</c:v>
                </c:pt>
                <c:pt idx="177">
                  <c:v>3120</c:v>
                </c:pt>
                <c:pt idx="178">
                  <c:v>3155</c:v>
                </c:pt>
                <c:pt idx="179">
                  <c:v>3191</c:v>
                </c:pt>
                <c:pt idx="180">
                  <c:v>3227</c:v>
                </c:pt>
                <c:pt idx="181">
                  <c:v>3263</c:v>
                </c:pt>
                <c:pt idx="182">
                  <c:v>3299</c:v>
                </c:pt>
                <c:pt idx="183">
                  <c:v>3335</c:v>
                </c:pt>
                <c:pt idx="184">
                  <c:v>3372</c:v>
                </c:pt>
                <c:pt idx="185">
                  <c:v>3409</c:v>
                </c:pt>
                <c:pt idx="186">
                  <c:v>3446</c:v>
                </c:pt>
                <c:pt idx="187">
                  <c:v>3483</c:v>
                </c:pt>
                <c:pt idx="188">
                  <c:v>3520</c:v>
                </c:pt>
                <c:pt idx="189">
                  <c:v>3558</c:v>
                </c:pt>
                <c:pt idx="190">
                  <c:v>3596</c:v>
                </c:pt>
                <c:pt idx="191">
                  <c:v>3634</c:v>
                </c:pt>
                <c:pt idx="192">
                  <c:v>3672</c:v>
                </c:pt>
                <c:pt idx="193">
                  <c:v>3710</c:v>
                </c:pt>
                <c:pt idx="194">
                  <c:v>3749</c:v>
                </c:pt>
                <c:pt idx="195">
                  <c:v>3788</c:v>
                </c:pt>
                <c:pt idx="196">
                  <c:v>3827</c:v>
                </c:pt>
                <c:pt idx="197">
                  <c:v>3866</c:v>
                </c:pt>
                <c:pt idx="198">
                  <c:v>3905</c:v>
                </c:pt>
                <c:pt idx="199">
                  <c:v>3945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0-457A-B159-7E26CFBEFBB1}"/>
            </c:ext>
          </c:extLst>
        </c:ser>
        <c:ser>
          <c:idx val="1"/>
          <c:order val="1"/>
          <c:tx>
            <c:strRef>
              <c:f>'08.Player_GetExp'!$D$8</c:f>
              <c:strCache>
                <c:ptCount val="1"/>
                <c:pt idx="0">
                  <c:v>획득 경험치 보정값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'08.Player_GetExp'!$B$9:$B$208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'08.Player_GetExp'!$D$9:$D$208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160</c:v>
                </c:pt>
                <c:pt idx="125">
                  <c:v>160</c:v>
                </c:pt>
                <c:pt idx="126">
                  <c:v>160</c:v>
                </c:pt>
                <c:pt idx="127">
                  <c:v>160</c:v>
                </c:pt>
                <c:pt idx="128">
                  <c:v>160</c:v>
                </c:pt>
                <c:pt idx="129">
                  <c:v>160</c:v>
                </c:pt>
                <c:pt idx="130">
                  <c:v>160</c:v>
                </c:pt>
                <c:pt idx="131">
                  <c:v>160</c:v>
                </c:pt>
                <c:pt idx="132">
                  <c:v>160</c:v>
                </c:pt>
                <c:pt idx="133">
                  <c:v>160</c:v>
                </c:pt>
                <c:pt idx="134">
                  <c:v>160</c:v>
                </c:pt>
                <c:pt idx="135">
                  <c:v>180</c:v>
                </c:pt>
                <c:pt idx="136">
                  <c:v>180</c:v>
                </c:pt>
                <c:pt idx="137">
                  <c:v>180</c:v>
                </c:pt>
                <c:pt idx="138">
                  <c:v>180</c:v>
                </c:pt>
                <c:pt idx="139">
                  <c:v>180</c:v>
                </c:pt>
                <c:pt idx="140">
                  <c:v>180</c:v>
                </c:pt>
                <c:pt idx="141">
                  <c:v>180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180</c:v>
                </c:pt>
                <c:pt idx="146">
                  <c:v>180</c:v>
                </c:pt>
                <c:pt idx="147">
                  <c:v>180</c:v>
                </c:pt>
                <c:pt idx="148">
                  <c:v>180</c:v>
                </c:pt>
                <c:pt idx="149">
                  <c:v>180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220</c:v>
                </c:pt>
                <c:pt idx="166">
                  <c:v>220</c:v>
                </c:pt>
                <c:pt idx="167">
                  <c:v>220</c:v>
                </c:pt>
                <c:pt idx="168">
                  <c:v>220</c:v>
                </c:pt>
                <c:pt idx="169">
                  <c:v>220</c:v>
                </c:pt>
                <c:pt idx="170">
                  <c:v>220</c:v>
                </c:pt>
                <c:pt idx="171">
                  <c:v>220</c:v>
                </c:pt>
                <c:pt idx="172">
                  <c:v>220</c:v>
                </c:pt>
                <c:pt idx="173">
                  <c:v>220</c:v>
                </c:pt>
                <c:pt idx="174">
                  <c:v>220</c:v>
                </c:pt>
                <c:pt idx="175">
                  <c:v>220</c:v>
                </c:pt>
                <c:pt idx="176">
                  <c:v>220</c:v>
                </c:pt>
                <c:pt idx="177">
                  <c:v>220</c:v>
                </c:pt>
                <c:pt idx="178">
                  <c:v>220</c:v>
                </c:pt>
                <c:pt idx="179">
                  <c:v>220</c:v>
                </c:pt>
                <c:pt idx="180">
                  <c:v>240</c:v>
                </c:pt>
                <c:pt idx="181">
                  <c:v>240</c:v>
                </c:pt>
                <c:pt idx="182">
                  <c:v>240</c:v>
                </c:pt>
                <c:pt idx="183">
                  <c:v>240</c:v>
                </c:pt>
                <c:pt idx="184">
                  <c:v>240</c:v>
                </c:pt>
                <c:pt idx="185">
                  <c:v>240</c:v>
                </c:pt>
                <c:pt idx="186">
                  <c:v>240</c:v>
                </c:pt>
                <c:pt idx="187">
                  <c:v>240</c:v>
                </c:pt>
                <c:pt idx="188">
                  <c:v>240</c:v>
                </c:pt>
                <c:pt idx="189">
                  <c:v>240</c:v>
                </c:pt>
                <c:pt idx="190">
                  <c:v>240</c:v>
                </c:pt>
                <c:pt idx="191">
                  <c:v>240</c:v>
                </c:pt>
                <c:pt idx="192">
                  <c:v>240</c:v>
                </c:pt>
                <c:pt idx="193">
                  <c:v>240</c:v>
                </c:pt>
                <c:pt idx="194">
                  <c:v>240</c:v>
                </c:pt>
                <c:pt idx="195">
                  <c:v>260</c:v>
                </c:pt>
                <c:pt idx="196">
                  <c:v>260</c:v>
                </c:pt>
                <c:pt idx="197">
                  <c:v>260</c:v>
                </c:pt>
                <c:pt idx="198">
                  <c:v>260</c:v>
                </c:pt>
                <c:pt idx="199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0-457A-B159-7E26CFBEFBB1}"/>
            </c:ext>
          </c:extLst>
        </c:ser>
        <c:ser>
          <c:idx val="2"/>
          <c:order val="2"/>
          <c:tx>
            <c:strRef>
              <c:f>'08.Player_GetExp'!$E$8</c:f>
              <c:strCache>
                <c:ptCount val="1"/>
                <c:pt idx="0">
                  <c:v>최종 획득 경험치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'08.Player_GetExp'!$B$9:$B$208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'08.Player_GetExp'!$E$9:$E$208</c:f>
              <c:numCache>
                <c:formatCode>General</c:formatCode>
                <c:ptCount val="2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59</c:v>
                </c:pt>
                <c:pt idx="20">
                  <c:v>63</c:v>
                </c:pt>
                <c:pt idx="21">
                  <c:v>67</c:v>
                </c:pt>
                <c:pt idx="22">
                  <c:v>71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  <c:pt idx="29">
                  <c:v>106</c:v>
                </c:pt>
                <c:pt idx="30">
                  <c:v>132</c:v>
                </c:pt>
                <c:pt idx="31">
                  <c:v>138</c:v>
                </c:pt>
                <c:pt idx="32">
                  <c:v>144</c:v>
                </c:pt>
                <c:pt idx="33">
                  <c:v>150</c:v>
                </c:pt>
                <c:pt idx="34">
                  <c:v>157</c:v>
                </c:pt>
                <c:pt idx="35">
                  <c:v>164</c:v>
                </c:pt>
                <c:pt idx="36">
                  <c:v>171</c:v>
                </c:pt>
                <c:pt idx="37">
                  <c:v>178</c:v>
                </c:pt>
                <c:pt idx="38">
                  <c:v>185</c:v>
                </c:pt>
                <c:pt idx="39">
                  <c:v>193</c:v>
                </c:pt>
                <c:pt idx="40">
                  <c:v>201</c:v>
                </c:pt>
                <c:pt idx="41">
                  <c:v>209</c:v>
                </c:pt>
                <c:pt idx="42">
                  <c:v>217</c:v>
                </c:pt>
                <c:pt idx="43">
                  <c:v>225</c:v>
                </c:pt>
                <c:pt idx="44">
                  <c:v>234</c:v>
                </c:pt>
                <c:pt idx="45">
                  <c:v>263</c:v>
                </c:pt>
                <c:pt idx="46">
                  <c:v>272</c:v>
                </c:pt>
                <c:pt idx="47">
                  <c:v>281</c:v>
                </c:pt>
                <c:pt idx="48">
                  <c:v>290</c:v>
                </c:pt>
                <c:pt idx="49">
                  <c:v>300</c:v>
                </c:pt>
                <c:pt idx="50">
                  <c:v>310</c:v>
                </c:pt>
                <c:pt idx="51">
                  <c:v>320</c:v>
                </c:pt>
                <c:pt idx="52">
                  <c:v>330</c:v>
                </c:pt>
                <c:pt idx="53">
                  <c:v>340</c:v>
                </c:pt>
                <c:pt idx="54">
                  <c:v>351</c:v>
                </c:pt>
                <c:pt idx="55">
                  <c:v>362</c:v>
                </c:pt>
                <c:pt idx="56">
                  <c:v>373</c:v>
                </c:pt>
                <c:pt idx="57">
                  <c:v>384</c:v>
                </c:pt>
                <c:pt idx="58">
                  <c:v>395</c:v>
                </c:pt>
                <c:pt idx="59">
                  <c:v>407</c:v>
                </c:pt>
                <c:pt idx="60">
                  <c:v>439</c:v>
                </c:pt>
                <c:pt idx="61">
                  <c:v>451</c:v>
                </c:pt>
                <c:pt idx="62">
                  <c:v>463</c:v>
                </c:pt>
                <c:pt idx="63">
                  <c:v>475</c:v>
                </c:pt>
                <c:pt idx="64">
                  <c:v>488</c:v>
                </c:pt>
                <c:pt idx="65">
                  <c:v>501</c:v>
                </c:pt>
                <c:pt idx="66">
                  <c:v>514</c:v>
                </c:pt>
                <c:pt idx="67">
                  <c:v>527</c:v>
                </c:pt>
                <c:pt idx="68">
                  <c:v>540</c:v>
                </c:pt>
                <c:pt idx="69">
                  <c:v>554</c:v>
                </c:pt>
                <c:pt idx="70">
                  <c:v>568</c:v>
                </c:pt>
                <c:pt idx="71">
                  <c:v>582</c:v>
                </c:pt>
                <c:pt idx="72">
                  <c:v>596</c:v>
                </c:pt>
                <c:pt idx="73">
                  <c:v>610</c:v>
                </c:pt>
                <c:pt idx="74">
                  <c:v>625</c:v>
                </c:pt>
                <c:pt idx="75">
                  <c:v>660</c:v>
                </c:pt>
                <c:pt idx="76">
                  <c:v>675</c:v>
                </c:pt>
                <c:pt idx="77">
                  <c:v>690</c:v>
                </c:pt>
                <c:pt idx="78">
                  <c:v>705</c:v>
                </c:pt>
                <c:pt idx="79">
                  <c:v>721</c:v>
                </c:pt>
                <c:pt idx="80">
                  <c:v>737</c:v>
                </c:pt>
                <c:pt idx="81">
                  <c:v>753</c:v>
                </c:pt>
                <c:pt idx="82">
                  <c:v>769</c:v>
                </c:pt>
                <c:pt idx="83">
                  <c:v>785</c:v>
                </c:pt>
                <c:pt idx="84">
                  <c:v>802</c:v>
                </c:pt>
                <c:pt idx="85">
                  <c:v>819</c:v>
                </c:pt>
                <c:pt idx="86">
                  <c:v>836</c:v>
                </c:pt>
                <c:pt idx="87">
                  <c:v>853</c:v>
                </c:pt>
                <c:pt idx="88">
                  <c:v>870</c:v>
                </c:pt>
                <c:pt idx="89">
                  <c:v>888</c:v>
                </c:pt>
                <c:pt idx="90">
                  <c:v>926</c:v>
                </c:pt>
                <c:pt idx="91">
                  <c:v>944</c:v>
                </c:pt>
                <c:pt idx="92">
                  <c:v>962</c:v>
                </c:pt>
                <c:pt idx="93">
                  <c:v>980</c:v>
                </c:pt>
                <c:pt idx="94">
                  <c:v>999</c:v>
                </c:pt>
                <c:pt idx="95">
                  <c:v>1018</c:v>
                </c:pt>
                <c:pt idx="96">
                  <c:v>1037</c:v>
                </c:pt>
                <c:pt idx="97">
                  <c:v>1056</c:v>
                </c:pt>
                <c:pt idx="98">
                  <c:v>1075</c:v>
                </c:pt>
                <c:pt idx="99">
                  <c:v>1095</c:v>
                </c:pt>
                <c:pt idx="100">
                  <c:v>1115</c:v>
                </c:pt>
                <c:pt idx="101">
                  <c:v>1135</c:v>
                </c:pt>
                <c:pt idx="102">
                  <c:v>1155</c:v>
                </c:pt>
                <c:pt idx="103">
                  <c:v>1175</c:v>
                </c:pt>
                <c:pt idx="104">
                  <c:v>1196</c:v>
                </c:pt>
                <c:pt idx="105">
                  <c:v>1237</c:v>
                </c:pt>
                <c:pt idx="106">
                  <c:v>1258</c:v>
                </c:pt>
                <c:pt idx="107">
                  <c:v>1279</c:v>
                </c:pt>
                <c:pt idx="108">
                  <c:v>1300</c:v>
                </c:pt>
                <c:pt idx="109">
                  <c:v>1322</c:v>
                </c:pt>
                <c:pt idx="110">
                  <c:v>1344</c:v>
                </c:pt>
                <c:pt idx="111">
                  <c:v>1366</c:v>
                </c:pt>
                <c:pt idx="112">
                  <c:v>1388</c:v>
                </c:pt>
                <c:pt idx="113">
                  <c:v>1410</c:v>
                </c:pt>
                <c:pt idx="114">
                  <c:v>1433</c:v>
                </c:pt>
                <c:pt idx="115">
                  <c:v>1456</c:v>
                </c:pt>
                <c:pt idx="116">
                  <c:v>1479</c:v>
                </c:pt>
                <c:pt idx="117">
                  <c:v>1502</c:v>
                </c:pt>
                <c:pt idx="118">
                  <c:v>1525</c:v>
                </c:pt>
                <c:pt idx="119">
                  <c:v>1549</c:v>
                </c:pt>
                <c:pt idx="120">
                  <c:v>1593</c:v>
                </c:pt>
                <c:pt idx="121">
                  <c:v>1617</c:v>
                </c:pt>
                <c:pt idx="122">
                  <c:v>1641</c:v>
                </c:pt>
                <c:pt idx="123">
                  <c:v>1665</c:v>
                </c:pt>
                <c:pt idx="124">
                  <c:v>1690</c:v>
                </c:pt>
                <c:pt idx="125">
                  <c:v>1715</c:v>
                </c:pt>
                <c:pt idx="126">
                  <c:v>1740</c:v>
                </c:pt>
                <c:pt idx="127">
                  <c:v>1765</c:v>
                </c:pt>
                <c:pt idx="128">
                  <c:v>1790</c:v>
                </c:pt>
                <c:pt idx="129">
                  <c:v>1816</c:v>
                </c:pt>
                <c:pt idx="130">
                  <c:v>1842</c:v>
                </c:pt>
                <c:pt idx="131">
                  <c:v>1868</c:v>
                </c:pt>
                <c:pt idx="132">
                  <c:v>1894</c:v>
                </c:pt>
                <c:pt idx="133">
                  <c:v>1920</c:v>
                </c:pt>
                <c:pt idx="134">
                  <c:v>1947</c:v>
                </c:pt>
                <c:pt idx="135">
                  <c:v>1994</c:v>
                </c:pt>
                <c:pt idx="136">
                  <c:v>2021</c:v>
                </c:pt>
                <c:pt idx="137">
                  <c:v>2048</c:v>
                </c:pt>
                <c:pt idx="138">
                  <c:v>2075</c:v>
                </c:pt>
                <c:pt idx="139">
                  <c:v>2103</c:v>
                </c:pt>
                <c:pt idx="140">
                  <c:v>2131</c:v>
                </c:pt>
                <c:pt idx="141">
                  <c:v>2159</c:v>
                </c:pt>
                <c:pt idx="142">
                  <c:v>2187</c:v>
                </c:pt>
                <c:pt idx="143">
                  <c:v>2215</c:v>
                </c:pt>
                <c:pt idx="144">
                  <c:v>2244</c:v>
                </c:pt>
                <c:pt idx="145">
                  <c:v>2273</c:v>
                </c:pt>
                <c:pt idx="146">
                  <c:v>2302</c:v>
                </c:pt>
                <c:pt idx="147">
                  <c:v>2331</c:v>
                </c:pt>
                <c:pt idx="148">
                  <c:v>2360</c:v>
                </c:pt>
                <c:pt idx="149">
                  <c:v>2390</c:v>
                </c:pt>
                <c:pt idx="150">
                  <c:v>2440</c:v>
                </c:pt>
                <c:pt idx="151">
                  <c:v>2470</c:v>
                </c:pt>
                <c:pt idx="152">
                  <c:v>2500</c:v>
                </c:pt>
                <c:pt idx="153">
                  <c:v>2530</c:v>
                </c:pt>
                <c:pt idx="154">
                  <c:v>2561</c:v>
                </c:pt>
                <c:pt idx="155">
                  <c:v>2592</c:v>
                </c:pt>
                <c:pt idx="156">
                  <c:v>2623</c:v>
                </c:pt>
                <c:pt idx="157">
                  <c:v>2654</c:v>
                </c:pt>
                <c:pt idx="158">
                  <c:v>2685</c:v>
                </c:pt>
                <c:pt idx="159">
                  <c:v>2717</c:v>
                </c:pt>
                <c:pt idx="160">
                  <c:v>2749</c:v>
                </c:pt>
                <c:pt idx="161">
                  <c:v>2781</c:v>
                </c:pt>
                <c:pt idx="162">
                  <c:v>2813</c:v>
                </c:pt>
                <c:pt idx="163">
                  <c:v>2845</c:v>
                </c:pt>
                <c:pt idx="164">
                  <c:v>2878</c:v>
                </c:pt>
                <c:pt idx="165">
                  <c:v>2931</c:v>
                </c:pt>
                <c:pt idx="166">
                  <c:v>2964</c:v>
                </c:pt>
                <c:pt idx="167">
                  <c:v>2997</c:v>
                </c:pt>
                <c:pt idx="168">
                  <c:v>3030</c:v>
                </c:pt>
                <c:pt idx="169">
                  <c:v>3064</c:v>
                </c:pt>
                <c:pt idx="170">
                  <c:v>3098</c:v>
                </c:pt>
                <c:pt idx="171">
                  <c:v>3132</c:v>
                </c:pt>
                <c:pt idx="172">
                  <c:v>3166</c:v>
                </c:pt>
                <c:pt idx="173">
                  <c:v>3200</c:v>
                </c:pt>
                <c:pt idx="174">
                  <c:v>3235</c:v>
                </c:pt>
                <c:pt idx="175">
                  <c:v>3270</c:v>
                </c:pt>
                <c:pt idx="176">
                  <c:v>3305</c:v>
                </c:pt>
                <c:pt idx="177">
                  <c:v>3340</c:v>
                </c:pt>
                <c:pt idx="178">
                  <c:v>3375</c:v>
                </c:pt>
                <c:pt idx="179">
                  <c:v>3411</c:v>
                </c:pt>
                <c:pt idx="180">
                  <c:v>3467</c:v>
                </c:pt>
                <c:pt idx="181">
                  <c:v>3503</c:v>
                </c:pt>
                <c:pt idx="182">
                  <c:v>3539</c:v>
                </c:pt>
                <c:pt idx="183">
                  <c:v>3575</c:v>
                </c:pt>
                <c:pt idx="184">
                  <c:v>3612</c:v>
                </c:pt>
                <c:pt idx="185">
                  <c:v>3649</c:v>
                </c:pt>
                <c:pt idx="186">
                  <c:v>3686</c:v>
                </c:pt>
                <c:pt idx="187">
                  <c:v>3723</c:v>
                </c:pt>
                <c:pt idx="188">
                  <c:v>3760</c:v>
                </c:pt>
                <c:pt idx="189">
                  <c:v>3798</c:v>
                </c:pt>
                <c:pt idx="190">
                  <c:v>3836</c:v>
                </c:pt>
                <c:pt idx="191">
                  <c:v>3874</c:v>
                </c:pt>
                <c:pt idx="192">
                  <c:v>3912</c:v>
                </c:pt>
                <c:pt idx="193">
                  <c:v>3950</c:v>
                </c:pt>
                <c:pt idx="194">
                  <c:v>3989</c:v>
                </c:pt>
                <c:pt idx="195">
                  <c:v>4048</c:v>
                </c:pt>
                <c:pt idx="196">
                  <c:v>4087</c:v>
                </c:pt>
                <c:pt idx="197">
                  <c:v>4126</c:v>
                </c:pt>
                <c:pt idx="198">
                  <c:v>4165</c:v>
                </c:pt>
                <c:pt idx="199">
                  <c:v>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0-457A-B159-7E26CFBEFBB1}"/>
            </c:ext>
          </c:extLst>
        </c:ser>
        <c:ser>
          <c:idx val="3"/>
          <c:order val="3"/>
          <c:tx>
            <c:strRef>
              <c:f>'08.Player_GetExp'!$F$8</c:f>
              <c:strCache>
                <c:ptCount val="1"/>
                <c:pt idx="0">
                  <c:v>누적 획득 경험치</c:v>
                </c:pt>
              </c:strCache>
            </c:strRef>
          </c:tx>
          <c:spPr>
            <a:ln w="95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'08.Player_GetExp'!$B$9:$B$208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'08.Player_GetExp'!$F$9:$F$208</c:f>
              <c:numCache>
                <c:formatCode>General</c:formatCode>
                <c:ptCount val="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26</c:v>
                </c:pt>
                <c:pt idx="5">
                  <c:v>33</c:v>
                </c:pt>
                <c:pt idx="6">
                  <c:v>41</c:v>
                </c:pt>
                <c:pt idx="7">
                  <c:v>50</c:v>
                </c:pt>
                <c:pt idx="8">
                  <c:v>60</c:v>
                </c:pt>
                <c:pt idx="9">
                  <c:v>72</c:v>
                </c:pt>
                <c:pt idx="10">
                  <c:v>86</c:v>
                </c:pt>
                <c:pt idx="11">
                  <c:v>102</c:v>
                </c:pt>
                <c:pt idx="12">
                  <c:v>120</c:v>
                </c:pt>
                <c:pt idx="13">
                  <c:v>140</c:v>
                </c:pt>
                <c:pt idx="14">
                  <c:v>163</c:v>
                </c:pt>
                <c:pt idx="15">
                  <c:v>209</c:v>
                </c:pt>
                <c:pt idx="16">
                  <c:v>258</c:v>
                </c:pt>
                <c:pt idx="17">
                  <c:v>310</c:v>
                </c:pt>
                <c:pt idx="18">
                  <c:v>365</c:v>
                </c:pt>
                <c:pt idx="19">
                  <c:v>424</c:v>
                </c:pt>
                <c:pt idx="20">
                  <c:v>487</c:v>
                </c:pt>
                <c:pt idx="21">
                  <c:v>554</c:v>
                </c:pt>
                <c:pt idx="22">
                  <c:v>625</c:v>
                </c:pt>
                <c:pt idx="23">
                  <c:v>700</c:v>
                </c:pt>
                <c:pt idx="24">
                  <c:v>780</c:v>
                </c:pt>
                <c:pt idx="25">
                  <c:v>865</c:v>
                </c:pt>
                <c:pt idx="26">
                  <c:v>955</c:v>
                </c:pt>
                <c:pt idx="27">
                  <c:v>1050</c:v>
                </c:pt>
                <c:pt idx="28">
                  <c:v>1150</c:v>
                </c:pt>
                <c:pt idx="29">
                  <c:v>1256</c:v>
                </c:pt>
                <c:pt idx="30">
                  <c:v>1388</c:v>
                </c:pt>
                <c:pt idx="31">
                  <c:v>1526</c:v>
                </c:pt>
                <c:pt idx="32">
                  <c:v>1670</c:v>
                </c:pt>
                <c:pt idx="33">
                  <c:v>1820</c:v>
                </c:pt>
                <c:pt idx="34">
                  <c:v>1977</c:v>
                </c:pt>
                <c:pt idx="35">
                  <c:v>2141</c:v>
                </c:pt>
                <c:pt idx="36">
                  <c:v>2312</c:v>
                </c:pt>
                <c:pt idx="37">
                  <c:v>2490</c:v>
                </c:pt>
                <c:pt idx="38">
                  <c:v>2675</c:v>
                </c:pt>
                <c:pt idx="39">
                  <c:v>2868</c:v>
                </c:pt>
                <c:pt idx="40">
                  <c:v>3069</c:v>
                </c:pt>
                <c:pt idx="41">
                  <c:v>3278</c:v>
                </c:pt>
                <c:pt idx="42">
                  <c:v>3495</c:v>
                </c:pt>
                <c:pt idx="43">
                  <c:v>3720</c:v>
                </c:pt>
                <c:pt idx="44">
                  <c:v>3954</c:v>
                </c:pt>
                <c:pt idx="45">
                  <c:v>4217</c:v>
                </c:pt>
                <c:pt idx="46">
                  <c:v>4489</c:v>
                </c:pt>
                <c:pt idx="47">
                  <c:v>4770</c:v>
                </c:pt>
                <c:pt idx="48">
                  <c:v>5060</c:v>
                </c:pt>
                <c:pt idx="49">
                  <c:v>5360</c:v>
                </c:pt>
                <c:pt idx="50">
                  <c:v>5670</c:v>
                </c:pt>
                <c:pt idx="51">
                  <c:v>5990</c:v>
                </c:pt>
                <c:pt idx="52">
                  <c:v>6320</c:v>
                </c:pt>
                <c:pt idx="53">
                  <c:v>6660</c:v>
                </c:pt>
                <c:pt idx="54">
                  <c:v>7011</c:v>
                </c:pt>
                <c:pt idx="55">
                  <c:v>7373</c:v>
                </c:pt>
                <c:pt idx="56">
                  <c:v>7746</c:v>
                </c:pt>
                <c:pt idx="57">
                  <c:v>8130</c:v>
                </c:pt>
                <c:pt idx="58">
                  <c:v>8525</c:v>
                </c:pt>
                <c:pt idx="59">
                  <c:v>8932</c:v>
                </c:pt>
                <c:pt idx="60">
                  <c:v>9371</c:v>
                </c:pt>
                <c:pt idx="61">
                  <c:v>9822</c:v>
                </c:pt>
                <c:pt idx="62">
                  <c:v>10285</c:v>
                </c:pt>
                <c:pt idx="63">
                  <c:v>10760</c:v>
                </c:pt>
                <c:pt idx="64">
                  <c:v>11248</c:v>
                </c:pt>
                <c:pt idx="65">
                  <c:v>11749</c:v>
                </c:pt>
                <c:pt idx="66">
                  <c:v>12263</c:v>
                </c:pt>
                <c:pt idx="67">
                  <c:v>12790</c:v>
                </c:pt>
                <c:pt idx="68">
                  <c:v>13330</c:v>
                </c:pt>
                <c:pt idx="69">
                  <c:v>13884</c:v>
                </c:pt>
                <c:pt idx="70">
                  <c:v>14452</c:v>
                </c:pt>
                <c:pt idx="71">
                  <c:v>15034</c:v>
                </c:pt>
                <c:pt idx="72">
                  <c:v>15630</c:v>
                </c:pt>
                <c:pt idx="73">
                  <c:v>16240</c:v>
                </c:pt>
                <c:pt idx="74">
                  <c:v>16865</c:v>
                </c:pt>
                <c:pt idx="75">
                  <c:v>17525</c:v>
                </c:pt>
                <c:pt idx="76">
                  <c:v>18200</c:v>
                </c:pt>
                <c:pt idx="77">
                  <c:v>18890</c:v>
                </c:pt>
                <c:pt idx="78">
                  <c:v>19595</c:v>
                </c:pt>
                <c:pt idx="79">
                  <c:v>20316</c:v>
                </c:pt>
                <c:pt idx="80">
                  <c:v>21053</c:v>
                </c:pt>
                <c:pt idx="81">
                  <c:v>21806</c:v>
                </c:pt>
                <c:pt idx="82">
                  <c:v>22575</c:v>
                </c:pt>
                <c:pt idx="83">
                  <c:v>23360</c:v>
                </c:pt>
                <c:pt idx="84">
                  <c:v>24162</c:v>
                </c:pt>
                <c:pt idx="85">
                  <c:v>24981</c:v>
                </c:pt>
                <c:pt idx="86">
                  <c:v>25817</c:v>
                </c:pt>
                <c:pt idx="87">
                  <c:v>26670</c:v>
                </c:pt>
                <c:pt idx="88">
                  <c:v>27540</c:v>
                </c:pt>
                <c:pt idx="89">
                  <c:v>28428</c:v>
                </c:pt>
                <c:pt idx="90">
                  <c:v>29354</c:v>
                </c:pt>
                <c:pt idx="91">
                  <c:v>30298</c:v>
                </c:pt>
                <c:pt idx="92">
                  <c:v>31260</c:v>
                </c:pt>
                <c:pt idx="93">
                  <c:v>32240</c:v>
                </c:pt>
                <c:pt idx="94">
                  <c:v>33239</c:v>
                </c:pt>
                <c:pt idx="95">
                  <c:v>34257</c:v>
                </c:pt>
                <c:pt idx="96">
                  <c:v>35294</c:v>
                </c:pt>
                <c:pt idx="97">
                  <c:v>36350</c:v>
                </c:pt>
                <c:pt idx="98">
                  <c:v>37425</c:v>
                </c:pt>
                <c:pt idx="99">
                  <c:v>38520</c:v>
                </c:pt>
                <c:pt idx="100">
                  <c:v>39635</c:v>
                </c:pt>
                <c:pt idx="101">
                  <c:v>40770</c:v>
                </c:pt>
                <c:pt idx="102">
                  <c:v>41925</c:v>
                </c:pt>
                <c:pt idx="103">
                  <c:v>43100</c:v>
                </c:pt>
                <c:pt idx="104">
                  <c:v>44296</c:v>
                </c:pt>
                <c:pt idx="105">
                  <c:v>45533</c:v>
                </c:pt>
                <c:pt idx="106">
                  <c:v>46791</c:v>
                </c:pt>
                <c:pt idx="107">
                  <c:v>48070</c:v>
                </c:pt>
                <c:pt idx="108">
                  <c:v>49370</c:v>
                </c:pt>
                <c:pt idx="109">
                  <c:v>51322</c:v>
                </c:pt>
                <c:pt idx="110">
                  <c:v>51344</c:v>
                </c:pt>
                <c:pt idx="111">
                  <c:v>51366</c:v>
                </c:pt>
                <c:pt idx="112">
                  <c:v>51388</c:v>
                </c:pt>
                <c:pt idx="113">
                  <c:v>51410</c:v>
                </c:pt>
                <c:pt idx="114">
                  <c:v>51433</c:v>
                </c:pt>
                <c:pt idx="115">
                  <c:v>51456</c:v>
                </c:pt>
                <c:pt idx="116">
                  <c:v>51479</c:v>
                </c:pt>
                <c:pt idx="117">
                  <c:v>51502</c:v>
                </c:pt>
                <c:pt idx="118">
                  <c:v>51525</c:v>
                </c:pt>
                <c:pt idx="119">
                  <c:v>51549</c:v>
                </c:pt>
                <c:pt idx="120">
                  <c:v>51593</c:v>
                </c:pt>
                <c:pt idx="121">
                  <c:v>51617</c:v>
                </c:pt>
                <c:pt idx="122">
                  <c:v>51641</c:v>
                </c:pt>
                <c:pt idx="123">
                  <c:v>51665</c:v>
                </c:pt>
                <c:pt idx="124">
                  <c:v>51690</c:v>
                </c:pt>
                <c:pt idx="125">
                  <c:v>51715</c:v>
                </c:pt>
                <c:pt idx="126">
                  <c:v>51740</c:v>
                </c:pt>
                <c:pt idx="127">
                  <c:v>51765</c:v>
                </c:pt>
                <c:pt idx="128">
                  <c:v>51790</c:v>
                </c:pt>
                <c:pt idx="129">
                  <c:v>51816</c:v>
                </c:pt>
                <c:pt idx="130">
                  <c:v>51842</c:v>
                </c:pt>
                <c:pt idx="131">
                  <c:v>51868</c:v>
                </c:pt>
                <c:pt idx="132">
                  <c:v>51894</c:v>
                </c:pt>
                <c:pt idx="133">
                  <c:v>51920</c:v>
                </c:pt>
                <c:pt idx="134">
                  <c:v>51947</c:v>
                </c:pt>
                <c:pt idx="135">
                  <c:v>51994</c:v>
                </c:pt>
                <c:pt idx="136">
                  <c:v>52021</c:v>
                </c:pt>
                <c:pt idx="137">
                  <c:v>52048</c:v>
                </c:pt>
                <c:pt idx="138">
                  <c:v>52075</c:v>
                </c:pt>
                <c:pt idx="139">
                  <c:v>52103</c:v>
                </c:pt>
                <c:pt idx="140">
                  <c:v>52131</c:v>
                </c:pt>
                <c:pt idx="141">
                  <c:v>52159</c:v>
                </c:pt>
                <c:pt idx="142">
                  <c:v>52187</c:v>
                </c:pt>
                <c:pt idx="143">
                  <c:v>52215</c:v>
                </c:pt>
                <c:pt idx="144">
                  <c:v>52244</c:v>
                </c:pt>
                <c:pt idx="145">
                  <c:v>52273</c:v>
                </c:pt>
                <c:pt idx="146">
                  <c:v>52302</c:v>
                </c:pt>
                <c:pt idx="147">
                  <c:v>52331</c:v>
                </c:pt>
                <c:pt idx="148">
                  <c:v>52360</c:v>
                </c:pt>
                <c:pt idx="149">
                  <c:v>52390</c:v>
                </c:pt>
                <c:pt idx="150">
                  <c:v>52440</c:v>
                </c:pt>
                <c:pt idx="151">
                  <c:v>52470</c:v>
                </c:pt>
                <c:pt idx="152">
                  <c:v>52500</c:v>
                </c:pt>
                <c:pt idx="153">
                  <c:v>52530</c:v>
                </c:pt>
                <c:pt idx="154">
                  <c:v>52561</c:v>
                </c:pt>
                <c:pt idx="155">
                  <c:v>52592</c:v>
                </c:pt>
                <c:pt idx="156">
                  <c:v>52623</c:v>
                </c:pt>
                <c:pt idx="157">
                  <c:v>52654</c:v>
                </c:pt>
                <c:pt idx="158">
                  <c:v>52685</c:v>
                </c:pt>
                <c:pt idx="159">
                  <c:v>52717</c:v>
                </c:pt>
                <c:pt idx="160">
                  <c:v>52749</c:v>
                </c:pt>
                <c:pt idx="161">
                  <c:v>52781</c:v>
                </c:pt>
                <c:pt idx="162">
                  <c:v>52813</c:v>
                </c:pt>
                <c:pt idx="163">
                  <c:v>52845</c:v>
                </c:pt>
                <c:pt idx="164">
                  <c:v>52878</c:v>
                </c:pt>
                <c:pt idx="165">
                  <c:v>52931</c:v>
                </c:pt>
                <c:pt idx="166">
                  <c:v>52964</c:v>
                </c:pt>
                <c:pt idx="167">
                  <c:v>52997</c:v>
                </c:pt>
                <c:pt idx="168">
                  <c:v>53030</c:v>
                </c:pt>
                <c:pt idx="169">
                  <c:v>53064</c:v>
                </c:pt>
                <c:pt idx="170">
                  <c:v>53098</c:v>
                </c:pt>
                <c:pt idx="171">
                  <c:v>53132</c:v>
                </c:pt>
                <c:pt idx="172">
                  <c:v>53166</c:v>
                </c:pt>
                <c:pt idx="173">
                  <c:v>53200</c:v>
                </c:pt>
                <c:pt idx="174">
                  <c:v>53235</c:v>
                </c:pt>
                <c:pt idx="175">
                  <c:v>53270</c:v>
                </c:pt>
                <c:pt idx="176">
                  <c:v>53305</c:v>
                </c:pt>
                <c:pt idx="177">
                  <c:v>53340</c:v>
                </c:pt>
                <c:pt idx="178">
                  <c:v>53375</c:v>
                </c:pt>
                <c:pt idx="179">
                  <c:v>53411</c:v>
                </c:pt>
                <c:pt idx="180">
                  <c:v>53467</c:v>
                </c:pt>
                <c:pt idx="181">
                  <c:v>53503</c:v>
                </c:pt>
                <c:pt idx="182">
                  <c:v>53539</c:v>
                </c:pt>
                <c:pt idx="183">
                  <c:v>53575</c:v>
                </c:pt>
                <c:pt idx="184">
                  <c:v>53612</c:v>
                </c:pt>
                <c:pt idx="185">
                  <c:v>53649</c:v>
                </c:pt>
                <c:pt idx="186">
                  <c:v>53686</c:v>
                </c:pt>
                <c:pt idx="187">
                  <c:v>53723</c:v>
                </c:pt>
                <c:pt idx="188">
                  <c:v>53760</c:v>
                </c:pt>
                <c:pt idx="189">
                  <c:v>53798</c:v>
                </c:pt>
                <c:pt idx="190">
                  <c:v>53836</c:v>
                </c:pt>
                <c:pt idx="191">
                  <c:v>53874</c:v>
                </c:pt>
                <c:pt idx="192">
                  <c:v>53912</c:v>
                </c:pt>
                <c:pt idx="193">
                  <c:v>53950</c:v>
                </c:pt>
                <c:pt idx="194">
                  <c:v>53989</c:v>
                </c:pt>
                <c:pt idx="195">
                  <c:v>54048</c:v>
                </c:pt>
                <c:pt idx="196">
                  <c:v>54087</c:v>
                </c:pt>
                <c:pt idx="197">
                  <c:v>54126</c:v>
                </c:pt>
                <c:pt idx="198">
                  <c:v>54165</c:v>
                </c:pt>
                <c:pt idx="199">
                  <c:v>54205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60-457A-B159-7E26CFBEF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45567"/>
        <c:axId val="135151807"/>
      </c:scatterChart>
      <c:valAx>
        <c:axId val="13514556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b="1"/>
                  <a:t>스테이지</a:t>
                </a:r>
                <a:endParaRPr lang="ko-K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51807"/>
        <c:crosses val="autoZero"/>
        <c:crossBetween val="midCat"/>
        <c:majorUnit val="10"/>
      </c:valAx>
      <c:valAx>
        <c:axId val="1351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4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플레이어 요구 경험치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'09.Player_NeedExp'!$C$8</c:f>
              <c:strCache>
                <c:ptCount val="1"/>
                <c:pt idx="0">
                  <c:v>목표 레벨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'09.Player_NeedExp'!$B$9:$B$208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'09.Player_NeedExp'!$C$9:$C$208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8-4264-BB4C-FBA609E0F198}"/>
            </c:ext>
          </c:extLst>
        </c:ser>
        <c:ser>
          <c:idx val="1"/>
          <c:order val="1"/>
          <c:tx>
            <c:strRef>
              <c:f>'09.Player_NeedExp'!$D$8</c:f>
              <c:strCache>
                <c:ptCount val="1"/>
                <c:pt idx="0">
                  <c:v>기본 요구 경험치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'09.Player_NeedExp'!$B$9:$B$208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'09.Player_NeedExp'!$D$9:$D$208</c:f>
              <c:numCache>
                <c:formatCode>General</c:formatCode>
                <c:ptCount val="200"/>
                <c:pt idx="0">
                  <c:v>0</c:v>
                </c:pt>
                <c:pt idx="1">
                  <c:v>30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35</c:v>
                </c:pt>
                <c:pt idx="7">
                  <c:v>37</c:v>
                </c:pt>
                <c:pt idx="8">
                  <c:v>39</c:v>
                </c:pt>
                <c:pt idx="9">
                  <c:v>42</c:v>
                </c:pt>
                <c:pt idx="10">
                  <c:v>45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75</c:v>
                </c:pt>
                <c:pt idx="18">
                  <c:v>81</c:v>
                </c:pt>
                <c:pt idx="19">
                  <c:v>87</c:v>
                </c:pt>
                <c:pt idx="20">
                  <c:v>93</c:v>
                </c:pt>
                <c:pt idx="21">
                  <c:v>100</c:v>
                </c:pt>
                <c:pt idx="22">
                  <c:v>107</c:v>
                </c:pt>
                <c:pt idx="23">
                  <c:v>114</c:v>
                </c:pt>
                <c:pt idx="24">
                  <c:v>122</c:v>
                </c:pt>
                <c:pt idx="25">
                  <c:v>130</c:v>
                </c:pt>
                <c:pt idx="26">
                  <c:v>138</c:v>
                </c:pt>
                <c:pt idx="27">
                  <c:v>147</c:v>
                </c:pt>
                <c:pt idx="28">
                  <c:v>156</c:v>
                </c:pt>
                <c:pt idx="29">
                  <c:v>165</c:v>
                </c:pt>
                <c:pt idx="30">
                  <c:v>175</c:v>
                </c:pt>
                <c:pt idx="31">
                  <c:v>185</c:v>
                </c:pt>
                <c:pt idx="32">
                  <c:v>195</c:v>
                </c:pt>
                <c:pt idx="33">
                  <c:v>206</c:v>
                </c:pt>
                <c:pt idx="34">
                  <c:v>217</c:v>
                </c:pt>
                <c:pt idx="35">
                  <c:v>228</c:v>
                </c:pt>
                <c:pt idx="36">
                  <c:v>240</c:v>
                </c:pt>
                <c:pt idx="37">
                  <c:v>252</c:v>
                </c:pt>
                <c:pt idx="38">
                  <c:v>264</c:v>
                </c:pt>
                <c:pt idx="39">
                  <c:v>277</c:v>
                </c:pt>
                <c:pt idx="40">
                  <c:v>290</c:v>
                </c:pt>
                <c:pt idx="41">
                  <c:v>303</c:v>
                </c:pt>
                <c:pt idx="42">
                  <c:v>317</c:v>
                </c:pt>
                <c:pt idx="43">
                  <c:v>331</c:v>
                </c:pt>
                <c:pt idx="44">
                  <c:v>345</c:v>
                </c:pt>
                <c:pt idx="45">
                  <c:v>360</c:v>
                </c:pt>
                <c:pt idx="46">
                  <c:v>375</c:v>
                </c:pt>
                <c:pt idx="47">
                  <c:v>390</c:v>
                </c:pt>
                <c:pt idx="48">
                  <c:v>406</c:v>
                </c:pt>
                <c:pt idx="49">
                  <c:v>422</c:v>
                </c:pt>
                <c:pt idx="50">
                  <c:v>438</c:v>
                </c:pt>
                <c:pt idx="51">
                  <c:v>455</c:v>
                </c:pt>
                <c:pt idx="52">
                  <c:v>472</c:v>
                </c:pt>
                <c:pt idx="53">
                  <c:v>489</c:v>
                </c:pt>
                <c:pt idx="54">
                  <c:v>507</c:v>
                </c:pt>
                <c:pt idx="55">
                  <c:v>525</c:v>
                </c:pt>
                <c:pt idx="56">
                  <c:v>543</c:v>
                </c:pt>
                <c:pt idx="57">
                  <c:v>562</c:v>
                </c:pt>
                <c:pt idx="58">
                  <c:v>581</c:v>
                </c:pt>
                <c:pt idx="59">
                  <c:v>600</c:v>
                </c:pt>
                <c:pt idx="60">
                  <c:v>620</c:v>
                </c:pt>
                <c:pt idx="61">
                  <c:v>640</c:v>
                </c:pt>
                <c:pt idx="62">
                  <c:v>660</c:v>
                </c:pt>
                <c:pt idx="63">
                  <c:v>681</c:v>
                </c:pt>
                <c:pt idx="64">
                  <c:v>702</c:v>
                </c:pt>
                <c:pt idx="65">
                  <c:v>723</c:v>
                </c:pt>
                <c:pt idx="66">
                  <c:v>745</c:v>
                </c:pt>
                <c:pt idx="67">
                  <c:v>767</c:v>
                </c:pt>
                <c:pt idx="68">
                  <c:v>789</c:v>
                </c:pt>
                <c:pt idx="69">
                  <c:v>812</c:v>
                </c:pt>
                <c:pt idx="70">
                  <c:v>835</c:v>
                </c:pt>
                <c:pt idx="71">
                  <c:v>858</c:v>
                </c:pt>
                <c:pt idx="72">
                  <c:v>882</c:v>
                </c:pt>
                <c:pt idx="73">
                  <c:v>906</c:v>
                </c:pt>
                <c:pt idx="74">
                  <c:v>930</c:v>
                </c:pt>
                <c:pt idx="75">
                  <c:v>955</c:v>
                </c:pt>
                <c:pt idx="76">
                  <c:v>980</c:v>
                </c:pt>
                <c:pt idx="77">
                  <c:v>1005</c:v>
                </c:pt>
                <c:pt idx="78">
                  <c:v>1031</c:v>
                </c:pt>
                <c:pt idx="79">
                  <c:v>1057</c:v>
                </c:pt>
                <c:pt idx="80">
                  <c:v>1083</c:v>
                </c:pt>
                <c:pt idx="81">
                  <c:v>1110</c:v>
                </c:pt>
                <c:pt idx="82">
                  <c:v>1137</c:v>
                </c:pt>
                <c:pt idx="83">
                  <c:v>1164</c:v>
                </c:pt>
                <c:pt idx="84">
                  <c:v>1192</c:v>
                </c:pt>
                <c:pt idx="85">
                  <c:v>1220</c:v>
                </c:pt>
                <c:pt idx="86">
                  <c:v>1248</c:v>
                </c:pt>
                <c:pt idx="87">
                  <c:v>1277</c:v>
                </c:pt>
                <c:pt idx="88">
                  <c:v>1306</c:v>
                </c:pt>
                <c:pt idx="89">
                  <c:v>1335</c:v>
                </c:pt>
                <c:pt idx="90">
                  <c:v>1365</c:v>
                </c:pt>
                <c:pt idx="91">
                  <c:v>1395</c:v>
                </c:pt>
                <c:pt idx="92">
                  <c:v>1425</c:v>
                </c:pt>
                <c:pt idx="93">
                  <c:v>1456</c:v>
                </c:pt>
                <c:pt idx="94">
                  <c:v>1487</c:v>
                </c:pt>
                <c:pt idx="95">
                  <c:v>1518</c:v>
                </c:pt>
                <c:pt idx="96">
                  <c:v>1550</c:v>
                </c:pt>
                <c:pt idx="97">
                  <c:v>1582</c:v>
                </c:pt>
                <c:pt idx="98">
                  <c:v>1614</c:v>
                </c:pt>
                <c:pt idx="99">
                  <c:v>1647</c:v>
                </c:pt>
                <c:pt idx="100">
                  <c:v>1680</c:v>
                </c:pt>
                <c:pt idx="101">
                  <c:v>1713</c:v>
                </c:pt>
                <c:pt idx="102">
                  <c:v>1747</c:v>
                </c:pt>
                <c:pt idx="103">
                  <c:v>1781</c:v>
                </c:pt>
                <c:pt idx="104">
                  <c:v>1815</c:v>
                </c:pt>
                <c:pt idx="105">
                  <c:v>1850</c:v>
                </c:pt>
                <c:pt idx="106">
                  <c:v>1885</c:v>
                </c:pt>
                <c:pt idx="107">
                  <c:v>1920</c:v>
                </c:pt>
                <c:pt idx="108">
                  <c:v>1956</c:v>
                </c:pt>
                <c:pt idx="109">
                  <c:v>1992</c:v>
                </c:pt>
                <c:pt idx="110">
                  <c:v>2028</c:v>
                </c:pt>
                <c:pt idx="111">
                  <c:v>2065</c:v>
                </c:pt>
                <c:pt idx="112">
                  <c:v>2102</c:v>
                </c:pt>
                <c:pt idx="113">
                  <c:v>2139</c:v>
                </c:pt>
                <c:pt idx="114">
                  <c:v>2177</c:v>
                </c:pt>
                <c:pt idx="115">
                  <c:v>2215</c:v>
                </c:pt>
                <c:pt idx="116">
                  <c:v>2253</c:v>
                </c:pt>
                <c:pt idx="117">
                  <c:v>2292</c:v>
                </c:pt>
                <c:pt idx="118">
                  <c:v>2331</c:v>
                </c:pt>
                <c:pt idx="119">
                  <c:v>2370</c:v>
                </c:pt>
                <c:pt idx="120">
                  <c:v>2410</c:v>
                </c:pt>
                <c:pt idx="121">
                  <c:v>2450</c:v>
                </c:pt>
                <c:pt idx="122">
                  <c:v>2490</c:v>
                </c:pt>
                <c:pt idx="123">
                  <c:v>2531</c:v>
                </c:pt>
                <c:pt idx="124">
                  <c:v>2572</c:v>
                </c:pt>
                <c:pt idx="125">
                  <c:v>2613</c:v>
                </c:pt>
                <c:pt idx="126">
                  <c:v>2655</c:v>
                </c:pt>
                <c:pt idx="127">
                  <c:v>2697</c:v>
                </c:pt>
                <c:pt idx="128">
                  <c:v>2739</c:v>
                </c:pt>
                <c:pt idx="129">
                  <c:v>2782</c:v>
                </c:pt>
                <c:pt idx="130">
                  <c:v>2825</c:v>
                </c:pt>
                <c:pt idx="131">
                  <c:v>2868</c:v>
                </c:pt>
                <c:pt idx="132">
                  <c:v>2912</c:v>
                </c:pt>
                <c:pt idx="133">
                  <c:v>2956</c:v>
                </c:pt>
                <c:pt idx="134">
                  <c:v>3000</c:v>
                </c:pt>
                <c:pt idx="135">
                  <c:v>3045</c:v>
                </c:pt>
                <c:pt idx="136">
                  <c:v>3090</c:v>
                </c:pt>
                <c:pt idx="137">
                  <c:v>3135</c:v>
                </c:pt>
                <c:pt idx="138">
                  <c:v>3181</c:v>
                </c:pt>
                <c:pt idx="139">
                  <c:v>3227</c:v>
                </c:pt>
                <c:pt idx="140">
                  <c:v>3273</c:v>
                </c:pt>
                <c:pt idx="141">
                  <c:v>3320</c:v>
                </c:pt>
                <c:pt idx="142">
                  <c:v>3367</c:v>
                </c:pt>
                <c:pt idx="143">
                  <c:v>3414</c:v>
                </c:pt>
                <c:pt idx="144">
                  <c:v>3462</c:v>
                </c:pt>
                <c:pt idx="145">
                  <c:v>3510</c:v>
                </c:pt>
                <c:pt idx="146">
                  <c:v>3558</c:v>
                </c:pt>
                <c:pt idx="147">
                  <c:v>3607</c:v>
                </c:pt>
                <c:pt idx="148">
                  <c:v>3656</c:v>
                </c:pt>
                <c:pt idx="149">
                  <c:v>3705</c:v>
                </c:pt>
                <c:pt idx="150">
                  <c:v>3755</c:v>
                </c:pt>
                <c:pt idx="151">
                  <c:v>3805</c:v>
                </c:pt>
                <c:pt idx="152">
                  <c:v>3855</c:v>
                </c:pt>
                <c:pt idx="153">
                  <c:v>3906</c:v>
                </c:pt>
                <c:pt idx="154">
                  <c:v>3957</c:v>
                </c:pt>
                <c:pt idx="155">
                  <c:v>4008</c:v>
                </c:pt>
                <c:pt idx="156">
                  <c:v>4060</c:v>
                </c:pt>
                <c:pt idx="157">
                  <c:v>4112</c:v>
                </c:pt>
                <c:pt idx="158">
                  <c:v>4164</c:v>
                </c:pt>
                <c:pt idx="159">
                  <c:v>4217</c:v>
                </c:pt>
                <c:pt idx="160">
                  <c:v>4270</c:v>
                </c:pt>
                <c:pt idx="161">
                  <c:v>4323</c:v>
                </c:pt>
                <c:pt idx="162">
                  <c:v>4377</c:v>
                </c:pt>
                <c:pt idx="163">
                  <c:v>4431</c:v>
                </c:pt>
                <c:pt idx="164">
                  <c:v>4485</c:v>
                </c:pt>
                <c:pt idx="165">
                  <c:v>4540</c:v>
                </c:pt>
                <c:pt idx="166">
                  <c:v>4595</c:v>
                </c:pt>
                <c:pt idx="167">
                  <c:v>4650</c:v>
                </c:pt>
                <c:pt idx="168">
                  <c:v>4706</c:v>
                </c:pt>
                <c:pt idx="169">
                  <c:v>4762</c:v>
                </c:pt>
                <c:pt idx="170">
                  <c:v>4818</c:v>
                </c:pt>
                <c:pt idx="171">
                  <c:v>4875</c:v>
                </c:pt>
                <c:pt idx="172">
                  <c:v>4932</c:v>
                </c:pt>
                <c:pt idx="173">
                  <c:v>4989</c:v>
                </c:pt>
                <c:pt idx="174">
                  <c:v>5047</c:v>
                </c:pt>
                <c:pt idx="175">
                  <c:v>5105</c:v>
                </c:pt>
                <c:pt idx="176">
                  <c:v>5163</c:v>
                </c:pt>
                <c:pt idx="177">
                  <c:v>5222</c:v>
                </c:pt>
                <c:pt idx="178">
                  <c:v>5281</c:v>
                </c:pt>
                <c:pt idx="179">
                  <c:v>5340</c:v>
                </c:pt>
                <c:pt idx="180">
                  <c:v>5400</c:v>
                </c:pt>
                <c:pt idx="181">
                  <c:v>5460</c:v>
                </c:pt>
                <c:pt idx="182">
                  <c:v>5520</c:v>
                </c:pt>
                <c:pt idx="183">
                  <c:v>5581</c:v>
                </c:pt>
                <c:pt idx="184">
                  <c:v>5642</c:v>
                </c:pt>
                <c:pt idx="185">
                  <c:v>5703</c:v>
                </c:pt>
                <c:pt idx="186">
                  <c:v>5765</c:v>
                </c:pt>
                <c:pt idx="187">
                  <c:v>5827</c:v>
                </c:pt>
                <c:pt idx="188">
                  <c:v>5889</c:v>
                </c:pt>
                <c:pt idx="189">
                  <c:v>5952</c:v>
                </c:pt>
                <c:pt idx="190">
                  <c:v>6015</c:v>
                </c:pt>
                <c:pt idx="191">
                  <c:v>6078</c:v>
                </c:pt>
                <c:pt idx="192">
                  <c:v>6142</c:v>
                </c:pt>
                <c:pt idx="193">
                  <c:v>6206</c:v>
                </c:pt>
                <c:pt idx="194">
                  <c:v>6270</c:v>
                </c:pt>
                <c:pt idx="195">
                  <c:v>6335</c:v>
                </c:pt>
                <c:pt idx="196">
                  <c:v>6400</c:v>
                </c:pt>
                <c:pt idx="197">
                  <c:v>6465</c:v>
                </c:pt>
                <c:pt idx="198">
                  <c:v>6531</c:v>
                </c:pt>
                <c:pt idx="199">
                  <c:v>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58-4264-BB4C-FBA609E0F198}"/>
            </c:ext>
          </c:extLst>
        </c:ser>
        <c:ser>
          <c:idx val="2"/>
          <c:order val="2"/>
          <c:tx>
            <c:strRef>
              <c:f>'09.Player_NeedExp'!$E$8</c:f>
              <c:strCache>
                <c:ptCount val="1"/>
                <c:pt idx="0">
                  <c:v>요구 경험치 보정값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'09.Player_NeedExp'!$B$9:$B$208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'09.Player_NeedExp'!$E$9:$E$208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1400</c:v>
                </c:pt>
                <c:pt idx="71">
                  <c:v>1400</c:v>
                </c:pt>
                <c:pt idx="72">
                  <c:v>1400</c:v>
                </c:pt>
                <c:pt idx="73">
                  <c:v>1400</c:v>
                </c:pt>
                <c:pt idx="74">
                  <c:v>1400</c:v>
                </c:pt>
                <c:pt idx="75">
                  <c:v>1400</c:v>
                </c:pt>
                <c:pt idx="76">
                  <c:v>1400</c:v>
                </c:pt>
                <c:pt idx="77">
                  <c:v>1400</c:v>
                </c:pt>
                <c:pt idx="78">
                  <c:v>1400</c:v>
                </c:pt>
                <c:pt idx="79">
                  <c:v>1400</c:v>
                </c:pt>
                <c:pt idx="80">
                  <c:v>1600</c:v>
                </c:pt>
                <c:pt idx="81">
                  <c:v>1600</c:v>
                </c:pt>
                <c:pt idx="82">
                  <c:v>1600</c:v>
                </c:pt>
                <c:pt idx="83">
                  <c:v>1600</c:v>
                </c:pt>
                <c:pt idx="84">
                  <c:v>1600</c:v>
                </c:pt>
                <c:pt idx="85">
                  <c:v>1600</c:v>
                </c:pt>
                <c:pt idx="86">
                  <c:v>1600</c:v>
                </c:pt>
                <c:pt idx="87">
                  <c:v>1600</c:v>
                </c:pt>
                <c:pt idx="88">
                  <c:v>1600</c:v>
                </c:pt>
                <c:pt idx="89">
                  <c:v>1600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1800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2200</c:v>
                </c:pt>
                <c:pt idx="111">
                  <c:v>2200</c:v>
                </c:pt>
                <c:pt idx="112">
                  <c:v>2200</c:v>
                </c:pt>
                <c:pt idx="113">
                  <c:v>2200</c:v>
                </c:pt>
                <c:pt idx="114">
                  <c:v>2200</c:v>
                </c:pt>
                <c:pt idx="115">
                  <c:v>2200</c:v>
                </c:pt>
                <c:pt idx="116">
                  <c:v>2200</c:v>
                </c:pt>
                <c:pt idx="117">
                  <c:v>2200</c:v>
                </c:pt>
                <c:pt idx="118">
                  <c:v>2200</c:v>
                </c:pt>
                <c:pt idx="119">
                  <c:v>2200</c:v>
                </c:pt>
                <c:pt idx="120">
                  <c:v>2400</c:v>
                </c:pt>
                <c:pt idx="121">
                  <c:v>2400</c:v>
                </c:pt>
                <c:pt idx="122">
                  <c:v>2400</c:v>
                </c:pt>
                <c:pt idx="123">
                  <c:v>2400</c:v>
                </c:pt>
                <c:pt idx="124">
                  <c:v>2400</c:v>
                </c:pt>
                <c:pt idx="125">
                  <c:v>2400</c:v>
                </c:pt>
                <c:pt idx="126">
                  <c:v>2400</c:v>
                </c:pt>
                <c:pt idx="127">
                  <c:v>2400</c:v>
                </c:pt>
                <c:pt idx="128">
                  <c:v>2400</c:v>
                </c:pt>
                <c:pt idx="129">
                  <c:v>2400</c:v>
                </c:pt>
                <c:pt idx="130">
                  <c:v>2600</c:v>
                </c:pt>
                <c:pt idx="131">
                  <c:v>2600</c:v>
                </c:pt>
                <c:pt idx="132">
                  <c:v>2600</c:v>
                </c:pt>
                <c:pt idx="133">
                  <c:v>2600</c:v>
                </c:pt>
                <c:pt idx="134">
                  <c:v>2600</c:v>
                </c:pt>
                <c:pt idx="135">
                  <c:v>2600</c:v>
                </c:pt>
                <c:pt idx="136">
                  <c:v>2600</c:v>
                </c:pt>
                <c:pt idx="137">
                  <c:v>2600</c:v>
                </c:pt>
                <c:pt idx="138">
                  <c:v>2600</c:v>
                </c:pt>
                <c:pt idx="139">
                  <c:v>2600</c:v>
                </c:pt>
                <c:pt idx="140">
                  <c:v>2800</c:v>
                </c:pt>
                <c:pt idx="141">
                  <c:v>2800</c:v>
                </c:pt>
                <c:pt idx="142">
                  <c:v>2800</c:v>
                </c:pt>
                <c:pt idx="143">
                  <c:v>2800</c:v>
                </c:pt>
                <c:pt idx="144">
                  <c:v>2800</c:v>
                </c:pt>
                <c:pt idx="145">
                  <c:v>2800</c:v>
                </c:pt>
                <c:pt idx="146">
                  <c:v>2800</c:v>
                </c:pt>
                <c:pt idx="147">
                  <c:v>2800</c:v>
                </c:pt>
                <c:pt idx="148">
                  <c:v>2800</c:v>
                </c:pt>
                <c:pt idx="149">
                  <c:v>2800</c:v>
                </c:pt>
                <c:pt idx="150">
                  <c:v>3000</c:v>
                </c:pt>
                <c:pt idx="151">
                  <c:v>3000</c:v>
                </c:pt>
                <c:pt idx="152">
                  <c:v>3000</c:v>
                </c:pt>
                <c:pt idx="153">
                  <c:v>3000</c:v>
                </c:pt>
                <c:pt idx="154">
                  <c:v>3000</c:v>
                </c:pt>
                <c:pt idx="155">
                  <c:v>3000</c:v>
                </c:pt>
                <c:pt idx="156">
                  <c:v>3000</c:v>
                </c:pt>
                <c:pt idx="157">
                  <c:v>3000</c:v>
                </c:pt>
                <c:pt idx="158">
                  <c:v>3000</c:v>
                </c:pt>
                <c:pt idx="159">
                  <c:v>3000</c:v>
                </c:pt>
                <c:pt idx="160">
                  <c:v>3200</c:v>
                </c:pt>
                <c:pt idx="161">
                  <c:v>3200</c:v>
                </c:pt>
                <c:pt idx="162">
                  <c:v>3200</c:v>
                </c:pt>
                <c:pt idx="163">
                  <c:v>3200</c:v>
                </c:pt>
                <c:pt idx="164">
                  <c:v>3200</c:v>
                </c:pt>
                <c:pt idx="165">
                  <c:v>3200</c:v>
                </c:pt>
                <c:pt idx="166">
                  <c:v>3200</c:v>
                </c:pt>
                <c:pt idx="167">
                  <c:v>3200</c:v>
                </c:pt>
                <c:pt idx="168">
                  <c:v>3200</c:v>
                </c:pt>
                <c:pt idx="169">
                  <c:v>3200</c:v>
                </c:pt>
                <c:pt idx="170">
                  <c:v>3400</c:v>
                </c:pt>
                <c:pt idx="171">
                  <c:v>3400</c:v>
                </c:pt>
                <c:pt idx="172">
                  <c:v>3400</c:v>
                </c:pt>
                <c:pt idx="173">
                  <c:v>3400</c:v>
                </c:pt>
                <c:pt idx="174">
                  <c:v>3400</c:v>
                </c:pt>
                <c:pt idx="175">
                  <c:v>3400</c:v>
                </c:pt>
                <c:pt idx="176">
                  <c:v>3400</c:v>
                </c:pt>
                <c:pt idx="177">
                  <c:v>3400</c:v>
                </c:pt>
                <c:pt idx="178">
                  <c:v>3400</c:v>
                </c:pt>
                <c:pt idx="179">
                  <c:v>3400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3600</c:v>
                </c:pt>
                <c:pt idx="185">
                  <c:v>3600</c:v>
                </c:pt>
                <c:pt idx="186">
                  <c:v>3600</c:v>
                </c:pt>
                <c:pt idx="187">
                  <c:v>3600</c:v>
                </c:pt>
                <c:pt idx="188">
                  <c:v>3600</c:v>
                </c:pt>
                <c:pt idx="189">
                  <c:v>3600</c:v>
                </c:pt>
                <c:pt idx="190">
                  <c:v>3800</c:v>
                </c:pt>
                <c:pt idx="191">
                  <c:v>3800</c:v>
                </c:pt>
                <c:pt idx="192">
                  <c:v>3800</c:v>
                </c:pt>
                <c:pt idx="193">
                  <c:v>3800</c:v>
                </c:pt>
                <c:pt idx="194">
                  <c:v>3800</c:v>
                </c:pt>
                <c:pt idx="195">
                  <c:v>3800</c:v>
                </c:pt>
                <c:pt idx="196">
                  <c:v>3800</c:v>
                </c:pt>
                <c:pt idx="197">
                  <c:v>3800</c:v>
                </c:pt>
                <c:pt idx="198">
                  <c:v>3800</c:v>
                </c:pt>
                <c:pt idx="199">
                  <c:v>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58-4264-BB4C-FBA609E0F198}"/>
            </c:ext>
          </c:extLst>
        </c:ser>
        <c:ser>
          <c:idx val="3"/>
          <c:order val="3"/>
          <c:tx>
            <c:strRef>
              <c:f>'09.Player_NeedExp'!$F$8</c:f>
              <c:strCache>
                <c:ptCount val="1"/>
                <c:pt idx="0">
                  <c:v>최종 요구 경험치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'09.Player_NeedExp'!$B$9:$B$208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'09.Player_NeedExp'!$F$9:$F$208</c:f>
              <c:numCache>
                <c:formatCode>General</c:formatCode>
                <c:ptCount val="200"/>
                <c:pt idx="0">
                  <c:v>0</c:v>
                </c:pt>
                <c:pt idx="1">
                  <c:v>30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35</c:v>
                </c:pt>
                <c:pt idx="7">
                  <c:v>37</c:v>
                </c:pt>
                <c:pt idx="8">
                  <c:v>39</c:v>
                </c:pt>
                <c:pt idx="9">
                  <c:v>42</c:v>
                </c:pt>
                <c:pt idx="10">
                  <c:v>245</c:v>
                </c:pt>
                <c:pt idx="11">
                  <c:v>248</c:v>
                </c:pt>
                <c:pt idx="12">
                  <c:v>252</c:v>
                </c:pt>
                <c:pt idx="13">
                  <c:v>256</c:v>
                </c:pt>
                <c:pt idx="14">
                  <c:v>260</c:v>
                </c:pt>
                <c:pt idx="15">
                  <c:v>265</c:v>
                </c:pt>
                <c:pt idx="16">
                  <c:v>270</c:v>
                </c:pt>
                <c:pt idx="17">
                  <c:v>275</c:v>
                </c:pt>
                <c:pt idx="18">
                  <c:v>281</c:v>
                </c:pt>
                <c:pt idx="19">
                  <c:v>287</c:v>
                </c:pt>
                <c:pt idx="20">
                  <c:v>493</c:v>
                </c:pt>
                <c:pt idx="21">
                  <c:v>500</c:v>
                </c:pt>
                <c:pt idx="22">
                  <c:v>507</c:v>
                </c:pt>
                <c:pt idx="23">
                  <c:v>514</c:v>
                </c:pt>
                <c:pt idx="24">
                  <c:v>522</c:v>
                </c:pt>
                <c:pt idx="25">
                  <c:v>530</c:v>
                </c:pt>
                <c:pt idx="26">
                  <c:v>538</c:v>
                </c:pt>
                <c:pt idx="27">
                  <c:v>547</c:v>
                </c:pt>
                <c:pt idx="28">
                  <c:v>556</c:v>
                </c:pt>
                <c:pt idx="29">
                  <c:v>565</c:v>
                </c:pt>
                <c:pt idx="30">
                  <c:v>775</c:v>
                </c:pt>
                <c:pt idx="31">
                  <c:v>785</c:v>
                </c:pt>
                <c:pt idx="32">
                  <c:v>795</c:v>
                </c:pt>
                <c:pt idx="33">
                  <c:v>806</c:v>
                </c:pt>
                <c:pt idx="34">
                  <c:v>817</c:v>
                </c:pt>
                <c:pt idx="35">
                  <c:v>828</c:v>
                </c:pt>
                <c:pt idx="36">
                  <c:v>840</c:v>
                </c:pt>
                <c:pt idx="37">
                  <c:v>852</c:v>
                </c:pt>
                <c:pt idx="38">
                  <c:v>864</c:v>
                </c:pt>
                <c:pt idx="39">
                  <c:v>877</c:v>
                </c:pt>
                <c:pt idx="40">
                  <c:v>1090</c:v>
                </c:pt>
                <c:pt idx="41">
                  <c:v>1103</c:v>
                </c:pt>
                <c:pt idx="42">
                  <c:v>1117</c:v>
                </c:pt>
                <c:pt idx="43">
                  <c:v>1131</c:v>
                </c:pt>
                <c:pt idx="44">
                  <c:v>1145</c:v>
                </c:pt>
                <c:pt idx="45">
                  <c:v>1160</c:v>
                </c:pt>
                <c:pt idx="46">
                  <c:v>1175</c:v>
                </c:pt>
                <c:pt idx="47">
                  <c:v>1190</c:v>
                </c:pt>
                <c:pt idx="48">
                  <c:v>1206</c:v>
                </c:pt>
                <c:pt idx="49">
                  <c:v>1222</c:v>
                </c:pt>
                <c:pt idx="50">
                  <c:v>1438</c:v>
                </c:pt>
                <c:pt idx="51">
                  <c:v>1455</c:v>
                </c:pt>
                <c:pt idx="52">
                  <c:v>1472</c:v>
                </c:pt>
                <c:pt idx="53">
                  <c:v>1489</c:v>
                </c:pt>
                <c:pt idx="54">
                  <c:v>1507</c:v>
                </c:pt>
                <c:pt idx="55">
                  <c:v>1525</c:v>
                </c:pt>
                <c:pt idx="56">
                  <c:v>1543</c:v>
                </c:pt>
                <c:pt idx="57">
                  <c:v>1562</c:v>
                </c:pt>
                <c:pt idx="58">
                  <c:v>1581</c:v>
                </c:pt>
                <c:pt idx="59">
                  <c:v>1600</c:v>
                </c:pt>
                <c:pt idx="60">
                  <c:v>1820</c:v>
                </c:pt>
                <c:pt idx="61">
                  <c:v>1840</c:v>
                </c:pt>
                <c:pt idx="62">
                  <c:v>1860</c:v>
                </c:pt>
                <c:pt idx="63">
                  <c:v>1881</c:v>
                </c:pt>
                <c:pt idx="64">
                  <c:v>1902</c:v>
                </c:pt>
                <c:pt idx="65">
                  <c:v>1923</c:v>
                </c:pt>
                <c:pt idx="66">
                  <c:v>1945</c:v>
                </c:pt>
                <c:pt idx="67">
                  <c:v>1967</c:v>
                </c:pt>
                <c:pt idx="68">
                  <c:v>1989</c:v>
                </c:pt>
                <c:pt idx="69">
                  <c:v>2012</c:v>
                </c:pt>
                <c:pt idx="70">
                  <c:v>2235</c:v>
                </c:pt>
                <c:pt idx="71">
                  <c:v>2258</c:v>
                </c:pt>
                <c:pt idx="72">
                  <c:v>2282</c:v>
                </c:pt>
                <c:pt idx="73">
                  <c:v>2306</c:v>
                </c:pt>
                <c:pt idx="74">
                  <c:v>2330</c:v>
                </c:pt>
                <c:pt idx="75">
                  <c:v>2355</c:v>
                </c:pt>
                <c:pt idx="76">
                  <c:v>2380</c:v>
                </c:pt>
                <c:pt idx="77">
                  <c:v>2405</c:v>
                </c:pt>
                <c:pt idx="78">
                  <c:v>2431</c:v>
                </c:pt>
                <c:pt idx="79">
                  <c:v>2457</c:v>
                </c:pt>
                <c:pt idx="80">
                  <c:v>2683</c:v>
                </c:pt>
                <c:pt idx="81">
                  <c:v>2710</c:v>
                </c:pt>
                <c:pt idx="82">
                  <c:v>2737</c:v>
                </c:pt>
                <c:pt idx="83">
                  <c:v>2764</c:v>
                </c:pt>
                <c:pt idx="84">
                  <c:v>2792</c:v>
                </c:pt>
                <c:pt idx="85">
                  <c:v>2820</c:v>
                </c:pt>
                <c:pt idx="86">
                  <c:v>2848</c:v>
                </c:pt>
                <c:pt idx="87">
                  <c:v>2877</c:v>
                </c:pt>
                <c:pt idx="88">
                  <c:v>2906</c:v>
                </c:pt>
                <c:pt idx="89">
                  <c:v>2935</c:v>
                </c:pt>
                <c:pt idx="90">
                  <c:v>3165</c:v>
                </c:pt>
                <c:pt idx="91">
                  <c:v>3195</c:v>
                </c:pt>
                <c:pt idx="92">
                  <c:v>3225</c:v>
                </c:pt>
                <c:pt idx="93">
                  <c:v>3256</c:v>
                </c:pt>
                <c:pt idx="94">
                  <c:v>3287</c:v>
                </c:pt>
                <c:pt idx="95">
                  <c:v>3318</c:v>
                </c:pt>
                <c:pt idx="96">
                  <c:v>3350</c:v>
                </c:pt>
                <c:pt idx="97">
                  <c:v>3382</c:v>
                </c:pt>
                <c:pt idx="98">
                  <c:v>3414</c:v>
                </c:pt>
                <c:pt idx="99">
                  <c:v>3447</c:v>
                </c:pt>
                <c:pt idx="100">
                  <c:v>3680</c:v>
                </c:pt>
                <c:pt idx="101">
                  <c:v>3713</c:v>
                </c:pt>
                <c:pt idx="102">
                  <c:v>3747</c:v>
                </c:pt>
                <c:pt idx="103">
                  <c:v>3781</c:v>
                </c:pt>
                <c:pt idx="104">
                  <c:v>3815</c:v>
                </c:pt>
                <c:pt idx="105">
                  <c:v>3850</c:v>
                </c:pt>
                <c:pt idx="106">
                  <c:v>3885</c:v>
                </c:pt>
                <c:pt idx="107">
                  <c:v>3920</c:v>
                </c:pt>
                <c:pt idx="108">
                  <c:v>3956</c:v>
                </c:pt>
                <c:pt idx="109">
                  <c:v>3992</c:v>
                </c:pt>
                <c:pt idx="110">
                  <c:v>4228</c:v>
                </c:pt>
                <c:pt idx="111">
                  <c:v>4265</c:v>
                </c:pt>
                <c:pt idx="112">
                  <c:v>4302</c:v>
                </c:pt>
                <c:pt idx="113">
                  <c:v>4339</c:v>
                </c:pt>
                <c:pt idx="114">
                  <c:v>4377</c:v>
                </c:pt>
                <c:pt idx="115">
                  <c:v>4415</c:v>
                </c:pt>
                <c:pt idx="116">
                  <c:v>4453</c:v>
                </c:pt>
                <c:pt idx="117">
                  <c:v>4492</c:v>
                </c:pt>
                <c:pt idx="118">
                  <c:v>4531</c:v>
                </c:pt>
                <c:pt idx="119">
                  <c:v>4570</c:v>
                </c:pt>
                <c:pt idx="120">
                  <c:v>4810</c:v>
                </c:pt>
                <c:pt idx="121">
                  <c:v>4850</c:v>
                </c:pt>
                <c:pt idx="122">
                  <c:v>4890</c:v>
                </c:pt>
                <c:pt idx="123">
                  <c:v>4931</c:v>
                </c:pt>
                <c:pt idx="124">
                  <c:v>4972</c:v>
                </c:pt>
                <c:pt idx="125">
                  <c:v>5013</c:v>
                </c:pt>
                <c:pt idx="126">
                  <c:v>5055</c:v>
                </c:pt>
                <c:pt idx="127">
                  <c:v>5097</c:v>
                </c:pt>
                <c:pt idx="128">
                  <c:v>5139</c:v>
                </c:pt>
                <c:pt idx="129">
                  <c:v>5182</c:v>
                </c:pt>
                <c:pt idx="130">
                  <c:v>5425</c:v>
                </c:pt>
                <c:pt idx="131">
                  <c:v>5468</c:v>
                </c:pt>
                <c:pt idx="132">
                  <c:v>5512</c:v>
                </c:pt>
                <c:pt idx="133">
                  <c:v>5556</c:v>
                </c:pt>
                <c:pt idx="134">
                  <c:v>5600</c:v>
                </c:pt>
                <c:pt idx="135">
                  <c:v>5645</c:v>
                </c:pt>
                <c:pt idx="136">
                  <c:v>5690</c:v>
                </c:pt>
                <c:pt idx="137">
                  <c:v>5735</c:v>
                </c:pt>
                <c:pt idx="138">
                  <c:v>5781</c:v>
                </c:pt>
                <c:pt idx="139">
                  <c:v>5827</c:v>
                </c:pt>
                <c:pt idx="140">
                  <c:v>6073</c:v>
                </c:pt>
                <c:pt idx="141">
                  <c:v>6120</c:v>
                </c:pt>
                <c:pt idx="142">
                  <c:v>6167</c:v>
                </c:pt>
                <c:pt idx="143">
                  <c:v>6214</c:v>
                </c:pt>
                <c:pt idx="144">
                  <c:v>6262</c:v>
                </c:pt>
                <c:pt idx="145">
                  <c:v>6310</c:v>
                </c:pt>
                <c:pt idx="146">
                  <c:v>6358</c:v>
                </c:pt>
                <c:pt idx="147">
                  <c:v>6407</c:v>
                </c:pt>
                <c:pt idx="148">
                  <c:v>6456</c:v>
                </c:pt>
                <c:pt idx="149">
                  <c:v>6505</c:v>
                </c:pt>
                <c:pt idx="150">
                  <c:v>6755</c:v>
                </c:pt>
                <c:pt idx="151">
                  <c:v>6805</c:v>
                </c:pt>
                <c:pt idx="152">
                  <c:v>6855</c:v>
                </c:pt>
                <c:pt idx="153">
                  <c:v>6906</c:v>
                </c:pt>
                <c:pt idx="154">
                  <c:v>6957</c:v>
                </c:pt>
                <c:pt idx="155">
                  <c:v>7008</c:v>
                </c:pt>
                <c:pt idx="156">
                  <c:v>7060</c:v>
                </c:pt>
                <c:pt idx="157">
                  <c:v>7112</c:v>
                </c:pt>
                <c:pt idx="158">
                  <c:v>7164</c:v>
                </c:pt>
                <c:pt idx="159">
                  <c:v>7217</c:v>
                </c:pt>
                <c:pt idx="160">
                  <c:v>7470</c:v>
                </c:pt>
                <c:pt idx="161">
                  <c:v>7523</c:v>
                </c:pt>
                <c:pt idx="162">
                  <c:v>7577</c:v>
                </c:pt>
                <c:pt idx="163">
                  <c:v>7631</c:v>
                </c:pt>
                <c:pt idx="164">
                  <c:v>7685</c:v>
                </c:pt>
                <c:pt idx="165">
                  <c:v>7740</c:v>
                </c:pt>
                <c:pt idx="166">
                  <c:v>7795</c:v>
                </c:pt>
                <c:pt idx="167">
                  <c:v>7850</c:v>
                </c:pt>
                <c:pt idx="168">
                  <c:v>7906</c:v>
                </c:pt>
                <c:pt idx="169">
                  <c:v>7962</c:v>
                </c:pt>
                <c:pt idx="170">
                  <c:v>8218</c:v>
                </c:pt>
                <c:pt idx="171">
                  <c:v>8275</c:v>
                </c:pt>
                <c:pt idx="172">
                  <c:v>8332</c:v>
                </c:pt>
                <c:pt idx="173">
                  <c:v>8389</c:v>
                </c:pt>
                <c:pt idx="174">
                  <c:v>8447</c:v>
                </c:pt>
                <c:pt idx="175">
                  <c:v>8505</c:v>
                </c:pt>
                <c:pt idx="176">
                  <c:v>8563</c:v>
                </c:pt>
                <c:pt idx="177">
                  <c:v>8622</c:v>
                </c:pt>
                <c:pt idx="178">
                  <c:v>8681</c:v>
                </c:pt>
                <c:pt idx="179">
                  <c:v>8740</c:v>
                </c:pt>
                <c:pt idx="180">
                  <c:v>9000</c:v>
                </c:pt>
                <c:pt idx="181">
                  <c:v>9060</c:v>
                </c:pt>
                <c:pt idx="182">
                  <c:v>9120</c:v>
                </c:pt>
                <c:pt idx="183">
                  <c:v>9181</c:v>
                </c:pt>
                <c:pt idx="184">
                  <c:v>9242</c:v>
                </c:pt>
                <c:pt idx="185">
                  <c:v>9303</c:v>
                </c:pt>
                <c:pt idx="186">
                  <c:v>9365</c:v>
                </c:pt>
                <c:pt idx="187">
                  <c:v>9427</c:v>
                </c:pt>
                <c:pt idx="188">
                  <c:v>9489</c:v>
                </c:pt>
                <c:pt idx="189">
                  <c:v>9552</c:v>
                </c:pt>
                <c:pt idx="190">
                  <c:v>9815</c:v>
                </c:pt>
                <c:pt idx="191">
                  <c:v>9878</c:v>
                </c:pt>
                <c:pt idx="192">
                  <c:v>9942</c:v>
                </c:pt>
                <c:pt idx="193">
                  <c:v>10006</c:v>
                </c:pt>
                <c:pt idx="194">
                  <c:v>10070</c:v>
                </c:pt>
                <c:pt idx="195">
                  <c:v>10135</c:v>
                </c:pt>
                <c:pt idx="196">
                  <c:v>10200</c:v>
                </c:pt>
                <c:pt idx="197">
                  <c:v>10265</c:v>
                </c:pt>
                <c:pt idx="198">
                  <c:v>10331</c:v>
                </c:pt>
                <c:pt idx="199">
                  <c:v>10397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58-4264-BB4C-FBA609E0F198}"/>
            </c:ext>
          </c:extLst>
        </c:ser>
        <c:ser>
          <c:idx val="4"/>
          <c:order val="4"/>
          <c:tx>
            <c:strRef>
              <c:f>'09.Player_NeedExp'!$G$8</c:f>
              <c:strCache>
                <c:ptCount val="1"/>
                <c:pt idx="0">
                  <c:v>누적 플레이어 요구 경험치</c:v>
                </c:pt>
              </c:strCache>
            </c:strRef>
          </c:tx>
          <c:spPr>
            <a:ln w="95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'09.Player_NeedExp'!$B$9:$B$208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'09.Player_NeedExp'!$G$9:$G$208</c:f>
              <c:numCache>
                <c:formatCode>General</c:formatCode>
                <c:ptCount val="20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91</c:v>
                </c:pt>
                <c:pt idx="4">
                  <c:v>123</c:v>
                </c:pt>
                <c:pt idx="5">
                  <c:v>156</c:v>
                </c:pt>
                <c:pt idx="6">
                  <c:v>191</c:v>
                </c:pt>
                <c:pt idx="7">
                  <c:v>228</c:v>
                </c:pt>
                <c:pt idx="8">
                  <c:v>267</c:v>
                </c:pt>
                <c:pt idx="9">
                  <c:v>309</c:v>
                </c:pt>
                <c:pt idx="10">
                  <c:v>554</c:v>
                </c:pt>
                <c:pt idx="11">
                  <c:v>802</c:v>
                </c:pt>
                <c:pt idx="12">
                  <c:v>1054</c:v>
                </c:pt>
                <c:pt idx="13">
                  <c:v>1310</c:v>
                </c:pt>
                <c:pt idx="14">
                  <c:v>1570</c:v>
                </c:pt>
                <c:pt idx="15">
                  <c:v>1835</c:v>
                </c:pt>
                <c:pt idx="16">
                  <c:v>2105</c:v>
                </c:pt>
                <c:pt idx="17">
                  <c:v>2380</c:v>
                </c:pt>
                <c:pt idx="18">
                  <c:v>2661</c:v>
                </c:pt>
                <c:pt idx="19">
                  <c:v>2948</c:v>
                </c:pt>
                <c:pt idx="20">
                  <c:v>3441</c:v>
                </c:pt>
                <c:pt idx="21">
                  <c:v>3941</c:v>
                </c:pt>
                <c:pt idx="22">
                  <c:v>4448</c:v>
                </c:pt>
                <c:pt idx="23">
                  <c:v>4962</c:v>
                </c:pt>
                <c:pt idx="24">
                  <c:v>5484</c:v>
                </c:pt>
                <c:pt idx="25">
                  <c:v>6014</c:v>
                </c:pt>
                <c:pt idx="26">
                  <c:v>6552</c:v>
                </c:pt>
                <c:pt idx="27">
                  <c:v>7099</c:v>
                </c:pt>
                <c:pt idx="28">
                  <c:v>7655</c:v>
                </c:pt>
                <c:pt idx="29">
                  <c:v>8220</c:v>
                </c:pt>
                <c:pt idx="30">
                  <c:v>8995</c:v>
                </c:pt>
                <c:pt idx="31">
                  <c:v>9780</c:v>
                </c:pt>
                <c:pt idx="32">
                  <c:v>10575</c:v>
                </c:pt>
                <c:pt idx="33">
                  <c:v>11381</c:v>
                </c:pt>
                <c:pt idx="34">
                  <c:v>12198</c:v>
                </c:pt>
                <c:pt idx="35">
                  <c:v>13026</c:v>
                </c:pt>
                <c:pt idx="36">
                  <c:v>13866</c:v>
                </c:pt>
                <c:pt idx="37">
                  <c:v>14718</c:v>
                </c:pt>
                <c:pt idx="38">
                  <c:v>15582</c:v>
                </c:pt>
                <c:pt idx="39">
                  <c:v>16459</c:v>
                </c:pt>
                <c:pt idx="40">
                  <c:v>17549</c:v>
                </c:pt>
                <c:pt idx="41">
                  <c:v>18652</c:v>
                </c:pt>
                <c:pt idx="42">
                  <c:v>19769</c:v>
                </c:pt>
                <c:pt idx="43">
                  <c:v>20900</c:v>
                </c:pt>
                <c:pt idx="44">
                  <c:v>22045</c:v>
                </c:pt>
                <c:pt idx="45">
                  <c:v>23205</c:v>
                </c:pt>
                <c:pt idx="46">
                  <c:v>24380</c:v>
                </c:pt>
                <c:pt idx="47">
                  <c:v>25570</c:v>
                </c:pt>
                <c:pt idx="48">
                  <c:v>26776</c:v>
                </c:pt>
                <c:pt idx="49">
                  <c:v>27998</c:v>
                </c:pt>
                <c:pt idx="50">
                  <c:v>29436</c:v>
                </c:pt>
                <c:pt idx="51">
                  <c:v>30891</c:v>
                </c:pt>
                <c:pt idx="52">
                  <c:v>32363</c:v>
                </c:pt>
                <c:pt idx="53">
                  <c:v>33852</c:v>
                </c:pt>
                <c:pt idx="54">
                  <c:v>35359</c:v>
                </c:pt>
                <c:pt idx="55">
                  <c:v>36884</c:v>
                </c:pt>
                <c:pt idx="56">
                  <c:v>38427</c:v>
                </c:pt>
                <c:pt idx="57">
                  <c:v>39989</c:v>
                </c:pt>
                <c:pt idx="58">
                  <c:v>41570</c:v>
                </c:pt>
                <c:pt idx="59">
                  <c:v>43170</c:v>
                </c:pt>
                <c:pt idx="60">
                  <c:v>44990</c:v>
                </c:pt>
                <c:pt idx="61">
                  <c:v>46830</c:v>
                </c:pt>
                <c:pt idx="62">
                  <c:v>48690</c:v>
                </c:pt>
                <c:pt idx="63">
                  <c:v>50571</c:v>
                </c:pt>
                <c:pt idx="64">
                  <c:v>52473</c:v>
                </c:pt>
                <c:pt idx="65">
                  <c:v>54396</c:v>
                </c:pt>
                <c:pt idx="66">
                  <c:v>56341</c:v>
                </c:pt>
                <c:pt idx="67">
                  <c:v>58308</c:v>
                </c:pt>
                <c:pt idx="68">
                  <c:v>60297</c:v>
                </c:pt>
                <c:pt idx="69">
                  <c:v>62309</c:v>
                </c:pt>
                <c:pt idx="70">
                  <c:v>64544</c:v>
                </c:pt>
                <c:pt idx="71">
                  <c:v>66802</c:v>
                </c:pt>
                <c:pt idx="72">
                  <c:v>69084</c:v>
                </c:pt>
                <c:pt idx="73">
                  <c:v>71390</c:v>
                </c:pt>
                <c:pt idx="74">
                  <c:v>73720</c:v>
                </c:pt>
                <c:pt idx="75">
                  <c:v>76075</c:v>
                </c:pt>
                <c:pt idx="76">
                  <c:v>78455</c:v>
                </c:pt>
                <c:pt idx="77">
                  <c:v>80860</c:v>
                </c:pt>
                <c:pt idx="78">
                  <c:v>83291</c:v>
                </c:pt>
                <c:pt idx="79">
                  <c:v>85748</c:v>
                </c:pt>
                <c:pt idx="80">
                  <c:v>88431</c:v>
                </c:pt>
                <c:pt idx="81">
                  <c:v>91141</c:v>
                </c:pt>
                <c:pt idx="82">
                  <c:v>93878</c:v>
                </c:pt>
                <c:pt idx="83">
                  <c:v>96642</c:v>
                </c:pt>
                <c:pt idx="84">
                  <c:v>99434</c:v>
                </c:pt>
                <c:pt idx="85">
                  <c:v>102254</c:v>
                </c:pt>
                <c:pt idx="86">
                  <c:v>105102</c:v>
                </c:pt>
                <c:pt idx="87">
                  <c:v>107979</c:v>
                </c:pt>
                <c:pt idx="88">
                  <c:v>110885</c:v>
                </c:pt>
                <c:pt idx="89">
                  <c:v>113820</c:v>
                </c:pt>
                <c:pt idx="90">
                  <c:v>116985</c:v>
                </c:pt>
                <c:pt idx="91">
                  <c:v>120180</c:v>
                </c:pt>
                <c:pt idx="92">
                  <c:v>123405</c:v>
                </c:pt>
                <c:pt idx="93">
                  <c:v>126661</c:v>
                </c:pt>
                <c:pt idx="94">
                  <c:v>129948</c:v>
                </c:pt>
                <c:pt idx="95">
                  <c:v>133266</c:v>
                </c:pt>
                <c:pt idx="96">
                  <c:v>136616</c:v>
                </c:pt>
                <c:pt idx="97">
                  <c:v>139998</c:v>
                </c:pt>
                <c:pt idx="98">
                  <c:v>143412</c:v>
                </c:pt>
                <c:pt idx="99">
                  <c:v>146859</c:v>
                </c:pt>
                <c:pt idx="100">
                  <c:v>150539</c:v>
                </c:pt>
                <c:pt idx="101">
                  <c:v>154252</c:v>
                </c:pt>
                <c:pt idx="102">
                  <c:v>157999</c:v>
                </c:pt>
                <c:pt idx="103">
                  <c:v>161780</c:v>
                </c:pt>
                <c:pt idx="104">
                  <c:v>165595</c:v>
                </c:pt>
                <c:pt idx="105">
                  <c:v>169445</c:v>
                </c:pt>
                <c:pt idx="106">
                  <c:v>173330</c:v>
                </c:pt>
                <c:pt idx="107">
                  <c:v>177250</c:v>
                </c:pt>
                <c:pt idx="108">
                  <c:v>181206</c:v>
                </c:pt>
                <c:pt idx="109">
                  <c:v>185198</c:v>
                </c:pt>
                <c:pt idx="110">
                  <c:v>189426</c:v>
                </c:pt>
                <c:pt idx="111">
                  <c:v>193691</c:v>
                </c:pt>
                <c:pt idx="112">
                  <c:v>197993</c:v>
                </c:pt>
                <c:pt idx="113">
                  <c:v>202332</c:v>
                </c:pt>
                <c:pt idx="114">
                  <c:v>206709</c:v>
                </c:pt>
                <c:pt idx="115">
                  <c:v>211124</c:v>
                </c:pt>
                <c:pt idx="116">
                  <c:v>215577</c:v>
                </c:pt>
                <c:pt idx="117">
                  <c:v>220069</c:v>
                </c:pt>
                <c:pt idx="118">
                  <c:v>224600</c:v>
                </c:pt>
                <c:pt idx="119">
                  <c:v>229170</c:v>
                </c:pt>
                <c:pt idx="120">
                  <c:v>233980</c:v>
                </c:pt>
                <c:pt idx="121">
                  <c:v>238830</c:v>
                </c:pt>
                <c:pt idx="122">
                  <c:v>243720</c:v>
                </c:pt>
                <c:pt idx="123">
                  <c:v>248651</c:v>
                </c:pt>
                <c:pt idx="124">
                  <c:v>253623</c:v>
                </c:pt>
                <c:pt idx="125">
                  <c:v>258636</c:v>
                </c:pt>
                <c:pt idx="126">
                  <c:v>263691</c:v>
                </c:pt>
                <c:pt idx="127">
                  <c:v>268788</c:v>
                </c:pt>
                <c:pt idx="128">
                  <c:v>273927</c:v>
                </c:pt>
                <c:pt idx="129">
                  <c:v>279109</c:v>
                </c:pt>
                <c:pt idx="130">
                  <c:v>284534</c:v>
                </c:pt>
                <c:pt idx="131">
                  <c:v>290002</c:v>
                </c:pt>
                <c:pt idx="132">
                  <c:v>295514</c:v>
                </c:pt>
                <c:pt idx="133">
                  <c:v>301070</c:v>
                </c:pt>
                <c:pt idx="134">
                  <c:v>306670</c:v>
                </c:pt>
                <c:pt idx="135">
                  <c:v>312315</c:v>
                </c:pt>
                <c:pt idx="136">
                  <c:v>318005</c:v>
                </c:pt>
                <c:pt idx="137">
                  <c:v>323740</c:v>
                </c:pt>
                <c:pt idx="138">
                  <c:v>329521</c:v>
                </c:pt>
                <c:pt idx="139">
                  <c:v>335348</c:v>
                </c:pt>
                <c:pt idx="140">
                  <c:v>341421</c:v>
                </c:pt>
                <c:pt idx="141">
                  <c:v>347541</c:v>
                </c:pt>
                <c:pt idx="142">
                  <c:v>353708</c:v>
                </c:pt>
                <c:pt idx="143">
                  <c:v>359922</c:v>
                </c:pt>
                <c:pt idx="144">
                  <c:v>366184</c:v>
                </c:pt>
                <c:pt idx="145">
                  <c:v>372494</c:v>
                </c:pt>
                <c:pt idx="146">
                  <c:v>378852</c:v>
                </c:pt>
                <c:pt idx="147">
                  <c:v>385259</c:v>
                </c:pt>
                <c:pt idx="148">
                  <c:v>391715</c:v>
                </c:pt>
                <c:pt idx="149">
                  <c:v>398220</c:v>
                </c:pt>
                <c:pt idx="150">
                  <c:v>404975</c:v>
                </c:pt>
                <c:pt idx="151">
                  <c:v>411780</c:v>
                </c:pt>
                <c:pt idx="152">
                  <c:v>418635</c:v>
                </c:pt>
                <c:pt idx="153">
                  <c:v>425541</c:v>
                </c:pt>
                <c:pt idx="154">
                  <c:v>432498</c:v>
                </c:pt>
                <c:pt idx="155">
                  <c:v>439506</c:v>
                </c:pt>
                <c:pt idx="156">
                  <c:v>446566</c:v>
                </c:pt>
                <c:pt idx="157">
                  <c:v>453678</c:v>
                </c:pt>
                <c:pt idx="158">
                  <c:v>460842</c:v>
                </c:pt>
                <c:pt idx="159">
                  <c:v>468059</c:v>
                </c:pt>
                <c:pt idx="160">
                  <c:v>475529</c:v>
                </c:pt>
                <c:pt idx="161">
                  <c:v>483052</c:v>
                </c:pt>
                <c:pt idx="162">
                  <c:v>490629</c:v>
                </c:pt>
                <c:pt idx="163">
                  <c:v>498260</c:v>
                </c:pt>
                <c:pt idx="164">
                  <c:v>505945</c:v>
                </c:pt>
                <c:pt idx="165">
                  <c:v>513685</c:v>
                </c:pt>
                <c:pt idx="166">
                  <c:v>521480</c:v>
                </c:pt>
                <c:pt idx="167">
                  <c:v>529330</c:v>
                </c:pt>
                <c:pt idx="168">
                  <c:v>537236</c:v>
                </c:pt>
                <c:pt idx="169">
                  <c:v>545198</c:v>
                </c:pt>
                <c:pt idx="170">
                  <c:v>553416</c:v>
                </c:pt>
                <c:pt idx="171">
                  <c:v>561691</c:v>
                </c:pt>
                <c:pt idx="172">
                  <c:v>570023</c:v>
                </c:pt>
                <c:pt idx="173">
                  <c:v>578412</c:v>
                </c:pt>
                <c:pt idx="174">
                  <c:v>586859</c:v>
                </c:pt>
                <c:pt idx="175">
                  <c:v>595364</c:v>
                </c:pt>
                <c:pt idx="176">
                  <c:v>603927</c:v>
                </c:pt>
                <c:pt idx="177">
                  <c:v>612549</c:v>
                </c:pt>
                <c:pt idx="178">
                  <c:v>621230</c:v>
                </c:pt>
                <c:pt idx="179">
                  <c:v>629970</c:v>
                </c:pt>
                <c:pt idx="180">
                  <c:v>638970</c:v>
                </c:pt>
                <c:pt idx="181">
                  <c:v>648030</c:v>
                </c:pt>
                <c:pt idx="182">
                  <c:v>657150</c:v>
                </c:pt>
                <c:pt idx="183">
                  <c:v>666331</c:v>
                </c:pt>
                <c:pt idx="184">
                  <c:v>675573</c:v>
                </c:pt>
                <c:pt idx="185">
                  <c:v>684876</c:v>
                </c:pt>
                <c:pt idx="186">
                  <c:v>694241</c:v>
                </c:pt>
                <c:pt idx="187">
                  <c:v>703668</c:v>
                </c:pt>
                <c:pt idx="188">
                  <c:v>713157</c:v>
                </c:pt>
                <c:pt idx="189">
                  <c:v>722709</c:v>
                </c:pt>
                <c:pt idx="190">
                  <c:v>732524</c:v>
                </c:pt>
                <c:pt idx="191">
                  <c:v>742402</c:v>
                </c:pt>
                <c:pt idx="192">
                  <c:v>752344</c:v>
                </c:pt>
                <c:pt idx="193">
                  <c:v>762350</c:v>
                </c:pt>
                <c:pt idx="194">
                  <c:v>772420</c:v>
                </c:pt>
                <c:pt idx="195">
                  <c:v>782555</c:v>
                </c:pt>
                <c:pt idx="196">
                  <c:v>792755</c:v>
                </c:pt>
                <c:pt idx="197">
                  <c:v>803020</c:v>
                </c:pt>
                <c:pt idx="198">
                  <c:v>813351</c:v>
                </c:pt>
                <c:pt idx="199">
                  <c:v>823748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58-4264-BB4C-FBA609E0F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45567"/>
        <c:axId val="135151807"/>
      </c:scatterChart>
      <c:valAx>
        <c:axId val="13514556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b="1"/>
                  <a:t>레벨</a:t>
                </a:r>
                <a:endParaRPr lang="ko-K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51807"/>
        <c:crosses val="autoZero"/>
        <c:crossBetween val="midCat"/>
        <c:majorUnit val="10"/>
      </c:valAx>
      <c:valAx>
        <c:axId val="1351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4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플레이어 획득 재화량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'10.Player_GetCoin'!$C$8</c:f>
              <c:strCache>
                <c:ptCount val="1"/>
                <c:pt idx="0">
                  <c:v>기본 획득 재화량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'10.Player_GetCoin'!$B$9:$B$208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'10.Player_GetCoin'!$C$9:$C$208</c:f>
              <c:numCache>
                <c:formatCode>General</c:formatCode>
                <c:ptCount val="2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23</c:v>
                </c:pt>
                <c:pt idx="15">
                  <c:v>26</c:v>
                </c:pt>
                <c:pt idx="16">
                  <c:v>29</c:v>
                </c:pt>
                <c:pt idx="17">
                  <c:v>32</c:v>
                </c:pt>
                <c:pt idx="18">
                  <c:v>35</c:v>
                </c:pt>
                <c:pt idx="19">
                  <c:v>39</c:v>
                </c:pt>
                <c:pt idx="20">
                  <c:v>43</c:v>
                </c:pt>
                <c:pt idx="21">
                  <c:v>47</c:v>
                </c:pt>
                <c:pt idx="22">
                  <c:v>51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86</c:v>
                </c:pt>
                <c:pt idx="30">
                  <c:v>92</c:v>
                </c:pt>
                <c:pt idx="31">
                  <c:v>98</c:v>
                </c:pt>
                <c:pt idx="32">
                  <c:v>104</c:v>
                </c:pt>
                <c:pt idx="33">
                  <c:v>110</c:v>
                </c:pt>
                <c:pt idx="34">
                  <c:v>117</c:v>
                </c:pt>
                <c:pt idx="35">
                  <c:v>124</c:v>
                </c:pt>
                <c:pt idx="36">
                  <c:v>131</c:v>
                </c:pt>
                <c:pt idx="37">
                  <c:v>138</c:v>
                </c:pt>
                <c:pt idx="38">
                  <c:v>145</c:v>
                </c:pt>
                <c:pt idx="39">
                  <c:v>153</c:v>
                </c:pt>
                <c:pt idx="40">
                  <c:v>161</c:v>
                </c:pt>
                <c:pt idx="41">
                  <c:v>169</c:v>
                </c:pt>
                <c:pt idx="42">
                  <c:v>177</c:v>
                </c:pt>
                <c:pt idx="43">
                  <c:v>185</c:v>
                </c:pt>
                <c:pt idx="44">
                  <c:v>194</c:v>
                </c:pt>
                <c:pt idx="45">
                  <c:v>203</c:v>
                </c:pt>
                <c:pt idx="46">
                  <c:v>212</c:v>
                </c:pt>
                <c:pt idx="47">
                  <c:v>221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  <c:pt idx="51">
                  <c:v>260</c:v>
                </c:pt>
                <c:pt idx="52">
                  <c:v>270</c:v>
                </c:pt>
                <c:pt idx="53">
                  <c:v>280</c:v>
                </c:pt>
                <c:pt idx="54">
                  <c:v>291</c:v>
                </c:pt>
                <c:pt idx="55">
                  <c:v>302</c:v>
                </c:pt>
                <c:pt idx="56">
                  <c:v>313</c:v>
                </c:pt>
                <c:pt idx="57">
                  <c:v>324</c:v>
                </c:pt>
                <c:pt idx="58">
                  <c:v>335</c:v>
                </c:pt>
                <c:pt idx="59">
                  <c:v>347</c:v>
                </c:pt>
                <c:pt idx="60">
                  <c:v>359</c:v>
                </c:pt>
                <c:pt idx="61">
                  <c:v>371</c:v>
                </c:pt>
                <c:pt idx="62">
                  <c:v>383</c:v>
                </c:pt>
                <c:pt idx="63">
                  <c:v>395</c:v>
                </c:pt>
                <c:pt idx="64">
                  <c:v>408</c:v>
                </c:pt>
                <c:pt idx="65">
                  <c:v>421</c:v>
                </c:pt>
                <c:pt idx="66">
                  <c:v>434</c:v>
                </c:pt>
                <c:pt idx="67">
                  <c:v>447</c:v>
                </c:pt>
                <c:pt idx="68">
                  <c:v>460</c:v>
                </c:pt>
                <c:pt idx="69">
                  <c:v>474</c:v>
                </c:pt>
                <c:pt idx="70">
                  <c:v>488</c:v>
                </c:pt>
                <c:pt idx="71">
                  <c:v>502</c:v>
                </c:pt>
                <c:pt idx="72">
                  <c:v>516</c:v>
                </c:pt>
                <c:pt idx="73">
                  <c:v>530</c:v>
                </c:pt>
                <c:pt idx="74">
                  <c:v>545</c:v>
                </c:pt>
                <c:pt idx="75">
                  <c:v>560</c:v>
                </c:pt>
                <c:pt idx="76">
                  <c:v>575</c:v>
                </c:pt>
                <c:pt idx="77">
                  <c:v>590</c:v>
                </c:pt>
                <c:pt idx="78">
                  <c:v>605</c:v>
                </c:pt>
                <c:pt idx="79">
                  <c:v>621</c:v>
                </c:pt>
                <c:pt idx="80">
                  <c:v>637</c:v>
                </c:pt>
                <c:pt idx="81">
                  <c:v>653</c:v>
                </c:pt>
                <c:pt idx="82">
                  <c:v>669</c:v>
                </c:pt>
                <c:pt idx="83">
                  <c:v>685</c:v>
                </c:pt>
                <c:pt idx="84">
                  <c:v>702</c:v>
                </c:pt>
                <c:pt idx="85">
                  <c:v>719</c:v>
                </c:pt>
                <c:pt idx="86">
                  <c:v>736</c:v>
                </c:pt>
                <c:pt idx="87">
                  <c:v>753</c:v>
                </c:pt>
                <c:pt idx="88">
                  <c:v>770</c:v>
                </c:pt>
                <c:pt idx="89">
                  <c:v>788</c:v>
                </c:pt>
                <c:pt idx="90">
                  <c:v>806</c:v>
                </c:pt>
                <c:pt idx="91">
                  <c:v>824</c:v>
                </c:pt>
                <c:pt idx="92">
                  <c:v>842</c:v>
                </c:pt>
                <c:pt idx="93">
                  <c:v>860</c:v>
                </c:pt>
                <c:pt idx="94">
                  <c:v>879</c:v>
                </c:pt>
                <c:pt idx="95">
                  <c:v>898</c:v>
                </c:pt>
                <c:pt idx="96">
                  <c:v>917</c:v>
                </c:pt>
                <c:pt idx="97">
                  <c:v>936</c:v>
                </c:pt>
                <c:pt idx="98">
                  <c:v>955</c:v>
                </c:pt>
                <c:pt idx="99">
                  <c:v>975</c:v>
                </c:pt>
                <c:pt idx="100">
                  <c:v>995</c:v>
                </c:pt>
                <c:pt idx="101">
                  <c:v>1015</c:v>
                </c:pt>
                <c:pt idx="102">
                  <c:v>1035</c:v>
                </c:pt>
                <c:pt idx="103">
                  <c:v>1055</c:v>
                </c:pt>
                <c:pt idx="104">
                  <c:v>1076</c:v>
                </c:pt>
                <c:pt idx="105">
                  <c:v>1097</c:v>
                </c:pt>
                <c:pt idx="106">
                  <c:v>1118</c:v>
                </c:pt>
                <c:pt idx="107">
                  <c:v>1139</c:v>
                </c:pt>
                <c:pt idx="108">
                  <c:v>1160</c:v>
                </c:pt>
                <c:pt idx="109">
                  <c:v>1182</c:v>
                </c:pt>
                <c:pt idx="110">
                  <c:v>1204</c:v>
                </c:pt>
                <c:pt idx="111">
                  <c:v>1226</c:v>
                </c:pt>
                <c:pt idx="112">
                  <c:v>1248</c:v>
                </c:pt>
                <c:pt idx="113">
                  <c:v>1270</c:v>
                </c:pt>
                <c:pt idx="114">
                  <c:v>1293</c:v>
                </c:pt>
                <c:pt idx="115">
                  <c:v>1316</c:v>
                </c:pt>
                <c:pt idx="116">
                  <c:v>1339</c:v>
                </c:pt>
                <c:pt idx="117">
                  <c:v>1362</c:v>
                </c:pt>
                <c:pt idx="118">
                  <c:v>1385</c:v>
                </c:pt>
                <c:pt idx="119">
                  <c:v>1409</c:v>
                </c:pt>
                <c:pt idx="120">
                  <c:v>1433</c:v>
                </c:pt>
                <c:pt idx="121">
                  <c:v>1457</c:v>
                </c:pt>
                <c:pt idx="122">
                  <c:v>1481</c:v>
                </c:pt>
                <c:pt idx="123">
                  <c:v>1505</c:v>
                </c:pt>
                <c:pt idx="124">
                  <c:v>1530</c:v>
                </c:pt>
                <c:pt idx="125">
                  <c:v>1555</c:v>
                </c:pt>
                <c:pt idx="126">
                  <c:v>1580</c:v>
                </c:pt>
                <c:pt idx="127">
                  <c:v>1605</c:v>
                </c:pt>
                <c:pt idx="128">
                  <c:v>1630</c:v>
                </c:pt>
                <c:pt idx="129">
                  <c:v>1656</c:v>
                </c:pt>
                <c:pt idx="130">
                  <c:v>1682</c:v>
                </c:pt>
                <c:pt idx="131">
                  <c:v>1708</c:v>
                </c:pt>
                <c:pt idx="132">
                  <c:v>1734</c:v>
                </c:pt>
                <c:pt idx="133">
                  <c:v>1760</c:v>
                </c:pt>
                <c:pt idx="134">
                  <c:v>1787</c:v>
                </c:pt>
                <c:pt idx="135">
                  <c:v>1814</c:v>
                </c:pt>
                <c:pt idx="136">
                  <c:v>1841</c:v>
                </c:pt>
                <c:pt idx="137">
                  <c:v>1868</c:v>
                </c:pt>
                <c:pt idx="138">
                  <c:v>1895</c:v>
                </c:pt>
                <c:pt idx="139">
                  <c:v>1923</c:v>
                </c:pt>
                <c:pt idx="140">
                  <c:v>1951</c:v>
                </c:pt>
                <c:pt idx="141">
                  <c:v>1979</c:v>
                </c:pt>
                <c:pt idx="142">
                  <c:v>2007</c:v>
                </c:pt>
                <c:pt idx="143">
                  <c:v>2035</c:v>
                </c:pt>
                <c:pt idx="144">
                  <c:v>2064</c:v>
                </c:pt>
                <c:pt idx="145">
                  <c:v>2093</c:v>
                </c:pt>
                <c:pt idx="146">
                  <c:v>2122</c:v>
                </c:pt>
                <c:pt idx="147">
                  <c:v>2151</c:v>
                </c:pt>
                <c:pt idx="148">
                  <c:v>2180</c:v>
                </c:pt>
                <c:pt idx="149">
                  <c:v>2210</c:v>
                </c:pt>
                <c:pt idx="150">
                  <c:v>2240</c:v>
                </c:pt>
                <c:pt idx="151">
                  <c:v>2270</c:v>
                </c:pt>
                <c:pt idx="152">
                  <c:v>2300</c:v>
                </c:pt>
                <c:pt idx="153">
                  <c:v>2330</c:v>
                </c:pt>
                <c:pt idx="154">
                  <c:v>2361</c:v>
                </c:pt>
                <c:pt idx="155">
                  <c:v>2392</c:v>
                </c:pt>
                <c:pt idx="156">
                  <c:v>2423</c:v>
                </c:pt>
                <c:pt idx="157">
                  <c:v>2454</c:v>
                </c:pt>
                <c:pt idx="158">
                  <c:v>2485</c:v>
                </c:pt>
                <c:pt idx="159">
                  <c:v>2517</c:v>
                </c:pt>
                <c:pt idx="160">
                  <c:v>2549</c:v>
                </c:pt>
                <c:pt idx="161">
                  <c:v>2581</c:v>
                </c:pt>
                <c:pt idx="162">
                  <c:v>2613</c:v>
                </c:pt>
                <c:pt idx="163">
                  <c:v>2645</c:v>
                </c:pt>
                <c:pt idx="164">
                  <c:v>2678</c:v>
                </c:pt>
                <c:pt idx="165">
                  <c:v>2711</c:v>
                </c:pt>
                <c:pt idx="166">
                  <c:v>2744</c:v>
                </c:pt>
                <c:pt idx="167">
                  <c:v>2777</c:v>
                </c:pt>
                <c:pt idx="168">
                  <c:v>2810</c:v>
                </c:pt>
                <c:pt idx="169">
                  <c:v>2844</c:v>
                </c:pt>
                <c:pt idx="170">
                  <c:v>2878</c:v>
                </c:pt>
                <c:pt idx="171">
                  <c:v>2912</c:v>
                </c:pt>
                <c:pt idx="172">
                  <c:v>2946</c:v>
                </c:pt>
                <c:pt idx="173">
                  <c:v>2980</c:v>
                </c:pt>
                <c:pt idx="174">
                  <c:v>3015</c:v>
                </c:pt>
                <c:pt idx="175">
                  <c:v>3050</c:v>
                </c:pt>
                <c:pt idx="176">
                  <c:v>3085</c:v>
                </c:pt>
                <c:pt idx="177">
                  <c:v>3120</c:v>
                </c:pt>
                <c:pt idx="178">
                  <c:v>3155</c:v>
                </c:pt>
                <c:pt idx="179">
                  <c:v>3191</c:v>
                </c:pt>
                <c:pt idx="180">
                  <c:v>3227</c:v>
                </c:pt>
                <c:pt idx="181">
                  <c:v>3263</c:v>
                </c:pt>
                <c:pt idx="182">
                  <c:v>3299</c:v>
                </c:pt>
                <c:pt idx="183">
                  <c:v>3335</c:v>
                </c:pt>
                <c:pt idx="184">
                  <c:v>3372</c:v>
                </c:pt>
                <c:pt idx="185">
                  <c:v>3409</c:v>
                </c:pt>
                <c:pt idx="186">
                  <c:v>3446</c:v>
                </c:pt>
                <c:pt idx="187">
                  <c:v>3483</c:v>
                </c:pt>
                <c:pt idx="188">
                  <c:v>3520</c:v>
                </c:pt>
                <c:pt idx="189">
                  <c:v>3558</c:v>
                </c:pt>
                <c:pt idx="190">
                  <c:v>3596</c:v>
                </c:pt>
                <c:pt idx="191">
                  <c:v>3634</c:v>
                </c:pt>
                <c:pt idx="192">
                  <c:v>3672</c:v>
                </c:pt>
                <c:pt idx="193">
                  <c:v>3710</c:v>
                </c:pt>
                <c:pt idx="194">
                  <c:v>3749</c:v>
                </c:pt>
                <c:pt idx="195">
                  <c:v>3788</c:v>
                </c:pt>
                <c:pt idx="196">
                  <c:v>3827</c:v>
                </c:pt>
                <c:pt idx="197">
                  <c:v>3866</c:v>
                </c:pt>
                <c:pt idx="198">
                  <c:v>3905</c:v>
                </c:pt>
                <c:pt idx="199">
                  <c:v>3945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D-442B-868B-5D2C82574D66}"/>
            </c:ext>
          </c:extLst>
        </c:ser>
        <c:ser>
          <c:idx val="1"/>
          <c:order val="1"/>
          <c:tx>
            <c:strRef>
              <c:f>'10.Player_GetCoin'!$D$8</c:f>
              <c:strCache>
                <c:ptCount val="1"/>
                <c:pt idx="0">
                  <c:v>획득 재화량 보정값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'10.Player_GetCoin'!$B$9:$B$208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'10.Player_GetCoin'!$D$9:$D$208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105</c:v>
                </c:pt>
                <c:pt idx="106">
                  <c:v>105</c:v>
                </c:pt>
                <c:pt idx="107">
                  <c:v>105</c:v>
                </c:pt>
                <c:pt idx="108">
                  <c:v>105</c:v>
                </c:pt>
                <c:pt idx="109">
                  <c:v>105</c:v>
                </c:pt>
                <c:pt idx="110">
                  <c:v>105</c:v>
                </c:pt>
                <c:pt idx="111">
                  <c:v>105</c:v>
                </c:pt>
                <c:pt idx="112">
                  <c:v>105</c:v>
                </c:pt>
                <c:pt idx="113">
                  <c:v>105</c:v>
                </c:pt>
                <c:pt idx="114">
                  <c:v>105</c:v>
                </c:pt>
                <c:pt idx="115">
                  <c:v>105</c:v>
                </c:pt>
                <c:pt idx="116">
                  <c:v>105</c:v>
                </c:pt>
                <c:pt idx="117">
                  <c:v>105</c:v>
                </c:pt>
                <c:pt idx="118">
                  <c:v>105</c:v>
                </c:pt>
                <c:pt idx="119">
                  <c:v>105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135</c:v>
                </c:pt>
                <c:pt idx="136">
                  <c:v>135</c:v>
                </c:pt>
                <c:pt idx="137">
                  <c:v>135</c:v>
                </c:pt>
                <c:pt idx="138">
                  <c:v>135</c:v>
                </c:pt>
                <c:pt idx="139">
                  <c:v>135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135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165</c:v>
                </c:pt>
                <c:pt idx="166">
                  <c:v>165</c:v>
                </c:pt>
                <c:pt idx="167">
                  <c:v>165</c:v>
                </c:pt>
                <c:pt idx="168">
                  <c:v>165</c:v>
                </c:pt>
                <c:pt idx="169">
                  <c:v>165</c:v>
                </c:pt>
                <c:pt idx="170">
                  <c:v>165</c:v>
                </c:pt>
                <c:pt idx="171">
                  <c:v>165</c:v>
                </c:pt>
                <c:pt idx="172">
                  <c:v>165</c:v>
                </c:pt>
                <c:pt idx="173">
                  <c:v>165</c:v>
                </c:pt>
                <c:pt idx="174">
                  <c:v>165</c:v>
                </c:pt>
                <c:pt idx="175">
                  <c:v>165</c:v>
                </c:pt>
                <c:pt idx="176">
                  <c:v>165</c:v>
                </c:pt>
                <c:pt idx="177">
                  <c:v>165</c:v>
                </c:pt>
                <c:pt idx="178">
                  <c:v>165</c:v>
                </c:pt>
                <c:pt idx="179">
                  <c:v>165</c:v>
                </c:pt>
                <c:pt idx="180">
                  <c:v>180</c:v>
                </c:pt>
                <c:pt idx="181">
                  <c:v>180</c:v>
                </c:pt>
                <c:pt idx="182">
                  <c:v>180</c:v>
                </c:pt>
                <c:pt idx="183">
                  <c:v>180</c:v>
                </c:pt>
                <c:pt idx="184">
                  <c:v>180</c:v>
                </c:pt>
                <c:pt idx="185">
                  <c:v>180</c:v>
                </c:pt>
                <c:pt idx="186">
                  <c:v>180</c:v>
                </c:pt>
                <c:pt idx="187">
                  <c:v>180</c:v>
                </c:pt>
                <c:pt idx="188">
                  <c:v>180</c:v>
                </c:pt>
                <c:pt idx="189">
                  <c:v>180</c:v>
                </c:pt>
                <c:pt idx="190">
                  <c:v>180</c:v>
                </c:pt>
                <c:pt idx="191">
                  <c:v>180</c:v>
                </c:pt>
                <c:pt idx="192">
                  <c:v>180</c:v>
                </c:pt>
                <c:pt idx="193">
                  <c:v>180</c:v>
                </c:pt>
                <c:pt idx="194">
                  <c:v>180</c:v>
                </c:pt>
                <c:pt idx="195">
                  <c:v>195</c:v>
                </c:pt>
                <c:pt idx="196">
                  <c:v>195</c:v>
                </c:pt>
                <c:pt idx="197">
                  <c:v>195</c:v>
                </c:pt>
                <c:pt idx="198">
                  <c:v>195</c:v>
                </c:pt>
                <c:pt idx="199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9D-442B-868B-5D2C82574D66}"/>
            </c:ext>
          </c:extLst>
        </c:ser>
        <c:ser>
          <c:idx val="2"/>
          <c:order val="2"/>
          <c:tx>
            <c:strRef>
              <c:f>'10.Player_GetCoin'!$E$8</c:f>
              <c:strCache>
                <c:ptCount val="1"/>
                <c:pt idx="0">
                  <c:v>최종 획득 재화량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'10.Player_GetCoin'!$B$9:$B$208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'10.Player_GetCoin'!$E$9:$E$208</c:f>
              <c:numCache>
                <c:formatCode>General</c:formatCode>
                <c:ptCount val="2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23</c:v>
                </c:pt>
                <c:pt idx="15">
                  <c:v>41</c:v>
                </c:pt>
                <c:pt idx="16">
                  <c:v>44</c:v>
                </c:pt>
                <c:pt idx="17">
                  <c:v>47</c:v>
                </c:pt>
                <c:pt idx="18">
                  <c:v>50</c:v>
                </c:pt>
                <c:pt idx="19">
                  <c:v>54</c:v>
                </c:pt>
                <c:pt idx="20">
                  <c:v>58</c:v>
                </c:pt>
                <c:pt idx="21">
                  <c:v>62</c:v>
                </c:pt>
                <c:pt idx="22">
                  <c:v>66</c:v>
                </c:pt>
                <c:pt idx="23">
                  <c:v>70</c:v>
                </c:pt>
                <c:pt idx="24">
                  <c:v>75</c:v>
                </c:pt>
                <c:pt idx="25">
                  <c:v>80</c:v>
                </c:pt>
                <c:pt idx="26">
                  <c:v>85</c:v>
                </c:pt>
                <c:pt idx="27">
                  <c:v>90</c:v>
                </c:pt>
                <c:pt idx="28">
                  <c:v>95</c:v>
                </c:pt>
                <c:pt idx="29">
                  <c:v>101</c:v>
                </c:pt>
                <c:pt idx="30">
                  <c:v>122</c:v>
                </c:pt>
                <c:pt idx="31">
                  <c:v>128</c:v>
                </c:pt>
                <c:pt idx="32">
                  <c:v>134</c:v>
                </c:pt>
                <c:pt idx="33">
                  <c:v>140</c:v>
                </c:pt>
                <c:pt idx="34">
                  <c:v>147</c:v>
                </c:pt>
                <c:pt idx="35">
                  <c:v>154</c:v>
                </c:pt>
                <c:pt idx="36">
                  <c:v>161</c:v>
                </c:pt>
                <c:pt idx="37">
                  <c:v>168</c:v>
                </c:pt>
                <c:pt idx="38">
                  <c:v>175</c:v>
                </c:pt>
                <c:pt idx="39">
                  <c:v>183</c:v>
                </c:pt>
                <c:pt idx="40">
                  <c:v>191</c:v>
                </c:pt>
                <c:pt idx="41">
                  <c:v>199</c:v>
                </c:pt>
                <c:pt idx="42">
                  <c:v>207</c:v>
                </c:pt>
                <c:pt idx="43">
                  <c:v>215</c:v>
                </c:pt>
                <c:pt idx="44">
                  <c:v>224</c:v>
                </c:pt>
                <c:pt idx="45">
                  <c:v>248</c:v>
                </c:pt>
                <c:pt idx="46">
                  <c:v>257</c:v>
                </c:pt>
                <c:pt idx="47">
                  <c:v>266</c:v>
                </c:pt>
                <c:pt idx="48">
                  <c:v>275</c:v>
                </c:pt>
                <c:pt idx="49">
                  <c:v>285</c:v>
                </c:pt>
                <c:pt idx="50">
                  <c:v>295</c:v>
                </c:pt>
                <c:pt idx="51">
                  <c:v>305</c:v>
                </c:pt>
                <c:pt idx="52">
                  <c:v>315</c:v>
                </c:pt>
                <c:pt idx="53">
                  <c:v>325</c:v>
                </c:pt>
                <c:pt idx="54">
                  <c:v>336</c:v>
                </c:pt>
                <c:pt idx="55">
                  <c:v>347</c:v>
                </c:pt>
                <c:pt idx="56">
                  <c:v>358</c:v>
                </c:pt>
                <c:pt idx="57">
                  <c:v>369</c:v>
                </c:pt>
                <c:pt idx="58">
                  <c:v>380</c:v>
                </c:pt>
                <c:pt idx="59">
                  <c:v>392</c:v>
                </c:pt>
                <c:pt idx="60">
                  <c:v>419</c:v>
                </c:pt>
                <c:pt idx="61">
                  <c:v>431</c:v>
                </c:pt>
                <c:pt idx="62">
                  <c:v>443</c:v>
                </c:pt>
                <c:pt idx="63">
                  <c:v>455</c:v>
                </c:pt>
                <c:pt idx="64">
                  <c:v>468</c:v>
                </c:pt>
                <c:pt idx="65">
                  <c:v>481</c:v>
                </c:pt>
                <c:pt idx="66">
                  <c:v>494</c:v>
                </c:pt>
                <c:pt idx="67">
                  <c:v>507</c:v>
                </c:pt>
                <c:pt idx="68">
                  <c:v>520</c:v>
                </c:pt>
                <c:pt idx="69">
                  <c:v>534</c:v>
                </c:pt>
                <c:pt idx="70">
                  <c:v>548</c:v>
                </c:pt>
                <c:pt idx="71">
                  <c:v>562</c:v>
                </c:pt>
                <c:pt idx="72">
                  <c:v>576</c:v>
                </c:pt>
                <c:pt idx="73">
                  <c:v>590</c:v>
                </c:pt>
                <c:pt idx="74">
                  <c:v>605</c:v>
                </c:pt>
                <c:pt idx="75">
                  <c:v>635</c:v>
                </c:pt>
                <c:pt idx="76">
                  <c:v>650</c:v>
                </c:pt>
                <c:pt idx="77">
                  <c:v>665</c:v>
                </c:pt>
                <c:pt idx="78">
                  <c:v>680</c:v>
                </c:pt>
                <c:pt idx="79">
                  <c:v>696</c:v>
                </c:pt>
                <c:pt idx="80">
                  <c:v>712</c:v>
                </c:pt>
                <c:pt idx="81">
                  <c:v>728</c:v>
                </c:pt>
                <c:pt idx="82">
                  <c:v>744</c:v>
                </c:pt>
                <c:pt idx="83">
                  <c:v>760</c:v>
                </c:pt>
                <c:pt idx="84">
                  <c:v>777</c:v>
                </c:pt>
                <c:pt idx="85">
                  <c:v>794</c:v>
                </c:pt>
                <c:pt idx="86">
                  <c:v>811</c:v>
                </c:pt>
                <c:pt idx="87">
                  <c:v>828</c:v>
                </c:pt>
                <c:pt idx="88">
                  <c:v>845</c:v>
                </c:pt>
                <c:pt idx="89">
                  <c:v>863</c:v>
                </c:pt>
                <c:pt idx="90">
                  <c:v>896</c:v>
                </c:pt>
                <c:pt idx="91">
                  <c:v>914</c:v>
                </c:pt>
                <c:pt idx="92">
                  <c:v>932</c:v>
                </c:pt>
                <c:pt idx="93">
                  <c:v>950</c:v>
                </c:pt>
                <c:pt idx="94">
                  <c:v>969</c:v>
                </c:pt>
                <c:pt idx="95">
                  <c:v>988</c:v>
                </c:pt>
                <c:pt idx="96">
                  <c:v>1007</c:v>
                </c:pt>
                <c:pt idx="97">
                  <c:v>1026</c:v>
                </c:pt>
                <c:pt idx="98">
                  <c:v>1045</c:v>
                </c:pt>
                <c:pt idx="99">
                  <c:v>1065</c:v>
                </c:pt>
                <c:pt idx="100">
                  <c:v>1085</c:v>
                </c:pt>
                <c:pt idx="101">
                  <c:v>1105</c:v>
                </c:pt>
                <c:pt idx="102">
                  <c:v>1125</c:v>
                </c:pt>
                <c:pt idx="103">
                  <c:v>1145</c:v>
                </c:pt>
                <c:pt idx="104">
                  <c:v>1166</c:v>
                </c:pt>
                <c:pt idx="105">
                  <c:v>1202</c:v>
                </c:pt>
                <c:pt idx="106">
                  <c:v>1223</c:v>
                </c:pt>
                <c:pt idx="107">
                  <c:v>1244</c:v>
                </c:pt>
                <c:pt idx="108">
                  <c:v>1265</c:v>
                </c:pt>
                <c:pt idx="109">
                  <c:v>1287</c:v>
                </c:pt>
                <c:pt idx="110">
                  <c:v>1309</c:v>
                </c:pt>
                <c:pt idx="111">
                  <c:v>1331</c:v>
                </c:pt>
                <c:pt idx="112">
                  <c:v>1353</c:v>
                </c:pt>
                <c:pt idx="113">
                  <c:v>1375</c:v>
                </c:pt>
                <c:pt idx="114">
                  <c:v>1398</c:v>
                </c:pt>
                <c:pt idx="115">
                  <c:v>1421</c:v>
                </c:pt>
                <c:pt idx="116">
                  <c:v>1444</c:v>
                </c:pt>
                <c:pt idx="117">
                  <c:v>1467</c:v>
                </c:pt>
                <c:pt idx="118">
                  <c:v>1490</c:v>
                </c:pt>
                <c:pt idx="119">
                  <c:v>1514</c:v>
                </c:pt>
                <c:pt idx="120">
                  <c:v>1553</c:v>
                </c:pt>
                <c:pt idx="121">
                  <c:v>1577</c:v>
                </c:pt>
                <c:pt idx="122">
                  <c:v>1601</c:v>
                </c:pt>
                <c:pt idx="123">
                  <c:v>1625</c:v>
                </c:pt>
                <c:pt idx="124">
                  <c:v>1650</c:v>
                </c:pt>
                <c:pt idx="125">
                  <c:v>1675</c:v>
                </c:pt>
                <c:pt idx="126">
                  <c:v>1700</c:v>
                </c:pt>
                <c:pt idx="127">
                  <c:v>1725</c:v>
                </c:pt>
                <c:pt idx="128">
                  <c:v>1750</c:v>
                </c:pt>
                <c:pt idx="129">
                  <c:v>1776</c:v>
                </c:pt>
                <c:pt idx="130">
                  <c:v>1802</c:v>
                </c:pt>
                <c:pt idx="131">
                  <c:v>1828</c:v>
                </c:pt>
                <c:pt idx="132">
                  <c:v>1854</c:v>
                </c:pt>
                <c:pt idx="133">
                  <c:v>1880</c:v>
                </c:pt>
                <c:pt idx="134">
                  <c:v>1907</c:v>
                </c:pt>
                <c:pt idx="135">
                  <c:v>1949</c:v>
                </c:pt>
                <c:pt idx="136">
                  <c:v>1976</c:v>
                </c:pt>
                <c:pt idx="137">
                  <c:v>2003</c:v>
                </c:pt>
                <c:pt idx="138">
                  <c:v>2030</c:v>
                </c:pt>
                <c:pt idx="139">
                  <c:v>2058</c:v>
                </c:pt>
                <c:pt idx="140">
                  <c:v>2086</c:v>
                </c:pt>
                <c:pt idx="141">
                  <c:v>2114</c:v>
                </c:pt>
                <c:pt idx="142">
                  <c:v>2142</c:v>
                </c:pt>
                <c:pt idx="143">
                  <c:v>2170</c:v>
                </c:pt>
                <c:pt idx="144">
                  <c:v>2199</c:v>
                </c:pt>
                <c:pt idx="145">
                  <c:v>2228</c:v>
                </c:pt>
                <c:pt idx="146">
                  <c:v>2257</c:v>
                </c:pt>
                <c:pt idx="147">
                  <c:v>2286</c:v>
                </c:pt>
                <c:pt idx="148">
                  <c:v>2315</c:v>
                </c:pt>
                <c:pt idx="149">
                  <c:v>2345</c:v>
                </c:pt>
                <c:pt idx="150">
                  <c:v>2390</c:v>
                </c:pt>
                <c:pt idx="151">
                  <c:v>2420</c:v>
                </c:pt>
                <c:pt idx="152">
                  <c:v>2450</c:v>
                </c:pt>
                <c:pt idx="153">
                  <c:v>2480</c:v>
                </c:pt>
                <c:pt idx="154">
                  <c:v>2511</c:v>
                </c:pt>
                <c:pt idx="155">
                  <c:v>2542</c:v>
                </c:pt>
                <c:pt idx="156">
                  <c:v>2573</c:v>
                </c:pt>
                <c:pt idx="157">
                  <c:v>2604</c:v>
                </c:pt>
                <c:pt idx="158">
                  <c:v>2635</c:v>
                </c:pt>
                <c:pt idx="159">
                  <c:v>2667</c:v>
                </c:pt>
                <c:pt idx="160">
                  <c:v>2699</c:v>
                </c:pt>
                <c:pt idx="161">
                  <c:v>2731</c:v>
                </c:pt>
                <c:pt idx="162">
                  <c:v>2763</c:v>
                </c:pt>
                <c:pt idx="163">
                  <c:v>2795</c:v>
                </c:pt>
                <c:pt idx="164">
                  <c:v>2828</c:v>
                </c:pt>
                <c:pt idx="165">
                  <c:v>2876</c:v>
                </c:pt>
                <c:pt idx="166">
                  <c:v>2909</c:v>
                </c:pt>
                <c:pt idx="167">
                  <c:v>2942</c:v>
                </c:pt>
                <c:pt idx="168">
                  <c:v>2975</c:v>
                </c:pt>
                <c:pt idx="169">
                  <c:v>3009</c:v>
                </c:pt>
                <c:pt idx="170">
                  <c:v>3043</c:v>
                </c:pt>
                <c:pt idx="171">
                  <c:v>3077</c:v>
                </c:pt>
                <c:pt idx="172">
                  <c:v>3111</c:v>
                </c:pt>
                <c:pt idx="173">
                  <c:v>3145</c:v>
                </c:pt>
                <c:pt idx="174">
                  <c:v>3180</c:v>
                </c:pt>
                <c:pt idx="175">
                  <c:v>3215</c:v>
                </c:pt>
                <c:pt idx="176">
                  <c:v>3250</c:v>
                </c:pt>
                <c:pt idx="177">
                  <c:v>3285</c:v>
                </c:pt>
                <c:pt idx="178">
                  <c:v>3320</c:v>
                </c:pt>
                <c:pt idx="179">
                  <c:v>3356</c:v>
                </c:pt>
                <c:pt idx="180">
                  <c:v>3407</c:v>
                </c:pt>
                <c:pt idx="181">
                  <c:v>3443</c:v>
                </c:pt>
                <c:pt idx="182">
                  <c:v>3479</c:v>
                </c:pt>
                <c:pt idx="183">
                  <c:v>3515</c:v>
                </c:pt>
                <c:pt idx="184">
                  <c:v>3552</c:v>
                </c:pt>
                <c:pt idx="185">
                  <c:v>3589</c:v>
                </c:pt>
                <c:pt idx="186">
                  <c:v>3626</c:v>
                </c:pt>
                <c:pt idx="187">
                  <c:v>3663</c:v>
                </c:pt>
                <c:pt idx="188">
                  <c:v>3700</c:v>
                </c:pt>
                <c:pt idx="189">
                  <c:v>3738</c:v>
                </c:pt>
                <c:pt idx="190">
                  <c:v>3776</c:v>
                </c:pt>
                <c:pt idx="191">
                  <c:v>3814</c:v>
                </c:pt>
                <c:pt idx="192">
                  <c:v>3852</c:v>
                </c:pt>
                <c:pt idx="193">
                  <c:v>3890</c:v>
                </c:pt>
                <c:pt idx="194">
                  <c:v>3929</c:v>
                </c:pt>
                <c:pt idx="195">
                  <c:v>3983</c:v>
                </c:pt>
                <c:pt idx="196">
                  <c:v>4022</c:v>
                </c:pt>
                <c:pt idx="197">
                  <c:v>4061</c:v>
                </c:pt>
                <c:pt idx="198">
                  <c:v>4100</c:v>
                </c:pt>
                <c:pt idx="199">
                  <c:v>4140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9D-442B-868B-5D2C82574D66}"/>
            </c:ext>
          </c:extLst>
        </c:ser>
        <c:ser>
          <c:idx val="3"/>
          <c:order val="3"/>
          <c:tx>
            <c:strRef>
              <c:f>'10.Player_GetCoin'!$F$8</c:f>
              <c:strCache>
                <c:ptCount val="1"/>
                <c:pt idx="0">
                  <c:v>누적 플레이어 획득 재화량</c:v>
                </c:pt>
              </c:strCache>
            </c:strRef>
          </c:tx>
          <c:spPr>
            <a:ln w="95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'10.Player_GetCoin'!$B$9:$B$208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'10.Player_GetCoin'!$F$9:$F$208</c:f>
              <c:numCache>
                <c:formatCode>General</c:formatCode>
                <c:ptCount val="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26</c:v>
                </c:pt>
                <c:pt idx="5">
                  <c:v>33</c:v>
                </c:pt>
                <c:pt idx="6">
                  <c:v>41</c:v>
                </c:pt>
                <c:pt idx="7">
                  <c:v>50</c:v>
                </c:pt>
                <c:pt idx="8">
                  <c:v>60</c:v>
                </c:pt>
                <c:pt idx="9">
                  <c:v>72</c:v>
                </c:pt>
                <c:pt idx="10">
                  <c:v>86</c:v>
                </c:pt>
                <c:pt idx="11">
                  <c:v>102</c:v>
                </c:pt>
                <c:pt idx="12">
                  <c:v>120</c:v>
                </c:pt>
                <c:pt idx="13">
                  <c:v>140</c:v>
                </c:pt>
                <c:pt idx="14">
                  <c:v>163</c:v>
                </c:pt>
                <c:pt idx="15">
                  <c:v>204</c:v>
                </c:pt>
                <c:pt idx="16">
                  <c:v>248</c:v>
                </c:pt>
                <c:pt idx="17">
                  <c:v>295</c:v>
                </c:pt>
                <c:pt idx="18">
                  <c:v>345</c:v>
                </c:pt>
                <c:pt idx="19">
                  <c:v>399</c:v>
                </c:pt>
                <c:pt idx="20">
                  <c:v>457</c:v>
                </c:pt>
                <c:pt idx="21">
                  <c:v>519</c:v>
                </c:pt>
                <c:pt idx="22">
                  <c:v>585</c:v>
                </c:pt>
                <c:pt idx="23">
                  <c:v>655</c:v>
                </c:pt>
                <c:pt idx="24">
                  <c:v>730</c:v>
                </c:pt>
                <c:pt idx="25">
                  <c:v>810</c:v>
                </c:pt>
                <c:pt idx="26">
                  <c:v>895</c:v>
                </c:pt>
                <c:pt idx="27">
                  <c:v>985</c:v>
                </c:pt>
                <c:pt idx="28">
                  <c:v>1080</c:v>
                </c:pt>
                <c:pt idx="29">
                  <c:v>1181</c:v>
                </c:pt>
                <c:pt idx="30">
                  <c:v>1303</c:v>
                </c:pt>
                <c:pt idx="31">
                  <c:v>1431</c:v>
                </c:pt>
                <c:pt idx="32">
                  <c:v>1565</c:v>
                </c:pt>
                <c:pt idx="33">
                  <c:v>1705</c:v>
                </c:pt>
                <c:pt idx="34">
                  <c:v>1852</c:v>
                </c:pt>
                <c:pt idx="35">
                  <c:v>2006</c:v>
                </c:pt>
                <c:pt idx="36">
                  <c:v>2167</c:v>
                </c:pt>
                <c:pt idx="37">
                  <c:v>2335</c:v>
                </c:pt>
                <c:pt idx="38">
                  <c:v>2510</c:v>
                </c:pt>
                <c:pt idx="39">
                  <c:v>2693</c:v>
                </c:pt>
                <c:pt idx="40">
                  <c:v>2884</c:v>
                </c:pt>
                <c:pt idx="41">
                  <c:v>3083</c:v>
                </c:pt>
                <c:pt idx="42">
                  <c:v>3290</c:v>
                </c:pt>
                <c:pt idx="43">
                  <c:v>3505</c:v>
                </c:pt>
                <c:pt idx="44">
                  <c:v>3729</c:v>
                </c:pt>
                <c:pt idx="45">
                  <c:v>3977</c:v>
                </c:pt>
                <c:pt idx="46">
                  <c:v>4234</c:v>
                </c:pt>
                <c:pt idx="47">
                  <c:v>4500</c:v>
                </c:pt>
                <c:pt idx="48">
                  <c:v>4775</c:v>
                </c:pt>
                <c:pt idx="49">
                  <c:v>5060</c:v>
                </c:pt>
                <c:pt idx="50">
                  <c:v>5355</c:v>
                </c:pt>
                <c:pt idx="51">
                  <c:v>5660</c:v>
                </c:pt>
                <c:pt idx="52">
                  <c:v>5975</c:v>
                </c:pt>
                <c:pt idx="53">
                  <c:v>6300</c:v>
                </c:pt>
                <c:pt idx="54">
                  <c:v>6636</c:v>
                </c:pt>
                <c:pt idx="55">
                  <c:v>6983</c:v>
                </c:pt>
                <c:pt idx="56">
                  <c:v>7341</c:v>
                </c:pt>
                <c:pt idx="57">
                  <c:v>7710</c:v>
                </c:pt>
                <c:pt idx="58">
                  <c:v>8090</c:v>
                </c:pt>
                <c:pt idx="59">
                  <c:v>8482</c:v>
                </c:pt>
                <c:pt idx="60">
                  <c:v>8901</c:v>
                </c:pt>
                <c:pt idx="61">
                  <c:v>9332</c:v>
                </c:pt>
                <c:pt idx="62">
                  <c:v>9775</c:v>
                </c:pt>
                <c:pt idx="63">
                  <c:v>10230</c:v>
                </c:pt>
                <c:pt idx="64">
                  <c:v>10698</c:v>
                </c:pt>
                <c:pt idx="65">
                  <c:v>11179</c:v>
                </c:pt>
                <c:pt idx="66">
                  <c:v>11673</c:v>
                </c:pt>
                <c:pt idx="67">
                  <c:v>12180</c:v>
                </c:pt>
                <c:pt idx="68">
                  <c:v>12700</c:v>
                </c:pt>
                <c:pt idx="69">
                  <c:v>13234</c:v>
                </c:pt>
                <c:pt idx="70">
                  <c:v>13782</c:v>
                </c:pt>
                <c:pt idx="71">
                  <c:v>14344</c:v>
                </c:pt>
                <c:pt idx="72">
                  <c:v>14920</c:v>
                </c:pt>
                <c:pt idx="73">
                  <c:v>15510</c:v>
                </c:pt>
                <c:pt idx="74">
                  <c:v>16115</c:v>
                </c:pt>
                <c:pt idx="75">
                  <c:v>16750</c:v>
                </c:pt>
                <c:pt idx="76">
                  <c:v>17400</c:v>
                </c:pt>
                <c:pt idx="77">
                  <c:v>18065</c:v>
                </c:pt>
                <c:pt idx="78">
                  <c:v>18745</c:v>
                </c:pt>
                <c:pt idx="79">
                  <c:v>19441</c:v>
                </c:pt>
                <c:pt idx="80">
                  <c:v>20153</c:v>
                </c:pt>
                <c:pt idx="81">
                  <c:v>20881</c:v>
                </c:pt>
                <c:pt idx="82">
                  <c:v>21625</c:v>
                </c:pt>
                <c:pt idx="83">
                  <c:v>22385</c:v>
                </c:pt>
                <c:pt idx="84">
                  <c:v>23162</c:v>
                </c:pt>
                <c:pt idx="85">
                  <c:v>23956</c:v>
                </c:pt>
                <c:pt idx="86">
                  <c:v>24767</c:v>
                </c:pt>
                <c:pt idx="87">
                  <c:v>25595</c:v>
                </c:pt>
                <c:pt idx="88">
                  <c:v>26440</c:v>
                </c:pt>
                <c:pt idx="89">
                  <c:v>27303</c:v>
                </c:pt>
                <c:pt idx="90">
                  <c:v>28199</c:v>
                </c:pt>
                <c:pt idx="91">
                  <c:v>29113</c:v>
                </c:pt>
                <c:pt idx="92">
                  <c:v>30932</c:v>
                </c:pt>
                <c:pt idx="93">
                  <c:v>30950</c:v>
                </c:pt>
                <c:pt idx="94">
                  <c:v>30969</c:v>
                </c:pt>
                <c:pt idx="95">
                  <c:v>30988</c:v>
                </c:pt>
                <c:pt idx="96">
                  <c:v>31007</c:v>
                </c:pt>
                <c:pt idx="97">
                  <c:v>31026</c:v>
                </c:pt>
                <c:pt idx="98">
                  <c:v>31045</c:v>
                </c:pt>
                <c:pt idx="99">
                  <c:v>31065</c:v>
                </c:pt>
                <c:pt idx="100">
                  <c:v>31085</c:v>
                </c:pt>
                <c:pt idx="101">
                  <c:v>31105</c:v>
                </c:pt>
                <c:pt idx="102">
                  <c:v>31125</c:v>
                </c:pt>
                <c:pt idx="103">
                  <c:v>31145</c:v>
                </c:pt>
                <c:pt idx="104">
                  <c:v>31166</c:v>
                </c:pt>
                <c:pt idx="105">
                  <c:v>31202</c:v>
                </c:pt>
                <c:pt idx="106">
                  <c:v>31223</c:v>
                </c:pt>
                <c:pt idx="107">
                  <c:v>31244</c:v>
                </c:pt>
                <c:pt idx="108">
                  <c:v>31265</c:v>
                </c:pt>
                <c:pt idx="109">
                  <c:v>31287</c:v>
                </c:pt>
                <c:pt idx="110">
                  <c:v>31309</c:v>
                </c:pt>
                <c:pt idx="111">
                  <c:v>31331</c:v>
                </c:pt>
                <c:pt idx="112">
                  <c:v>31353</c:v>
                </c:pt>
                <c:pt idx="113">
                  <c:v>31375</c:v>
                </c:pt>
                <c:pt idx="114">
                  <c:v>31398</c:v>
                </c:pt>
                <c:pt idx="115">
                  <c:v>31421</c:v>
                </c:pt>
                <c:pt idx="116">
                  <c:v>31444</c:v>
                </c:pt>
                <c:pt idx="117">
                  <c:v>31467</c:v>
                </c:pt>
                <c:pt idx="118">
                  <c:v>31490</c:v>
                </c:pt>
                <c:pt idx="119">
                  <c:v>31514</c:v>
                </c:pt>
                <c:pt idx="120">
                  <c:v>31553</c:v>
                </c:pt>
                <c:pt idx="121">
                  <c:v>31577</c:v>
                </c:pt>
                <c:pt idx="122">
                  <c:v>31601</c:v>
                </c:pt>
                <c:pt idx="123">
                  <c:v>31625</c:v>
                </c:pt>
                <c:pt idx="124">
                  <c:v>31650</c:v>
                </c:pt>
                <c:pt idx="125">
                  <c:v>31675</c:v>
                </c:pt>
                <c:pt idx="126">
                  <c:v>31700</c:v>
                </c:pt>
                <c:pt idx="127">
                  <c:v>31725</c:v>
                </c:pt>
                <c:pt idx="128">
                  <c:v>31750</c:v>
                </c:pt>
                <c:pt idx="129">
                  <c:v>31776</c:v>
                </c:pt>
                <c:pt idx="130">
                  <c:v>31802</c:v>
                </c:pt>
                <c:pt idx="131">
                  <c:v>31828</c:v>
                </c:pt>
                <c:pt idx="132">
                  <c:v>31854</c:v>
                </c:pt>
                <c:pt idx="133">
                  <c:v>31880</c:v>
                </c:pt>
                <c:pt idx="134">
                  <c:v>31907</c:v>
                </c:pt>
                <c:pt idx="135">
                  <c:v>31949</c:v>
                </c:pt>
                <c:pt idx="136">
                  <c:v>31976</c:v>
                </c:pt>
                <c:pt idx="137">
                  <c:v>32003</c:v>
                </c:pt>
                <c:pt idx="138">
                  <c:v>32030</c:v>
                </c:pt>
                <c:pt idx="139">
                  <c:v>32058</c:v>
                </c:pt>
                <c:pt idx="140">
                  <c:v>32086</c:v>
                </c:pt>
                <c:pt idx="141">
                  <c:v>32114</c:v>
                </c:pt>
                <c:pt idx="142">
                  <c:v>32142</c:v>
                </c:pt>
                <c:pt idx="143">
                  <c:v>32170</c:v>
                </c:pt>
                <c:pt idx="144">
                  <c:v>32199</c:v>
                </c:pt>
                <c:pt idx="145">
                  <c:v>32228</c:v>
                </c:pt>
                <c:pt idx="146">
                  <c:v>32257</c:v>
                </c:pt>
                <c:pt idx="147">
                  <c:v>32286</c:v>
                </c:pt>
                <c:pt idx="148">
                  <c:v>32315</c:v>
                </c:pt>
                <c:pt idx="149">
                  <c:v>32345</c:v>
                </c:pt>
                <c:pt idx="150">
                  <c:v>32390</c:v>
                </c:pt>
                <c:pt idx="151">
                  <c:v>32420</c:v>
                </c:pt>
                <c:pt idx="152">
                  <c:v>32450</c:v>
                </c:pt>
                <c:pt idx="153">
                  <c:v>32480</c:v>
                </c:pt>
                <c:pt idx="154">
                  <c:v>32511</c:v>
                </c:pt>
                <c:pt idx="155">
                  <c:v>32542</c:v>
                </c:pt>
                <c:pt idx="156">
                  <c:v>32573</c:v>
                </c:pt>
                <c:pt idx="157">
                  <c:v>32604</c:v>
                </c:pt>
                <c:pt idx="158">
                  <c:v>32635</c:v>
                </c:pt>
                <c:pt idx="159">
                  <c:v>32667</c:v>
                </c:pt>
                <c:pt idx="160">
                  <c:v>32699</c:v>
                </c:pt>
                <c:pt idx="161">
                  <c:v>32731</c:v>
                </c:pt>
                <c:pt idx="162">
                  <c:v>32763</c:v>
                </c:pt>
                <c:pt idx="163">
                  <c:v>32795</c:v>
                </c:pt>
                <c:pt idx="164">
                  <c:v>32828</c:v>
                </c:pt>
                <c:pt idx="165">
                  <c:v>32876</c:v>
                </c:pt>
                <c:pt idx="166">
                  <c:v>32909</c:v>
                </c:pt>
                <c:pt idx="167">
                  <c:v>32942</c:v>
                </c:pt>
                <c:pt idx="168">
                  <c:v>32975</c:v>
                </c:pt>
                <c:pt idx="169">
                  <c:v>33009</c:v>
                </c:pt>
                <c:pt idx="170">
                  <c:v>33043</c:v>
                </c:pt>
                <c:pt idx="171">
                  <c:v>33077</c:v>
                </c:pt>
                <c:pt idx="172">
                  <c:v>33111</c:v>
                </c:pt>
                <c:pt idx="173">
                  <c:v>33145</c:v>
                </c:pt>
                <c:pt idx="174">
                  <c:v>33180</c:v>
                </c:pt>
                <c:pt idx="175">
                  <c:v>33215</c:v>
                </c:pt>
                <c:pt idx="176">
                  <c:v>33250</c:v>
                </c:pt>
                <c:pt idx="177">
                  <c:v>33285</c:v>
                </c:pt>
                <c:pt idx="178">
                  <c:v>33320</c:v>
                </c:pt>
                <c:pt idx="179">
                  <c:v>33356</c:v>
                </c:pt>
                <c:pt idx="180">
                  <c:v>33407</c:v>
                </c:pt>
                <c:pt idx="181">
                  <c:v>33443</c:v>
                </c:pt>
                <c:pt idx="182">
                  <c:v>33479</c:v>
                </c:pt>
                <c:pt idx="183">
                  <c:v>33515</c:v>
                </c:pt>
                <c:pt idx="184">
                  <c:v>33552</c:v>
                </c:pt>
                <c:pt idx="185">
                  <c:v>33589</c:v>
                </c:pt>
                <c:pt idx="186">
                  <c:v>33626</c:v>
                </c:pt>
                <c:pt idx="187">
                  <c:v>33663</c:v>
                </c:pt>
                <c:pt idx="188">
                  <c:v>33700</c:v>
                </c:pt>
                <c:pt idx="189">
                  <c:v>33738</c:v>
                </c:pt>
                <c:pt idx="190">
                  <c:v>33776</c:v>
                </c:pt>
                <c:pt idx="191">
                  <c:v>33814</c:v>
                </c:pt>
                <c:pt idx="192">
                  <c:v>33852</c:v>
                </c:pt>
                <c:pt idx="193">
                  <c:v>33890</c:v>
                </c:pt>
                <c:pt idx="194">
                  <c:v>33929</c:v>
                </c:pt>
                <c:pt idx="195">
                  <c:v>33983</c:v>
                </c:pt>
                <c:pt idx="196">
                  <c:v>34022</c:v>
                </c:pt>
                <c:pt idx="197">
                  <c:v>34061</c:v>
                </c:pt>
                <c:pt idx="198">
                  <c:v>34100</c:v>
                </c:pt>
                <c:pt idx="199">
                  <c:v>34140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9D-442B-868B-5D2C8257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45567"/>
        <c:axId val="135151807"/>
      </c:scatterChart>
      <c:valAx>
        <c:axId val="13514556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b="1"/>
                  <a:t>스테이지</a:t>
                </a:r>
                <a:endParaRPr lang="en-US" altLang="ko-K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51807"/>
        <c:crosses val="autoZero"/>
        <c:crossBetween val="midCat"/>
        <c:majorUnit val="10"/>
      </c:valAx>
      <c:valAx>
        <c:axId val="1351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4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업그레이드 공격력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'11.UG_DMG'!$D$8</c:f>
              <c:strCache>
                <c:ptCount val="1"/>
                <c:pt idx="0">
                  <c:v>기본 UG 공격력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'11.UG_DMG'!$B$9:$B$208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'11.UG_DMG'!$D$9:$D$208</c:f>
              <c:numCache>
                <c:formatCode>0.00%</c:formatCode>
                <c:ptCount val="200"/>
                <c:pt idx="0">
                  <c:v>1</c:v>
                </c:pt>
                <c:pt idx="1">
                  <c:v>1.0349999999999999</c:v>
                </c:pt>
                <c:pt idx="2">
                  <c:v>1.07</c:v>
                </c:pt>
                <c:pt idx="3">
                  <c:v>1.105</c:v>
                </c:pt>
                <c:pt idx="4">
                  <c:v>1.1400000000000001</c:v>
                </c:pt>
                <c:pt idx="5">
                  <c:v>1.175</c:v>
                </c:pt>
                <c:pt idx="6">
                  <c:v>1.21</c:v>
                </c:pt>
                <c:pt idx="7">
                  <c:v>1.2450000000000001</c:v>
                </c:pt>
                <c:pt idx="8">
                  <c:v>1.28</c:v>
                </c:pt>
                <c:pt idx="9">
                  <c:v>1.3149999999999999</c:v>
                </c:pt>
                <c:pt idx="10">
                  <c:v>1.35</c:v>
                </c:pt>
                <c:pt idx="11">
                  <c:v>1.385</c:v>
                </c:pt>
                <c:pt idx="12">
                  <c:v>1.42</c:v>
                </c:pt>
                <c:pt idx="13">
                  <c:v>1.4550000000000001</c:v>
                </c:pt>
                <c:pt idx="14">
                  <c:v>1.49</c:v>
                </c:pt>
                <c:pt idx="15">
                  <c:v>1.5249999999999999</c:v>
                </c:pt>
                <c:pt idx="16">
                  <c:v>1.56</c:v>
                </c:pt>
                <c:pt idx="17">
                  <c:v>1.5950000000000002</c:v>
                </c:pt>
                <c:pt idx="18">
                  <c:v>1.6300000000000001</c:v>
                </c:pt>
                <c:pt idx="19">
                  <c:v>1.665</c:v>
                </c:pt>
                <c:pt idx="20">
                  <c:v>1.7000000000000002</c:v>
                </c:pt>
                <c:pt idx="21">
                  <c:v>1.7350000000000001</c:v>
                </c:pt>
                <c:pt idx="22">
                  <c:v>1.77</c:v>
                </c:pt>
                <c:pt idx="23">
                  <c:v>1.8050000000000002</c:v>
                </c:pt>
                <c:pt idx="24">
                  <c:v>1.84</c:v>
                </c:pt>
                <c:pt idx="25">
                  <c:v>1.875</c:v>
                </c:pt>
                <c:pt idx="26">
                  <c:v>1.9100000000000001</c:v>
                </c:pt>
                <c:pt idx="27">
                  <c:v>1.9450000000000001</c:v>
                </c:pt>
                <c:pt idx="28">
                  <c:v>1.98</c:v>
                </c:pt>
                <c:pt idx="29">
                  <c:v>2.0150000000000001</c:v>
                </c:pt>
                <c:pt idx="30">
                  <c:v>2.0499999999999998</c:v>
                </c:pt>
                <c:pt idx="31">
                  <c:v>2.085</c:v>
                </c:pt>
                <c:pt idx="32">
                  <c:v>2.12</c:v>
                </c:pt>
                <c:pt idx="33">
                  <c:v>2.1550000000000002</c:v>
                </c:pt>
                <c:pt idx="34">
                  <c:v>2.1900000000000004</c:v>
                </c:pt>
                <c:pt idx="35">
                  <c:v>2.2250000000000001</c:v>
                </c:pt>
                <c:pt idx="36">
                  <c:v>2.2600000000000002</c:v>
                </c:pt>
                <c:pt idx="37">
                  <c:v>2.2949999999999999</c:v>
                </c:pt>
                <c:pt idx="38">
                  <c:v>2.33</c:v>
                </c:pt>
                <c:pt idx="39">
                  <c:v>2.3650000000000002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D-4ABC-BAAA-EC69B5DAFE73}"/>
            </c:ext>
          </c:extLst>
        </c:ser>
        <c:ser>
          <c:idx val="1"/>
          <c:order val="2"/>
          <c:tx>
            <c:strRef>
              <c:f>'11.UG_DMG'!$E$8</c:f>
              <c:strCache>
                <c:ptCount val="1"/>
                <c:pt idx="0">
                  <c:v>UG 공격력 보정값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'11.UG_DMG'!$B$9:$B$208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'11.UG_DMG'!$E$9:$E$208</c:f>
              <c:numCache>
                <c:formatCode>0.00%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0.32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0.32</c:v>
                </c:pt>
                <c:pt idx="24">
                  <c:v>0.32</c:v>
                </c:pt>
                <c:pt idx="25">
                  <c:v>0.32</c:v>
                </c:pt>
                <c:pt idx="26">
                  <c:v>0.32</c:v>
                </c:pt>
                <c:pt idx="27">
                  <c:v>0.32</c:v>
                </c:pt>
                <c:pt idx="28">
                  <c:v>0.32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0.64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D-4ABC-BAAA-EC69B5DAFE73}"/>
            </c:ext>
          </c:extLst>
        </c:ser>
        <c:ser>
          <c:idx val="2"/>
          <c:order val="3"/>
          <c:tx>
            <c:strRef>
              <c:f>'11.UG_DMG'!$F$8</c:f>
              <c:strCache>
                <c:ptCount val="1"/>
                <c:pt idx="0">
                  <c:v>최종 UG 공격력</c:v>
                </c:pt>
              </c:strCache>
            </c:strRef>
          </c:tx>
          <c:spPr>
            <a:ln w="95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'11.UG_DMG'!$B$9:$B$208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'11.UG_DMG'!$F$9:$F$208</c:f>
              <c:numCache>
                <c:formatCode>0.00%</c:formatCode>
                <c:ptCount val="200"/>
                <c:pt idx="0">
                  <c:v>1</c:v>
                </c:pt>
                <c:pt idx="1">
                  <c:v>1.0349999999999999</c:v>
                </c:pt>
                <c:pt idx="2">
                  <c:v>1.07</c:v>
                </c:pt>
                <c:pt idx="3">
                  <c:v>1.105</c:v>
                </c:pt>
                <c:pt idx="4">
                  <c:v>1.1400000000000001</c:v>
                </c:pt>
                <c:pt idx="5">
                  <c:v>1.175</c:v>
                </c:pt>
                <c:pt idx="6">
                  <c:v>1.21</c:v>
                </c:pt>
                <c:pt idx="7">
                  <c:v>1.2450000000000001</c:v>
                </c:pt>
                <c:pt idx="8">
                  <c:v>1.28</c:v>
                </c:pt>
                <c:pt idx="9">
                  <c:v>1.4749999999999999</c:v>
                </c:pt>
                <c:pt idx="10">
                  <c:v>1.51</c:v>
                </c:pt>
                <c:pt idx="11">
                  <c:v>1.5449999999999999</c:v>
                </c:pt>
                <c:pt idx="12">
                  <c:v>1.5799999999999998</c:v>
                </c:pt>
                <c:pt idx="13">
                  <c:v>1.615</c:v>
                </c:pt>
                <c:pt idx="14">
                  <c:v>1.65</c:v>
                </c:pt>
                <c:pt idx="15">
                  <c:v>1.6849999999999998</c:v>
                </c:pt>
                <c:pt idx="16">
                  <c:v>1.72</c:v>
                </c:pt>
                <c:pt idx="17">
                  <c:v>1.7550000000000001</c:v>
                </c:pt>
                <c:pt idx="18">
                  <c:v>1.79</c:v>
                </c:pt>
                <c:pt idx="19">
                  <c:v>1.9850000000000001</c:v>
                </c:pt>
                <c:pt idx="20">
                  <c:v>2.02</c:v>
                </c:pt>
                <c:pt idx="21">
                  <c:v>2.0550000000000002</c:v>
                </c:pt>
                <c:pt idx="22">
                  <c:v>2.09</c:v>
                </c:pt>
                <c:pt idx="23">
                  <c:v>2.125</c:v>
                </c:pt>
                <c:pt idx="24">
                  <c:v>2.16</c:v>
                </c:pt>
                <c:pt idx="25">
                  <c:v>2.1949999999999998</c:v>
                </c:pt>
                <c:pt idx="26">
                  <c:v>2.23</c:v>
                </c:pt>
                <c:pt idx="27">
                  <c:v>2.2650000000000001</c:v>
                </c:pt>
                <c:pt idx="28">
                  <c:v>2.2999999999999998</c:v>
                </c:pt>
                <c:pt idx="29">
                  <c:v>2.4950000000000001</c:v>
                </c:pt>
                <c:pt idx="30">
                  <c:v>2.5299999999999998</c:v>
                </c:pt>
                <c:pt idx="31">
                  <c:v>2.5649999999999999</c:v>
                </c:pt>
                <c:pt idx="32">
                  <c:v>2.6</c:v>
                </c:pt>
                <c:pt idx="33">
                  <c:v>2.6350000000000002</c:v>
                </c:pt>
                <c:pt idx="34">
                  <c:v>2.6700000000000004</c:v>
                </c:pt>
                <c:pt idx="35">
                  <c:v>2.7050000000000001</c:v>
                </c:pt>
                <c:pt idx="36">
                  <c:v>2.74</c:v>
                </c:pt>
                <c:pt idx="37">
                  <c:v>2.7749999999999999</c:v>
                </c:pt>
                <c:pt idx="38">
                  <c:v>2.81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D-4ABC-BAAA-EC69B5DA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45567"/>
        <c:axId val="135151807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'11.UG_DMG'!$C$8</c15:sqref>
                        </c15:formulaRef>
                      </c:ext>
                    </c:extLst>
                    <c:strCache>
                      <c:ptCount val="1"/>
                      <c:pt idx="0">
                        <c:v>도달 레벨</c:v>
                      </c:pt>
                    </c:strCache>
                  </c:strRef>
                </c:tx>
                <c:spPr>
                  <a:ln w="95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'11.UG_DMG'!$B$9:$B$208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'11.UG_DMG'!$C$9:$C$208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FCD-4ABC-BAAA-EC69B5DAFE73}"/>
                  </c:ext>
                </c:extLst>
              </c15:ser>
            </c15:filteredScatterSeries>
          </c:ext>
        </c:extLst>
      </c:scatterChart>
      <c:valAx>
        <c:axId val="135145567"/>
        <c:scaling>
          <c:orientation val="minMax"/>
          <c:max val="3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b="1"/>
                  <a:t>레벨</a:t>
                </a:r>
                <a:endParaRPr lang="ko-K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51807"/>
        <c:crosses val="autoZero"/>
        <c:crossBetween val="midCat"/>
        <c:majorUnit val="5"/>
        <c:minorUnit val="1"/>
      </c:valAx>
      <c:valAx>
        <c:axId val="1351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4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업그레이드 비용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'12.UG_NeedCoin'!$D$8</c:f>
              <c:strCache>
                <c:ptCount val="1"/>
                <c:pt idx="0">
                  <c:v>기본 UG 비용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'12.UG_NeedCoin'!$B$9:$B$208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'12.UG_NeedCoin'!$D$9:$D$208</c:f>
              <c:numCache>
                <c:formatCode>General</c:formatCode>
                <c:ptCount val="200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  <c:pt idx="20">
                  <c:v>2050</c:v>
                </c:pt>
                <c:pt idx="21">
                  <c:v>2150</c:v>
                </c:pt>
                <c:pt idx="22">
                  <c:v>2250</c:v>
                </c:pt>
                <c:pt idx="23">
                  <c:v>2350</c:v>
                </c:pt>
                <c:pt idx="24">
                  <c:v>2450</c:v>
                </c:pt>
                <c:pt idx="25">
                  <c:v>2550</c:v>
                </c:pt>
                <c:pt idx="26">
                  <c:v>2650</c:v>
                </c:pt>
                <c:pt idx="27">
                  <c:v>2750</c:v>
                </c:pt>
                <c:pt idx="28">
                  <c:v>2850</c:v>
                </c:pt>
                <c:pt idx="29">
                  <c:v>2950</c:v>
                </c:pt>
                <c:pt idx="30">
                  <c:v>3050</c:v>
                </c:pt>
                <c:pt idx="31">
                  <c:v>3150</c:v>
                </c:pt>
                <c:pt idx="32">
                  <c:v>3250</c:v>
                </c:pt>
                <c:pt idx="33">
                  <c:v>3350</c:v>
                </c:pt>
                <c:pt idx="34">
                  <c:v>3450</c:v>
                </c:pt>
                <c:pt idx="35">
                  <c:v>3550</c:v>
                </c:pt>
                <c:pt idx="36">
                  <c:v>3650</c:v>
                </c:pt>
                <c:pt idx="37">
                  <c:v>3750</c:v>
                </c:pt>
                <c:pt idx="38">
                  <c:v>3850</c:v>
                </c:pt>
                <c:pt idx="39">
                  <c:v>3950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8-4F7B-B490-5A879FC79106}"/>
            </c:ext>
          </c:extLst>
        </c:ser>
        <c:ser>
          <c:idx val="1"/>
          <c:order val="2"/>
          <c:tx>
            <c:strRef>
              <c:f>'12.UG_NeedCoin'!$E$8</c:f>
              <c:strCache>
                <c:ptCount val="1"/>
                <c:pt idx="0">
                  <c:v>UG 비용 보정값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'12.UG_NeedCoin'!$B$9:$B$208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'12.UG_NeedCoin'!$E$9:$E$208</c:f>
              <c:numCache>
                <c:formatCode>General</c:formatCode>
                <c:ptCount val="2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600</c:v>
                </c:pt>
                <c:pt idx="5">
                  <c:v>1100</c:v>
                </c:pt>
                <c:pt idx="6">
                  <c:v>1600</c:v>
                </c:pt>
                <c:pt idx="7">
                  <c:v>2100</c:v>
                </c:pt>
                <c:pt idx="8">
                  <c:v>2600</c:v>
                </c:pt>
                <c:pt idx="9">
                  <c:v>3600</c:v>
                </c:pt>
                <c:pt idx="10">
                  <c:v>4600</c:v>
                </c:pt>
                <c:pt idx="11">
                  <c:v>5600</c:v>
                </c:pt>
                <c:pt idx="12">
                  <c:v>6600</c:v>
                </c:pt>
                <c:pt idx="13">
                  <c:v>7600</c:v>
                </c:pt>
                <c:pt idx="14">
                  <c:v>9100</c:v>
                </c:pt>
                <c:pt idx="15">
                  <c:v>10600</c:v>
                </c:pt>
                <c:pt idx="16">
                  <c:v>12100</c:v>
                </c:pt>
                <c:pt idx="17">
                  <c:v>13600</c:v>
                </c:pt>
                <c:pt idx="18">
                  <c:v>15100</c:v>
                </c:pt>
                <c:pt idx="19">
                  <c:v>17100</c:v>
                </c:pt>
                <c:pt idx="20">
                  <c:v>19100</c:v>
                </c:pt>
                <c:pt idx="21">
                  <c:v>21100</c:v>
                </c:pt>
                <c:pt idx="22">
                  <c:v>23100</c:v>
                </c:pt>
                <c:pt idx="23">
                  <c:v>25100</c:v>
                </c:pt>
                <c:pt idx="24">
                  <c:v>27600</c:v>
                </c:pt>
                <c:pt idx="25">
                  <c:v>30100</c:v>
                </c:pt>
                <c:pt idx="26">
                  <c:v>32600</c:v>
                </c:pt>
                <c:pt idx="27">
                  <c:v>35100</c:v>
                </c:pt>
                <c:pt idx="28">
                  <c:v>37600</c:v>
                </c:pt>
                <c:pt idx="29">
                  <c:v>40600</c:v>
                </c:pt>
                <c:pt idx="30">
                  <c:v>43600</c:v>
                </c:pt>
                <c:pt idx="31">
                  <c:v>46600</c:v>
                </c:pt>
                <c:pt idx="32">
                  <c:v>49600</c:v>
                </c:pt>
                <c:pt idx="33">
                  <c:v>52600</c:v>
                </c:pt>
                <c:pt idx="34">
                  <c:v>56100</c:v>
                </c:pt>
                <c:pt idx="35">
                  <c:v>59600</c:v>
                </c:pt>
                <c:pt idx="36">
                  <c:v>63100</c:v>
                </c:pt>
                <c:pt idx="37">
                  <c:v>66600</c:v>
                </c:pt>
                <c:pt idx="38">
                  <c:v>70100</c:v>
                </c:pt>
                <c:pt idx="39">
                  <c:v>74100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98-4F7B-B490-5A879FC79106}"/>
            </c:ext>
          </c:extLst>
        </c:ser>
        <c:ser>
          <c:idx val="2"/>
          <c:order val="3"/>
          <c:tx>
            <c:strRef>
              <c:f>'12.UG_NeedCoin'!$F$8</c:f>
              <c:strCache>
                <c:ptCount val="1"/>
                <c:pt idx="0">
                  <c:v>최종 UG 비용</c:v>
                </c:pt>
              </c:strCache>
            </c:strRef>
          </c:tx>
          <c:spPr>
            <a:ln w="95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'12.UG_NeedCoin'!$B$9:$B$208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'12.UG_NeedCoin'!$F$9:$F$208</c:f>
              <c:numCache>
                <c:formatCode>General</c:formatCode>
                <c:ptCount val="200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  <c:pt idx="4">
                  <c:v>1050</c:v>
                </c:pt>
                <c:pt idx="5">
                  <c:v>1650</c:v>
                </c:pt>
                <c:pt idx="6">
                  <c:v>2250</c:v>
                </c:pt>
                <c:pt idx="7">
                  <c:v>2850</c:v>
                </c:pt>
                <c:pt idx="8">
                  <c:v>3450</c:v>
                </c:pt>
                <c:pt idx="9">
                  <c:v>4550</c:v>
                </c:pt>
                <c:pt idx="10">
                  <c:v>5650</c:v>
                </c:pt>
                <c:pt idx="11">
                  <c:v>6750</c:v>
                </c:pt>
                <c:pt idx="12">
                  <c:v>7850</c:v>
                </c:pt>
                <c:pt idx="13">
                  <c:v>8950</c:v>
                </c:pt>
                <c:pt idx="14">
                  <c:v>10550</c:v>
                </c:pt>
                <c:pt idx="15">
                  <c:v>12150</c:v>
                </c:pt>
                <c:pt idx="16">
                  <c:v>13750</c:v>
                </c:pt>
                <c:pt idx="17">
                  <c:v>15350</c:v>
                </c:pt>
                <c:pt idx="18">
                  <c:v>16950</c:v>
                </c:pt>
                <c:pt idx="19">
                  <c:v>19050</c:v>
                </c:pt>
                <c:pt idx="20">
                  <c:v>21150</c:v>
                </c:pt>
                <c:pt idx="21">
                  <c:v>23250</c:v>
                </c:pt>
                <c:pt idx="22">
                  <c:v>25350</c:v>
                </c:pt>
                <c:pt idx="23">
                  <c:v>27450</c:v>
                </c:pt>
                <c:pt idx="24">
                  <c:v>30050</c:v>
                </c:pt>
                <c:pt idx="25">
                  <c:v>32650</c:v>
                </c:pt>
                <c:pt idx="26">
                  <c:v>35250</c:v>
                </c:pt>
                <c:pt idx="27">
                  <c:v>37850</c:v>
                </c:pt>
                <c:pt idx="28">
                  <c:v>40450</c:v>
                </c:pt>
                <c:pt idx="29">
                  <c:v>43550</c:v>
                </c:pt>
                <c:pt idx="30">
                  <c:v>46650</c:v>
                </c:pt>
                <c:pt idx="31">
                  <c:v>49750</c:v>
                </c:pt>
                <c:pt idx="32">
                  <c:v>52850</c:v>
                </c:pt>
                <c:pt idx="33">
                  <c:v>55950</c:v>
                </c:pt>
                <c:pt idx="34">
                  <c:v>59550</c:v>
                </c:pt>
                <c:pt idx="35">
                  <c:v>63150</c:v>
                </c:pt>
                <c:pt idx="36">
                  <c:v>66750</c:v>
                </c:pt>
                <c:pt idx="37">
                  <c:v>70350</c:v>
                </c:pt>
                <c:pt idx="38">
                  <c:v>73950</c:v>
                </c:pt>
                <c:pt idx="39">
                  <c:v>78050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98-4F7B-B490-5A879FC79106}"/>
            </c:ext>
          </c:extLst>
        </c:ser>
        <c:ser>
          <c:idx val="3"/>
          <c:order val="4"/>
          <c:tx>
            <c:strRef>
              <c:f>'12.UG_NeedCoin'!$G$8</c:f>
              <c:strCache>
                <c:ptCount val="1"/>
                <c:pt idx="0">
                  <c:v>누적 UG 비용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'12.UG_NeedCoin'!$B$9:$B$208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'12.UG_NeedCoin'!$G$9:$G$208</c:f>
              <c:numCache>
                <c:formatCode>General</c:formatCode>
                <c:ptCount val="200"/>
                <c:pt idx="0">
                  <c:v>150</c:v>
                </c:pt>
                <c:pt idx="1">
                  <c:v>400</c:v>
                </c:pt>
                <c:pt idx="2">
                  <c:v>750</c:v>
                </c:pt>
                <c:pt idx="3">
                  <c:v>1200</c:v>
                </c:pt>
                <c:pt idx="4">
                  <c:v>2250</c:v>
                </c:pt>
                <c:pt idx="5">
                  <c:v>3900</c:v>
                </c:pt>
                <c:pt idx="6">
                  <c:v>6150</c:v>
                </c:pt>
                <c:pt idx="7">
                  <c:v>9000</c:v>
                </c:pt>
                <c:pt idx="8">
                  <c:v>12450</c:v>
                </c:pt>
                <c:pt idx="9">
                  <c:v>17000</c:v>
                </c:pt>
                <c:pt idx="10">
                  <c:v>22650</c:v>
                </c:pt>
                <c:pt idx="11">
                  <c:v>29400</c:v>
                </c:pt>
                <c:pt idx="12">
                  <c:v>37250</c:v>
                </c:pt>
                <c:pt idx="13">
                  <c:v>46200</c:v>
                </c:pt>
                <c:pt idx="14">
                  <c:v>56750</c:v>
                </c:pt>
                <c:pt idx="15">
                  <c:v>68900</c:v>
                </c:pt>
                <c:pt idx="16">
                  <c:v>82650</c:v>
                </c:pt>
                <c:pt idx="17">
                  <c:v>98000</c:v>
                </c:pt>
                <c:pt idx="18">
                  <c:v>114950</c:v>
                </c:pt>
                <c:pt idx="19">
                  <c:v>134000</c:v>
                </c:pt>
                <c:pt idx="20">
                  <c:v>155150</c:v>
                </c:pt>
                <c:pt idx="21">
                  <c:v>178400</c:v>
                </c:pt>
                <c:pt idx="22">
                  <c:v>203750</c:v>
                </c:pt>
                <c:pt idx="23">
                  <c:v>231200</c:v>
                </c:pt>
                <c:pt idx="24">
                  <c:v>261250</c:v>
                </c:pt>
                <c:pt idx="25">
                  <c:v>293900</c:v>
                </c:pt>
                <c:pt idx="26">
                  <c:v>329150</c:v>
                </c:pt>
                <c:pt idx="27">
                  <c:v>367000</c:v>
                </c:pt>
                <c:pt idx="28">
                  <c:v>407450</c:v>
                </c:pt>
                <c:pt idx="29">
                  <c:v>451000</c:v>
                </c:pt>
                <c:pt idx="30">
                  <c:v>497650</c:v>
                </c:pt>
                <c:pt idx="31">
                  <c:v>547400</c:v>
                </c:pt>
                <c:pt idx="32">
                  <c:v>600250</c:v>
                </c:pt>
                <c:pt idx="33">
                  <c:v>656200</c:v>
                </c:pt>
                <c:pt idx="34">
                  <c:v>715750</c:v>
                </c:pt>
                <c:pt idx="35">
                  <c:v>778900</c:v>
                </c:pt>
                <c:pt idx="36">
                  <c:v>845650</c:v>
                </c:pt>
                <c:pt idx="37">
                  <c:v>916000</c:v>
                </c:pt>
                <c:pt idx="38">
                  <c:v>989950</c:v>
                </c:pt>
                <c:pt idx="39">
                  <c:v>1068000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98-4F7B-B490-5A879FC79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45567"/>
        <c:axId val="135151807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'12.UG_NeedCoin'!$C$8</c15:sqref>
                        </c15:formulaRef>
                      </c:ext>
                    </c:extLst>
                    <c:strCache>
                      <c:ptCount val="1"/>
                      <c:pt idx="0">
                        <c:v>도달 레벨</c:v>
                      </c:pt>
                    </c:strCache>
                  </c:strRef>
                </c:tx>
                <c:spPr>
                  <a:ln w="95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'12.UG_NeedCoin'!$B$9:$B$208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'12.UG_NeedCoin'!$C$9:$C$208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998-4F7B-B490-5A879FC79106}"/>
                  </c:ext>
                </c:extLst>
              </c15:ser>
            </c15:filteredScatterSeries>
          </c:ext>
        </c:extLst>
      </c:scatterChart>
      <c:valAx>
        <c:axId val="135145567"/>
        <c:scaling>
          <c:orientation val="minMax"/>
          <c:max val="3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b="1"/>
                  <a:t>레벨</a:t>
                </a:r>
                <a:endParaRPr lang="ko-K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51807"/>
        <c:crosses val="autoZero"/>
        <c:crossBetween val="midCat"/>
        <c:majorUnit val="5"/>
        <c:minorUnit val="1"/>
      </c:valAx>
      <c:valAx>
        <c:axId val="1351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4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'00.PlayeTime 계산'!$R$39</c:f>
              <c:strCache>
                <c:ptCount val="1"/>
                <c:pt idx="0">
                  <c:v>사망 가능성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'00.PlayeTime 계산'!$O$40:$O$239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'00.PlayeTime 계산'!$R$40:$R$239</c:f>
              <c:numCache>
                <c:formatCode>0.0%</c:formatCode>
                <c:ptCount val="200"/>
                <c:pt idx="0">
                  <c:v>0.4</c:v>
                </c:pt>
                <c:pt idx="1">
                  <c:v>0.42499999999999999</c:v>
                </c:pt>
                <c:pt idx="2">
                  <c:v>0.45</c:v>
                </c:pt>
                <c:pt idx="3">
                  <c:v>0.47499999999999998</c:v>
                </c:pt>
                <c:pt idx="4">
                  <c:v>0.5</c:v>
                </c:pt>
                <c:pt idx="5">
                  <c:v>0.52500000000000002</c:v>
                </c:pt>
                <c:pt idx="6">
                  <c:v>0.55000000000000004</c:v>
                </c:pt>
                <c:pt idx="7">
                  <c:v>0.57499999999999996</c:v>
                </c:pt>
                <c:pt idx="8">
                  <c:v>0.6</c:v>
                </c:pt>
                <c:pt idx="9">
                  <c:v>0.625</c:v>
                </c:pt>
                <c:pt idx="10">
                  <c:v>0.85</c:v>
                </c:pt>
                <c:pt idx="11">
                  <c:v>0.875</c:v>
                </c:pt>
                <c:pt idx="12">
                  <c:v>0.9</c:v>
                </c:pt>
                <c:pt idx="13">
                  <c:v>0.92500000000000004</c:v>
                </c:pt>
                <c:pt idx="14">
                  <c:v>0.95</c:v>
                </c:pt>
                <c:pt idx="15">
                  <c:v>0.97499999999999998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90-4AAC-8CB7-F6134AFCC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55935"/>
        <c:axId val="1001041791"/>
      </c:scatterChart>
      <c:valAx>
        <c:axId val="100105593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스테이지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1041791"/>
        <c:crosses val="autoZero"/>
        <c:crossBetween val="midCat"/>
        <c:majorUnit val="10"/>
        <c:minorUnit val="5"/>
      </c:valAx>
      <c:valAx>
        <c:axId val="1001041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105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적 </a:t>
            </a:r>
            <a:r>
              <a:rPr lang="ko-KR" altLang="en-US"/>
              <a:t>스피드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'01.ComObj_Speed'!$C$8</c:f>
              <c:strCache>
                <c:ptCount val="1"/>
                <c:pt idx="0">
                  <c:v>기본 적 스피드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'01.ComObj_Speed'!$B$9:$B$208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'01.ComObj_Speed'!$C$9:$C$208</c:f>
              <c:numCache>
                <c:formatCode>General</c:formatCode>
                <c:ptCount val="2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3-4CA8-84C2-456BE33A789C}"/>
            </c:ext>
          </c:extLst>
        </c:ser>
        <c:ser>
          <c:idx val="1"/>
          <c:order val="1"/>
          <c:tx>
            <c:strRef>
              <c:f>'01.ComObj_Speed'!$D$8</c:f>
              <c:strCache>
                <c:ptCount val="1"/>
                <c:pt idx="0">
                  <c:v>스피드 보정 값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'01.ComObj_Speed'!$B$9:$B$208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'01.ComObj_Speed'!$D$9:$D$208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7.5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10.5</c:v>
                </c:pt>
                <c:pt idx="71">
                  <c:v>10.5</c:v>
                </c:pt>
                <c:pt idx="72">
                  <c:v>10.5</c:v>
                </c:pt>
                <c:pt idx="73">
                  <c:v>10.5</c:v>
                </c:pt>
                <c:pt idx="74">
                  <c:v>10.5</c:v>
                </c:pt>
                <c:pt idx="75">
                  <c:v>10.5</c:v>
                </c:pt>
                <c:pt idx="76">
                  <c:v>10.5</c:v>
                </c:pt>
                <c:pt idx="77">
                  <c:v>10.5</c:v>
                </c:pt>
                <c:pt idx="78">
                  <c:v>10.5</c:v>
                </c:pt>
                <c:pt idx="79">
                  <c:v>10.5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13.5</c:v>
                </c:pt>
                <c:pt idx="91">
                  <c:v>13.5</c:v>
                </c:pt>
                <c:pt idx="92">
                  <c:v>13.5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13.5</c:v>
                </c:pt>
                <c:pt idx="97">
                  <c:v>13.5</c:v>
                </c:pt>
                <c:pt idx="98">
                  <c:v>13.5</c:v>
                </c:pt>
                <c:pt idx="99">
                  <c:v>13.5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3-4CA8-84C2-456BE33A789C}"/>
            </c:ext>
          </c:extLst>
        </c:ser>
        <c:ser>
          <c:idx val="2"/>
          <c:order val="2"/>
          <c:tx>
            <c:strRef>
              <c:f>'01.ComObj_Speed'!$E$8</c:f>
              <c:strCache>
                <c:ptCount val="1"/>
                <c:pt idx="0">
                  <c:v>최종 적 스피드</c:v>
                </c:pt>
              </c:strCache>
            </c:strRef>
          </c:tx>
          <c:spPr>
            <a:ln w="95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'01.ComObj_Speed'!$B$9:$B$208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'01.ComObj_Speed'!$E$9:$E$208</c:f>
              <c:numCache>
                <c:formatCode>General</c:formatCode>
                <c:ptCount val="2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9.5</c:v>
                </c:pt>
                <c:pt idx="31">
                  <c:v>9.5</c:v>
                </c:pt>
                <c:pt idx="32">
                  <c:v>9.5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33-4CA8-84C2-456BE33A7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45567"/>
        <c:axId val="135151807"/>
      </c:scatterChart>
      <c:valAx>
        <c:axId val="13514556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b="1"/>
                  <a:t>스테이지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51807"/>
        <c:crosses val="autoZero"/>
        <c:crossBetween val="midCat"/>
        <c:majorUnit val="10"/>
      </c:valAx>
      <c:valAx>
        <c:axId val="1351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4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적 체력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'02.Enemy_HP'!$C$8</c:f>
              <c:strCache>
                <c:ptCount val="1"/>
                <c:pt idx="0">
                  <c:v>기본 적 체력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'02.Enemy_HP'!$B$9:$B$208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'02.Enemy_HP'!$C$9:$C$208</c:f>
              <c:numCache>
                <c:formatCode>General</c:formatCode>
                <c:ptCount val="200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145</c:v>
                </c:pt>
                <c:pt idx="4">
                  <c:v>160</c:v>
                </c:pt>
                <c:pt idx="5">
                  <c:v>175</c:v>
                </c:pt>
                <c:pt idx="6">
                  <c:v>190</c:v>
                </c:pt>
                <c:pt idx="7">
                  <c:v>205</c:v>
                </c:pt>
                <c:pt idx="8">
                  <c:v>220</c:v>
                </c:pt>
                <c:pt idx="9">
                  <c:v>235</c:v>
                </c:pt>
                <c:pt idx="10">
                  <c:v>250</c:v>
                </c:pt>
                <c:pt idx="11">
                  <c:v>265</c:v>
                </c:pt>
                <c:pt idx="12">
                  <c:v>280</c:v>
                </c:pt>
                <c:pt idx="13">
                  <c:v>295</c:v>
                </c:pt>
                <c:pt idx="14">
                  <c:v>310</c:v>
                </c:pt>
                <c:pt idx="15">
                  <c:v>325</c:v>
                </c:pt>
                <c:pt idx="16">
                  <c:v>340</c:v>
                </c:pt>
                <c:pt idx="17">
                  <c:v>355</c:v>
                </c:pt>
                <c:pt idx="18">
                  <c:v>370</c:v>
                </c:pt>
                <c:pt idx="19">
                  <c:v>385</c:v>
                </c:pt>
                <c:pt idx="20">
                  <c:v>400</c:v>
                </c:pt>
                <c:pt idx="21">
                  <c:v>415</c:v>
                </c:pt>
                <c:pt idx="22">
                  <c:v>430</c:v>
                </c:pt>
                <c:pt idx="23">
                  <c:v>445</c:v>
                </c:pt>
                <c:pt idx="24">
                  <c:v>460</c:v>
                </c:pt>
                <c:pt idx="25">
                  <c:v>475</c:v>
                </c:pt>
                <c:pt idx="26">
                  <c:v>490</c:v>
                </c:pt>
                <c:pt idx="27">
                  <c:v>505</c:v>
                </c:pt>
                <c:pt idx="28">
                  <c:v>520</c:v>
                </c:pt>
                <c:pt idx="29">
                  <c:v>535</c:v>
                </c:pt>
                <c:pt idx="30">
                  <c:v>550</c:v>
                </c:pt>
                <c:pt idx="31">
                  <c:v>565</c:v>
                </c:pt>
                <c:pt idx="32">
                  <c:v>580</c:v>
                </c:pt>
                <c:pt idx="33">
                  <c:v>595</c:v>
                </c:pt>
                <c:pt idx="34">
                  <c:v>610</c:v>
                </c:pt>
                <c:pt idx="35">
                  <c:v>625</c:v>
                </c:pt>
                <c:pt idx="36">
                  <c:v>640</c:v>
                </c:pt>
                <c:pt idx="37">
                  <c:v>655</c:v>
                </c:pt>
                <c:pt idx="38">
                  <c:v>670</c:v>
                </c:pt>
                <c:pt idx="39">
                  <c:v>685</c:v>
                </c:pt>
                <c:pt idx="40">
                  <c:v>700</c:v>
                </c:pt>
                <c:pt idx="41">
                  <c:v>715</c:v>
                </c:pt>
                <c:pt idx="42">
                  <c:v>730</c:v>
                </c:pt>
                <c:pt idx="43">
                  <c:v>745</c:v>
                </c:pt>
                <c:pt idx="44">
                  <c:v>760</c:v>
                </c:pt>
                <c:pt idx="45">
                  <c:v>775</c:v>
                </c:pt>
                <c:pt idx="46">
                  <c:v>790</c:v>
                </c:pt>
                <c:pt idx="47">
                  <c:v>805</c:v>
                </c:pt>
                <c:pt idx="48">
                  <c:v>820</c:v>
                </c:pt>
                <c:pt idx="49">
                  <c:v>835</c:v>
                </c:pt>
                <c:pt idx="50">
                  <c:v>850</c:v>
                </c:pt>
                <c:pt idx="51">
                  <c:v>865</c:v>
                </c:pt>
                <c:pt idx="52">
                  <c:v>880</c:v>
                </c:pt>
                <c:pt idx="53">
                  <c:v>895</c:v>
                </c:pt>
                <c:pt idx="54">
                  <c:v>910</c:v>
                </c:pt>
                <c:pt idx="55">
                  <c:v>925</c:v>
                </c:pt>
                <c:pt idx="56">
                  <c:v>940</c:v>
                </c:pt>
                <c:pt idx="57">
                  <c:v>955</c:v>
                </c:pt>
                <c:pt idx="58">
                  <c:v>970</c:v>
                </c:pt>
                <c:pt idx="59">
                  <c:v>985</c:v>
                </c:pt>
                <c:pt idx="60">
                  <c:v>1000</c:v>
                </c:pt>
                <c:pt idx="61">
                  <c:v>1015</c:v>
                </c:pt>
                <c:pt idx="62">
                  <c:v>1030</c:v>
                </c:pt>
                <c:pt idx="63">
                  <c:v>1045</c:v>
                </c:pt>
                <c:pt idx="64">
                  <c:v>1060</c:v>
                </c:pt>
                <c:pt idx="65">
                  <c:v>1075</c:v>
                </c:pt>
                <c:pt idx="66">
                  <c:v>1090</c:v>
                </c:pt>
                <c:pt idx="67">
                  <c:v>1105</c:v>
                </c:pt>
                <c:pt idx="68">
                  <c:v>1120</c:v>
                </c:pt>
                <c:pt idx="69">
                  <c:v>1135</c:v>
                </c:pt>
                <c:pt idx="70">
                  <c:v>1150</c:v>
                </c:pt>
                <c:pt idx="71">
                  <c:v>1165</c:v>
                </c:pt>
                <c:pt idx="72">
                  <c:v>1180</c:v>
                </c:pt>
                <c:pt idx="73">
                  <c:v>1195</c:v>
                </c:pt>
                <c:pt idx="74">
                  <c:v>1210</c:v>
                </c:pt>
                <c:pt idx="75">
                  <c:v>1225</c:v>
                </c:pt>
                <c:pt idx="76">
                  <c:v>1240</c:v>
                </c:pt>
                <c:pt idx="77">
                  <c:v>1255</c:v>
                </c:pt>
                <c:pt idx="78">
                  <c:v>1270</c:v>
                </c:pt>
                <c:pt idx="79">
                  <c:v>1285</c:v>
                </c:pt>
                <c:pt idx="80">
                  <c:v>1300</c:v>
                </c:pt>
                <c:pt idx="81">
                  <c:v>1315</c:v>
                </c:pt>
                <c:pt idx="82">
                  <c:v>1330</c:v>
                </c:pt>
                <c:pt idx="83">
                  <c:v>1345</c:v>
                </c:pt>
                <c:pt idx="84">
                  <c:v>1360</c:v>
                </c:pt>
                <c:pt idx="85">
                  <c:v>1375</c:v>
                </c:pt>
                <c:pt idx="86">
                  <c:v>1390</c:v>
                </c:pt>
                <c:pt idx="87">
                  <c:v>1405</c:v>
                </c:pt>
                <c:pt idx="88">
                  <c:v>1420</c:v>
                </c:pt>
                <c:pt idx="89">
                  <c:v>1435</c:v>
                </c:pt>
                <c:pt idx="90">
                  <c:v>1450</c:v>
                </c:pt>
                <c:pt idx="91">
                  <c:v>1465</c:v>
                </c:pt>
                <c:pt idx="92">
                  <c:v>1480</c:v>
                </c:pt>
                <c:pt idx="93">
                  <c:v>1495</c:v>
                </c:pt>
                <c:pt idx="94">
                  <c:v>1510</c:v>
                </c:pt>
                <c:pt idx="95">
                  <c:v>1525</c:v>
                </c:pt>
                <c:pt idx="96">
                  <c:v>1540</c:v>
                </c:pt>
                <c:pt idx="97">
                  <c:v>1555</c:v>
                </c:pt>
                <c:pt idx="98">
                  <c:v>1570</c:v>
                </c:pt>
                <c:pt idx="99">
                  <c:v>1585</c:v>
                </c:pt>
                <c:pt idx="100">
                  <c:v>1600</c:v>
                </c:pt>
                <c:pt idx="101">
                  <c:v>1615</c:v>
                </c:pt>
                <c:pt idx="102">
                  <c:v>1630</c:v>
                </c:pt>
                <c:pt idx="103">
                  <c:v>1645</c:v>
                </c:pt>
                <c:pt idx="104">
                  <c:v>1660</c:v>
                </c:pt>
                <c:pt idx="105">
                  <c:v>1675</c:v>
                </c:pt>
                <c:pt idx="106">
                  <c:v>1690</c:v>
                </c:pt>
                <c:pt idx="107">
                  <c:v>1705</c:v>
                </c:pt>
                <c:pt idx="108">
                  <c:v>1720</c:v>
                </c:pt>
                <c:pt idx="109">
                  <c:v>1735</c:v>
                </c:pt>
                <c:pt idx="110">
                  <c:v>1750</c:v>
                </c:pt>
                <c:pt idx="111">
                  <c:v>1765</c:v>
                </c:pt>
                <c:pt idx="112">
                  <c:v>1780</c:v>
                </c:pt>
                <c:pt idx="113">
                  <c:v>1795</c:v>
                </c:pt>
                <c:pt idx="114">
                  <c:v>1810</c:v>
                </c:pt>
                <c:pt idx="115">
                  <c:v>1825</c:v>
                </c:pt>
                <c:pt idx="116">
                  <c:v>1840</c:v>
                </c:pt>
                <c:pt idx="117">
                  <c:v>1855</c:v>
                </c:pt>
                <c:pt idx="118">
                  <c:v>1870</c:v>
                </c:pt>
                <c:pt idx="119">
                  <c:v>1885</c:v>
                </c:pt>
                <c:pt idx="120">
                  <c:v>1900</c:v>
                </c:pt>
                <c:pt idx="121">
                  <c:v>1915</c:v>
                </c:pt>
                <c:pt idx="122">
                  <c:v>1930</c:v>
                </c:pt>
                <c:pt idx="123">
                  <c:v>1945</c:v>
                </c:pt>
                <c:pt idx="124">
                  <c:v>1960</c:v>
                </c:pt>
                <c:pt idx="125">
                  <c:v>1975</c:v>
                </c:pt>
                <c:pt idx="126">
                  <c:v>1990</c:v>
                </c:pt>
                <c:pt idx="127">
                  <c:v>2005</c:v>
                </c:pt>
                <c:pt idx="128">
                  <c:v>2020</c:v>
                </c:pt>
                <c:pt idx="129">
                  <c:v>2035</c:v>
                </c:pt>
                <c:pt idx="130">
                  <c:v>2050</c:v>
                </c:pt>
                <c:pt idx="131">
                  <c:v>2065</c:v>
                </c:pt>
                <c:pt idx="132">
                  <c:v>2080</c:v>
                </c:pt>
                <c:pt idx="133">
                  <c:v>2095</c:v>
                </c:pt>
                <c:pt idx="134">
                  <c:v>2110</c:v>
                </c:pt>
                <c:pt idx="135">
                  <c:v>2125</c:v>
                </c:pt>
                <c:pt idx="136">
                  <c:v>2140</c:v>
                </c:pt>
                <c:pt idx="137">
                  <c:v>2155</c:v>
                </c:pt>
                <c:pt idx="138">
                  <c:v>2170</c:v>
                </c:pt>
                <c:pt idx="139">
                  <c:v>2185</c:v>
                </c:pt>
                <c:pt idx="140">
                  <c:v>2200</c:v>
                </c:pt>
                <c:pt idx="141">
                  <c:v>2215</c:v>
                </c:pt>
                <c:pt idx="142">
                  <c:v>2230</c:v>
                </c:pt>
                <c:pt idx="143">
                  <c:v>2245</c:v>
                </c:pt>
                <c:pt idx="144">
                  <c:v>2260</c:v>
                </c:pt>
                <c:pt idx="145">
                  <c:v>2275</c:v>
                </c:pt>
                <c:pt idx="146">
                  <c:v>2290</c:v>
                </c:pt>
                <c:pt idx="147">
                  <c:v>2305</c:v>
                </c:pt>
                <c:pt idx="148">
                  <c:v>2320</c:v>
                </c:pt>
                <c:pt idx="149">
                  <c:v>2335</c:v>
                </c:pt>
                <c:pt idx="150">
                  <c:v>2350</c:v>
                </c:pt>
                <c:pt idx="151">
                  <c:v>2365</c:v>
                </c:pt>
                <c:pt idx="152">
                  <c:v>2380</c:v>
                </c:pt>
                <c:pt idx="153">
                  <c:v>2395</c:v>
                </c:pt>
                <c:pt idx="154">
                  <c:v>2410</c:v>
                </c:pt>
                <c:pt idx="155">
                  <c:v>2425</c:v>
                </c:pt>
                <c:pt idx="156">
                  <c:v>2440</c:v>
                </c:pt>
                <c:pt idx="157">
                  <c:v>2455</c:v>
                </c:pt>
                <c:pt idx="158">
                  <c:v>2470</c:v>
                </c:pt>
                <c:pt idx="159">
                  <c:v>2485</c:v>
                </c:pt>
                <c:pt idx="160">
                  <c:v>2500</c:v>
                </c:pt>
                <c:pt idx="161">
                  <c:v>2515</c:v>
                </c:pt>
                <c:pt idx="162">
                  <c:v>2530</c:v>
                </c:pt>
                <c:pt idx="163">
                  <c:v>2545</c:v>
                </c:pt>
                <c:pt idx="164">
                  <c:v>2560</c:v>
                </c:pt>
                <c:pt idx="165">
                  <c:v>2575</c:v>
                </c:pt>
                <c:pt idx="166">
                  <c:v>2590</c:v>
                </c:pt>
                <c:pt idx="167">
                  <c:v>2605</c:v>
                </c:pt>
                <c:pt idx="168">
                  <c:v>2620</c:v>
                </c:pt>
                <c:pt idx="169">
                  <c:v>2635</c:v>
                </c:pt>
                <c:pt idx="170">
                  <c:v>2650</c:v>
                </c:pt>
                <c:pt idx="171">
                  <c:v>2665</c:v>
                </c:pt>
                <c:pt idx="172">
                  <c:v>2680</c:v>
                </c:pt>
                <c:pt idx="173">
                  <c:v>2695</c:v>
                </c:pt>
                <c:pt idx="174">
                  <c:v>2710</c:v>
                </c:pt>
                <c:pt idx="175">
                  <c:v>2725</c:v>
                </c:pt>
                <c:pt idx="176">
                  <c:v>2740</c:v>
                </c:pt>
                <c:pt idx="177">
                  <c:v>2755</c:v>
                </c:pt>
                <c:pt idx="178">
                  <c:v>2770</c:v>
                </c:pt>
                <c:pt idx="179">
                  <c:v>2785</c:v>
                </c:pt>
                <c:pt idx="180">
                  <c:v>2800</c:v>
                </c:pt>
                <c:pt idx="181">
                  <c:v>2815</c:v>
                </c:pt>
                <c:pt idx="182">
                  <c:v>2830</c:v>
                </c:pt>
                <c:pt idx="183">
                  <c:v>2845</c:v>
                </c:pt>
                <c:pt idx="184">
                  <c:v>2860</c:v>
                </c:pt>
                <c:pt idx="185">
                  <c:v>2875</c:v>
                </c:pt>
                <c:pt idx="186">
                  <c:v>2890</c:v>
                </c:pt>
                <c:pt idx="187">
                  <c:v>2905</c:v>
                </c:pt>
                <c:pt idx="188">
                  <c:v>2920</c:v>
                </c:pt>
                <c:pt idx="189">
                  <c:v>2935</c:v>
                </c:pt>
                <c:pt idx="190">
                  <c:v>2950</c:v>
                </c:pt>
                <c:pt idx="191">
                  <c:v>2965</c:v>
                </c:pt>
                <c:pt idx="192">
                  <c:v>2980</c:v>
                </c:pt>
                <c:pt idx="193">
                  <c:v>2995</c:v>
                </c:pt>
                <c:pt idx="194">
                  <c:v>3010</c:v>
                </c:pt>
                <c:pt idx="195">
                  <c:v>3025</c:v>
                </c:pt>
                <c:pt idx="196">
                  <c:v>3040</c:v>
                </c:pt>
                <c:pt idx="197">
                  <c:v>3055</c:v>
                </c:pt>
                <c:pt idx="198">
                  <c:v>3070</c:v>
                </c:pt>
                <c:pt idx="199">
                  <c:v>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2-495C-A933-A33520DBACCE}"/>
            </c:ext>
          </c:extLst>
        </c:ser>
        <c:ser>
          <c:idx val="1"/>
          <c:order val="1"/>
          <c:tx>
            <c:strRef>
              <c:f>'02.Enemy_HP'!$D$8</c:f>
              <c:strCache>
                <c:ptCount val="1"/>
                <c:pt idx="0">
                  <c:v>체력 보정 값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'02.Enemy_HP'!$B$9:$B$208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'02.Enemy_HP'!$D$9:$D$208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240</c:v>
                </c:pt>
                <c:pt idx="61">
                  <c:v>240</c:v>
                </c:pt>
                <c:pt idx="62">
                  <c:v>240</c:v>
                </c:pt>
                <c:pt idx="63">
                  <c:v>240</c:v>
                </c:pt>
                <c:pt idx="64">
                  <c:v>240</c:v>
                </c:pt>
                <c:pt idx="65">
                  <c:v>240</c:v>
                </c:pt>
                <c:pt idx="66">
                  <c:v>240</c:v>
                </c:pt>
                <c:pt idx="67">
                  <c:v>240</c:v>
                </c:pt>
                <c:pt idx="68">
                  <c:v>240</c:v>
                </c:pt>
                <c:pt idx="69">
                  <c:v>240</c:v>
                </c:pt>
                <c:pt idx="70">
                  <c:v>280</c:v>
                </c:pt>
                <c:pt idx="71">
                  <c:v>280</c:v>
                </c:pt>
                <c:pt idx="72">
                  <c:v>280</c:v>
                </c:pt>
                <c:pt idx="73">
                  <c:v>280</c:v>
                </c:pt>
                <c:pt idx="74">
                  <c:v>280</c:v>
                </c:pt>
                <c:pt idx="75">
                  <c:v>280</c:v>
                </c:pt>
                <c:pt idx="76">
                  <c:v>280</c:v>
                </c:pt>
                <c:pt idx="77">
                  <c:v>280</c:v>
                </c:pt>
                <c:pt idx="78">
                  <c:v>280</c:v>
                </c:pt>
                <c:pt idx="79">
                  <c:v>280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360</c:v>
                </c:pt>
                <c:pt idx="91">
                  <c:v>360</c:v>
                </c:pt>
                <c:pt idx="92">
                  <c:v>360</c:v>
                </c:pt>
                <c:pt idx="93">
                  <c:v>360</c:v>
                </c:pt>
                <c:pt idx="94">
                  <c:v>360</c:v>
                </c:pt>
                <c:pt idx="95">
                  <c:v>360</c:v>
                </c:pt>
                <c:pt idx="96">
                  <c:v>360</c:v>
                </c:pt>
                <c:pt idx="97">
                  <c:v>360</c:v>
                </c:pt>
                <c:pt idx="98">
                  <c:v>360</c:v>
                </c:pt>
                <c:pt idx="99">
                  <c:v>360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440</c:v>
                </c:pt>
                <c:pt idx="111">
                  <c:v>440</c:v>
                </c:pt>
                <c:pt idx="112">
                  <c:v>440</c:v>
                </c:pt>
                <c:pt idx="113">
                  <c:v>440</c:v>
                </c:pt>
                <c:pt idx="114">
                  <c:v>440</c:v>
                </c:pt>
                <c:pt idx="115">
                  <c:v>440</c:v>
                </c:pt>
                <c:pt idx="116">
                  <c:v>440</c:v>
                </c:pt>
                <c:pt idx="117">
                  <c:v>440</c:v>
                </c:pt>
                <c:pt idx="118">
                  <c:v>440</c:v>
                </c:pt>
                <c:pt idx="119">
                  <c:v>440</c:v>
                </c:pt>
                <c:pt idx="120">
                  <c:v>480</c:v>
                </c:pt>
                <c:pt idx="121">
                  <c:v>480</c:v>
                </c:pt>
                <c:pt idx="122">
                  <c:v>480</c:v>
                </c:pt>
                <c:pt idx="123">
                  <c:v>480</c:v>
                </c:pt>
                <c:pt idx="124">
                  <c:v>480</c:v>
                </c:pt>
                <c:pt idx="125">
                  <c:v>480</c:v>
                </c:pt>
                <c:pt idx="126">
                  <c:v>480</c:v>
                </c:pt>
                <c:pt idx="127">
                  <c:v>480</c:v>
                </c:pt>
                <c:pt idx="128">
                  <c:v>480</c:v>
                </c:pt>
                <c:pt idx="129">
                  <c:v>480</c:v>
                </c:pt>
                <c:pt idx="130">
                  <c:v>520</c:v>
                </c:pt>
                <c:pt idx="131">
                  <c:v>520</c:v>
                </c:pt>
                <c:pt idx="132">
                  <c:v>520</c:v>
                </c:pt>
                <c:pt idx="133">
                  <c:v>520</c:v>
                </c:pt>
                <c:pt idx="134">
                  <c:v>520</c:v>
                </c:pt>
                <c:pt idx="135">
                  <c:v>520</c:v>
                </c:pt>
                <c:pt idx="136">
                  <c:v>520</c:v>
                </c:pt>
                <c:pt idx="137">
                  <c:v>520</c:v>
                </c:pt>
                <c:pt idx="138">
                  <c:v>520</c:v>
                </c:pt>
                <c:pt idx="139">
                  <c:v>520</c:v>
                </c:pt>
                <c:pt idx="140">
                  <c:v>560</c:v>
                </c:pt>
                <c:pt idx="141">
                  <c:v>560</c:v>
                </c:pt>
                <c:pt idx="142">
                  <c:v>560</c:v>
                </c:pt>
                <c:pt idx="143">
                  <c:v>560</c:v>
                </c:pt>
                <c:pt idx="144">
                  <c:v>560</c:v>
                </c:pt>
                <c:pt idx="145">
                  <c:v>560</c:v>
                </c:pt>
                <c:pt idx="146">
                  <c:v>560</c:v>
                </c:pt>
                <c:pt idx="147">
                  <c:v>560</c:v>
                </c:pt>
                <c:pt idx="148">
                  <c:v>560</c:v>
                </c:pt>
                <c:pt idx="149">
                  <c:v>560</c:v>
                </c:pt>
                <c:pt idx="150">
                  <c:v>600</c:v>
                </c:pt>
                <c:pt idx="151">
                  <c:v>600</c:v>
                </c:pt>
                <c:pt idx="152">
                  <c:v>600</c:v>
                </c:pt>
                <c:pt idx="153">
                  <c:v>600</c:v>
                </c:pt>
                <c:pt idx="154">
                  <c:v>600</c:v>
                </c:pt>
                <c:pt idx="155">
                  <c:v>600</c:v>
                </c:pt>
                <c:pt idx="156">
                  <c:v>600</c:v>
                </c:pt>
                <c:pt idx="157">
                  <c:v>600</c:v>
                </c:pt>
                <c:pt idx="158">
                  <c:v>600</c:v>
                </c:pt>
                <c:pt idx="159">
                  <c:v>600</c:v>
                </c:pt>
                <c:pt idx="160">
                  <c:v>640</c:v>
                </c:pt>
                <c:pt idx="161">
                  <c:v>640</c:v>
                </c:pt>
                <c:pt idx="162">
                  <c:v>640</c:v>
                </c:pt>
                <c:pt idx="163">
                  <c:v>640</c:v>
                </c:pt>
                <c:pt idx="164">
                  <c:v>640</c:v>
                </c:pt>
                <c:pt idx="165">
                  <c:v>640</c:v>
                </c:pt>
                <c:pt idx="166">
                  <c:v>640</c:v>
                </c:pt>
                <c:pt idx="167">
                  <c:v>640</c:v>
                </c:pt>
                <c:pt idx="168">
                  <c:v>640</c:v>
                </c:pt>
                <c:pt idx="169">
                  <c:v>640</c:v>
                </c:pt>
                <c:pt idx="170">
                  <c:v>680</c:v>
                </c:pt>
                <c:pt idx="171">
                  <c:v>680</c:v>
                </c:pt>
                <c:pt idx="172">
                  <c:v>680</c:v>
                </c:pt>
                <c:pt idx="173">
                  <c:v>680</c:v>
                </c:pt>
                <c:pt idx="174">
                  <c:v>680</c:v>
                </c:pt>
                <c:pt idx="175">
                  <c:v>680</c:v>
                </c:pt>
                <c:pt idx="176">
                  <c:v>680</c:v>
                </c:pt>
                <c:pt idx="177">
                  <c:v>680</c:v>
                </c:pt>
                <c:pt idx="178">
                  <c:v>680</c:v>
                </c:pt>
                <c:pt idx="179">
                  <c:v>680</c:v>
                </c:pt>
                <c:pt idx="180">
                  <c:v>720</c:v>
                </c:pt>
                <c:pt idx="181">
                  <c:v>720</c:v>
                </c:pt>
                <c:pt idx="182">
                  <c:v>720</c:v>
                </c:pt>
                <c:pt idx="183">
                  <c:v>720</c:v>
                </c:pt>
                <c:pt idx="184">
                  <c:v>720</c:v>
                </c:pt>
                <c:pt idx="185">
                  <c:v>720</c:v>
                </c:pt>
                <c:pt idx="186">
                  <c:v>720</c:v>
                </c:pt>
                <c:pt idx="187">
                  <c:v>720</c:v>
                </c:pt>
                <c:pt idx="188">
                  <c:v>720</c:v>
                </c:pt>
                <c:pt idx="189">
                  <c:v>720</c:v>
                </c:pt>
                <c:pt idx="190">
                  <c:v>760</c:v>
                </c:pt>
                <c:pt idx="191">
                  <c:v>760</c:v>
                </c:pt>
                <c:pt idx="192">
                  <c:v>760</c:v>
                </c:pt>
                <c:pt idx="193">
                  <c:v>760</c:v>
                </c:pt>
                <c:pt idx="194">
                  <c:v>760</c:v>
                </c:pt>
                <c:pt idx="195">
                  <c:v>760</c:v>
                </c:pt>
                <c:pt idx="196">
                  <c:v>760</c:v>
                </c:pt>
                <c:pt idx="197">
                  <c:v>760</c:v>
                </c:pt>
                <c:pt idx="198">
                  <c:v>760</c:v>
                </c:pt>
                <c:pt idx="199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2-495C-A933-A33520DBACCE}"/>
            </c:ext>
          </c:extLst>
        </c:ser>
        <c:ser>
          <c:idx val="2"/>
          <c:order val="2"/>
          <c:tx>
            <c:strRef>
              <c:f>'02.Enemy_HP'!$E$8</c:f>
              <c:strCache>
                <c:ptCount val="1"/>
                <c:pt idx="0">
                  <c:v>최종 적 체력</c:v>
                </c:pt>
              </c:strCache>
            </c:strRef>
          </c:tx>
          <c:spPr>
            <a:ln w="95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'02.Enemy_HP'!$B$9:$B$208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'02.Enemy_HP'!$E$9:$E$208</c:f>
              <c:numCache>
                <c:formatCode>General</c:formatCode>
                <c:ptCount val="200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145</c:v>
                </c:pt>
                <c:pt idx="4">
                  <c:v>160</c:v>
                </c:pt>
                <c:pt idx="5">
                  <c:v>175</c:v>
                </c:pt>
                <c:pt idx="6">
                  <c:v>190</c:v>
                </c:pt>
                <c:pt idx="7">
                  <c:v>205</c:v>
                </c:pt>
                <c:pt idx="8">
                  <c:v>220</c:v>
                </c:pt>
                <c:pt idx="9">
                  <c:v>235</c:v>
                </c:pt>
                <c:pt idx="10">
                  <c:v>290</c:v>
                </c:pt>
                <c:pt idx="11">
                  <c:v>305</c:v>
                </c:pt>
                <c:pt idx="12">
                  <c:v>320</c:v>
                </c:pt>
                <c:pt idx="13">
                  <c:v>335</c:v>
                </c:pt>
                <c:pt idx="14">
                  <c:v>350</c:v>
                </c:pt>
                <c:pt idx="15">
                  <c:v>365</c:v>
                </c:pt>
                <c:pt idx="16">
                  <c:v>380</c:v>
                </c:pt>
                <c:pt idx="17">
                  <c:v>395</c:v>
                </c:pt>
                <c:pt idx="18">
                  <c:v>410</c:v>
                </c:pt>
                <c:pt idx="19">
                  <c:v>425</c:v>
                </c:pt>
                <c:pt idx="20">
                  <c:v>480</c:v>
                </c:pt>
                <c:pt idx="21">
                  <c:v>495</c:v>
                </c:pt>
                <c:pt idx="22">
                  <c:v>510</c:v>
                </c:pt>
                <c:pt idx="23">
                  <c:v>525</c:v>
                </c:pt>
                <c:pt idx="24">
                  <c:v>540</c:v>
                </c:pt>
                <c:pt idx="25">
                  <c:v>555</c:v>
                </c:pt>
                <c:pt idx="26">
                  <c:v>570</c:v>
                </c:pt>
                <c:pt idx="27">
                  <c:v>585</c:v>
                </c:pt>
                <c:pt idx="28">
                  <c:v>600</c:v>
                </c:pt>
                <c:pt idx="29">
                  <c:v>615</c:v>
                </c:pt>
                <c:pt idx="30">
                  <c:v>670</c:v>
                </c:pt>
                <c:pt idx="31">
                  <c:v>685</c:v>
                </c:pt>
                <c:pt idx="32">
                  <c:v>700</c:v>
                </c:pt>
                <c:pt idx="33">
                  <c:v>715</c:v>
                </c:pt>
                <c:pt idx="34">
                  <c:v>730</c:v>
                </c:pt>
                <c:pt idx="35">
                  <c:v>745</c:v>
                </c:pt>
                <c:pt idx="36">
                  <c:v>760</c:v>
                </c:pt>
                <c:pt idx="37">
                  <c:v>775</c:v>
                </c:pt>
                <c:pt idx="38">
                  <c:v>790</c:v>
                </c:pt>
                <c:pt idx="39">
                  <c:v>805</c:v>
                </c:pt>
                <c:pt idx="40">
                  <c:v>860</c:v>
                </c:pt>
                <c:pt idx="41">
                  <c:v>875</c:v>
                </c:pt>
                <c:pt idx="42">
                  <c:v>890</c:v>
                </c:pt>
                <c:pt idx="43">
                  <c:v>905</c:v>
                </c:pt>
                <c:pt idx="44">
                  <c:v>920</c:v>
                </c:pt>
                <c:pt idx="45">
                  <c:v>935</c:v>
                </c:pt>
                <c:pt idx="46">
                  <c:v>950</c:v>
                </c:pt>
                <c:pt idx="47">
                  <c:v>965</c:v>
                </c:pt>
                <c:pt idx="48">
                  <c:v>980</c:v>
                </c:pt>
                <c:pt idx="49">
                  <c:v>995</c:v>
                </c:pt>
                <c:pt idx="50">
                  <c:v>1050</c:v>
                </c:pt>
                <c:pt idx="51">
                  <c:v>1065</c:v>
                </c:pt>
                <c:pt idx="52">
                  <c:v>1080</c:v>
                </c:pt>
                <c:pt idx="53">
                  <c:v>1095</c:v>
                </c:pt>
                <c:pt idx="54">
                  <c:v>1110</c:v>
                </c:pt>
                <c:pt idx="55">
                  <c:v>1125</c:v>
                </c:pt>
                <c:pt idx="56">
                  <c:v>1140</c:v>
                </c:pt>
                <c:pt idx="57">
                  <c:v>1155</c:v>
                </c:pt>
                <c:pt idx="58">
                  <c:v>1170</c:v>
                </c:pt>
                <c:pt idx="59">
                  <c:v>1185</c:v>
                </c:pt>
                <c:pt idx="60">
                  <c:v>1240</c:v>
                </c:pt>
                <c:pt idx="61">
                  <c:v>1255</c:v>
                </c:pt>
                <c:pt idx="62">
                  <c:v>1270</c:v>
                </c:pt>
                <c:pt idx="63">
                  <c:v>1285</c:v>
                </c:pt>
                <c:pt idx="64">
                  <c:v>1300</c:v>
                </c:pt>
                <c:pt idx="65">
                  <c:v>1315</c:v>
                </c:pt>
                <c:pt idx="66">
                  <c:v>1330</c:v>
                </c:pt>
                <c:pt idx="67">
                  <c:v>1345</c:v>
                </c:pt>
                <c:pt idx="68">
                  <c:v>1360</c:v>
                </c:pt>
                <c:pt idx="69">
                  <c:v>1375</c:v>
                </c:pt>
                <c:pt idx="70">
                  <c:v>1430</c:v>
                </c:pt>
                <c:pt idx="71">
                  <c:v>1445</c:v>
                </c:pt>
                <c:pt idx="72">
                  <c:v>1460</c:v>
                </c:pt>
                <c:pt idx="73">
                  <c:v>1475</c:v>
                </c:pt>
                <c:pt idx="74">
                  <c:v>1490</c:v>
                </c:pt>
                <c:pt idx="75">
                  <c:v>1505</c:v>
                </c:pt>
                <c:pt idx="76">
                  <c:v>1520</c:v>
                </c:pt>
                <c:pt idx="77">
                  <c:v>1535</c:v>
                </c:pt>
                <c:pt idx="78">
                  <c:v>1550</c:v>
                </c:pt>
                <c:pt idx="79">
                  <c:v>1565</c:v>
                </c:pt>
                <c:pt idx="80">
                  <c:v>1620</c:v>
                </c:pt>
                <c:pt idx="81">
                  <c:v>1635</c:v>
                </c:pt>
                <c:pt idx="82">
                  <c:v>1650</c:v>
                </c:pt>
                <c:pt idx="83">
                  <c:v>1665</c:v>
                </c:pt>
                <c:pt idx="84">
                  <c:v>1680</c:v>
                </c:pt>
                <c:pt idx="85">
                  <c:v>1695</c:v>
                </c:pt>
                <c:pt idx="86">
                  <c:v>1710</c:v>
                </c:pt>
                <c:pt idx="87">
                  <c:v>1725</c:v>
                </c:pt>
                <c:pt idx="88">
                  <c:v>1740</c:v>
                </c:pt>
                <c:pt idx="89">
                  <c:v>1755</c:v>
                </c:pt>
                <c:pt idx="90">
                  <c:v>1810</c:v>
                </c:pt>
                <c:pt idx="91">
                  <c:v>1825</c:v>
                </c:pt>
                <c:pt idx="92">
                  <c:v>1840</c:v>
                </c:pt>
                <c:pt idx="93">
                  <c:v>1855</c:v>
                </c:pt>
                <c:pt idx="94">
                  <c:v>1870</c:v>
                </c:pt>
                <c:pt idx="95">
                  <c:v>1885</c:v>
                </c:pt>
                <c:pt idx="96">
                  <c:v>1900</c:v>
                </c:pt>
                <c:pt idx="97">
                  <c:v>1915</c:v>
                </c:pt>
                <c:pt idx="98">
                  <c:v>1930</c:v>
                </c:pt>
                <c:pt idx="99">
                  <c:v>1945</c:v>
                </c:pt>
                <c:pt idx="100">
                  <c:v>2000</c:v>
                </c:pt>
                <c:pt idx="101">
                  <c:v>2015</c:v>
                </c:pt>
                <c:pt idx="102">
                  <c:v>2030</c:v>
                </c:pt>
                <c:pt idx="103">
                  <c:v>2045</c:v>
                </c:pt>
                <c:pt idx="104">
                  <c:v>2060</c:v>
                </c:pt>
                <c:pt idx="105">
                  <c:v>2075</c:v>
                </c:pt>
                <c:pt idx="106">
                  <c:v>2090</c:v>
                </c:pt>
                <c:pt idx="107">
                  <c:v>2105</c:v>
                </c:pt>
                <c:pt idx="108">
                  <c:v>2120</c:v>
                </c:pt>
                <c:pt idx="109">
                  <c:v>2135</c:v>
                </c:pt>
                <c:pt idx="110">
                  <c:v>2190</c:v>
                </c:pt>
                <c:pt idx="111">
                  <c:v>2205</c:v>
                </c:pt>
                <c:pt idx="112">
                  <c:v>2220</c:v>
                </c:pt>
                <c:pt idx="113">
                  <c:v>2235</c:v>
                </c:pt>
                <c:pt idx="114">
                  <c:v>2250</c:v>
                </c:pt>
                <c:pt idx="115">
                  <c:v>2265</c:v>
                </c:pt>
                <c:pt idx="116">
                  <c:v>2280</c:v>
                </c:pt>
                <c:pt idx="117">
                  <c:v>2295</c:v>
                </c:pt>
                <c:pt idx="118">
                  <c:v>2310</c:v>
                </c:pt>
                <c:pt idx="119">
                  <c:v>2325</c:v>
                </c:pt>
                <c:pt idx="120">
                  <c:v>2380</c:v>
                </c:pt>
                <c:pt idx="121">
                  <c:v>2395</c:v>
                </c:pt>
                <c:pt idx="122">
                  <c:v>2410</c:v>
                </c:pt>
                <c:pt idx="123">
                  <c:v>2425</c:v>
                </c:pt>
                <c:pt idx="124">
                  <c:v>2440</c:v>
                </c:pt>
                <c:pt idx="125">
                  <c:v>2455</c:v>
                </c:pt>
                <c:pt idx="126">
                  <c:v>2470</c:v>
                </c:pt>
                <c:pt idx="127">
                  <c:v>2485</c:v>
                </c:pt>
                <c:pt idx="128">
                  <c:v>2500</c:v>
                </c:pt>
                <c:pt idx="129">
                  <c:v>2515</c:v>
                </c:pt>
                <c:pt idx="130">
                  <c:v>2570</c:v>
                </c:pt>
                <c:pt idx="131">
                  <c:v>2585</c:v>
                </c:pt>
                <c:pt idx="132">
                  <c:v>2600</c:v>
                </c:pt>
                <c:pt idx="133">
                  <c:v>2615</c:v>
                </c:pt>
                <c:pt idx="134">
                  <c:v>2630</c:v>
                </c:pt>
                <c:pt idx="135">
                  <c:v>2645</c:v>
                </c:pt>
                <c:pt idx="136">
                  <c:v>2660</c:v>
                </c:pt>
                <c:pt idx="137">
                  <c:v>2675</c:v>
                </c:pt>
                <c:pt idx="138">
                  <c:v>2690</c:v>
                </c:pt>
                <c:pt idx="139">
                  <c:v>2705</c:v>
                </c:pt>
                <c:pt idx="140">
                  <c:v>2760</c:v>
                </c:pt>
                <c:pt idx="141">
                  <c:v>2775</c:v>
                </c:pt>
                <c:pt idx="142">
                  <c:v>2790</c:v>
                </c:pt>
                <c:pt idx="143">
                  <c:v>2805</c:v>
                </c:pt>
                <c:pt idx="144">
                  <c:v>2820</c:v>
                </c:pt>
                <c:pt idx="145">
                  <c:v>2835</c:v>
                </c:pt>
                <c:pt idx="146">
                  <c:v>2850</c:v>
                </c:pt>
                <c:pt idx="147">
                  <c:v>2865</c:v>
                </c:pt>
                <c:pt idx="148">
                  <c:v>2880</c:v>
                </c:pt>
                <c:pt idx="149">
                  <c:v>2895</c:v>
                </c:pt>
                <c:pt idx="150">
                  <c:v>2950</c:v>
                </c:pt>
                <c:pt idx="151">
                  <c:v>2965</c:v>
                </c:pt>
                <c:pt idx="152">
                  <c:v>2980</c:v>
                </c:pt>
                <c:pt idx="153">
                  <c:v>2995</c:v>
                </c:pt>
                <c:pt idx="154">
                  <c:v>3010</c:v>
                </c:pt>
                <c:pt idx="155">
                  <c:v>3025</c:v>
                </c:pt>
                <c:pt idx="156">
                  <c:v>3040</c:v>
                </c:pt>
                <c:pt idx="157">
                  <c:v>3055</c:v>
                </c:pt>
                <c:pt idx="158">
                  <c:v>3070</c:v>
                </c:pt>
                <c:pt idx="159">
                  <c:v>3085</c:v>
                </c:pt>
                <c:pt idx="160">
                  <c:v>3140</c:v>
                </c:pt>
                <c:pt idx="161">
                  <c:v>3155</c:v>
                </c:pt>
                <c:pt idx="162">
                  <c:v>3170</c:v>
                </c:pt>
                <c:pt idx="163">
                  <c:v>3185</c:v>
                </c:pt>
                <c:pt idx="164">
                  <c:v>3200</c:v>
                </c:pt>
                <c:pt idx="165">
                  <c:v>3215</c:v>
                </c:pt>
                <c:pt idx="166">
                  <c:v>3230</c:v>
                </c:pt>
                <c:pt idx="167">
                  <c:v>3245</c:v>
                </c:pt>
                <c:pt idx="168">
                  <c:v>3260</c:v>
                </c:pt>
                <c:pt idx="169">
                  <c:v>3275</c:v>
                </c:pt>
                <c:pt idx="170">
                  <c:v>3330</c:v>
                </c:pt>
                <c:pt idx="171">
                  <c:v>3345</c:v>
                </c:pt>
                <c:pt idx="172">
                  <c:v>3360</c:v>
                </c:pt>
                <c:pt idx="173">
                  <c:v>3375</c:v>
                </c:pt>
                <c:pt idx="174">
                  <c:v>3390</c:v>
                </c:pt>
                <c:pt idx="175">
                  <c:v>3405</c:v>
                </c:pt>
                <c:pt idx="176">
                  <c:v>3420</c:v>
                </c:pt>
                <c:pt idx="177">
                  <c:v>3435</c:v>
                </c:pt>
                <c:pt idx="178">
                  <c:v>3450</c:v>
                </c:pt>
                <c:pt idx="179">
                  <c:v>3465</c:v>
                </c:pt>
                <c:pt idx="180">
                  <c:v>3520</c:v>
                </c:pt>
                <c:pt idx="181">
                  <c:v>3535</c:v>
                </c:pt>
                <c:pt idx="182">
                  <c:v>3550</c:v>
                </c:pt>
                <c:pt idx="183">
                  <c:v>3565</c:v>
                </c:pt>
                <c:pt idx="184">
                  <c:v>3580</c:v>
                </c:pt>
                <c:pt idx="185">
                  <c:v>3595</c:v>
                </c:pt>
                <c:pt idx="186">
                  <c:v>3610</c:v>
                </c:pt>
                <c:pt idx="187">
                  <c:v>3625</c:v>
                </c:pt>
                <c:pt idx="188">
                  <c:v>3640</c:v>
                </c:pt>
                <c:pt idx="189">
                  <c:v>3655</c:v>
                </c:pt>
                <c:pt idx="190">
                  <c:v>3710</c:v>
                </c:pt>
                <c:pt idx="191">
                  <c:v>3725</c:v>
                </c:pt>
                <c:pt idx="192">
                  <c:v>3740</c:v>
                </c:pt>
                <c:pt idx="193">
                  <c:v>3755</c:v>
                </c:pt>
                <c:pt idx="194">
                  <c:v>3770</c:v>
                </c:pt>
                <c:pt idx="195">
                  <c:v>3785</c:v>
                </c:pt>
                <c:pt idx="196">
                  <c:v>3800</c:v>
                </c:pt>
                <c:pt idx="197">
                  <c:v>3815</c:v>
                </c:pt>
                <c:pt idx="198">
                  <c:v>3830</c:v>
                </c:pt>
                <c:pt idx="199">
                  <c:v>3845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02-495C-A933-A33520DBA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45567"/>
        <c:axId val="135151807"/>
      </c:scatterChart>
      <c:valAx>
        <c:axId val="13514556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b="1"/>
                  <a:t>스테이지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51807"/>
        <c:crosses val="autoZero"/>
        <c:crossBetween val="midCat"/>
        <c:majorUnit val="10"/>
      </c:valAx>
      <c:valAx>
        <c:axId val="1351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4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적 공격력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'03.ComObj_ATK'!$C$8</c:f>
              <c:strCache>
                <c:ptCount val="1"/>
                <c:pt idx="0">
                  <c:v>기본 적 공격력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'03.ComObj_ATK'!$B$9:$B$208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'03.ComObj_ATK'!$C$9:$C$208</c:f>
              <c:numCache>
                <c:formatCode>General</c:formatCode>
                <c:ptCount val="200"/>
                <c:pt idx="0">
                  <c:v>40</c:v>
                </c:pt>
                <c:pt idx="1">
                  <c:v>42.5</c:v>
                </c:pt>
                <c:pt idx="2">
                  <c:v>45</c:v>
                </c:pt>
                <c:pt idx="3">
                  <c:v>47.5</c:v>
                </c:pt>
                <c:pt idx="4">
                  <c:v>50</c:v>
                </c:pt>
                <c:pt idx="5">
                  <c:v>52.5</c:v>
                </c:pt>
                <c:pt idx="6">
                  <c:v>55</c:v>
                </c:pt>
                <c:pt idx="7">
                  <c:v>57.5</c:v>
                </c:pt>
                <c:pt idx="8">
                  <c:v>60</c:v>
                </c:pt>
                <c:pt idx="9">
                  <c:v>62.5</c:v>
                </c:pt>
                <c:pt idx="10">
                  <c:v>65</c:v>
                </c:pt>
                <c:pt idx="11">
                  <c:v>67.5</c:v>
                </c:pt>
                <c:pt idx="12">
                  <c:v>70</c:v>
                </c:pt>
                <c:pt idx="13">
                  <c:v>72.5</c:v>
                </c:pt>
                <c:pt idx="14">
                  <c:v>75</c:v>
                </c:pt>
                <c:pt idx="15">
                  <c:v>77.5</c:v>
                </c:pt>
                <c:pt idx="16">
                  <c:v>80</c:v>
                </c:pt>
                <c:pt idx="17">
                  <c:v>82.5</c:v>
                </c:pt>
                <c:pt idx="18">
                  <c:v>85</c:v>
                </c:pt>
                <c:pt idx="19">
                  <c:v>87.5</c:v>
                </c:pt>
                <c:pt idx="20">
                  <c:v>90</c:v>
                </c:pt>
                <c:pt idx="21">
                  <c:v>92.5</c:v>
                </c:pt>
                <c:pt idx="22">
                  <c:v>95</c:v>
                </c:pt>
                <c:pt idx="23">
                  <c:v>97.5</c:v>
                </c:pt>
                <c:pt idx="24">
                  <c:v>100</c:v>
                </c:pt>
                <c:pt idx="25">
                  <c:v>102.5</c:v>
                </c:pt>
                <c:pt idx="26">
                  <c:v>105</c:v>
                </c:pt>
                <c:pt idx="27">
                  <c:v>107.5</c:v>
                </c:pt>
                <c:pt idx="28">
                  <c:v>110</c:v>
                </c:pt>
                <c:pt idx="29">
                  <c:v>112.5</c:v>
                </c:pt>
                <c:pt idx="30">
                  <c:v>115</c:v>
                </c:pt>
                <c:pt idx="31">
                  <c:v>117.5</c:v>
                </c:pt>
                <c:pt idx="32">
                  <c:v>120</c:v>
                </c:pt>
                <c:pt idx="33">
                  <c:v>122.5</c:v>
                </c:pt>
                <c:pt idx="34">
                  <c:v>125</c:v>
                </c:pt>
                <c:pt idx="35">
                  <c:v>127.5</c:v>
                </c:pt>
                <c:pt idx="36">
                  <c:v>130</c:v>
                </c:pt>
                <c:pt idx="37">
                  <c:v>132.5</c:v>
                </c:pt>
                <c:pt idx="38">
                  <c:v>135</c:v>
                </c:pt>
                <c:pt idx="39">
                  <c:v>137.5</c:v>
                </c:pt>
                <c:pt idx="40">
                  <c:v>140</c:v>
                </c:pt>
                <c:pt idx="41">
                  <c:v>142.5</c:v>
                </c:pt>
                <c:pt idx="42">
                  <c:v>145</c:v>
                </c:pt>
                <c:pt idx="43">
                  <c:v>147.5</c:v>
                </c:pt>
                <c:pt idx="44">
                  <c:v>150</c:v>
                </c:pt>
                <c:pt idx="45">
                  <c:v>152.5</c:v>
                </c:pt>
                <c:pt idx="46">
                  <c:v>155</c:v>
                </c:pt>
                <c:pt idx="47">
                  <c:v>157.5</c:v>
                </c:pt>
                <c:pt idx="48">
                  <c:v>160</c:v>
                </c:pt>
                <c:pt idx="49">
                  <c:v>162.5</c:v>
                </c:pt>
                <c:pt idx="50">
                  <c:v>165</c:v>
                </c:pt>
                <c:pt idx="51">
                  <c:v>167.5</c:v>
                </c:pt>
                <c:pt idx="52">
                  <c:v>170</c:v>
                </c:pt>
                <c:pt idx="53">
                  <c:v>172.5</c:v>
                </c:pt>
                <c:pt idx="54">
                  <c:v>175</c:v>
                </c:pt>
                <c:pt idx="55">
                  <c:v>177.5</c:v>
                </c:pt>
                <c:pt idx="56">
                  <c:v>180</c:v>
                </c:pt>
                <c:pt idx="57">
                  <c:v>182.5</c:v>
                </c:pt>
                <c:pt idx="58">
                  <c:v>185</c:v>
                </c:pt>
                <c:pt idx="59">
                  <c:v>187.5</c:v>
                </c:pt>
                <c:pt idx="60">
                  <c:v>190</c:v>
                </c:pt>
                <c:pt idx="61">
                  <c:v>192.5</c:v>
                </c:pt>
                <c:pt idx="62">
                  <c:v>195</c:v>
                </c:pt>
                <c:pt idx="63">
                  <c:v>197.5</c:v>
                </c:pt>
                <c:pt idx="64">
                  <c:v>200</c:v>
                </c:pt>
                <c:pt idx="65">
                  <c:v>202.5</c:v>
                </c:pt>
                <c:pt idx="66">
                  <c:v>205</c:v>
                </c:pt>
                <c:pt idx="67">
                  <c:v>207.5</c:v>
                </c:pt>
                <c:pt idx="68">
                  <c:v>210</c:v>
                </c:pt>
                <c:pt idx="69">
                  <c:v>212.5</c:v>
                </c:pt>
                <c:pt idx="70">
                  <c:v>215</c:v>
                </c:pt>
                <c:pt idx="71">
                  <c:v>217.5</c:v>
                </c:pt>
                <c:pt idx="72">
                  <c:v>220</c:v>
                </c:pt>
                <c:pt idx="73">
                  <c:v>222.5</c:v>
                </c:pt>
                <c:pt idx="74">
                  <c:v>225</c:v>
                </c:pt>
                <c:pt idx="75">
                  <c:v>227.5</c:v>
                </c:pt>
                <c:pt idx="76">
                  <c:v>230</c:v>
                </c:pt>
                <c:pt idx="77">
                  <c:v>232.5</c:v>
                </c:pt>
                <c:pt idx="78">
                  <c:v>235</c:v>
                </c:pt>
                <c:pt idx="79">
                  <c:v>237.5</c:v>
                </c:pt>
                <c:pt idx="80">
                  <c:v>240</c:v>
                </c:pt>
                <c:pt idx="81">
                  <c:v>242.5</c:v>
                </c:pt>
                <c:pt idx="82">
                  <c:v>245</c:v>
                </c:pt>
                <c:pt idx="83">
                  <c:v>247.5</c:v>
                </c:pt>
                <c:pt idx="84">
                  <c:v>250</c:v>
                </c:pt>
                <c:pt idx="85">
                  <c:v>252.5</c:v>
                </c:pt>
                <c:pt idx="86">
                  <c:v>255</c:v>
                </c:pt>
                <c:pt idx="87">
                  <c:v>257.5</c:v>
                </c:pt>
                <c:pt idx="88">
                  <c:v>260</c:v>
                </c:pt>
                <c:pt idx="89">
                  <c:v>262.5</c:v>
                </c:pt>
                <c:pt idx="90">
                  <c:v>265</c:v>
                </c:pt>
                <c:pt idx="91">
                  <c:v>267.5</c:v>
                </c:pt>
                <c:pt idx="92">
                  <c:v>270</c:v>
                </c:pt>
                <c:pt idx="93">
                  <c:v>272.5</c:v>
                </c:pt>
                <c:pt idx="94">
                  <c:v>275</c:v>
                </c:pt>
                <c:pt idx="95">
                  <c:v>277.5</c:v>
                </c:pt>
                <c:pt idx="96">
                  <c:v>280</c:v>
                </c:pt>
                <c:pt idx="97">
                  <c:v>282.5</c:v>
                </c:pt>
                <c:pt idx="98">
                  <c:v>285</c:v>
                </c:pt>
                <c:pt idx="99">
                  <c:v>287.5</c:v>
                </c:pt>
                <c:pt idx="100">
                  <c:v>290</c:v>
                </c:pt>
                <c:pt idx="101">
                  <c:v>292.5</c:v>
                </c:pt>
                <c:pt idx="102">
                  <c:v>295</c:v>
                </c:pt>
                <c:pt idx="103">
                  <c:v>297.5</c:v>
                </c:pt>
                <c:pt idx="104">
                  <c:v>300</c:v>
                </c:pt>
                <c:pt idx="105">
                  <c:v>302.5</c:v>
                </c:pt>
                <c:pt idx="106">
                  <c:v>305</c:v>
                </c:pt>
                <c:pt idx="107">
                  <c:v>307.5</c:v>
                </c:pt>
                <c:pt idx="108">
                  <c:v>310</c:v>
                </c:pt>
                <c:pt idx="109">
                  <c:v>312.5</c:v>
                </c:pt>
                <c:pt idx="110">
                  <c:v>315</c:v>
                </c:pt>
                <c:pt idx="111">
                  <c:v>317.5</c:v>
                </c:pt>
                <c:pt idx="112">
                  <c:v>320</c:v>
                </c:pt>
                <c:pt idx="113">
                  <c:v>322.5</c:v>
                </c:pt>
                <c:pt idx="114">
                  <c:v>325</c:v>
                </c:pt>
                <c:pt idx="115">
                  <c:v>327.5</c:v>
                </c:pt>
                <c:pt idx="116">
                  <c:v>330</c:v>
                </c:pt>
                <c:pt idx="117">
                  <c:v>332.5</c:v>
                </c:pt>
                <c:pt idx="118">
                  <c:v>335</c:v>
                </c:pt>
                <c:pt idx="119">
                  <c:v>337.5</c:v>
                </c:pt>
                <c:pt idx="120">
                  <c:v>340</c:v>
                </c:pt>
                <c:pt idx="121">
                  <c:v>342.5</c:v>
                </c:pt>
                <c:pt idx="122">
                  <c:v>345</c:v>
                </c:pt>
                <c:pt idx="123">
                  <c:v>347.5</c:v>
                </c:pt>
                <c:pt idx="124">
                  <c:v>350</c:v>
                </c:pt>
                <c:pt idx="125">
                  <c:v>352.5</c:v>
                </c:pt>
                <c:pt idx="126">
                  <c:v>355</c:v>
                </c:pt>
                <c:pt idx="127">
                  <c:v>357.5</c:v>
                </c:pt>
                <c:pt idx="128">
                  <c:v>360</c:v>
                </c:pt>
                <c:pt idx="129">
                  <c:v>362.5</c:v>
                </c:pt>
                <c:pt idx="130">
                  <c:v>365</c:v>
                </c:pt>
                <c:pt idx="131">
                  <c:v>367.5</c:v>
                </c:pt>
                <c:pt idx="132">
                  <c:v>370</c:v>
                </c:pt>
                <c:pt idx="133">
                  <c:v>372.5</c:v>
                </c:pt>
                <c:pt idx="134">
                  <c:v>375</c:v>
                </c:pt>
                <c:pt idx="135">
                  <c:v>377.5</c:v>
                </c:pt>
                <c:pt idx="136">
                  <c:v>380</c:v>
                </c:pt>
                <c:pt idx="137">
                  <c:v>382.5</c:v>
                </c:pt>
                <c:pt idx="138">
                  <c:v>385</c:v>
                </c:pt>
                <c:pt idx="139">
                  <c:v>387.5</c:v>
                </c:pt>
                <c:pt idx="140">
                  <c:v>390</c:v>
                </c:pt>
                <c:pt idx="141">
                  <c:v>392.5</c:v>
                </c:pt>
                <c:pt idx="142">
                  <c:v>395</c:v>
                </c:pt>
                <c:pt idx="143">
                  <c:v>397.5</c:v>
                </c:pt>
                <c:pt idx="144">
                  <c:v>400</c:v>
                </c:pt>
                <c:pt idx="145">
                  <c:v>402.5</c:v>
                </c:pt>
                <c:pt idx="146">
                  <c:v>405</c:v>
                </c:pt>
                <c:pt idx="147">
                  <c:v>407.5</c:v>
                </c:pt>
                <c:pt idx="148">
                  <c:v>410</c:v>
                </c:pt>
                <c:pt idx="149">
                  <c:v>412.5</c:v>
                </c:pt>
                <c:pt idx="150">
                  <c:v>415</c:v>
                </c:pt>
                <c:pt idx="151">
                  <c:v>417.5</c:v>
                </c:pt>
                <c:pt idx="152">
                  <c:v>420</c:v>
                </c:pt>
                <c:pt idx="153">
                  <c:v>422.5</c:v>
                </c:pt>
                <c:pt idx="154">
                  <c:v>425</c:v>
                </c:pt>
                <c:pt idx="155">
                  <c:v>427.5</c:v>
                </c:pt>
                <c:pt idx="156">
                  <c:v>430</c:v>
                </c:pt>
                <c:pt idx="157">
                  <c:v>432.5</c:v>
                </c:pt>
                <c:pt idx="158">
                  <c:v>435</c:v>
                </c:pt>
                <c:pt idx="159">
                  <c:v>437.5</c:v>
                </c:pt>
                <c:pt idx="160">
                  <c:v>440</c:v>
                </c:pt>
                <c:pt idx="161">
                  <c:v>442.5</c:v>
                </c:pt>
                <c:pt idx="162">
                  <c:v>445</c:v>
                </c:pt>
                <c:pt idx="163">
                  <c:v>447.5</c:v>
                </c:pt>
                <c:pt idx="164">
                  <c:v>450</c:v>
                </c:pt>
                <c:pt idx="165">
                  <c:v>452.5</c:v>
                </c:pt>
                <c:pt idx="166">
                  <c:v>455</c:v>
                </c:pt>
                <c:pt idx="167">
                  <c:v>457.5</c:v>
                </c:pt>
                <c:pt idx="168">
                  <c:v>460</c:v>
                </c:pt>
                <c:pt idx="169">
                  <c:v>462.5</c:v>
                </c:pt>
                <c:pt idx="170">
                  <c:v>465</c:v>
                </c:pt>
                <c:pt idx="171">
                  <c:v>467.5</c:v>
                </c:pt>
                <c:pt idx="172">
                  <c:v>470</c:v>
                </c:pt>
                <c:pt idx="173">
                  <c:v>472.5</c:v>
                </c:pt>
                <c:pt idx="174">
                  <c:v>475</c:v>
                </c:pt>
                <c:pt idx="175">
                  <c:v>477.5</c:v>
                </c:pt>
                <c:pt idx="176">
                  <c:v>480</c:v>
                </c:pt>
                <c:pt idx="177">
                  <c:v>482.5</c:v>
                </c:pt>
                <c:pt idx="178">
                  <c:v>485</c:v>
                </c:pt>
                <c:pt idx="179">
                  <c:v>487.5</c:v>
                </c:pt>
                <c:pt idx="180">
                  <c:v>490</c:v>
                </c:pt>
                <c:pt idx="181">
                  <c:v>492.5</c:v>
                </c:pt>
                <c:pt idx="182">
                  <c:v>495</c:v>
                </c:pt>
                <c:pt idx="183">
                  <c:v>497.5</c:v>
                </c:pt>
                <c:pt idx="184">
                  <c:v>500</c:v>
                </c:pt>
                <c:pt idx="185">
                  <c:v>502.5</c:v>
                </c:pt>
                <c:pt idx="186">
                  <c:v>505</c:v>
                </c:pt>
                <c:pt idx="187">
                  <c:v>507.5</c:v>
                </c:pt>
                <c:pt idx="188">
                  <c:v>510</c:v>
                </c:pt>
                <c:pt idx="189">
                  <c:v>512.5</c:v>
                </c:pt>
                <c:pt idx="190">
                  <c:v>515</c:v>
                </c:pt>
                <c:pt idx="191">
                  <c:v>517.5</c:v>
                </c:pt>
                <c:pt idx="192">
                  <c:v>520</c:v>
                </c:pt>
                <c:pt idx="193">
                  <c:v>522.5</c:v>
                </c:pt>
                <c:pt idx="194">
                  <c:v>525</c:v>
                </c:pt>
                <c:pt idx="195">
                  <c:v>527.5</c:v>
                </c:pt>
                <c:pt idx="196">
                  <c:v>530</c:v>
                </c:pt>
                <c:pt idx="197">
                  <c:v>532.5</c:v>
                </c:pt>
                <c:pt idx="198">
                  <c:v>535</c:v>
                </c:pt>
                <c:pt idx="199">
                  <c:v>537.5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C-4BFE-9E4A-AA7E28859A67}"/>
            </c:ext>
          </c:extLst>
        </c:ser>
        <c:ser>
          <c:idx val="1"/>
          <c:order val="1"/>
          <c:tx>
            <c:strRef>
              <c:f>'03.ComObj_ATK'!$D$8</c:f>
              <c:strCache>
                <c:ptCount val="1"/>
                <c:pt idx="0">
                  <c:v>공격력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'03.ComObj_ATK'!$B$9:$B$208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'03.ComObj_ATK'!$D$9:$D$208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160</c:v>
                </c:pt>
                <c:pt idx="84">
                  <c:v>160</c:v>
                </c:pt>
                <c:pt idx="85">
                  <c:v>160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180</c:v>
                </c:pt>
                <c:pt idx="96">
                  <c:v>180</c:v>
                </c:pt>
                <c:pt idx="97">
                  <c:v>180</c:v>
                </c:pt>
                <c:pt idx="98">
                  <c:v>180</c:v>
                </c:pt>
                <c:pt idx="99">
                  <c:v>180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220</c:v>
                </c:pt>
                <c:pt idx="111">
                  <c:v>220</c:v>
                </c:pt>
                <c:pt idx="112">
                  <c:v>220</c:v>
                </c:pt>
                <c:pt idx="113">
                  <c:v>220</c:v>
                </c:pt>
                <c:pt idx="114">
                  <c:v>220</c:v>
                </c:pt>
                <c:pt idx="115">
                  <c:v>220</c:v>
                </c:pt>
                <c:pt idx="116">
                  <c:v>220</c:v>
                </c:pt>
                <c:pt idx="117">
                  <c:v>220</c:v>
                </c:pt>
                <c:pt idx="118">
                  <c:v>220</c:v>
                </c:pt>
                <c:pt idx="119">
                  <c:v>220</c:v>
                </c:pt>
                <c:pt idx="120">
                  <c:v>240</c:v>
                </c:pt>
                <c:pt idx="121">
                  <c:v>240</c:v>
                </c:pt>
                <c:pt idx="122">
                  <c:v>240</c:v>
                </c:pt>
                <c:pt idx="123">
                  <c:v>240</c:v>
                </c:pt>
                <c:pt idx="124">
                  <c:v>240</c:v>
                </c:pt>
                <c:pt idx="125">
                  <c:v>240</c:v>
                </c:pt>
                <c:pt idx="126">
                  <c:v>240</c:v>
                </c:pt>
                <c:pt idx="127">
                  <c:v>240</c:v>
                </c:pt>
                <c:pt idx="128">
                  <c:v>240</c:v>
                </c:pt>
                <c:pt idx="129">
                  <c:v>240</c:v>
                </c:pt>
                <c:pt idx="130">
                  <c:v>260</c:v>
                </c:pt>
                <c:pt idx="131">
                  <c:v>260</c:v>
                </c:pt>
                <c:pt idx="132">
                  <c:v>260</c:v>
                </c:pt>
                <c:pt idx="133">
                  <c:v>260</c:v>
                </c:pt>
                <c:pt idx="134">
                  <c:v>260</c:v>
                </c:pt>
                <c:pt idx="135">
                  <c:v>260</c:v>
                </c:pt>
                <c:pt idx="136">
                  <c:v>260</c:v>
                </c:pt>
                <c:pt idx="137">
                  <c:v>260</c:v>
                </c:pt>
                <c:pt idx="138">
                  <c:v>260</c:v>
                </c:pt>
                <c:pt idx="139">
                  <c:v>260</c:v>
                </c:pt>
                <c:pt idx="140">
                  <c:v>280</c:v>
                </c:pt>
                <c:pt idx="141">
                  <c:v>280</c:v>
                </c:pt>
                <c:pt idx="142">
                  <c:v>280</c:v>
                </c:pt>
                <c:pt idx="143">
                  <c:v>280</c:v>
                </c:pt>
                <c:pt idx="144">
                  <c:v>280</c:v>
                </c:pt>
                <c:pt idx="145">
                  <c:v>280</c:v>
                </c:pt>
                <c:pt idx="146">
                  <c:v>280</c:v>
                </c:pt>
                <c:pt idx="147">
                  <c:v>280</c:v>
                </c:pt>
                <c:pt idx="148">
                  <c:v>280</c:v>
                </c:pt>
                <c:pt idx="149">
                  <c:v>280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320</c:v>
                </c:pt>
                <c:pt idx="161">
                  <c:v>320</c:v>
                </c:pt>
                <c:pt idx="162">
                  <c:v>320</c:v>
                </c:pt>
                <c:pt idx="163">
                  <c:v>320</c:v>
                </c:pt>
                <c:pt idx="164">
                  <c:v>320</c:v>
                </c:pt>
                <c:pt idx="165">
                  <c:v>320</c:v>
                </c:pt>
                <c:pt idx="166">
                  <c:v>320</c:v>
                </c:pt>
                <c:pt idx="167">
                  <c:v>320</c:v>
                </c:pt>
                <c:pt idx="168">
                  <c:v>320</c:v>
                </c:pt>
                <c:pt idx="169">
                  <c:v>320</c:v>
                </c:pt>
                <c:pt idx="170">
                  <c:v>340</c:v>
                </c:pt>
                <c:pt idx="171">
                  <c:v>340</c:v>
                </c:pt>
                <c:pt idx="172">
                  <c:v>340</c:v>
                </c:pt>
                <c:pt idx="173">
                  <c:v>340</c:v>
                </c:pt>
                <c:pt idx="174">
                  <c:v>340</c:v>
                </c:pt>
                <c:pt idx="175">
                  <c:v>340</c:v>
                </c:pt>
                <c:pt idx="176">
                  <c:v>340</c:v>
                </c:pt>
                <c:pt idx="177">
                  <c:v>340</c:v>
                </c:pt>
                <c:pt idx="178">
                  <c:v>340</c:v>
                </c:pt>
                <c:pt idx="179">
                  <c:v>340</c:v>
                </c:pt>
                <c:pt idx="180">
                  <c:v>360</c:v>
                </c:pt>
                <c:pt idx="181">
                  <c:v>360</c:v>
                </c:pt>
                <c:pt idx="182">
                  <c:v>360</c:v>
                </c:pt>
                <c:pt idx="183">
                  <c:v>360</c:v>
                </c:pt>
                <c:pt idx="184">
                  <c:v>360</c:v>
                </c:pt>
                <c:pt idx="185">
                  <c:v>360</c:v>
                </c:pt>
                <c:pt idx="186">
                  <c:v>360</c:v>
                </c:pt>
                <c:pt idx="187">
                  <c:v>360</c:v>
                </c:pt>
                <c:pt idx="188">
                  <c:v>360</c:v>
                </c:pt>
                <c:pt idx="189">
                  <c:v>360</c:v>
                </c:pt>
                <c:pt idx="190">
                  <c:v>380</c:v>
                </c:pt>
                <c:pt idx="191">
                  <c:v>380</c:v>
                </c:pt>
                <c:pt idx="192">
                  <c:v>380</c:v>
                </c:pt>
                <c:pt idx="193">
                  <c:v>380</c:v>
                </c:pt>
                <c:pt idx="194">
                  <c:v>380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C-4BFE-9E4A-AA7E28859A67}"/>
            </c:ext>
          </c:extLst>
        </c:ser>
        <c:ser>
          <c:idx val="2"/>
          <c:order val="2"/>
          <c:tx>
            <c:strRef>
              <c:f>'03.ComObj_ATK'!$E$8</c:f>
              <c:strCache>
                <c:ptCount val="1"/>
                <c:pt idx="0">
                  <c:v>최종 적 공격력</c:v>
                </c:pt>
              </c:strCache>
            </c:strRef>
          </c:tx>
          <c:spPr>
            <a:ln w="95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'03.ComObj_ATK'!$B$9:$B$208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'03.ComObj_ATK'!$E$9:$E$208</c:f>
              <c:numCache>
                <c:formatCode>General</c:formatCode>
                <c:ptCount val="200"/>
                <c:pt idx="0">
                  <c:v>40</c:v>
                </c:pt>
                <c:pt idx="1">
                  <c:v>42.5</c:v>
                </c:pt>
                <c:pt idx="2">
                  <c:v>45</c:v>
                </c:pt>
                <c:pt idx="3">
                  <c:v>47.5</c:v>
                </c:pt>
                <c:pt idx="4">
                  <c:v>50</c:v>
                </c:pt>
                <c:pt idx="5">
                  <c:v>52.5</c:v>
                </c:pt>
                <c:pt idx="6">
                  <c:v>55</c:v>
                </c:pt>
                <c:pt idx="7">
                  <c:v>57.5</c:v>
                </c:pt>
                <c:pt idx="8">
                  <c:v>60</c:v>
                </c:pt>
                <c:pt idx="9">
                  <c:v>62.5</c:v>
                </c:pt>
                <c:pt idx="10">
                  <c:v>85</c:v>
                </c:pt>
                <c:pt idx="11">
                  <c:v>87.5</c:v>
                </c:pt>
                <c:pt idx="12">
                  <c:v>90</c:v>
                </c:pt>
                <c:pt idx="13">
                  <c:v>92.5</c:v>
                </c:pt>
                <c:pt idx="14">
                  <c:v>95</c:v>
                </c:pt>
                <c:pt idx="15">
                  <c:v>97.5</c:v>
                </c:pt>
                <c:pt idx="16">
                  <c:v>100</c:v>
                </c:pt>
                <c:pt idx="17">
                  <c:v>102.5</c:v>
                </c:pt>
                <c:pt idx="18">
                  <c:v>105</c:v>
                </c:pt>
                <c:pt idx="19">
                  <c:v>107.5</c:v>
                </c:pt>
                <c:pt idx="20">
                  <c:v>130</c:v>
                </c:pt>
                <c:pt idx="21">
                  <c:v>132.5</c:v>
                </c:pt>
                <c:pt idx="22">
                  <c:v>135</c:v>
                </c:pt>
                <c:pt idx="23">
                  <c:v>137.5</c:v>
                </c:pt>
                <c:pt idx="24">
                  <c:v>140</c:v>
                </c:pt>
                <c:pt idx="25">
                  <c:v>142.5</c:v>
                </c:pt>
                <c:pt idx="26">
                  <c:v>145</c:v>
                </c:pt>
                <c:pt idx="27">
                  <c:v>147.5</c:v>
                </c:pt>
                <c:pt idx="28">
                  <c:v>150</c:v>
                </c:pt>
                <c:pt idx="29">
                  <c:v>152.5</c:v>
                </c:pt>
                <c:pt idx="30">
                  <c:v>175</c:v>
                </c:pt>
                <c:pt idx="31">
                  <c:v>177.5</c:v>
                </c:pt>
                <c:pt idx="32">
                  <c:v>180</c:v>
                </c:pt>
                <c:pt idx="33">
                  <c:v>182.5</c:v>
                </c:pt>
                <c:pt idx="34">
                  <c:v>185</c:v>
                </c:pt>
                <c:pt idx="35">
                  <c:v>187.5</c:v>
                </c:pt>
                <c:pt idx="36">
                  <c:v>190</c:v>
                </c:pt>
                <c:pt idx="37">
                  <c:v>192.5</c:v>
                </c:pt>
                <c:pt idx="38">
                  <c:v>195</c:v>
                </c:pt>
                <c:pt idx="39">
                  <c:v>197.5</c:v>
                </c:pt>
                <c:pt idx="40">
                  <c:v>220</c:v>
                </c:pt>
                <c:pt idx="41">
                  <c:v>222.5</c:v>
                </c:pt>
                <c:pt idx="42">
                  <c:v>225</c:v>
                </c:pt>
                <c:pt idx="43">
                  <c:v>227.5</c:v>
                </c:pt>
                <c:pt idx="44">
                  <c:v>230</c:v>
                </c:pt>
                <c:pt idx="45">
                  <c:v>232.5</c:v>
                </c:pt>
                <c:pt idx="46">
                  <c:v>235</c:v>
                </c:pt>
                <c:pt idx="47">
                  <c:v>237.5</c:v>
                </c:pt>
                <c:pt idx="48">
                  <c:v>240</c:v>
                </c:pt>
                <c:pt idx="49">
                  <c:v>242.5</c:v>
                </c:pt>
                <c:pt idx="50">
                  <c:v>265</c:v>
                </c:pt>
                <c:pt idx="51">
                  <c:v>267.5</c:v>
                </c:pt>
                <c:pt idx="52">
                  <c:v>270</c:v>
                </c:pt>
                <c:pt idx="53">
                  <c:v>272.5</c:v>
                </c:pt>
                <c:pt idx="54">
                  <c:v>275</c:v>
                </c:pt>
                <c:pt idx="55">
                  <c:v>277.5</c:v>
                </c:pt>
                <c:pt idx="56">
                  <c:v>280</c:v>
                </c:pt>
                <c:pt idx="57">
                  <c:v>282.5</c:v>
                </c:pt>
                <c:pt idx="58">
                  <c:v>285</c:v>
                </c:pt>
                <c:pt idx="59">
                  <c:v>287.5</c:v>
                </c:pt>
                <c:pt idx="60">
                  <c:v>310</c:v>
                </c:pt>
                <c:pt idx="61">
                  <c:v>312.5</c:v>
                </c:pt>
                <c:pt idx="62">
                  <c:v>315</c:v>
                </c:pt>
                <c:pt idx="63">
                  <c:v>317.5</c:v>
                </c:pt>
                <c:pt idx="64">
                  <c:v>320</c:v>
                </c:pt>
                <c:pt idx="65">
                  <c:v>322.5</c:v>
                </c:pt>
                <c:pt idx="66">
                  <c:v>325</c:v>
                </c:pt>
                <c:pt idx="67">
                  <c:v>327.5</c:v>
                </c:pt>
                <c:pt idx="68">
                  <c:v>330</c:v>
                </c:pt>
                <c:pt idx="69">
                  <c:v>332.5</c:v>
                </c:pt>
                <c:pt idx="70">
                  <c:v>355</c:v>
                </c:pt>
                <c:pt idx="71">
                  <c:v>357.5</c:v>
                </c:pt>
                <c:pt idx="72">
                  <c:v>360</c:v>
                </c:pt>
                <c:pt idx="73">
                  <c:v>362.5</c:v>
                </c:pt>
                <c:pt idx="74">
                  <c:v>365</c:v>
                </c:pt>
                <c:pt idx="75">
                  <c:v>367.5</c:v>
                </c:pt>
                <c:pt idx="76">
                  <c:v>370</c:v>
                </c:pt>
                <c:pt idx="77">
                  <c:v>372.5</c:v>
                </c:pt>
                <c:pt idx="78">
                  <c:v>375</c:v>
                </c:pt>
                <c:pt idx="79">
                  <c:v>377.5</c:v>
                </c:pt>
                <c:pt idx="80">
                  <c:v>400</c:v>
                </c:pt>
                <c:pt idx="81">
                  <c:v>402.5</c:v>
                </c:pt>
                <c:pt idx="82">
                  <c:v>405</c:v>
                </c:pt>
                <c:pt idx="83">
                  <c:v>407.5</c:v>
                </c:pt>
                <c:pt idx="84">
                  <c:v>410</c:v>
                </c:pt>
                <c:pt idx="85">
                  <c:v>412.5</c:v>
                </c:pt>
                <c:pt idx="86">
                  <c:v>415</c:v>
                </c:pt>
                <c:pt idx="87">
                  <c:v>417.5</c:v>
                </c:pt>
                <c:pt idx="88">
                  <c:v>420</c:v>
                </c:pt>
                <c:pt idx="89">
                  <c:v>422.5</c:v>
                </c:pt>
                <c:pt idx="90">
                  <c:v>445</c:v>
                </c:pt>
                <c:pt idx="91">
                  <c:v>447.5</c:v>
                </c:pt>
                <c:pt idx="92">
                  <c:v>450</c:v>
                </c:pt>
                <c:pt idx="93">
                  <c:v>452.5</c:v>
                </c:pt>
                <c:pt idx="94">
                  <c:v>455</c:v>
                </c:pt>
                <c:pt idx="95">
                  <c:v>457.5</c:v>
                </c:pt>
                <c:pt idx="96">
                  <c:v>460</c:v>
                </c:pt>
                <c:pt idx="97">
                  <c:v>462.5</c:v>
                </c:pt>
                <c:pt idx="98">
                  <c:v>465</c:v>
                </c:pt>
                <c:pt idx="99">
                  <c:v>467.5</c:v>
                </c:pt>
                <c:pt idx="100">
                  <c:v>490</c:v>
                </c:pt>
                <c:pt idx="101">
                  <c:v>492.5</c:v>
                </c:pt>
                <c:pt idx="102">
                  <c:v>495</c:v>
                </c:pt>
                <c:pt idx="103">
                  <c:v>497.5</c:v>
                </c:pt>
                <c:pt idx="104">
                  <c:v>500</c:v>
                </c:pt>
                <c:pt idx="105">
                  <c:v>502.5</c:v>
                </c:pt>
                <c:pt idx="106">
                  <c:v>505</c:v>
                </c:pt>
                <c:pt idx="107">
                  <c:v>507.5</c:v>
                </c:pt>
                <c:pt idx="108">
                  <c:v>510</c:v>
                </c:pt>
                <c:pt idx="109">
                  <c:v>512.5</c:v>
                </c:pt>
                <c:pt idx="110">
                  <c:v>535</c:v>
                </c:pt>
                <c:pt idx="111">
                  <c:v>537.5</c:v>
                </c:pt>
                <c:pt idx="112">
                  <c:v>540</c:v>
                </c:pt>
                <c:pt idx="113">
                  <c:v>542.5</c:v>
                </c:pt>
                <c:pt idx="114">
                  <c:v>545</c:v>
                </c:pt>
                <c:pt idx="115">
                  <c:v>547.5</c:v>
                </c:pt>
                <c:pt idx="116">
                  <c:v>550</c:v>
                </c:pt>
                <c:pt idx="117">
                  <c:v>552.5</c:v>
                </c:pt>
                <c:pt idx="118">
                  <c:v>555</c:v>
                </c:pt>
                <c:pt idx="119">
                  <c:v>557.5</c:v>
                </c:pt>
                <c:pt idx="120">
                  <c:v>580</c:v>
                </c:pt>
                <c:pt idx="121">
                  <c:v>582.5</c:v>
                </c:pt>
                <c:pt idx="122">
                  <c:v>585</c:v>
                </c:pt>
                <c:pt idx="123">
                  <c:v>587.5</c:v>
                </c:pt>
                <c:pt idx="124">
                  <c:v>590</c:v>
                </c:pt>
                <c:pt idx="125">
                  <c:v>592.5</c:v>
                </c:pt>
                <c:pt idx="126">
                  <c:v>595</c:v>
                </c:pt>
                <c:pt idx="127">
                  <c:v>597.5</c:v>
                </c:pt>
                <c:pt idx="128">
                  <c:v>600</c:v>
                </c:pt>
                <c:pt idx="129">
                  <c:v>602.5</c:v>
                </c:pt>
                <c:pt idx="130">
                  <c:v>625</c:v>
                </c:pt>
                <c:pt idx="131">
                  <c:v>627.5</c:v>
                </c:pt>
                <c:pt idx="132">
                  <c:v>630</c:v>
                </c:pt>
                <c:pt idx="133">
                  <c:v>632.5</c:v>
                </c:pt>
                <c:pt idx="134">
                  <c:v>635</c:v>
                </c:pt>
                <c:pt idx="135">
                  <c:v>637.5</c:v>
                </c:pt>
                <c:pt idx="136">
                  <c:v>640</c:v>
                </c:pt>
                <c:pt idx="137">
                  <c:v>642.5</c:v>
                </c:pt>
                <c:pt idx="138">
                  <c:v>645</c:v>
                </c:pt>
                <c:pt idx="139">
                  <c:v>647.5</c:v>
                </c:pt>
                <c:pt idx="140">
                  <c:v>670</c:v>
                </c:pt>
                <c:pt idx="141">
                  <c:v>672.5</c:v>
                </c:pt>
                <c:pt idx="142">
                  <c:v>675</c:v>
                </c:pt>
                <c:pt idx="143">
                  <c:v>677.5</c:v>
                </c:pt>
                <c:pt idx="144">
                  <c:v>680</c:v>
                </c:pt>
                <c:pt idx="145">
                  <c:v>682.5</c:v>
                </c:pt>
                <c:pt idx="146">
                  <c:v>685</c:v>
                </c:pt>
                <c:pt idx="147">
                  <c:v>687.5</c:v>
                </c:pt>
                <c:pt idx="148">
                  <c:v>690</c:v>
                </c:pt>
                <c:pt idx="149">
                  <c:v>692.5</c:v>
                </c:pt>
                <c:pt idx="150">
                  <c:v>715</c:v>
                </c:pt>
                <c:pt idx="151">
                  <c:v>717.5</c:v>
                </c:pt>
                <c:pt idx="152">
                  <c:v>720</c:v>
                </c:pt>
                <c:pt idx="153">
                  <c:v>722.5</c:v>
                </c:pt>
                <c:pt idx="154">
                  <c:v>725</c:v>
                </c:pt>
                <c:pt idx="155">
                  <c:v>727.5</c:v>
                </c:pt>
                <c:pt idx="156">
                  <c:v>730</c:v>
                </c:pt>
                <c:pt idx="157">
                  <c:v>732.5</c:v>
                </c:pt>
                <c:pt idx="158">
                  <c:v>735</c:v>
                </c:pt>
                <c:pt idx="159">
                  <c:v>737.5</c:v>
                </c:pt>
                <c:pt idx="160">
                  <c:v>760</c:v>
                </c:pt>
                <c:pt idx="161">
                  <c:v>762.5</c:v>
                </c:pt>
                <c:pt idx="162">
                  <c:v>765</c:v>
                </c:pt>
                <c:pt idx="163">
                  <c:v>767.5</c:v>
                </c:pt>
                <c:pt idx="164">
                  <c:v>770</c:v>
                </c:pt>
                <c:pt idx="165">
                  <c:v>772.5</c:v>
                </c:pt>
                <c:pt idx="166">
                  <c:v>775</c:v>
                </c:pt>
                <c:pt idx="167">
                  <c:v>777.5</c:v>
                </c:pt>
                <c:pt idx="168">
                  <c:v>780</c:v>
                </c:pt>
                <c:pt idx="169">
                  <c:v>782.5</c:v>
                </c:pt>
                <c:pt idx="170">
                  <c:v>805</c:v>
                </c:pt>
                <c:pt idx="171">
                  <c:v>807.5</c:v>
                </c:pt>
                <c:pt idx="172">
                  <c:v>810</c:v>
                </c:pt>
                <c:pt idx="173">
                  <c:v>812.5</c:v>
                </c:pt>
                <c:pt idx="174">
                  <c:v>815</c:v>
                </c:pt>
                <c:pt idx="175">
                  <c:v>817.5</c:v>
                </c:pt>
                <c:pt idx="176">
                  <c:v>820</c:v>
                </c:pt>
                <c:pt idx="177">
                  <c:v>822.5</c:v>
                </c:pt>
                <c:pt idx="178">
                  <c:v>825</c:v>
                </c:pt>
                <c:pt idx="179">
                  <c:v>827.5</c:v>
                </c:pt>
                <c:pt idx="180">
                  <c:v>850</c:v>
                </c:pt>
                <c:pt idx="181">
                  <c:v>852.5</c:v>
                </c:pt>
                <c:pt idx="182">
                  <c:v>855</c:v>
                </c:pt>
                <c:pt idx="183">
                  <c:v>857.5</c:v>
                </c:pt>
                <c:pt idx="184">
                  <c:v>860</c:v>
                </c:pt>
                <c:pt idx="185">
                  <c:v>862.5</c:v>
                </c:pt>
                <c:pt idx="186">
                  <c:v>865</c:v>
                </c:pt>
                <c:pt idx="187">
                  <c:v>867.5</c:v>
                </c:pt>
                <c:pt idx="188">
                  <c:v>870</c:v>
                </c:pt>
                <c:pt idx="189">
                  <c:v>872.5</c:v>
                </c:pt>
                <c:pt idx="190">
                  <c:v>895</c:v>
                </c:pt>
                <c:pt idx="191">
                  <c:v>897.5</c:v>
                </c:pt>
                <c:pt idx="192">
                  <c:v>900</c:v>
                </c:pt>
                <c:pt idx="193">
                  <c:v>902.5</c:v>
                </c:pt>
                <c:pt idx="194">
                  <c:v>905</c:v>
                </c:pt>
                <c:pt idx="195">
                  <c:v>907.5</c:v>
                </c:pt>
                <c:pt idx="196">
                  <c:v>910</c:v>
                </c:pt>
                <c:pt idx="197">
                  <c:v>912.5</c:v>
                </c:pt>
                <c:pt idx="198">
                  <c:v>915</c:v>
                </c:pt>
                <c:pt idx="199">
                  <c:v>917.5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8C-4BFE-9E4A-AA7E2885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45567"/>
        <c:axId val="135151807"/>
      </c:scatterChart>
      <c:valAx>
        <c:axId val="13514556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b="1"/>
                  <a:t>스테이지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51807"/>
        <c:crosses val="autoZero"/>
        <c:crossBetween val="midCat"/>
        <c:majorUnit val="10"/>
      </c:valAx>
      <c:valAx>
        <c:axId val="1351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4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드래곤 공격 딜레이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'04.Enemy_ATKDelay'!$C$8</c:f>
              <c:strCache>
                <c:ptCount val="1"/>
                <c:pt idx="0">
                  <c:v>기본 적 공격 딜레이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'04.Enemy_ATKDelay'!$B$9:$B$208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'04.Enemy_ATKDelay'!$C$9:$C$208</c:f>
              <c:numCache>
                <c:formatCode>General</c:formatCode>
                <c:ptCount val="200"/>
                <c:pt idx="0">
                  <c:v>8</c:v>
                </c:pt>
                <c:pt idx="1">
                  <c:v>7.9</c:v>
                </c:pt>
                <c:pt idx="2">
                  <c:v>7.8</c:v>
                </c:pt>
                <c:pt idx="3">
                  <c:v>7.7</c:v>
                </c:pt>
                <c:pt idx="4">
                  <c:v>7.6</c:v>
                </c:pt>
                <c:pt idx="5">
                  <c:v>7.5</c:v>
                </c:pt>
                <c:pt idx="6">
                  <c:v>7.4</c:v>
                </c:pt>
                <c:pt idx="7">
                  <c:v>7.3</c:v>
                </c:pt>
                <c:pt idx="8">
                  <c:v>7.2</c:v>
                </c:pt>
                <c:pt idx="9">
                  <c:v>7.1</c:v>
                </c:pt>
                <c:pt idx="10">
                  <c:v>7</c:v>
                </c:pt>
                <c:pt idx="11">
                  <c:v>6.9</c:v>
                </c:pt>
                <c:pt idx="12">
                  <c:v>6.8</c:v>
                </c:pt>
                <c:pt idx="13">
                  <c:v>6.7</c:v>
                </c:pt>
                <c:pt idx="14">
                  <c:v>6.6</c:v>
                </c:pt>
                <c:pt idx="15">
                  <c:v>6.5</c:v>
                </c:pt>
                <c:pt idx="16">
                  <c:v>6.4</c:v>
                </c:pt>
                <c:pt idx="17">
                  <c:v>6.3</c:v>
                </c:pt>
                <c:pt idx="18">
                  <c:v>6.2</c:v>
                </c:pt>
                <c:pt idx="19">
                  <c:v>6.1</c:v>
                </c:pt>
                <c:pt idx="20">
                  <c:v>6</c:v>
                </c:pt>
                <c:pt idx="21">
                  <c:v>5.9</c:v>
                </c:pt>
                <c:pt idx="22">
                  <c:v>5.8</c:v>
                </c:pt>
                <c:pt idx="23">
                  <c:v>5.6999999999999993</c:v>
                </c:pt>
                <c:pt idx="24">
                  <c:v>5.6</c:v>
                </c:pt>
                <c:pt idx="25">
                  <c:v>5.5</c:v>
                </c:pt>
                <c:pt idx="26">
                  <c:v>5.4</c:v>
                </c:pt>
                <c:pt idx="27">
                  <c:v>5.3</c:v>
                </c:pt>
                <c:pt idx="28">
                  <c:v>5.1999999999999993</c:v>
                </c:pt>
                <c:pt idx="29">
                  <c:v>5.0999999999999996</c:v>
                </c:pt>
                <c:pt idx="30">
                  <c:v>5</c:v>
                </c:pt>
                <c:pt idx="31">
                  <c:v>4.9000000000000004</c:v>
                </c:pt>
                <c:pt idx="32">
                  <c:v>4.8</c:v>
                </c:pt>
                <c:pt idx="33">
                  <c:v>4.6999999999999993</c:v>
                </c:pt>
                <c:pt idx="34">
                  <c:v>4.5999999999999996</c:v>
                </c:pt>
                <c:pt idx="35">
                  <c:v>4.5</c:v>
                </c:pt>
                <c:pt idx="36">
                  <c:v>4.4000000000000004</c:v>
                </c:pt>
                <c:pt idx="37">
                  <c:v>4.3</c:v>
                </c:pt>
                <c:pt idx="38">
                  <c:v>4.1999999999999993</c:v>
                </c:pt>
                <c:pt idx="39">
                  <c:v>4.0999999999999996</c:v>
                </c:pt>
                <c:pt idx="40">
                  <c:v>4</c:v>
                </c:pt>
                <c:pt idx="41">
                  <c:v>3.8999999999999995</c:v>
                </c:pt>
                <c:pt idx="42">
                  <c:v>3.8</c:v>
                </c:pt>
                <c:pt idx="43">
                  <c:v>3.7</c:v>
                </c:pt>
                <c:pt idx="44">
                  <c:v>3.5999999999999996</c:v>
                </c:pt>
                <c:pt idx="45">
                  <c:v>3.5</c:v>
                </c:pt>
                <c:pt idx="46">
                  <c:v>3.3999999999999995</c:v>
                </c:pt>
                <c:pt idx="47">
                  <c:v>3.3</c:v>
                </c:pt>
                <c:pt idx="48">
                  <c:v>3.1999999999999993</c:v>
                </c:pt>
                <c:pt idx="49">
                  <c:v>3.0999999999999996</c:v>
                </c:pt>
                <c:pt idx="50">
                  <c:v>3</c:v>
                </c:pt>
                <c:pt idx="51">
                  <c:v>2.8999999999999995</c:v>
                </c:pt>
                <c:pt idx="52">
                  <c:v>2.8</c:v>
                </c:pt>
                <c:pt idx="53">
                  <c:v>2.6999999999999993</c:v>
                </c:pt>
                <c:pt idx="54">
                  <c:v>2.5999999999999996</c:v>
                </c:pt>
                <c:pt idx="55">
                  <c:v>2.5</c:v>
                </c:pt>
                <c:pt idx="56">
                  <c:v>2.3999999999999995</c:v>
                </c:pt>
                <c:pt idx="57">
                  <c:v>2.2999999999999998</c:v>
                </c:pt>
                <c:pt idx="58">
                  <c:v>2.1999999999999993</c:v>
                </c:pt>
                <c:pt idx="59">
                  <c:v>2.0999999999999996</c:v>
                </c:pt>
                <c:pt idx="60">
                  <c:v>2</c:v>
                </c:pt>
                <c:pt idx="61">
                  <c:v>1.8999999999999995</c:v>
                </c:pt>
                <c:pt idx="62">
                  <c:v>1.7999999999999998</c:v>
                </c:pt>
                <c:pt idx="63">
                  <c:v>1.6999999999999993</c:v>
                </c:pt>
                <c:pt idx="64">
                  <c:v>1.5999999999999996</c:v>
                </c:pt>
                <c:pt idx="65">
                  <c:v>1.5</c:v>
                </c:pt>
                <c:pt idx="66">
                  <c:v>1.3999999999999995</c:v>
                </c:pt>
                <c:pt idx="67">
                  <c:v>1.2999999999999998</c:v>
                </c:pt>
                <c:pt idx="68">
                  <c:v>1.1999999999999993</c:v>
                </c:pt>
                <c:pt idx="69">
                  <c:v>1.0999999999999996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8-4752-B33E-8C929D83D2F6}"/>
            </c:ext>
          </c:extLst>
        </c:ser>
        <c:ser>
          <c:idx val="1"/>
          <c:order val="1"/>
          <c:tx>
            <c:strRef>
              <c:f>'04.Enemy_ATKDelay'!$D$8</c:f>
              <c:strCache>
                <c:ptCount val="1"/>
                <c:pt idx="0">
                  <c:v>적 공격 딜레이 보정값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'04.Enemy_ATKDelay'!$B$9:$B$208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'04.Enemy_ATKDelay'!$D$9:$D$208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3.5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4.5</c:v>
                </c:pt>
                <c:pt idx="91">
                  <c:v>4.5</c:v>
                </c:pt>
                <c:pt idx="92">
                  <c:v>4.5</c:v>
                </c:pt>
                <c:pt idx="93">
                  <c:v>4.5</c:v>
                </c:pt>
                <c:pt idx="94">
                  <c:v>4.5</c:v>
                </c:pt>
                <c:pt idx="95">
                  <c:v>4.5</c:v>
                </c:pt>
                <c:pt idx="96">
                  <c:v>4.5</c:v>
                </c:pt>
                <c:pt idx="97">
                  <c:v>4.5</c:v>
                </c:pt>
                <c:pt idx="98">
                  <c:v>4.5</c:v>
                </c:pt>
                <c:pt idx="99">
                  <c:v>4.5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5.5</c:v>
                </c:pt>
                <c:pt idx="111">
                  <c:v>5.5</c:v>
                </c:pt>
                <c:pt idx="112">
                  <c:v>5.5</c:v>
                </c:pt>
                <c:pt idx="113">
                  <c:v>5.5</c:v>
                </c:pt>
                <c:pt idx="114">
                  <c:v>5.5</c:v>
                </c:pt>
                <c:pt idx="115">
                  <c:v>5.5</c:v>
                </c:pt>
                <c:pt idx="116">
                  <c:v>5.5</c:v>
                </c:pt>
                <c:pt idx="117">
                  <c:v>5.5</c:v>
                </c:pt>
                <c:pt idx="118">
                  <c:v>5.5</c:v>
                </c:pt>
                <c:pt idx="119">
                  <c:v>5.5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6.5</c:v>
                </c:pt>
                <c:pt idx="131">
                  <c:v>6.5</c:v>
                </c:pt>
                <c:pt idx="132">
                  <c:v>6.5</c:v>
                </c:pt>
                <c:pt idx="133">
                  <c:v>6.5</c:v>
                </c:pt>
                <c:pt idx="134">
                  <c:v>6.5</c:v>
                </c:pt>
                <c:pt idx="135">
                  <c:v>6.5</c:v>
                </c:pt>
                <c:pt idx="136">
                  <c:v>6.5</c:v>
                </c:pt>
                <c:pt idx="137">
                  <c:v>6.5</c:v>
                </c:pt>
                <c:pt idx="138">
                  <c:v>6.5</c:v>
                </c:pt>
                <c:pt idx="139">
                  <c:v>6.5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7.5</c:v>
                </c:pt>
                <c:pt idx="151">
                  <c:v>7.5</c:v>
                </c:pt>
                <c:pt idx="152">
                  <c:v>7.5</c:v>
                </c:pt>
                <c:pt idx="153">
                  <c:v>7.5</c:v>
                </c:pt>
                <c:pt idx="154">
                  <c:v>7.5</c:v>
                </c:pt>
                <c:pt idx="155">
                  <c:v>7.5</c:v>
                </c:pt>
                <c:pt idx="156">
                  <c:v>7.5</c:v>
                </c:pt>
                <c:pt idx="157">
                  <c:v>7.5</c:v>
                </c:pt>
                <c:pt idx="158">
                  <c:v>7.5</c:v>
                </c:pt>
                <c:pt idx="159">
                  <c:v>7.5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8.5</c:v>
                </c:pt>
                <c:pt idx="171">
                  <c:v>8.5</c:v>
                </c:pt>
                <c:pt idx="172">
                  <c:v>8.5</c:v>
                </c:pt>
                <c:pt idx="173">
                  <c:v>8.5</c:v>
                </c:pt>
                <c:pt idx="174">
                  <c:v>8.5</c:v>
                </c:pt>
                <c:pt idx="175">
                  <c:v>8.5</c:v>
                </c:pt>
                <c:pt idx="176">
                  <c:v>8.5</c:v>
                </c:pt>
                <c:pt idx="177">
                  <c:v>8.5</c:v>
                </c:pt>
                <c:pt idx="178">
                  <c:v>8.5</c:v>
                </c:pt>
                <c:pt idx="179">
                  <c:v>8.5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78-4752-B33E-8C929D83D2F6}"/>
            </c:ext>
          </c:extLst>
        </c:ser>
        <c:ser>
          <c:idx val="2"/>
          <c:order val="2"/>
          <c:tx>
            <c:strRef>
              <c:f>'04.Enemy_ATKDelay'!$E$8</c:f>
              <c:strCache>
                <c:ptCount val="1"/>
                <c:pt idx="0">
                  <c:v>최종 적 공격 딜레이</c:v>
                </c:pt>
              </c:strCache>
            </c:strRef>
          </c:tx>
          <c:spPr>
            <a:ln w="95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'04.Enemy_ATKDelay'!$B$9:$B$208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'04.Enemy_ATKDelay'!$E$9:$E$208</c:f>
              <c:numCache>
                <c:formatCode>General</c:formatCode>
                <c:ptCount val="200"/>
                <c:pt idx="0">
                  <c:v>8</c:v>
                </c:pt>
                <c:pt idx="1">
                  <c:v>7.9</c:v>
                </c:pt>
                <c:pt idx="2">
                  <c:v>7.8</c:v>
                </c:pt>
                <c:pt idx="3">
                  <c:v>7.7</c:v>
                </c:pt>
                <c:pt idx="4">
                  <c:v>7.6</c:v>
                </c:pt>
                <c:pt idx="5">
                  <c:v>7.5</c:v>
                </c:pt>
                <c:pt idx="6">
                  <c:v>7.4</c:v>
                </c:pt>
                <c:pt idx="7">
                  <c:v>7.3</c:v>
                </c:pt>
                <c:pt idx="8">
                  <c:v>7.2</c:v>
                </c:pt>
                <c:pt idx="9">
                  <c:v>7.1</c:v>
                </c:pt>
                <c:pt idx="10">
                  <c:v>6.5</c:v>
                </c:pt>
                <c:pt idx="11">
                  <c:v>6.4</c:v>
                </c:pt>
                <c:pt idx="12">
                  <c:v>6.3</c:v>
                </c:pt>
                <c:pt idx="13">
                  <c:v>6.2</c:v>
                </c:pt>
                <c:pt idx="14">
                  <c:v>6.1</c:v>
                </c:pt>
                <c:pt idx="15">
                  <c:v>6</c:v>
                </c:pt>
                <c:pt idx="16">
                  <c:v>5.9</c:v>
                </c:pt>
                <c:pt idx="17">
                  <c:v>5.8</c:v>
                </c:pt>
                <c:pt idx="18">
                  <c:v>5.7</c:v>
                </c:pt>
                <c:pt idx="19">
                  <c:v>5.6</c:v>
                </c:pt>
                <c:pt idx="20">
                  <c:v>5</c:v>
                </c:pt>
                <c:pt idx="21">
                  <c:v>4.9000000000000004</c:v>
                </c:pt>
                <c:pt idx="22">
                  <c:v>4.8</c:v>
                </c:pt>
                <c:pt idx="23">
                  <c:v>4.6999999999999993</c:v>
                </c:pt>
                <c:pt idx="24">
                  <c:v>4.5999999999999996</c:v>
                </c:pt>
                <c:pt idx="25">
                  <c:v>4.5</c:v>
                </c:pt>
                <c:pt idx="26">
                  <c:v>4.4000000000000004</c:v>
                </c:pt>
                <c:pt idx="27">
                  <c:v>4.3</c:v>
                </c:pt>
                <c:pt idx="28">
                  <c:v>4.1999999999999993</c:v>
                </c:pt>
                <c:pt idx="29">
                  <c:v>4.0999999999999996</c:v>
                </c:pt>
                <c:pt idx="30">
                  <c:v>3.5</c:v>
                </c:pt>
                <c:pt idx="31">
                  <c:v>3.4000000000000004</c:v>
                </c:pt>
                <c:pt idx="32">
                  <c:v>3.3</c:v>
                </c:pt>
                <c:pt idx="33">
                  <c:v>3.1999999999999993</c:v>
                </c:pt>
                <c:pt idx="34">
                  <c:v>3.0999999999999996</c:v>
                </c:pt>
                <c:pt idx="35">
                  <c:v>3</c:v>
                </c:pt>
                <c:pt idx="36">
                  <c:v>2.9000000000000004</c:v>
                </c:pt>
                <c:pt idx="37">
                  <c:v>2.8</c:v>
                </c:pt>
                <c:pt idx="38">
                  <c:v>2.6999999999999993</c:v>
                </c:pt>
                <c:pt idx="39">
                  <c:v>2.5999999999999996</c:v>
                </c:pt>
                <c:pt idx="40">
                  <c:v>2</c:v>
                </c:pt>
                <c:pt idx="41">
                  <c:v>1.8999999999999995</c:v>
                </c:pt>
                <c:pt idx="42">
                  <c:v>1.7999999999999998</c:v>
                </c:pt>
                <c:pt idx="43">
                  <c:v>1.7000000000000002</c:v>
                </c:pt>
                <c:pt idx="44">
                  <c:v>1.5999999999999996</c:v>
                </c:pt>
                <c:pt idx="45">
                  <c:v>1.5</c:v>
                </c:pt>
                <c:pt idx="46">
                  <c:v>1.3999999999999995</c:v>
                </c:pt>
                <c:pt idx="47">
                  <c:v>1.2999999999999998</c:v>
                </c:pt>
                <c:pt idx="48">
                  <c:v>1.1999999999999993</c:v>
                </c:pt>
                <c:pt idx="49">
                  <c:v>1.0999999999999996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78-4752-B33E-8C929D83D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45567"/>
        <c:axId val="135151807"/>
      </c:scatterChart>
      <c:valAx>
        <c:axId val="13514556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b="1"/>
                  <a:t>스테이지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51807"/>
        <c:crosses val="autoZero"/>
        <c:crossBetween val="midCat"/>
        <c:majorUnit val="10"/>
      </c:valAx>
      <c:valAx>
        <c:axId val="1351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4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드래곤 공격 딜레이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'05.Obj_ATKDelay'!$C$8</c:f>
              <c:strCache>
                <c:ptCount val="1"/>
                <c:pt idx="0">
                  <c:v>기본 장애물 공격 딜레이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'05.Obj_ATKDelay'!$B$9:$B$208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'05.Obj_ATKDelay'!$C$9:$C$208</c:f>
              <c:numCache>
                <c:formatCode>General</c:formatCode>
                <c:ptCount val="200"/>
                <c:pt idx="0">
                  <c:v>6</c:v>
                </c:pt>
                <c:pt idx="1">
                  <c:v>5.9749999999999996</c:v>
                </c:pt>
                <c:pt idx="2">
                  <c:v>5.95</c:v>
                </c:pt>
                <c:pt idx="3">
                  <c:v>5.9249999999999998</c:v>
                </c:pt>
                <c:pt idx="4">
                  <c:v>5.9</c:v>
                </c:pt>
                <c:pt idx="5">
                  <c:v>5.875</c:v>
                </c:pt>
                <c:pt idx="6">
                  <c:v>5.85</c:v>
                </c:pt>
                <c:pt idx="7">
                  <c:v>5.8250000000000002</c:v>
                </c:pt>
                <c:pt idx="8">
                  <c:v>5.8</c:v>
                </c:pt>
                <c:pt idx="9">
                  <c:v>5.7750000000000004</c:v>
                </c:pt>
                <c:pt idx="10">
                  <c:v>5.75</c:v>
                </c:pt>
                <c:pt idx="11">
                  <c:v>5.7249999999999996</c:v>
                </c:pt>
                <c:pt idx="12">
                  <c:v>5.7</c:v>
                </c:pt>
                <c:pt idx="13">
                  <c:v>5.6749999999999998</c:v>
                </c:pt>
                <c:pt idx="14">
                  <c:v>5.65</c:v>
                </c:pt>
                <c:pt idx="15">
                  <c:v>5.625</c:v>
                </c:pt>
                <c:pt idx="16">
                  <c:v>5.6</c:v>
                </c:pt>
                <c:pt idx="17">
                  <c:v>5.5750000000000002</c:v>
                </c:pt>
                <c:pt idx="18">
                  <c:v>5.55</c:v>
                </c:pt>
                <c:pt idx="19">
                  <c:v>5.5250000000000004</c:v>
                </c:pt>
                <c:pt idx="20">
                  <c:v>5.5</c:v>
                </c:pt>
                <c:pt idx="21">
                  <c:v>5.4749999999999996</c:v>
                </c:pt>
                <c:pt idx="22">
                  <c:v>5.45</c:v>
                </c:pt>
                <c:pt idx="23">
                  <c:v>5.4249999999999998</c:v>
                </c:pt>
                <c:pt idx="24">
                  <c:v>5.4</c:v>
                </c:pt>
                <c:pt idx="25">
                  <c:v>5.375</c:v>
                </c:pt>
                <c:pt idx="26">
                  <c:v>5.35</c:v>
                </c:pt>
                <c:pt idx="27">
                  <c:v>5.3250000000000002</c:v>
                </c:pt>
                <c:pt idx="28">
                  <c:v>5.3</c:v>
                </c:pt>
                <c:pt idx="29">
                  <c:v>5.2750000000000004</c:v>
                </c:pt>
                <c:pt idx="30">
                  <c:v>5.25</c:v>
                </c:pt>
                <c:pt idx="31">
                  <c:v>5.2249999999999996</c:v>
                </c:pt>
                <c:pt idx="32">
                  <c:v>5.2</c:v>
                </c:pt>
                <c:pt idx="33">
                  <c:v>5.1749999999999998</c:v>
                </c:pt>
                <c:pt idx="34">
                  <c:v>5.15</c:v>
                </c:pt>
                <c:pt idx="35">
                  <c:v>5.125</c:v>
                </c:pt>
                <c:pt idx="36">
                  <c:v>5.0999999999999996</c:v>
                </c:pt>
                <c:pt idx="37">
                  <c:v>5.0750000000000002</c:v>
                </c:pt>
                <c:pt idx="38">
                  <c:v>5.05</c:v>
                </c:pt>
                <c:pt idx="39">
                  <c:v>5.0250000000000004</c:v>
                </c:pt>
                <c:pt idx="40">
                  <c:v>5</c:v>
                </c:pt>
                <c:pt idx="41">
                  <c:v>4.9749999999999996</c:v>
                </c:pt>
                <c:pt idx="42">
                  <c:v>4.95</c:v>
                </c:pt>
                <c:pt idx="43">
                  <c:v>4.9249999999999998</c:v>
                </c:pt>
                <c:pt idx="44">
                  <c:v>4.9000000000000004</c:v>
                </c:pt>
                <c:pt idx="45">
                  <c:v>4.875</c:v>
                </c:pt>
                <c:pt idx="46">
                  <c:v>4.8499999999999996</c:v>
                </c:pt>
                <c:pt idx="47">
                  <c:v>4.8250000000000002</c:v>
                </c:pt>
                <c:pt idx="48">
                  <c:v>4.8</c:v>
                </c:pt>
                <c:pt idx="49">
                  <c:v>4.7750000000000004</c:v>
                </c:pt>
                <c:pt idx="50">
                  <c:v>4.75</c:v>
                </c:pt>
                <c:pt idx="51">
                  <c:v>4.7249999999999996</c:v>
                </c:pt>
                <c:pt idx="52">
                  <c:v>4.7</c:v>
                </c:pt>
                <c:pt idx="53">
                  <c:v>4.6749999999999998</c:v>
                </c:pt>
                <c:pt idx="54">
                  <c:v>4.6500000000000004</c:v>
                </c:pt>
                <c:pt idx="55">
                  <c:v>4.625</c:v>
                </c:pt>
                <c:pt idx="56">
                  <c:v>4.5999999999999996</c:v>
                </c:pt>
                <c:pt idx="57">
                  <c:v>4.5750000000000002</c:v>
                </c:pt>
                <c:pt idx="58">
                  <c:v>4.55</c:v>
                </c:pt>
                <c:pt idx="59">
                  <c:v>4.5250000000000004</c:v>
                </c:pt>
                <c:pt idx="60">
                  <c:v>4.5</c:v>
                </c:pt>
                <c:pt idx="61">
                  <c:v>4.4749999999999996</c:v>
                </c:pt>
                <c:pt idx="62">
                  <c:v>4.45</c:v>
                </c:pt>
                <c:pt idx="63">
                  <c:v>4.4249999999999998</c:v>
                </c:pt>
                <c:pt idx="64">
                  <c:v>4.4000000000000004</c:v>
                </c:pt>
                <c:pt idx="65">
                  <c:v>4.375</c:v>
                </c:pt>
                <c:pt idx="66">
                  <c:v>4.3499999999999996</c:v>
                </c:pt>
                <c:pt idx="67">
                  <c:v>4.3250000000000002</c:v>
                </c:pt>
                <c:pt idx="68">
                  <c:v>4.3</c:v>
                </c:pt>
                <c:pt idx="69">
                  <c:v>4.2750000000000004</c:v>
                </c:pt>
                <c:pt idx="70">
                  <c:v>4.25</c:v>
                </c:pt>
                <c:pt idx="71">
                  <c:v>4.2249999999999996</c:v>
                </c:pt>
                <c:pt idx="72">
                  <c:v>4.2</c:v>
                </c:pt>
                <c:pt idx="73">
                  <c:v>4.1749999999999998</c:v>
                </c:pt>
                <c:pt idx="74">
                  <c:v>4.1500000000000004</c:v>
                </c:pt>
                <c:pt idx="75">
                  <c:v>4.125</c:v>
                </c:pt>
                <c:pt idx="76">
                  <c:v>4.0999999999999996</c:v>
                </c:pt>
                <c:pt idx="77">
                  <c:v>4.0750000000000002</c:v>
                </c:pt>
                <c:pt idx="78">
                  <c:v>4.05</c:v>
                </c:pt>
                <c:pt idx="79">
                  <c:v>4.0250000000000004</c:v>
                </c:pt>
                <c:pt idx="80">
                  <c:v>4</c:v>
                </c:pt>
                <c:pt idx="81">
                  <c:v>3.9750000000000001</c:v>
                </c:pt>
                <c:pt idx="82">
                  <c:v>3.9499999999999997</c:v>
                </c:pt>
                <c:pt idx="83">
                  <c:v>3.9249999999999998</c:v>
                </c:pt>
                <c:pt idx="84">
                  <c:v>3.9</c:v>
                </c:pt>
                <c:pt idx="85">
                  <c:v>3.875</c:v>
                </c:pt>
                <c:pt idx="86">
                  <c:v>3.85</c:v>
                </c:pt>
                <c:pt idx="87">
                  <c:v>3.8249999999999997</c:v>
                </c:pt>
                <c:pt idx="88">
                  <c:v>3.8</c:v>
                </c:pt>
                <c:pt idx="89">
                  <c:v>3.7749999999999999</c:v>
                </c:pt>
                <c:pt idx="90">
                  <c:v>3.75</c:v>
                </c:pt>
                <c:pt idx="91">
                  <c:v>3.7250000000000001</c:v>
                </c:pt>
                <c:pt idx="92">
                  <c:v>3.6999999999999997</c:v>
                </c:pt>
                <c:pt idx="93">
                  <c:v>3.6749999999999998</c:v>
                </c:pt>
                <c:pt idx="94">
                  <c:v>3.65</c:v>
                </c:pt>
                <c:pt idx="95">
                  <c:v>3.625</c:v>
                </c:pt>
                <c:pt idx="96">
                  <c:v>3.5999999999999996</c:v>
                </c:pt>
                <c:pt idx="97">
                  <c:v>3.5749999999999997</c:v>
                </c:pt>
                <c:pt idx="98">
                  <c:v>3.55</c:v>
                </c:pt>
                <c:pt idx="99">
                  <c:v>3.5249999999999999</c:v>
                </c:pt>
                <c:pt idx="100">
                  <c:v>3.5</c:v>
                </c:pt>
                <c:pt idx="101">
                  <c:v>3.4749999999999996</c:v>
                </c:pt>
                <c:pt idx="102">
                  <c:v>3.4499999999999997</c:v>
                </c:pt>
                <c:pt idx="103">
                  <c:v>3.4249999999999998</c:v>
                </c:pt>
                <c:pt idx="104">
                  <c:v>3.4</c:v>
                </c:pt>
                <c:pt idx="105">
                  <c:v>3.375</c:v>
                </c:pt>
                <c:pt idx="106">
                  <c:v>3.3499999999999996</c:v>
                </c:pt>
                <c:pt idx="107">
                  <c:v>3.3249999999999997</c:v>
                </c:pt>
                <c:pt idx="108">
                  <c:v>3.3</c:v>
                </c:pt>
                <c:pt idx="109">
                  <c:v>3.2749999999999999</c:v>
                </c:pt>
                <c:pt idx="110">
                  <c:v>3.25</c:v>
                </c:pt>
                <c:pt idx="111">
                  <c:v>3.2249999999999996</c:v>
                </c:pt>
                <c:pt idx="112">
                  <c:v>3.1999999999999997</c:v>
                </c:pt>
                <c:pt idx="113">
                  <c:v>3.1749999999999998</c:v>
                </c:pt>
                <c:pt idx="114">
                  <c:v>3.15</c:v>
                </c:pt>
                <c:pt idx="115">
                  <c:v>3.125</c:v>
                </c:pt>
                <c:pt idx="116">
                  <c:v>3.0999999999999996</c:v>
                </c:pt>
                <c:pt idx="117">
                  <c:v>3.0749999999999997</c:v>
                </c:pt>
                <c:pt idx="118">
                  <c:v>3.05</c:v>
                </c:pt>
                <c:pt idx="119">
                  <c:v>3.0249999999999999</c:v>
                </c:pt>
                <c:pt idx="120">
                  <c:v>3</c:v>
                </c:pt>
                <c:pt idx="121">
                  <c:v>2.9749999999999996</c:v>
                </c:pt>
                <c:pt idx="122">
                  <c:v>2.9499999999999997</c:v>
                </c:pt>
                <c:pt idx="123">
                  <c:v>2.9249999999999998</c:v>
                </c:pt>
                <c:pt idx="124">
                  <c:v>2.9</c:v>
                </c:pt>
                <c:pt idx="125">
                  <c:v>2.875</c:v>
                </c:pt>
                <c:pt idx="126">
                  <c:v>2.8499999999999996</c:v>
                </c:pt>
                <c:pt idx="127">
                  <c:v>2.8249999999999997</c:v>
                </c:pt>
                <c:pt idx="128">
                  <c:v>2.8</c:v>
                </c:pt>
                <c:pt idx="129">
                  <c:v>2.7749999999999999</c:v>
                </c:pt>
                <c:pt idx="130">
                  <c:v>2.75</c:v>
                </c:pt>
                <c:pt idx="131">
                  <c:v>2.7249999999999996</c:v>
                </c:pt>
                <c:pt idx="132">
                  <c:v>2.6999999999999997</c:v>
                </c:pt>
                <c:pt idx="133">
                  <c:v>2.6749999999999998</c:v>
                </c:pt>
                <c:pt idx="134">
                  <c:v>2.65</c:v>
                </c:pt>
                <c:pt idx="135">
                  <c:v>2.625</c:v>
                </c:pt>
                <c:pt idx="136">
                  <c:v>2.5999999999999996</c:v>
                </c:pt>
                <c:pt idx="137">
                  <c:v>2.5749999999999997</c:v>
                </c:pt>
                <c:pt idx="138">
                  <c:v>2.5499999999999998</c:v>
                </c:pt>
                <c:pt idx="139">
                  <c:v>2.5249999999999999</c:v>
                </c:pt>
                <c:pt idx="140">
                  <c:v>2.5</c:v>
                </c:pt>
                <c:pt idx="141">
                  <c:v>2.4749999999999996</c:v>
                </c:pt>
                <c:pt idx="142">
                  <c:v>2.4499999999999997</c:v>
                </c:pt>
                <c:pt idx="143">
                  <c:v>2.4249999999999998</c:v>
                </c:pt>
                <c:pt idx="144">
                  <c:v>2.4</c:v>
                </c:pt>
                <c:pt idx="145">
                  <c:v>2.375</c:v>
                </c:pt>
                <c:pt idx="146">
                  <c:v>2.3499999999999996</c:v>
                </c:pt>
                <c:pt idx="147">
                  <c:v>2.3249999999999997</c:v>
                </c:pt>
                <c:pt idx="148">
                  <c:v>2.2999999999999998</c:v>
                </c:pt>
                <c:pt idx="149">
                  <c:v>2.2749999999999999</c:v>
                </c:pt>
                <c:pt idx="150">
                  <c:v>2.25</c:v>
                </c:pt>
                <c:pt idx="151">
                  <c:v>2.2249999999999996</c:v>
                </c:pt>
                <c:pt idx="152">
                  <c:v>2.1999999999999997</c:v>
                </c:pt>
                <c:pt idx="153">
                  <c:v>2.1749999999999998</c:v>
                </c:pt>
                <c:pt idx="154">
                  <c:v>2.15</c:v>
                </c:pt>
                <c:pt idx="155">
                  <c:v>2.125</c:v>
                </c:pt>
                <c:pt idx="156">
                  <c:v>2.0999999999999996</c:v>
                </c:pt>
                <c:pt idx="157">
                  <c:v>2.0749999999999997</c:v>
                </c:pt>
                <c:pt idx="158">
                  <c:v>2.0499999999999998</c:v>
                </c:pt>
                <c:pt idx="159">
                  <c:v>2.0249999999999999</c:v>
                </c:pt>
                <c:pt idx="160">
                  <c:v>2</c:v>
                </c:pt>
                <c:pt idx="161">
                  <c:v>1.9749999999999996</c:v>
                </c:pt>
                <c:pt idx="162">
                  <c:v>1.9500000000000002</c:v>
                </c:pt>
                <c:pt idx="163">
                  <c:v>1.9249999999999998</c:v>
                </c:pt>
                <c:pt idx="164">
                  <c:v>1.8999999999999995</c:v>
                </c:pt>
                <c:pt idx="165">
                  <c:v>1.875</c:v>
                </c:pt>
                <c:pt idx="166">
                  <c:v>1.8499999999999996</c:v>
                </c:pt>
                <c:pt idx="167">
                  <c:v>1.8250000000000002</c:v>
                </c:pt>
                <c:pt idx="168">
                  <c:v>1.7999999999999998</c:v>
                </c:pt>
                <c:pt idx="169">
                  <c:v>1.7749999999999995</c:v>
                </c:pt>
                <c:pt idx="170">
                  <c:v>1.75</c:v>
                </c:pt>
                <c:pt idx="171">
                  <c:v>1.7249999999999996</c:v>
                </c:pt>
                <c:pt idx="172">
                  <c:v>1.7000000000000002</c:v>
                </c:pt>
                <c:pt idx="173">
                  <c:v>1.6749999999999998</c:v>
                </c:pt>
                <c:pt idx="174">
                  <c:v>1.6499999999999995</c:v>
                </c:pt>
                <c:pt idx="175">
                  <c:v>1.625</c:v>
                </c:pt>
                <c:pt idx="176">
                  <c:v>1.5999999999999996</c:v>
                </c:pt>
                <c:pt idx="177">
                  <c:v>1.5750000000000002</c:v>
                </c:pt>
                <c:pt idx="178">
                  <c:v>1.5499999999999998</c:v>
                </c:pt>
                <c:pt idx="179">
                  <c:v>1.5249999999999995</c:v>
                </c:pt>
                <c:pt idx="180">
                  <c:v>1.5</c:v>
                </c:pt>
                <c:pt idx="181">
                  <c:v>1.4749999999999996</c:v>
                </c:pt>
                <c:pt idx="182">
                  <c:v>1.4500000000000002</c:v>
                </c:pt>
                <c:pt idx="183">
                  <c:v>1.4249999999999998</c:v>
                </c:pt>
                <c:pt idx="184">
                  <c:v>1.3999999999999995</c:v>
                </c:pt>
                <c:pt idx="185">
                  <c:v>1.375</c:v>
                </c:pt>
                <c:pt idx="186">
                  <c:v>1.3499999999999996</c:v>
                </c:pt>
                <c:pt idx="187">
                  <c:v>1.3250000000000002</c:v>
                </c:pt>
                <c:pt idx="188">
                  <c:v>1.2999999999999998</c:v>
                </c:pt>
                <c:pt idx="189">
                  <c:v>1.2749999999999995</c:v>
                </c:pt>
                <c:pt idx="190">
                  <c:v>1.25</c:v>
                </c:pt>
                <c:pt idx="191">
                  <c:v>1.2249999999999996</c:v>
                </c:pt>
                <c:pt idx="192">
                  <c:v>1.1999999999999993</c:v>
                </c:pt>
                <c:pt idx="193">
                  <c:v>1.1749999999999998</c:v>
                </c:pt>
                <c:pt idx="194">
                  <c:v>1.1499999999999995</c:v>
                </c:pt>
                <c:pt idx="195">
                  <c:v>1.125</c:v>
                </c:pt>
                <c:pt idx="196">
                  <c:v>1.0999999999999996</c:v>
                </c:pt>
                <c:pt idx="197">
                  <c:v>1.0749999999999993</c:v>
                </c:pt>
                <c:pt idx="198">
                  <c:v>1.0499999999999998</c:v>
                </c:pt>
                <c:pt idx="199">
                  <c:v>1.0249999999999995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B-436E-8D98-C53DD32839BF}"/>
            </c:ext>
          </c:extLst>
        </c:ser>
        <c:ser>
          <c:idx val="1"/>
          <c:order val="1"/>
          <c:tx>
            <c:strRef>
              <c:f>'05.Obj_ATKDelay'!$D$8</c:f>
              <c:strCache>
                <c:ptCount val="1"/>
                <c:pt idx="0">
                  <c:v>장애물 공격 딜레이 보정값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'05.Obj_ATKDelay'!$B$9:$B$208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'05.Obj_ATKDelay'!$D$9:$D$208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0.30000000000000004</c:v>
                </c:pt>
                <c:pt idx="7">
                  <c:v>0.30000000000000004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0.60000000000000009</c:v>
                </c:pt>
                <c:pt idx="13">
                  <c:v>0.60000000000000009</c:v>
                </c:pt>
                <c:pt idx="14">
                  <c:v>0.70000000000000007</c:v>
                </c:pt>
                <c:pt idx="15">
                  <c:v>0.70000000000000007</c:v>
                </c:pt>
                <c:pt idx="16">
                  <c:v>0.8</c:v>
                </c:pt>
                <c:pt idx="17">
                  <c:v>0.8</c:v>
                </c:pt>
                <c:pt idx="18">
                  <c:v>0.9</c:v>
                </c:pt>
                <c:pt idx="19">
                  <c:v>0.9</c:v>
                </c:pt>
                <c:pt idx="20">
                  <c:v>1</c:v>
                </c:pt>
                <c:pt idx="21">
                  <c:v>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1.2000000000000002</c:v>
                </c:pt>
                <c:pt idx="25">
                  <c:v>1.2000000000000002</c:v>
                </c:pt>
                <c:pt idx="26">
                  <c:v>1.3</c:v>
                </c:pt>
                <c:pt idx="27">
                  <c:v>1.3</c:v>
                </c:pt>
                <c:pt idx="28">
                  <c:v>1.4000000000000001</c:v>
                </c:pt>
                <c:pt idx="29">
                  <c:v>1.4000000000000001</c:v>
                </c:pt>
                <c:pt idx="30">
                  <c:v>1.5</c:v>
                </c:pt>
                <c:pt idx="31">
                  <c:v>1.5</c:v>
                </c:pt>
                <c:pt idx="32">
                  <c:v>1.6</c:v>
                </c:pt>
                <c:pt idx="33">
                  <c:v>1.6</c:v>
                </c:pt>
                <c:pt idx="34">
                  <c:v>1.7000000000000002</c:v>
                </c:pt>
                <c:pt idx="35">
                  <c:v>1.7000000000000002</c:v>
                </c:pt>
                <c:pt idx="36">
                  <c:v>1.8</c:v>
                </c:pt>
                <c:pt idx="37">
                  <c:v>1.8</c:v>
                </c:pt>
                <c:pt idx="38">
                  <c:v>1.9000000000000001</c:v>
                </c:pt>
                <c:pt idx="39">
                  <c:v>1.9000000000000001</c:v>
                </c:pt>
                <c:pt idx="40">
                  <c:v>2</c:v>
                </c:pt>
                <c:pt idx="41">
                  <c:v>2</c:v>
                </c:pt>
                <c:pt idx="42">
                  <c:v>2.1</c:v>
                </c:pt>
                <c:pt idx="43">
                  <c:v>2.1</c:v>
                </c:pt>
                <c:pt idx="44">
                  <c:v>2.2000000000000002</c:v>
                </c:pt>
                <c:pt idx="45">
                  <c:v>2.2000000000000002</c:v>
                </c:pt>
                <c:pt idx="46">
                  <c:v>2.3000000000000003</c:v>
                </c:pt>
                <c:pt idx="47">
                  <c:v>2.3000000000000003</c:v>
                </c:pt>
                <c:pt idx="48">
                  <c:v>2.4000000000000004</c:v>
                </c:pt>
                <c:pt idx="49">
                  <c:v>2.4000000000000004</c:v>
                </c:pt>
                <c:pt idx="50">
                  <c:v>2.5</c:v>
                </c:pt>
                <c:pt idx="51">
                  <c:v>2.5</c:v>
                </c:pt>
                <c:pt idx="52">
                  <c:v>2.6</c:v>
                </c:pt>
                <c:pt idx="53">
                  <c:v>2.6</c:v>
                </c:pt>
                <c:pt idx="54">
                  <c:v>2.7</c:v>
                </c:pt>
                <c:pt idx="55">
                  <c:v>2.7</c:v>
                </c:pt>
                <c:pt idx="56">
                  <c:v>2.8000000000000003</c:v>
                </c:pt>
                <c:pt idx="57">
                  <c:v>2.8000000000000003</c:v>
                </c:pt>
                <c:pt idx="58">
                  <c:v>2.9000000000000004</c:v>
                </c:pt>
                <c:pt idx="59">
                  <c:v>2.9000000000000004</c:v>
                </c:pt>
                <c:pt idx="60">
                  <c:v>3</c:v>
                </c:pt>
                <c:pt idx="61">
                  <c:v>3</c:v>
                </c:pt>
                <c:pt idx="62">
                  <c:v>3.1</c:v>
                </c:pt>
                <c:pt idx="63">
                  <c:v>3.1</c:v>
                </c:pt>
                <c:pt idx="64">
                  <c:v>3.2</c:v>
                </c:pt>
                <c:pt idx="65">
                  <c:v>3.2</c:v>
                </c:pt>
                <c:pt idx="66">
                  <c:v>3.3000000000000003</c:v>
                </c:pt>
                <c:pt idx="67">
                  <c:v>3.3000000000000003</c:v>
                </c:pt>
                <c:pt idx="68">
                  <c:v>3.4000000000000004</c:v>
                </c:pt>
                <c:pt idx="69">
                  <c:v>3.4000000000000004</c:v>
                </c:pt>
                <c:pt idx="70">
                  <c:v>3.5</c:v>
                </c:pt>
                <c:pt idx="71">
                  <c:v>3.5</c:v>
                </c:pt>
                <c:pt idx="72">
                  <c:v>3.6</c:v>
                </c:pt>
                <c:pt idx="73">
                  <c:v>3.6</c:v>
                </c:pt>
                <c:pt idx="74">
                  <c:v>3.7</c:v>
                </c:pt>
                <c:pt idx="75">
                  <c:v>3.7</c:v>
                </c:pt>
                <c:pt idx="76">
                  <c:v>3.8000000000000003</c:v>
                </c:pt>
                <c:pt idx="77">
                  <c:v>3.8000000000000003</c:v>
                </c:pt>
                <c:pt idx="78">
                  <c:v>3.9000000000000004</c:v>
                </c:pt>
                <c:pt idx="79">
                  <c:v>3.9000000000000004</c:v>
                </c:pt>
                <c:pt idx="80">
                  <c:v>4</c:v>
                </c:pt>
                <c:pt idx="81">
                  <c:v>4</c:v>
                </c:pt>
                <c:pt idx="82">
                  <c:v>4.1000000000000005</c:v>
                </c:pt>
                <c:pt idx="83">
                  <c:v>4.1000000000000005</c:v>
                </c:pt>
                <c:pt idx="84">
                  <c:v>4.2</c:v>
                </c:pt>
                <c:pt idx="85">
                  <c:v>4.2</c:v>
                </c:pt>
                <c:pt idx="86">
                  <c:v>4.3</c:v>
                </c:pt>
                <c:pt idx="87">
                  <c:v>4.3</c:v>
                </c:pt>
                <c:pt idx="88">
                  <c:v>4.4000000000000004</c:v>
                </c:pt>
                <c:pt idx="89">
                  <c:v>4.4000000000000004</c:v>
                </c:pt>
                <c:pt idx="90">
                  <c:v>4.5</c:v>
                </c:pt>
                <c:pt idx="91">
                  <c:v>4.5</c:v>
                </c:pt>
                <c:pt idx="92">
                  <c:v>4.6000000000000005</c:v>
                </c:pt>
                <c:pt idx="93">
                  <c:v>4.6000000000000005</c:v>
                </c:pt>
                <c:pt idx="94">
                  <c:v>4.7</c:v>
                </c:pt>
                <c:pt idx="95">
                  <c:v>4.7</c:v>
                </c:pt>
                <c:pt idx="96">
                  <c:v>4.8000000000000007</c:v>
                </c:pt>
                <c:pt idx="97">
                  <c:v>4.8000000000000007</c:v>
                </c:pt>
                <c:pt idx="98">
                  <c:v>4.9000000000000004</c:v>
                </c:pt>
                <c:pt idx="99">
                  <c:v>4.9000000000000004</c:v>
                </c:pt>
                <c:pt idx="100">
                  <c:v>5</c:v>
                </c:pt>
                <c:pt idx="101">
                  <c:v>5</c:v>
                </c:pt>
                <c:pt idx="102">
                  <c:v>5.1000000000000005</c:v>
                </c:pt>
                <c:pt idx="103">
                  <c:v>5.1000000000000005</c:v>
                </c:pt>
                <c:pt idx="104">
                  <c:v>5.2</c:v>
                </c:pt>
                <c:pt idx="105">
                  <c:v>5.2</c:v>
                </c:pt>
                <c:pt idx="106">
                  <c:v>5.3000000000000007</c:v>
                </c:pt>
                <c:pt idx="107">
                  <c:v>5.3000000000000007</c:v>
                </c:pt>
                <c:pt idx="108">
                  <c:v>5.4</c:v>
                </c:pt>
                <c:pt idx="109">
                  <c:v>5.4</c:v>
                </c:pt>
                <c:pt idx="110">
                  <c:v>5.5</c:v>
                </c:pt>
                <c:pt idx="111">
                  <c:v>5.5</c:v>
                </c:pt>
                <c:pt idx="112">
                  <c:v>5.6000000000000005</c:v>
                </c:pt>
                <c:pt idx="113">
                  <c:v>5.6000000000000005</c:v>
                </c:pt>
                <c:pt idx="114">
                  <c:v>5.7</c:v>
                </c:pt>
                <c:pt idx="115">
                  <c:v>5.7</c:v>
                </c:pt>
                <c:pt idx="116">
                  <c:v>5.8000000000000007</c:v>
                </c:pt>
                <c:pt idx="117">
                  <c:v>5.8000000000000007</c:v>
                </c:pt>
                <c:pt idx="118">
                  <c:v>5.9</c:v>
                </c:pt>
                <c:pt idx="119">
                  <c:v>5.9</c:v>
                </c:pt>
                <c:pt idx="120">
                  <c:v>6</c:v>
                </c:pt>
                <c:pt idx="121">
                  <c:v>6</c:v>
                </c:pt>
                <c:pt idx="122">
                  <c:v>6.1000000000000005</c:v>
                </c:pt>
                <c:pt idx="123">
                  <c:v>6.1000000000000005</c:v>
                </c:pt>
                <c:pt idx="124">
                  <c:v>6.2</c:v>
                </c:pt>
                <c:pt idx="125">
                  <c:v>6.2</c:v>
                </c:pt>
                <c:pt idx="126">
                  <c:v>6.3000000000000007</c:v>
                </c:pt>
                <c:pt idx="127">
                  <c:v>6.3000000000000007</c:v>
                </c:pt>
                <c:pt idx="128">
                  <c:v>6.4</c:v>
                </c:pt>
                <c:pt idx="129">
                  <c:v>6.4</c:v>
                </c:pt>
                <c:pt idx="130">
                  <c:v>6.5</c:v>
                </c:pt>
                <c:pt idx="131">
                  <c:v>6.5</c:v>
                </c:pt>
                <c:pt idx="132">
                  <c:v>6.6000000000000005</c:v>
                </c:pt>
                <c:pt idx="133">
                  <c:v>6.6000000000000005</c:v>
                </c:pt>
                <c:pt idx="134">
                  <c:v>6.7</c:v>
                </c:pt>
                <c:pt idx="135">
                  <c:v>6.7</c:v>
                </c:pt>
                <c:pt idx="136">
                  <c:v>6.8000000000000007</c:v>
                </c:pt>
                <c:pt idx="137">
                  <c:v>6.8000000000000007</c:v>
                </c:pt>
                <c:pt idx="138">
                  <c:v>6.9</c:v>
                </c:pt>
                <c:pt idx="139">
                  <c:v>6.9</c:v>
                </c:pt>
                <c:pt idx="140">
                  <c:v>7</c:v>
                </c:pt>
                <c:pt idx="141">
                  <c:v>7</c:v>
                </c:pt>
                <c:pt idx="142">
                  <c:v>7.1000000000000005</c:v>
                </c:pt>
                <c:pt idx="143">
                  <c:v>7.1000000000000005</c:v>
                </c:pt>
                <c:pt idx="144">
                  <c:v>7.2</c:v>
                </c:pt>
                <c:pt idx="145">
                  <c:v>7.2</c:v>
                </c:pt>
                <c:pt idx="146">
                  <c:v>7.3000000000000007</c:v>
                </c:pt>
                <c:pt idx="147">
                  <c:v>7.3000000000000007</c:v>
                </c:pt>
                <c:pt idx="148">
                  <c:v>7.4</c:v>
                </c:pt>
                <c:pt idx="149">
                  <c:v>7.4</c:v>
                </c:pt>
                <c:pt idx="150">
                  <c:v>7.5</c:v>
                </c:pt>
                <c:pt idx="151">
                  <c:v>7.5</c:v>
                </c:pt>
                <c:pt idx="152">
                  <c:v>7.6000000000000005</c:v>
                </c:pt>
                <c:pt idx="153">
                  <c:v>7.6000000000000005</c:v>
                </c:pt>
                <c:pt idx="154">
                  <c:v>7.7</c:v>
                </c:pt>
                <c:pt idx="155">
                  <c:v>7.7</c:v>
                </c:pt>
                <c:pt idx="156">
                  <c:v>7.8000000000000007</c:v>
                </c:pt>
                <c:pt idx="157">
                  <c:v>7.8000000000000007</c:v>
                </c:pt>
                <c:pt idx="158">
                  <c:v>7.9</c:v>
                </c:pt>
                <c:pt idx="159">
                  <c:v>7.9</c:v>
                </c:pt>
                <c:pt idx="160">
                  <c:v>8</c:v>
                </c:pt>
                <c:pt idx="161">
                  <c:v>8</c:v>
                </c:pt>
                <c:pt idx="162">
                  <c:v>8.1</c:v>
                </c:pt>
                <c:pt idx="163">
                  <c:v>8.1</c:v>
                </c:pt>
                <c:pt idx="164">
                  <c:v>8.2000000000000011</c:v>
                </c:pt>
                <c:pt idx="165">
                  <c:v>8.2000000000000011</c:v>
                </c:pt>
                <c:pt idx="166">
                  <c:v>8.3000000000000007</c:v>
                </c:pt>
                <c:pt idx="167">
                  <c:v>8.3000000000000007</c:v>
                </c:pt>
                <c:pt idx="168">
                  <c:v>8.4</c:v>
                </c:pt>
                <c:pt idx="169">
                  <c:v>8.4</c:v>
                </c:pt>
                <c:pt idx="170">
                  <c:v>8.5</c:v>
                </c:pt>
                <c:pt idx="171">
                  <c:v>8.5</c:v>
                </c:pt>
                <c:pt idx="172">
                  <c:v>8.6</c:v>
                </c:pt>
                <c:pt idx="173">
                  <c:v>8.6</c:v>
                </c:pt>
                <c:pt idx="174">
                  <c:v>8.7000000000000011</c:v>
                </c:pt>
                <c:pt idx="175">
                  <c:v>8.7000000000000011</c:v>
                </c:pt>
                <c:pt idx="176">
                  <c:v>8.8000000000000007</c:v>
                </c:pt>
                <c:pt idx="177">
                  <c:v>8.8000000000000007</c:v>
                </c:pt>
                <c:pt idx="178">
                  <c:v>8.9</c:v>
                </c:pt>
                <c:pt idx="179">
                  <c:v>8.9</c:v>
                </c:pt>
                <c:pt idx="180">
                  <c:v>9</c:v>
                </c:pt>
                <c:pt idx="181">
                  <c:v>9</c:v>
                </c:pt>
                <c:pt idx="182">
                  <c:v>9.1</c:v>
                </c:pt>
                <c:pt idx="183">
                  <c:v>9.1</c:v>
                </c:pt>
                <c:pt idx="184">
                  <c:v>9.2000000000000011</c:v>
                </c:pt>
                <c:pt idx="185">
                  <c:v>9.2000000000000011</c:v>
                </c:pt>
                <c:pt idx="186">
                  <c:v>9.3000000000000007</c:v>
                </c:pt>
                <c:pt idx="187">
                  <c:v>9.3000000000000007</c:v>
                </c:pt>
                <c:pt idx="188">
                  <c:v>9.4</c:v>
                </c:pt>
                <c:pt idx="189">
                  <c:v>9.4</c:v>
                </c:pt>
                <c:pt idx="190">
                  <c:v>9.5</c:v>
                </c:pt>
                <c:pt idx="191">
                  <c:v>9.5</c:v>
                </c:pt>
                <c:pt idx="192">
                  <c:v>9.6000000000000014</c:v>
                </c:pt>
                <c:pt idx="193">
                  <c:v>9.6000000000000014</c:v>
                </c:pt>
                <c:pt idx="194">
                  <c:v>9.7000000000000011</c:v>
                </c:pt>
                <c:pt idx="195">
                  <c:v>9.7000000000000011</c:v>
                </c:pt>
                <c:pt idx="196">
                  <c:v>9.8000000000000007</c:v>
                </c:pt>
                <c:pt idx="197">
                  <c:v>9.8000000000000007</c:v>
                </c:pt>
                <c:pt idx="198">
                  <c:v>9.9</c:v>
                </c:pt>
                <c:pt idx="199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BB-436E-8D98-C53DD32839BF}"/>
            </c:ext>
          </c:extLst>
        </c:ser>
        <c:ser>
          <c:idx val="2"/>
          <c:order val="2"/>
          <c:tx>
            <c:strRef>
              <c:f>'05.Obj_ATKDelay'!$E$8</c:f>
              <c:strCache>
                <c:ptCount val="1"/>
                <c:pt idx="0">
                  <c:v>최종 장애물 공격 딜레이</c:v>
                </c:pt>
              </c:strCache>
            </c:strRef>
          </c:tx>
          <c:spPr>
            <a:ln w="95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'05.Obj_ATKDelay'!$B$9:$B$208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'05.Obj_ATKDelay'!$E$9:$E$208</c:f>
              <c:numCache>
                <c:formatCode>General</c:formatCode>
                <c:ptCount val="200"/>
                <c:pt idx="0">
                  <c:v>6</c:v>
                </c:pt>
                <c:pt idx="1">
                  <c:v>5.9749999999999996</c:v>
                </c:pt>
                <c:pt idx="2">
                  <c:v>5.8500000000000005</c:v>
                </c:pt>
                <c:pt idx="3">
                  <c:v>5.8250000000000002</c:v>
                </c:pt>
                <c:pt idx="4">
                  <c:v>5.7</c:v>
                </c:pt>
                <c:pt idx="5">
                  <c:v>5.6749999999999998</c:v>
                </c:pt>
                <c:pt idx="6">
                  <c:v>5.55</c:v>
                </c:pt>
                <c:pt idx="7">
                  <c:v>5.5250000000000004</c:v>
                </c:pt>
                <c:pt idx="8">
                  <c:v>5.3999999999999995</c:v>
                </c:pt>
                <c:pt idx="9">
                  <c:v>5.375</c:v>
                </c:pt>
                <c:pt idx="10">
                  <c:v>5.25</c:v>
                </c:pt>
                <c:pt idx="11">
                  <c:v>5.2249999999999996</c:v>
                </c:pt>
                <c:pt idx="12">
                  <c:v>5.0999999999999996</c:v>
                </c:pt>
                <c:pt idx="13">
                  <c:v>5.0749999999999993</c:v>
                </c:pt>
                <c:pt idx="14">
                  <c:v>4.95</c:v>
                </c:pt>
                <c:pt idx="15">
                  <c:v>4.9249999999999998</c:v>
                </c:pt>
                <c:pt idx="16">
                  <c:v>4.8</c:v>
                </c:pt>
                <c:pt idx="17">
                  <c:v>4.7750000000000004</c:v>
                </c:pt>
                <c:pt idx="18">
                  <c:v>4.6499999999999995</c:v>
                </c:pt>
                <c:pt idx="19">
                  <c:v>4.625</c:v>
                </c:pt>
                <c:pt idx="20">
                  <c:v>4.5</c:v>
                </c:pt>
                <c:pt idx="21">
                  <c:v>4.4749999999999996</c:v>
                </c:pt>
                <c:pt idx="22">
                  <c:v>4.3499999999999996</c:v>
                </c:pt>
                <c:pt idx="23">
                  <c:v>4.3249999999999993</c:v>
                </c:pt>
                <c:pt idx="24">
                  <c:v>4.2</c:v>
                </c:pt>
                <c:pt idx="25">
                  <c:v>4.1749999999999998</c:v>
                </c:pt>
                <c:pt idx="26">
                  <c:v>4.05</c:v>
                </c:pt>
                <c:pt idx="27">
                  <c:v>4.0250000000000004</c:v>
                </c:pt>
                <c:pt idx="28">
                  <c:v>3.8999999999999995</c:v>
                </c:pt>
                <c:pt idx="29">
                  <c:v>3.875</c:v>
                </c:pt>
                <c:pt idx="30">
                  <c:v>3.75</c:v>
                </c:pt>
                <c:pt idx="31">
                  <c:v>3.7249999999999996</c:v>
                </c:pt>
                <c:pt idx="32">
                  <c:v>3.6</c:v>
                </c:pt>
                <c:pt idx="33">
                  <c:v>3.5749999999999997</c:v>
                </c:pt>
                <c:pt idx="34">
                  <c:v>3.45</c:v>
                </c:pt>
                <c:pt idx="35">
                  <c:v>3.4249999999999998</c:v>
                </c:pt>
                <c:pt idx="36">
                  <c:v>3.3</c:v>
                </c:pt>
                <c:pt idx="37">
                  <c:v>3.2750000000000004</c:v>
                </c:pt>
                <c:pt idx="38">
                  <c:v>3.1499999999999995</c:v>
                </c:pt>
                <c:pt idx="39">
                  <c:v>3.125</c:v>
                </c:pt>
                <c:pt idx="40">
                  <c:v>3</c:v>
                </c:pt>
                <c:pt idx="41">
                  <c:v>2.9749999999999996</c:v>
                </c:pt>
                <c:pt idx="42">
                  <c:v>2.85</c:v>
                </c:pt>
                <c:pt idx="43">
                  <c:v>2.8249999999999997</c:v>
                </c:pt>
                <c:pt idx="44">
                  <c:v>2.7</c:v>
                </c:pt>
                <c:pt idx="45">
                  <c:v>2.6749999999999998</c:v>
                </c:pt>
                <c:pt idx="46">
                  <c:v>2.5499999999999994</c:v>
                </c:pt>
                <c:pt idx="47">
                  <c:v>2.5249999999999999</c:v>
                </c:pt>
                <c:pt idx="48">
                  <c:v>2.3999999999999995</c:v>
                </c:pt>
                <c:pt idx="49">
                  <c:v>2.375</c:v>
                </c:pt>
                <c:pt idx="50">
                  <c:v>2.25</c:v>
                </c:pt>
                <c:pt idx="51">
                  <c:v>2.2249999999999996</c:v>
                </c:pt>
                <c:pt idx="52">
                  <c:v>2.1</c:v>
                </c:pt>
                <c:pt idx="53">
                  <c:v>2.0749999999999997</c:v>
                </c:pt>
                <c:pt idx="54">
                  <c:v>1.9500000000000002</c:v>
                </c:pt>
                <c:pt idx="55">
                  <c:v>1.9249999999999998</c:v>
                </c:pt>
                <c:pt idx="56">
                  <c:v>1.7999999999999994</c:v>
                </c:pt>
                <c:pt idx="57">
                  <c:v>1.7749999999999999</c:v>
                </c:pt>
                <c:pt idx="58">
                  <c:v>1.6499999999999995</c:v>
                </c:pt>
                <c:pt idx="59">
                  <c:v>1.625</c:v>
                </c:pt>
                <c:pt idx="60">
                  <c:v>1.5</c:v>
                </c:pt>
                <c:pt idx="61">
                  <c:v>1.4749999999999996</c:v>
                </c:pt>
                <c:pt idx="62">
                  <c:v>1.35</c:v>
                </c:pt>
                <c:pt idx="63">
                  <c:v>1.3249999999999997</c:v>
                </c:pt>
                <c:pt idx="64">
                  <c:v>1.2000000000000002</c:v>
                </c:pt>
                <c:pt idx="65">
                  <c:v>1.1749999999999998</c:v>
                </c:pt>
                <c:pt idx="66">
                  <c:v>1.0499999999999994</c:v>
                </c:pt>
                <c:pt idx="67">
                  <c:v>1.0249999999999999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BB-436E-8D98-C53DD3283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45567"/>
        <c:axId val="135151807"/>
      </c:scatterChart>
      <c:valAx>
        <c:axId val="13514556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b="1"/>
                  <a:t>스테이지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51807"/>
        <c:crosses val="autoZero"/>
        <c:crossBetween val="midCat"/>
        <c:majorUnit val="10"/>
      </c:valAx>
      <c:valAx>
        <c:axId val="1351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4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플레이어 체력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'06.Player_HP'!$C$8</c:f>
              <c:strCache>
                <c:ptCount val="1"/>
                <c:pt idx="0">
                  <c:v>기본 플레이어 체력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'06.Player_HP'!$B$9:$B$208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'06.Player_HP'!$C$9:$C$208</c:f>
              <c:numCache>
                <c:formatCode>General</c:formatCode>
                <c:ptCount val="200"/>
                <c:pt idx="0">
                  <c:v>100</c:v>
                </c:pt>
                <c:pt idx="1">
                  <c:v>103</c:v>
                </c:pt>
                <c:pt idx="2">
                  <c:v>106</c:v>
                </c:pt>
                <c:pt idx="3">
                  <c:v>109</c:v>
                </c:pt>
                <c:pt idx="4">
                  <c:v>112</c:v>
                </c:pt>
                <c:pt idx="5">
                  <c:v>115</c:v>
                </c:pt>
                <c:pt idx="6">
                  <c:v>118</c:v>
                </c:pt>
                <c:pt idx="7">
                  <c:v>121</c:v>
                </c:pt>
                <c:pt idx="8">
                  <c:v>124</c:v>
                </c:pt>
                <c:pt idx="9">
                  <c:v>127</c:v>
                </c:pt>
                <c:pt idx="10">
                  <c:v>130</c:v>
                </c:pt>
                <c:pt idx="11">
                  <c:v>133</c:v>
                </c:pt>
                <c:pt idx="12">
                  <c:v>136</c:v>
                </c:pt>
                <c:pt idx="13">
                  <c:v>139</c:v>
                </c:pt>
                <c:pt idx="14">
                  <c:v>142</c:v>
                </c:pt>
                <c:pt idx="15">
                  <c:v>145</c:v>
                </c:pt>
                <c:pt idx="16">
                  <c:v>148</c:v>
                </c:pt>
                <c:pt idx="17">
                  <c:v>151</c:v>
                </c:pt>
                <c:pt idx="18">
                  <c:v>154</c:v>
                </c:pt>
                <c:pt idx="19">
                  <c:v>157</c:v>
                </c:pt>
                <c:pt idx="20">
                  <c:v>160</c:v>
                </c:pt>
                <c:pt idx="21">
                  <c:v>163</c:v>
                </c:pt>
                <c:pt idx="22">
                  <c:v>166</c:v>
                </c:pt>
                <c:pt idx="23">
                  <c:v>169</c:v>
                </c:pt>
                <c:pt idx="24">
                  <c:v>172</c:v>
                </c:pt>
                <c:pt idx="25">
                  <c:v>175</c:v>
                </c:pt>
                <c:pt idx="26">
                  <c:v>178</c:v>
                </c:pt>
                <c:pt idx="27">
                  <c:v>181</c:v>
                </c:pt>
                <c:pt idx="28">
                  <c:v>184</c:v>
                </c:pt>
                <c:pt idx="29">
                  <c:v>187</c:v>
                </c:pt>
                <c:pt idx="30">
                  <c:v>190</c:v>
                </c:pt>
                <c:pt idx="31">
                  <c:v>193</c:v>
                </c:pt>
                <c:pt idx="32">
                  <c:v>196</c:v>
                </c:pt>
                <c:pt idx="33">
                  <c:v>199</c:v>
                </c:pt>
                <c:pt idx="34">
                  <c:v>202</c:v>
                </c:pt>
                <c:pt idx="35">
                  <c:v>205</c:v>
                </c:pt>
                <c:pt idx="36">
                  <c:v>208</c:v>
                </c:pt>
                <c:pt idx="37">
                  <c:v>211</c:v>
                </c:pt>
                <c:pt idx="38">
                  <c:v>214</c:v>
                </c:pt>
                <c:pt idx="39">
                  <c:v>217</c:v>
                </c:pt>
                <c:pt idx="40">
                  <c:v>220</c:v>
                </c:pt>
                <c:pt idx="41">
                  <c:v>223</c:v>
                </c:pt>
                <c:pt idx="42">
                  <c:v>226</c:v>
                </c:pt>
                <c:pt idx="43">
                  <c:v>229</c:v>
                </c:pt>
                <c:pt idx="44">
                  <c:v>232</c:v>
                </c:pt>
                <c:pt idx="45">
                  <c:v>235</c:v>
                </c:pt>
                <c:pt idx="46">
                  <c:v>238</c:v>
                </c:pt>
                <c:pt idx="47">
                  <c:v>241</c:v>
                </c:pt>
                <c:pt idx="48">
                  <c:v>244</c:v>
                </c:pt>
                <c:pt idx="49">
                  <c:v>247</c:v>
                </c:pt>
                <c:pt idx="50">
                  <c:v>250</c:v>
                </c:pt>
                <c:pt idx="51">
                  <c:v>253</c:v>
                </c:pt>
                <c:pt idx="52">
                  <c:v>256</c:v>
                </c:pt>
                <c:pt idx="53">
                  <c:v>259</c:v>
                </c:pt>
                <c:pt idx="54">
                  <c:v>262</c:v>
                </c:pt>
                <c:pt idx="55">
                  <c:v>265</c:v>
                </c:pt>
                <c:pt idx="56">
                  <c:v>268</c:v>
                </c:pt>
                <c:pt idx="57">
                  <c:v>271</c:v>
                </c:pt>
                <c:pt idx="58">
                  <c:v>274</c:v>
                </c:pt>
                <c:pt idx="59">
                  <c:v>277</c:v>
                </c:pt>
                <c:pt idx="60">
                  <c:v>280</c:v>
                </c:pt>
                <c:pt idx="61">
                  <c:v>283</c:v>
                </c:pt>
                <c:pt idx="62">
                  <c:v>286</c:v>
                </c:pt>
                <c:pt idx="63">
                  <c:v>289</c:v>
                </c:pt>
                <c:pt idx="64">
                  <c:v>292</c:v>
                </c:pt>
                <c:pt idx="65">
                  <c:v>295</c:v>
                </c:pt>
                <c:pt idx="66">
                  <c:v>298</c:v>
                </c:pt>
                <c:pt idx="67">
                  <c:v>301</c:v>
                </c:pt>
                <c:pt idx="68">
                  <c:v>304</c:v>
                </c:pt>
                <c:pt idx="69">
                  <c:v>307</c:v>
                </c:pt>
                <c:pt idx="70">
                  <c:v>310</c:v>
                </c:pt>
                <c:pt idx="71">
                  <c:v>313</c:v>
                </c:pt>
                <c:pt idx="72">
                  <c:v>316</c:v>
                </c:pt>
                <c:pt idx="73">
                  <c:v>319</c:v>
                </c:pt>
                <c:pt idx="74">
                  <c:v>322</c:v>
                </c:pt>
                <c:pt idx="75">
                  <c:v>325</c:v>
                </c:pt>
                <c:pt idx="76">
                  <c:v>328</c:v>
                </c:pt>
                <c:pt idx="77">
                  <c:v>331</c:v>
                </c:pt>
                <c:pt idx="78">
                  <c:v>334</c:v>
                </c:pt>
                <c:pt idx="79">
                  <c:v>337</c:v>
                </c:pt>
                <c:pt idx="80">
                  <c:v>340</c:v>
                </c:pt>
                <c:pt idx="81">
                  <c:v>343</c:v>
                </c:pt>
                <c:pt idx="82">
                  <c:v>346</c:v>
                </c:pt>
                <c:pt idx="83">
                  <c:v>349</c:v>
                </c:pt>
                <c:pt idx="84">
                  <c:v>352</c:v>
                </c:pt>
                <c:pt idx="85">
                  <c:v>355</c:v>
                </c:pt>
                <c:pt idx="86">
                  <c:v>358</c:v>
                </c:pt>
                <c:pt idx="87">
                  <c:v>361</c:v>
                </c:pt>
                <c:pt idx="88">
                  <c:v>364</c:v>
                </c:pt>
                <c:pt idx="89">
                  <c:v>367</c:v>
                </c:pt>
                <c:pt idx="90">
                  <c:v>370</c:v>
                </c:pt>
                <c:pt idx="91">
                  <c:v>373</c:v>
                </c:pt>
                <c:pt idx="92">
                  <c:v>376</c:v>
                </c:pt>
                <c:pt idx="93">
                  <c:v>379</c:v>
                </c:pt>
                <c:pt idx="94">
                  <c:v>382</c:v>
                </c:pt>
                <c:pt idx="95">
                  <c:v>385</c:v>
                </c:pt>
                <c:pt idx="96">
                  <c:v>388</c:v>
                </c:pt>
                <c:pt idx="97">
                  <c:v>391</c:v>
                </c:pt>
                <c:pt idx="98">
                  <c:v>394</c:v>
                </c:pt>
                <c:pt idx="99">
                  <c:v>397</c:v>
                </c:pt>
                <c:pt idx="100">
                  <c:v>400</c:v>
                </c:pt>
                <c:pt idx="101">
                  <c:v>403</c:v>
                </c:pt>
                <c:pt idx="102">
                  <c:v>406</c:v>
                </c:pt>
                <c:pt idx="103">
                  <c:v>409</c:v>
                </c:pt>
                <c:pt idx="104">
                  <c:v>412</c:v>
                </c:pt>
                <c:pt idx="105">
                  <c:v>415</c:v>
                </c:pt>
                <c:pt idx="106">
                  <c:v>418</c:v>
                </c:pt>
                <c:pt idx="107">
                  <c:v>421</c:v>
                </c:pt>
                <c:pt idx="108">
                  <c:v>424</c:v>
                </c:pt>
                <c:pt idx="109">
                  <c:v>427</c:v>
                </c:pt>
                <c:pt idx="110">
                  <c:v>430</c:v>
                </c:pt>
                <c:pt idx="111">
                  <c:v>433</c:v>
                </c:pt>
                <c:pt idx="112">
                  <c:v>436</c:v>
                </c:pt>
                <c:pt idx="113">
                  <c:v>439</c:v>
                </c:pt>
                <c:pt idx="114">
                  <c:v>442</c:v>
                </c:pt>
                <c:pt idx="115">
                  <c:v>445</c:v>
                </c:pt>
                <c:pt idx="116">
                  <c:v>448</c:v>
                </c:pt>
                <c:pt idx="117">
                  <c:v>451</c:v>
                </c:pt>
                <c:pt idx="118">
                  <c:v>454</c:v>
                </c:pt>
                <c:pt idx="119">
                  <c:v>457</c:v>
                </c:pt>
                <c:pt idx="120">
                  <c:v>460</c:v>
                </c:pt>
                <c:pt idx="121">
                  <c:v>463</c:v>
                </c:pt>
                <c:pt idx="122">
                  <c:v>466</c:v>
                </c:pt>
                <c:pt idx="123">
                  <c:v>469</c:v>
                </c:pt>
                <c:pt idx="124">
                  <c:v>472</c:v>
                </c:pt>
                <c:pt idx="125">
                  <c:v>475</c:v>
                </c:pt>
                <c:pt idx="126">
                  <c:v>478</c:v>
                </c:pt>
                <c:pt idx="127">
                  <c:v>481</c:v>
                </c:pt>
                <c:pt idx="128">
                  <c:v>484</c:v>
                </c:pt>
                <c:pt idx="129">
                  <c:v>487</c:v>
                </c:pt>
                <c:pt idx="130">
                  <c:v>490</c:v>
                </c:pt>
                <c:pt idx="131">
                  <c:v>493</c:v>
                </c:pt>
                <c:pt idx="132">
                  <c:v>496</c:v>
                </c:pt>
                <c:pt idx="133">
                  <c:v>499</c:v>
                </c:pt>
                <c:pt idx="134">
                  <c:v>502</c:v>
                </c:pt>
                <c:pt idx="135">
                  <c:v>505</c:v>
                </c:pt>
                <c:pt idx="136">
                  <c:v>508</c:v>
                </c:pt>
                <c:pt idx="137">
                  <c:v>511</c:v>
                </c:pt>
                <c:pt idx="138">
                  <c:v>514</c:v>
                </c:pt>
                <c:pt idx="139">
                  <c:v>517</c:v>
                </c:pt>
                <c:pt idx="140">
                  <c:v>520</c:v>
                </c:pt>
                <c:pt idx="141">
                  <c:v>523</c:v>
                </c:pt>
                <c:pt idx="142">
                  <c:v>526</c:v>
                </c:pt>
                <c:pt idx="143">
                  <c:v>529</c:v>
                </c:pt>
                <c:pt idx="144">
                  <c:v>532</c:v>
                </c:pt>
                <c:pt idx="145">
                  <c:v>535</c:v>
                </c:pt>
                <c:pt idx="146">
                  <c:v>538</c:v>
                </c:pt>
                <c:pt idx="147">
                  <c:v>541</c:v>
                </c:pt>
                <c:pt idx="148">
                  <c:v>544</c:v>
                </c:pt>
                <c:pt idx="149">
                  <c:v>547</c:v>
                </c:pt>
                <c:pt idx="150">
                  <c:v>550</c:v>
                </c:pt>
                <c:pt idx="151">
                  <c:v>553</c:v>
                </c:pt>
                <c:pt idx="152">
                  <c:v>556</c:v>
                </c:pt>
                <c:pt idx="153">
                  <c:v>559</c:v>
                </c:pt>
                <c:pt idx="154">
                  <c:v>562</c:v>
                </c:pt>
                <c:pt idx="155">
                  <c:v>565</c:v>
                </c:pt>
                <c:pt idx="156">
                  <c:v>568</c:v>
                </c:pt>
                <c:pt idx="157">
                  <c:v>571</c:v>
                </c:pt>
                <c:pt idx="158">
                  <c:v>574</c:v>
                </c:pt>
                <c:pt idx="159">
                  <c:v>577</c:v>
                </c:pt>
                <c:pt idx="160">
                  <c:v>580</c:v>
                </c:pt>
                <c:pt idx="161">
                  <c:v>583</c:v>
                </c:pt>
                <c:pt idx="162">
                  <c:v>586</c:v>
                </c:pt>
                <c:pt idx="163">
                  <c:v>589</c:v>
                </c:pt>
                <c:pt idx="164">
                  <c:v>592</c:v>
                </c:pt>
                <c:pt idx="165">
                  <c:v>595</c:v>
                </c:pt>
                <c:pt idx="166">
                  <c:v>598</c:v>
                </c:pt>
                <c:pt idx="167">
                  <c:v>601</c:v>
                </c:pt>
                <c:pt idx="168">
                  <c:v>604</c:v>
                </c:pt>
                <c:pt idx="169">
                  <c:v>607</c:v>
                </c:pt>
                <c:pt idx="170">
                  <c:v>610</c:v>
                </c:pt>
                <c:pt idx="171">
                  <c:v>613</c:v>
                </c:pt>
                <c:pt idx="172">
                  <c:v>616</c:v>
                </c:pt>
                <c:pt idx="173">
                  <c:v>619</c:v>
                </c:pt>
                <c:pt idx="174">
                  <c:v>622</c:v>
                </c:pt>
                <c:pt idx="175">
                  <c:v>625</c:v>
                </c:pt>
                <c:pt idx="176">
                  <c:v>628</c:v>
                </c:pt>
                <c:pt idx="177">
                  <c:v>631</c:v>
                </c:pt>
                <c:pt idx="178">
                  <c:v>634</c:v>
                </c:pt>
                <c:pt idx="179">
                  <c:v>637</c:v>
                </c:pt>
                <c:pt idx="180">
                  <c:v>640</c:v>
                </c:pt>
                <c:pt idx="181">
                  <c:v>643</c:v>
                </c:pt>
                <c:pt idx="182">
                  <c:v>646</c:v>
                </c:pt>
                <c:pt idx="183">
                  <c:v>649</c:v>
                </c:pt>
                <c:pt idx="184">
                  <c:v>652</c:v>
                </c:pt>
                <c:pt idx="185">
                  <c:v>655</c:v>
                </c:pt>
                <c:pt idx="186">
                  <c:v>658</c:v>
                </c:pt>
                <c:pt idx="187">
                  <c:v>661</c:v>
                </c:pt>
                <c:pt idx="188">
                  <c:v>664</c:v>
                </c:pt>
                <c:pt idx="189">
                  <c:v>667</c:v>
                </c:pt>
                <c:pt idx="190">
                  <c:v>670</c:v>
                </c:pt>
                <c:pt idx="191">
                  <c:v>673</c:v>
                </c:pt>
                <c:pt idx="192">
                  <c:v>676</c:v>
                </c:pt>
                <c:pt idx="193">
                  <c:v>679</c:v>
                </c:pt>
                <c:pt idx="194">
                  <c:v>682</c:v>
                </c:pt>
                <c:pt idx="195">
                  <c:v>685</c:v>
                </c:pt>
                <c:pt idx="196">
                  <c:v>688</c:v>
                </c:pt>
                <c:pt idx="197">
                  <c:v>691</c:v>
                </c:pt>
                <c:pt idx="198">
                  <c:v>694</c:v>
                </c:pt>
                <c:pt idx="199">
                  <c:v>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A-4263-942C-1A53F6FC4A19}"/>
            </c:ext>
          </c:extLst>
        </c:ser>
        <c:ser>
          <c:idx val="1"/>
          <c:order val="1"/>
          <c:tx>
            <c:strRef>
              <c:f>'06.Player_HP'!$D$8</c:f>
              <c:strCache>
                <c:ptCount val="1"/>
                <c:pt idx="0">
                  <c:v>플레이어 체력 보정값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'06.Player_HP'!$B$9:$B$208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'06.Player_HP'!$D$9:$D$208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160</c:v>
                </c:pt>
                <c:pt idx="84">
                  <c:v>160</c:v>
                </c:pt>
                <c:pt idx="85">
                  <c:v>160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180</c:v>
                </c:pt>
                <c:pt idx="96">
                  <c:v>180</c:v>
                </c:pt>
                <c:pt idx="97">
                  <c:v>180</c:v>
                </c:pt>
                <c:pt idx="98">
                  <c:v>180</c:v>
                </c:pt>
                <c:pt idx="99">
                  <c:v>180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220</c:v>
                </c:pt>
                <c:pt idx="111">
                  <c:v>220</c:v>
                </c:pt>
                <c:pt idx="112">
                  <c:v>220</c:v>
                </c:pt>
                <c:pt idx="113">
                  <c:v>220</c:v>
                </c:pt>
                <c:pt idx="114">
                  <c:v>220</c:v>
                </c:pt>
                <c:pt idx="115">
                  <c:v>220</c:v>
                </c:pt>
                <c:pt idx="116">
                  <c:v>220</c:v>
                </c:pt>
                <c:pt idx="117">
                  <c:v>220</c:v>
                </c:pt>
                <c:pt idx="118">
                  <c:v>220</c:v>
                </c:pt>
                <c:pt idx="119">
                  <c:v>220</c:v>
                </c:pt>
                <c:pt idx="120">
                  <c:v>240</c:v>
                </c:pt>
                <c:pt idx="121">
                  <c:v>240</c:v>
                </c:pt>
                <c:pt idx="122">
                  <c:v>240</c:v>
                </c:pt>
                <c:pt idx="123">
                  <c:v>240</c:v>
                </c:pt>
                <c:pt idx="124">
                  <c:v>240</c:v>
                </c:pt>
                <c:pt idx="125">
                  <c:v>240</c:v>
                </c:pt>
                <c:pt idx="126">
                  <c:v>240</c:v>
                </c:pt>
                <c:pt idx="127">
                  <c:v>240</c:v>
                </c:pt>
                <c:pt idx="128">
                  <c:v>240</c:v>
                </c:pt>
                <c:pt idx="129">
                  <c:v>240</c:v>
                </c:pt>
                <c:pt idx="130">
                  <c:v>260</c:v>
                </c:pt>
                <c:pt idx="131">
                  <c:v>260</c:v>
                </c:pt>
                <c:pt idx="132">
                  <c:v>260</c:v>
                </c:pt>
                <c:pt idx="133">
                  <c:v>260</c:v>
                </c:pt>
                <c:pt idx="134">
                  <c:v>260</c:v>
                </c:pt>
                <c:pt idx="135">
                  <c:v>260</c:v>
                </c:pt>
                <c:pt idx="136">
                  <c:v>260</c:v>
                </c:pt>
                <c:pt idx="137">
                  <c:v>260</c:v>
                </c:pt>
                <c:pt idx="138">
                  <c:v>260</c:v>
                </c:pt>
                <c:pt idx="139">
                  <c:v>260</c:v>
                </c:pt>
                <c:pt idx="140">
                  <c:v>280</c:v>
                </c:pt>
                <c:pt idx="141">
                  <c:v>280</c:v>
                </c:pt>
                <c:pt idx="142">
                  <c:v>280</c:v>
                </c:pt>
                <c:pt idx="143">
                  <c:v>280</c:v>
                </c:pt>
                <c:pt idx="144">
                  <c:v>280</c:v>
                </c:pt>
                <c:pt idx="145">
                  <c:v>280</c:v>
                </c:pt>
                <c:pt idx="146">
                  <c:v>280</c:v>
                </c:pt>
                <c:pt idx="147">
                  <c:v>280</c:v>
                </c:pt>
                <c:pt idx="148">
                  <c:v>280</c:v>
                </c:pt>
                <c:pt idx="149">
                  <c:v>280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320</c:v>
                </c:pt>
                <c:pt idx="161">
                  <c:v>320</c:v>
                </c:pt>
                <c:pt idx="162">
                  <c:v>320</c:v>
                </c:pt>
                <c:pt idx="163">
                  <c:v>320</c:v>
                </c:pt>
                <c:pt idx="164">
                  <c:v>320</c:v>
                </c:pt>
                <c:pt idx="165">
                  <c:v>320</c:v>
                </c:pt>
                <c:pt idx="166">
                  <c:v>320</c:v>
                </c:pt>
                <c:pt idx="167">
                  <c:v>320</c:v>
                </c:pt>
                <c:pt idx="168">
                  <c:v>320</c:v>
                </c:pt>
                <c:pt idx="169">
                  <c:v>320</c:v>
                </c:pt>
                <c:pt idx="170">
                  <c:v>340</c:v>
                </c:pt>
                <c:pt idx="171">
                  <c:v>340</c:v>
                </c:pt>
                <c:pt idx="172">
                  <c:v>340</c:v>
                </c:pt>
                <c:pt idx="173">
                  <c:v>340</c:v>
                </c:pt>
                <c:pt idx="174">
                  <c:v>340</c:v>
                </c:pt>
                <c:pt idx="175">
                  <c:v>340</c:v>
                </c:pt>
                <c:pt idx="176">
                  <c:v>340</c:v>
                </c:pt>
                <c:pt idx="177">
                  <c:v>340</c:v>
                </c:pt>
                <c:pt idx="178">
                  <c:v>340</c:v>
                </c:pt>
                <c:pt idx="179">
                  <c:v>340</c:v>
                </c:pt>
                <c:pt idx="180">
                  <c:v>360</c:v>
                </c:pt>
                <c:pt idx="181">
                  <c:v>360</c:v>
                </c:pt>
                <c:pt idx="182">
                  <c:v>360</c:v>
                </c:pt>
                <c:pt idx="183">
                  <c:v>360</c:v>
                </c:pt>
                <c:pt idx="184">
                  <c:v>360</c:v>
                </c:pt>
                <c:pt idx="185">
                  <c:v>360</c:v>
                </c:pt>
                <c:pt idx="186">
                  <c:v>360</c:v>
                </c:pt>
                <c:pt idx="187">
                  <c:v>360</c:v>
                </c:pt>
                <c:pt idx="188">
                  <c:v>360</c:v>
                </c:pt>
                <c:pt idx="189">
                  <c:v>360</c:v>
                </c:pt>
                <c:pt idx="190">
                  <c:v>380</c:v>
                </c:pt>
                <c:pt idx="191">
                  <c:v>380</c:v>
                </c:pt>
                <c:pt idx="192">
                  <c:v>380</c:v>
                </c:pt>
                <c:pt idx="193">
                  <c:v>380</c:v>
                </c:pt>
                <c:pt idx="194">
                  <c:v>380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A-4263-942C-1A53F6FC4A19}"/>
            </c:ext>
          </c:extLst>
        </c:ser>
        <c:ser>
          <c:idx val="2"/>
          <c:order val="2"/>
          <c:tx>
            <c:strRef>
              <c:f>'06.Player_HP'!$E$8</c:f>
              <c:strCache>
                <c:ptCount val="1"/>
                <c:pt idx="0">
                  <c:v>최종 플레이어 체력</c:v>
                </c:pt>
              </c:strCache>
            </c:strRef>
          </c:tx>
          <c:spPr>
            <a:ln w="95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'06.Player_HP'!$B$9:$B$208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'06.Player_HP'!$E$9:$E$208</c:f>
              <c:numCache>
                <c:formatCode>General</c:formatCode>
                <c:ptCount val="200"/>
                <c:pt idx="0">
                  <c:v>100</c:v>
                </c:pt>
                <c:pt idx="1">
                  <c:v>103</c:v>
                </c:pt>
                <c:pt idx="2">
                  <c:v>106</c:v>
                </c:pt>
                <c:pt idx="3">
                  <c:v>109</c:v>
                </c:pt>
                <c:pt idx="4">
                  <c:v>112</c:v>
                </c:pt>
                <c:pt idx="5">
                  <c:v>115</c:v>
                </c:pt>
                <c:pt idx="6">
                  <c:v>118</c:v>
                </c:pt>
                <c:pt idx="7">
                  <c:v>121</c:v>
                </c:pt>
                <c:pt idx="8">
                  <c:v>124</c:v>
                </c:pt>
                <c:pt idx="9">
                  <c:v>127</c:v>
                </c:pt>
                <c:pt idx="10">
                  <c:v>150</c:v>
                </c:pt>
                <c:pt idx="11">
                  <c:v>153</c:v>
                </c:pt>
                <c:pt idx="12">
                  <c:v>156</c:v>
                </c:pt>
                <c:pt idx="13">
                  <c:v>159</c:v>
                </c:pt>
                <c:pt idx="14">
                  <c:v>162</c:v>
                </c:pt>
                <c:pt idx="15">
                  <c:v>165</c:v>
                </c:pt>
                <c:pt idx="16">
                  <c:v>168</c:v>
                </c:pt>
                <c:pt idx="17">
                  <c:v>171</c:v>
                </c:pt>
                <c:pt idx="18">
                  <c:v>174</c:v>
                </c:pt>
                <c:pt idx="19">
                  <c:v>177</c:v>
                </c:pt>
                <c:pt idx="20">
                  <c:v>200</c:v>
                </c:pt>
                <c:pt idx="21">
                  <c:v>203</c:v>
                </c:pt>
                <c:pt idx="22">
                  <c:v>206</c:v>
                </c:pt>
                <c:pt idx="23">
                  <c:v>209</c:v>
                </c:pt>
                <c:pt idx="24">
                  <c:v>212</c:v>
                </c:pt>
                <c:pt idx="25">
                  <c:v>215</c:v>
                </c:pt>
                <c:pt idx="26">
                  <c:v>218</c:v>
                </c:pt>
                <c:pt idx="27">
                  <c:v>221</c:v>
                </c:pt>
                <c:pt idx="28">
                  <c:v>224</c:v>
                </c:pt>
                <c:pt idx="29">
                  <c:v>227</c:v>
                </c:pt>
                <c:pt idx="30">
                  <c:v>250</c:v>
                </c:pt>
                <c:pt idx="31">
                  <c:v>253</c:v>
                </c:pt>
                <c:pt idx="32">
                  <c:v>256</c:v>
                </c:pt>
                <c:pt idx="33">
                  <c:v>259</c:v>
                </c:pt>
                <c:pt idx="34">
                  <c:v>262</c:v>
                </c:pt>
                <c:pt idx="35">
                  <c:v>265</c:v>
                </c:pt>
                <c:pt idx="36">
                  <c:v>268</c:v>
                </c:pt>
                <c:pt idx="37">
                  <c:v>271</c:v>
                </c:pt>
                <c:pt idx="38">
                  <c:v>274</c:v>
                </c:pt>
                <c:pt idx="39">
                  <c:v>277</c:v>
                </c:pt>
                <c:pt idx="40">
                  <c:v>300</c:v>
                </c:pt>
                <c:pt idx="41">
                  <c:v>303</c:v>
                </c:pt>
                <c:pt idx="42">
                  <c:v>306</c:v>
                </c:pt>
                <c:pt idx="43">
                  <c:v>309</c:v>
                </c:pt>
                <c:pt idx="44">
                  <c:v>312</c:v>
                </c:pt>
                <c:pt idx="45">
                  <c:v>315</c:v>
                </c:pt>
                <c:pt idx="46">
                  <c:v>318</c:v>
                </c:pt>
                <c:pt idx="47">
                  <c:v>321</c:v>
                </c:pt>
                <c:pt idx="48">
                  <c:v>324</c:v>
                </c:pt>
                <c:pt idx="49">
                  <c:v>327</c:v>
                </c:pt>
                <c:pt idx="50">
                  <c:v>350</c:v>
                </c:pt>
                <c:pt idx="51">
                  <c:v>353</c:v>
                </c:pt>
                <c:pt idx="52">
                  <c:v>356</c:v>
                </c:pt>
                <c:pt idx="53">
                  <c:v>359</c:v>
                </c:pt>
                <c:pt idx="54">
                  <c:v>362</c:v>
                </c:pt>
                <c:pt idx="55">
                  <c:v>365</c:v>
                </c:pt>
                <c:pt idx="56">
                  <c:v>368</c:v>
                </c:pt>
                <c:pt idx="57">
                  <c:v>371</c:v>
                </c:pt>
                <c:pt idx="58">
                  <c:v>374</c:v>
                </c:pt>
                <c:pt idx="59">
                  <c:v>377</c:v>
                </c:pt>
                <c:pt idx="60">
                  <c:v>400</c:v>
                </c:pt>
                <c:pt idx="61">
                  <c:v>403</c:v>
                </c:pt>
                <c:pt idx="62">
                  <c:v>406</c:v>
                </c:pt>
                <c:pt idx="63">
                  <c:v>409</c:v>
                </c:pt>
                <c:pt idx="64">
                  <c:v>412</c:v>
                </c:pt>
                <c:pt idx="65">
                  <c:v>415</c:v>
                </c:pt>
                <c:pt idx="66">
                  <c:v>418</c:v>
                </c:pt>
                <c:pt idx="67">
                  <c:v>421</c:v>
                </c:pt>
                <c:pt idx="68">
                  <c:v>424</c:v>
                </c:pt>
                <c:pt idx="69">
                  <c:v>427</c:v>
                </c:pt>
                <c:pt idx="70">
                  <c:v>450</c:v>
                </c:pt>
                <c:pt idx="71">
                  <c:v>453</c:v>
                </c:pt>
                <c:pt idx="72">
                  <c:v>456</c:v>
                </c:pt>
                <c:pt idx="73">
                  <c:v>459</c:v>
                </c:pt>
                <c:pt idx="74">
                  <c:v>462</c:v>
                </c:pt>
                <c:pt idx="75">
                  <c:v>465</c:v>
                </c:pt>
                <c:pt idx="76">
                  <c:v>468</c:v>
                </c:pt>
                <c:pt idx="77">
                  <c:v>471</c:v>
                </c:pt>
                <c:pt idx="78">
                  <c:v>474</c:v>
                </c:pt>
                <c:pt idx="79">
                  <c:v>477</c:v>
                </c:pt>
                <c:pt idx="80">
                  <c:v>500</c:v>
                </c:pt>
                <c:pt idx="81">
                  <c:v>503</c:v>
                </c:pt>
                <c:pt idx="82">
                  <c:v>506</c:v>
                </c:pt>
                <c:pt idx="83">
                  <c:v>509</c:v>
                </c:pt>
                <c:pt idx="84">
                  <c:v>512</c:v>
                </c:pt>
                <c:pt idx="85">
                  <c:v>515</c:v>
                </c:pt>
                <c:pt idx="86">
                  <c:v>518</c:v>
                </c:pt>
                <c:pt idx="87">
                  <c:v>521</c:v>
                </c:pt>
                <c:pt idx="88">
                  <c:v>524</c:v>
                </c:pt>
                <c:pt idx="89">
                  <c:v>527</c:v>
                </c:pt>
                <c:pt idx="90">
                  <c:v>550</c:v>
                </c:pt>
                <c:pt idx="91">
                  <c:v>553</c:v>
                </c:pt>
                <c:pt idx="92">
                  <c:v>556</c:v>
                </c:pt>
                <c:pt idx="93">
                  <c:v>559</c:v>
                </c:pt>
                <c:pt idx="94">
                  <c:v>562</c:v>
                </c:pt>
                <c:pt idx="95">
                  <c:v>565</c:v>
                </c:pt>
                <c:pt idx="96">
                  <c:v>568</c:v>
                </c:pt>
                <c:pt idx="97">
                  <c:v>571</c:v>
                </c:pt>
                <c:pt idx="98">
                  <c:v>574</c:v>
                </c:pt>
                <c:pt idx="99">
                  <c:v>577</c:v>
                </c:pt>
                <c:pt idx="100">
                  <c:v>600</c:v>
                </c:pt>
                <c:pt idx="101">
                  <c:v>603</c:v>
                </c:pt>
                <c:pt idx="102">
                  <c:v>606</c:v>
                </c:pt>
                <c:pt idx="103">
                  <c:v>609</c:v>
                </c:pt>
                <c:pt idx="104">
                  <c:v>612</c:v>
                </c:pt>
                <c:pt idx="105">
                  <c:v>615</c:v>
                </c:pt>
                <c:pt idx="106">
                  <c:v>618</c:v>
                </c:pt>
                <c:pt idx="107">
                  <c:v>621</c:v>
                </c:pt>
                <c:pt idx="108">
                  <c:v>624</c:v>
                </c:pt>
                <c:pt idx="109">
                  <c:v>627</c:v>
                </c:pt>
                <c:pt idx="110">
                  <c:v>650</c:v>
                </c:pt>
                <c:pt idx="111">
                  <c:v>653</c:v>
                </c:pt>
                <c:pt idx="112">
                  <c:v>656</c:v>
                </c:pt>
                <c:pt idx="113">
                  <c:v>659</c:v>
                </c:pt>
                <c:pt idx="114">
                  <c:v>662</c:v>
                </c:pt>
                <c:pt idx="115">
                  <c:v>665</c:v>
                </c:pt>
                <c:pt idx="116">
                  <c:v>668</c:v>
                </c:pt>
                <c:pt idx="117">
                  <c:v>671</c:v>
                </c:pt>
                <c:pt idx="118">
                  <c:v>674</c:v>
                </c:pt>
                <c:pt idx="119">
                  <c:v>677</c:v>
                </c:pt>
                <c:pt idx="120">
                  <c:v>700</c:v>
                </c:pt>
                <c:pt idx="121">
                  <c:v>703</c:v>
                </c:pt>
                <c:pt idx="122">
                  <c:v>706</c:v>
                </c:pt>
                <c:pt idx="123">
                  <c:v>709</c:v>
                </c:pt>
                <c:pt idx="124">
                  <c:v>712</c:v>
                </c:pt>
                <c:pt idx="125">
                  <c:v>715</c:v>
                </c:pt>
                <c:pt idx="126">
                  <c:v>718</c:v>
                </c:pt>
                <c:pt idx="127">
                  <c:v>721</c:v>
                </c:pt>
                <c:pt idx="128">
                  <c:v>724</c:v>
                </c:pt>
                <c:pt idx="129">
                  <c:v>727</c:v>
                </c:pt>
                <c:pt idx="130">
                  <c:v>750</c:v>
                </c:pt>
                <c:pt idx="131">
                  <c:v>753</c:v>
                </c:pt>
                <c:pt idx="132">
                  <c:v>756</c:v>
                </c:pt>
                <c:pt idx="133">
                  <c:v>759</c:v>
                </c:pt>
                <c:pt idx="134">
                  <c:v>762</c:v>
                </c:pt>
                <c:pt idx="135">
                  <c:v>765</c:v>
                </c:pt>
                <c:pt idx="136">
                  <c:v>768</c:v>
                </c:pt>
                <c:pt idx="137">
                  <c:v>771</c:v>
                </c:pt>
                <c:pt idx="138">
                  <c:v>774</c:v>
                </c:pt>
                <c:pt idx="139">
                  <c:v>777</c:v>
                </c:pt>
                <c:pt idx="140">
                  <c:v>800</c:v>
                </c:pt>
                <c:pt idx="141">
                  <c:v>803</c:v>
                </c:pt>
                <c:pt idx="142">
                  <c:v>806</c:v>
                </c:pt>
                <c:pt idx="143">
                  <c:v>809</c:v>
                </c:pt>
                <c:pt idx="144">
                  <c:v>812</c:v>
                </c:pt>
                <c:pt idx="145">
                  <c:v>815</c:v>
                </c:pt>
                <c:pt idx="146">
                  <c:v>818</c:v>
                </c:pt>
                <c:pt idx="147">
                  <c:v>821</c:v>
                </c:pt>
                <c:pt idx="148">
                  <c:v>824</c:v>
                </c:pt>
                <c:pt idx="149">
                  <c:v>827</c:v>
                </c:pt>
                <c:pt idx="150">
                  <c:v>850</c:v>
                </c:pt>
                <c:pt idx="151">
                  <c:v>853</c:v>
                </c:pt>
                <c:pt idx="152">
                  <c:v>856</c:v>
                </c:pt>
                <c:pt idx="153">
                  <c:v>859</c:v>
                </c:pt>
                <c:pt idx="154">
                  <c:v>862</c:v>
                </c:pt>
                <c:pt idx="155">
                  <c:v>865</c:v>
                </c:pt>
                <c:pt idx="156">
                  <c:v>868</c:v>
                </c:pt>
                <c:pt idx="157">
                  <c:v>871</c:v>
                </c:pt>
                <c:pt idx="158">
                  <c:v>874</c:v>
                </c:pt>
                <c:pt idx="159">
                  <c:v>877</c:v>
                </c:pt>
                <c:pt idx="160">
                  <c:v>900</c:v>
                </c:pt>
                <c:pt idx="161">
                  <c:v>903</c:v>
                </c:pt>
                <c:pt idx="162">
                  <c:v>906</c:v>
                </c:pt>
                <c:pt idx="163">
                  <c:v>909</c:v>
                </c:pt>
                <c:pt idx="164">
                  <c:v>912</c:v>
                </c:pt>
                <c:pt idx="165">
                  <c:v>915</c:v>
                </c:pt>
                <c:pt idx="166">
                  <c:v>918</c:v>
                </c:pt>
                <c:pt idx="167">
                  <c:v>921</c:v>
                </c:pt>
                <c:pt idx="168">
                  <c:v>924</c:v>
                </c:pt>
                <c:pt idx="169">
                  <c:v>927</c:v>
                </c:pt>
                <c:pt idx="170">
                  <c:v>950</c:v>
                </c:pt>
                <c:pt idx="171">
                  <c:v>953</c:v>
                </c:pt>
                <c:pt idx="172">
                  <c:v>956</c:v>
                </c:pt>
                <c:pt idx="173">
                  <c:v>959</c:v>
                </c:pt>
                <c:pt idx="174">
                  <c:v>962</c:v>
                </c:pt>
                <c:pt idx="175">
                  <c:v>965</c:v>
                </c:pt>
                <c:pt idx="176">
                  <c:v>968</c:v>
                </c:pt>
                <c:pt idx="177">
                  <c:v>971</c:v>
                </c:pt>
                <c:pt idx="178">
                  <c:v>974</c:v>
                </c:pt>
                <c:pt idx="179">
                  <c:v>977</c:v>
                </c:pt>
                <c:pt idx="180">
                  <c:v>1000</c:v>
                </c:pt>
                <c:pt idx="181">
                  <c:v>1003</c:v>
                </c:pt>
                <c:pt idx="182">
                  <c:v>1006</c:v>
                </c:pt>
                <c:pt idx="183">
                  <c:v>1009</c:v>
                </c:pt>
                <c:pt idx="184">
                  <c:v>1012</c:v>
                </c:pt>
                <c:pt idx="185">
                  <c:v>1015</c:v>
                </c:pt>
                <c:pt idx="186">
                  <c:v>1018</c:v>
                </c:pt>
                <c:pt idx="187">
                  <c:v>1021</c:v>
                </c:pt>
                <c:pt idx="188">
                  <c:v>1024</c:v>
                </c:pt>
                <c:pt idx="189">
                  <c:v>1027</c:v>
                </c:pt>
                <c:pt idx="190">
                  <c:v>1050</c:v>
                </c:pt>
                <c:pt idx="191">
                  <c:v>1053</c:v>
                </c:pt>
                <c:pt idx="192">
                  <c:v>1056</c:v>
                </c:pt>
                <c:pt idx="193">
                  <c:v>1059</c:v>
                </c:pt>
                <c:pt idx="194">
                  <c:v>1062</c:v>
                </c:pt>
                <c:pt idx="195">
                  <c:v>1065</c:v>
                </c:pt>
                <c:pt idx="196">
                  <c:v>1068</c:v>
                </c:pt>
                <c:pt idx="197">
                  <c:v>1071</c:v>
                </c:pt>
                <c:pt idx="198">
                  <c:v>1074</c:v>
                </c:pt>
                <c:pt idx="199">
                  <c:v>1077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7A-4263-942C-1A53F6FC4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45567"/>
        <c:axId val="135151807"/>
      </c:scatterChart>
      <c:valAx>
        <c:axId val="13514556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b="1"/>
                  <a:t>레벨</a:t>
                </a:r>
                <a:endParaRPr lang="ko-K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51807"/>
        <c:crosses val="autoZero"/>
        <c:crossBetween val="midCat"/>
        <c:majorUnit val="10"/>
      </c:valAx>
      <c:valAx>
        <c:axId val="1351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4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플레이어 공격력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'07.Player_ATK'!$C$8</c:f>
              <c:strCache>
                <c:ptCount val="1"/>
                <c:pt idx="0">
                  <c:v>기본 플레이어 공격력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'07.Player_ATK'!$B$9:$B$208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'07.Player_ATK'!$C$9:$C$208</c:f>
              <c:numCache>
                <c:formatCode>General</c:formatCode>
                <c:ptCount val="20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4-41F9-8409-E38E56480DC5}"/>
            </c:ext>
          </c:extLst>
        </c:ser>
        <c:ser>
          <c:idx val="1"/>
          <c:order val="1"/>
          <c:tx>
            <c:strRef>
              <c:f>'07.Player_ATK'!$D$8</c:f>
              <c:strCache>
                <c:ptCount val="1"/>
                <c:pt idx="0">
                  <c:v>플레이어 공격력 보정값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'07.Player_ATK'!$B$9:$B$208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'07.Player_ATK'!$D$9:$D$208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105</c:v>
                </c:pt>
                <c:pt idx="71">
                  <c:v>105</c:v>
                </c:pt>
                <c:pt idx="72">
                  <c:v>105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105</c:v>
                </c:pt>
                <c:pt idx="79">
                  <c:v>105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135</c:v>
                </c:pt>
                <c:pt idx="91">
                  <c:v>135</c:v>
                </c:pt>
                <c:pt idx="92">
                  <c:v>135</c:v>
                </c:pt>
                <c:pt idx="93">
                  <c:v>135</c:v>
                </c:pt>
                <c:pt idx="94">
                  <c:v>135</c:v>
                </c:pt>
                <c:pt idx="95">
                  <c:v>135</c:v>
                </c:pt>
                <c:pt idx="96">
                  <c:v>135</c:v>
                </c:pt>
                <c:pt idx="97">
                  <c:v>135</c:v>
                </c:pt>
                <c:pt idx="98">
                  <c:v>135</c:v>
                </c:pt>
                <c:pt idx="99">
                  <c:v>135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165</c:v>
                </c:pt>
                <c:pt idx="111">
                  <c:v>165</c:v>
                </c:pt>
                <c:pt idx="112">
                  <c:v>165</c:v>
                </c:pt>
                <c:pt idx="113">
                  <c:v>165</c:v>
                </c:pt>
                <c:pt idx="114">
                  <c:v>165</c:v>
                </c:pt>
                <c:pt idx="115">
                  <c:v>165</c:v>
                </c:pt>
                <c:pt idx="116">
                  <c:v>165</c:v>
                </c:pt>
                <c:pt idx="117">
                  <c:v>165</c:v>
                </c:pt>
                <c:pt idx="118">
                  <c:v>165</c:v>
                </c:pt>
                <c:pt idx="119">
                  <c:v>165</c:v>
                </c:pt>
                <c:pt idx="120">
                  <c:v>180</c:v>
                </c:pt>
                <c:pt idx="121">
                  <c:v>180</c:v>
                </c:pt>
                <c:pt idx="122">
                  <c:v>180</c:v>
                </c:pt>
                <c:pt idx="123">
                  <c:v>180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180</c:v>
                </c:pt>
                <c:pt idx="128">
                  <c:v>180</c:v>
                </c:pt>
                <c:pt idx="129">
                  <c:v>180</c:v>
                </c:pt>
                <c:pt idx="130">
                  <c:v>195</c:v>
                </c:pt>
                <c:pt idx="131">
                  <c:v>195</c:v>
                </c:pt>
                <c:pt idx="132">
                  <c:v>195</c:v>
                </c:pt>
                <c:pt idx="133">
                  <c:v>195</c:v>
                </c:pt>
                <c:pt idx="134">
                  <c:v>195</c:v>
                </c:pt>
                <c:pt idx="135">
                  <c:v>195</c:v>
                </c:pt>
                <c:pt idx="136">
                  <c:v>195</c:v>
                </c:pt>
                <c:pt idx="137">
                  <c:v>195</c:v>
                </c:pt>
                <c:pt idx="138">
                  <c:v>195</c:v>
                </c:pt>
                <c:pt idx="139">
                  <c:v>195</c:v>
                </c:pt>
                <c:pt idx="140">
                  <c:v>210</c:v>
                </c:pt>
                <c:pt idx="141">
                  <c:v>210</c:v>
                </c:pt>
                <c:pt idx="142">
                  <c:v>210</c:v>
                </c:pt>
                <c:pt idx="143">
                  <c:v>210</c:v>
                </c:pt>
                <c:pt idx="144">
                  <c:v>210</c:v>
                </c:pt>
                <c:pt idx="145">
                  <c:v>210</c:v>
                </c:pt>
                <c:pt idx="146">
                  <c:v>210</c:v>
                </c:pt>
                <c:pt idx="147">
                  <c:v>210</c:v>
                </c:pt>
                <c:pt idx="148">
                  <c:v>210</c:v>
                </c:pt>
                <c:pt idx="149">
                  <c:v>210</c:v>
                </c:pt>
                <c:pt idx="150">
                  <c:v>225</c:v>
                </c:pt>
                <c:pt idx="151">
                  <c:v>225</c:v>
                </c:pt>
                <c:pt idx="152">
                  <c:v>225</c:v>
                </c:pt>
                <c:pt idx="153">
                  <c:v>225</c:v>
                </c:pt>
                <c:pt idx="154">
                  <c:v>225</c:v>
                </c:pt>
                <c:pt idx="155">
                  <c:v>225</c:v>
                </c:pt>
                <c:pt idx="156">
                  <c:v>225</c:v>
                </c:pt>
                <c:pt idx="157">
                  <c:v>225</c:v>
                </c:pt>
                <c:pt idx="158">
                  <c:v>225</c:v>
                </c:pt>
                <c:pt idx="159">
                  <c:v>225</c:v>
                </c:pt>
                <c:pt idx="160">
                  <c:v>240</c:v>
                </c:pt>
                <c:pt idx="161">
                  <c:v>240</c:v>
                </c:pt>
                <c:pt idx="162">
                  <c:v>240</c:v>
                </c:pt>
                <c:pt idx="163">
                  <c:v>240</c:v>
                </c:pt>
                <c:pt idx="164">
                  <c:v>240</c:v>
                </c:pt>
                <c:pt idx="165">
                  <c:v>240</c:v>
                </c:pt>
                <c:pt idx="166">
                  <c:v>240</c:v>
                </c:pt>
                <c:pt idx="167">
                  <c:v>240</c:v>
                </c:pt>
                <c:pt idx="168">
                  <c:v>240</c:v>
                </c:pt>
                <c:pt idx="169">
                  <c:v>240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270</c:v>
                </c:pt>
                <c:pt idx="181">
                  <c:v>270</c:v>
                </c:pt>
                <c:pt idx="182">
                  <c:v>270</c:v>
                </c:pt>
                <c:pt idx="183">
                  <c:v>270</c:v>
                </c:pt>
                <c:pt idx="184">
                  <c:v>270</c:v>
                </c:pt>
                <c:pt idx="185">
                  <c:v>270</c:v>
                </c:pt>
                <c:pt idx="186">
                  <c:v>270</c:v>
                </c:pt>
                <c:pt idx="187">
                  <c:v>270</c:v>
                </c:pt>
                <c:pt idx="188">
                  <c:v>270</c:v>
                </c:pt>
                <c:pt idx="189">
                  <c:v>270</c:v>
                </c:pt>
                <c:pt idx="190">
                  <c:v>285</c:v>
                </c:pt>
                <c:pt idx="191">
                  <c:v>285</c:v>
                </c:pt>
                <c:pt idx="192">
                  <c:v>285</c:v>
                </c:pt>
                <c:pt idx="193">
                  <c:v>285</c:v>
                </c:pt>
                <c:pt idx="194">
                  <c:v>285</c:v>
                </c:pt>
                <c:pt idx="195">
                  <c:v>285</c:v>
                </c:pt>
                <c:pt idx="196">
                  <c:v>285</c:v>
                </c:pt>
                <c:pt idx="197">
                  <c:v>285</c:v>
                </c:pt>
                <c:pt idx="198">
                  <c:v>285</c:v>
                </c:pt>
                <c:pt idx="199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4-41F9-8409-E38E56480DC5}"/>
            </c:ext>
          </c:extLst>
        </c:ser>
        <c:ser>
          <c:idx val="2"/>
          <c:order val="2"/>
          <c:tx>
            <c:strRef>
              <c:f>'07.Player_ATK'!$E$8</c:f>
              <c:strCache>
                <c:ptCount val="1"/>
                <c:pt idx="0">
                  <c:v>최종 플레이어 공격력</c:v>
                </c:pt>
              </c:strCache>
            </c:strRef>
          </c:tx>
          <c:spPr>
            <a:ln w="95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'07.Player_ATK'!$B$9:$B$208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'07.Player_ATK'!$E$9:$E$208</c:f>
              <c:numCache>
                <c:formatCode>General</c:formatCode>
                <c:ptCount val="20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135</c:v>
                </c:pt>
                <c:pt idx="75">
                  <c:v>135</c:v>
                </c:pt>
                <c:pt idx="76">
                  <c:v>135</c:v>
                </c:pt>
                <c:pt idx="77">
                  <c:v>135</c:v>
                </c:pt>
                <c:pt idx="78">
                  <c:v>135</c:v>
                </c:pt>
                <c:pt idx="79">
                  <c:v>135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165</c:v>
                </c:pt>
                <c:pt idx="91">
                  <c:v>165</c:v>
                </c:pt>
                <c:pt idx="92">
                  <c:v>165</c:v>
                </c:pt>
                <c:pt idx="93">
                  <c:v>165</c:v>
                </c:pt>
                <c:pt idx="94">
                  <c:v>165</c:v>
                </c:pt>
                <c:pt idx="95">
                  <c:v>165</c:v>
                </c:pt>
                <c:pt idx="96">
                  <c:v>165</c:v>
                </c:pt>
                <c:pt idx="97">
                  <c:v>165</c:v>
                </c:pt>
                <c:pt idx="98">
                  <c:v>165</c:v>
                </c:pt>
                <c:pt idx="99">
                  <c:v>165</c:v>
                </c:pt>
                <c:pt idx="100">
                  <c:v>180</c:v>
                </c:pt>
                <c:pt idx="101">
                  <c:v>180</c:v>
                </c:pt>
                <c:pt idx="102">
                  <c:v>180</c:v>
                </c:pt>
                <c:pt idx="103">
                  <c:v>180</c:v>
                </c:pt>
                <c:pt idx="104">
                  <c:v>180</c:v>
                </c:pt>
                <c:pt idx="105">
                  <c:v>180</c:v>
                </c:pt>
                <c:pt idx="106">
                  <c:v>180</c:v>
                </c:pt>
                <c:pt idx="107">
                  <c:v>180</c:v>
                </c:pt>
                <c:pt idx="108">
                  <c:v>180</c:v>
                </c:pt>
                <c:pt idx="109">
                  <c:v>180</c:v>
                </c:pt>
                <c:pt idx="110">
                  <c:v>195</c:v>
                </c:pt>
                <c:pt idx="111">
                  <c:v>195</c:v>
                </c:pt>
                <c:pt idx="112">
                  <c:v>195</c:v>
                </c:pt>
                <c:pt idx="113">
                  <c:v>195</c:v>
                </c:pt>
                <c:pt idx="114">
                  <c:v>195</c:v>
                </c:pt>
                <c:pt idx="115">
                  <c:v>195</c:v>
                </c:pt>
                <c:pt idx="116">
                  <c:v>195</c:v>
                </c:pt>
                <c:pt idx="117">
                  <c:v>195</c:v>
                </c:pt>
                <c:pt idx="118">
                  <c:v>195</c:v>
                </c:pt>
                <c:pt idx="119">
                  <c:v>195</c:v>
                </c:pt>
                <c:pt idx="120">
                  <c:v>210</c:v>
                </c:pt>
                <c:pt idx="121">
                  <c:v>210</c:v>
                </c:pt>
                <c:pt idx="122">
                  <c:v>210</c:v>
                </c:pt>
                <c:pt idx="123">
                  <c:v>210</c:v>
                </c:pt>
                <c:pt idx="124">
                  <c:v>210</c:v>
                </c:pt>
                <c:pt idx="125">
                  <c:v>210</c:v>
                </c:pt>
                <c:pt idx="126">
                  <c:v>210</c:v>
                </c:pt>
                <c:pt idx="127">
                  <c:v>210</c:v>
                </c:pt>
                <c:pt idx="128">
                  <c:v>210</c:v>
                </c:pt>
                <c:pt idx="129">
                  <c:v>210</c:v>
                </c:pt>
                <c:pt idx="130">
                  <c:v>225</c:v>
                </c:pt>
                <c:pt idx="131">
                  <c:v>225</c:v>
                </c:pt>
                <c:pt idx="132">
                  <c:v>225</c:v>
                </c:pt>
                <c:pt idx="133">
                  <c:v>225</c:v>
                </c:pt>
                <c:pt idx="134">
                  <c:v>225</c:v>
                </c:pt>
                <c:pt idx="135">
                  <c:v>225</c:v>
                </c:pt>
                <c:pt idx="136">
                  <c:v>225</c:v>
                </c:pt>
                <c:pt idx="137">
                  <c:v>225</c:v>
                </c:pt>
                <c:pt idx="138">
                  <c:v>225</c:v>
                </c:pt>
                <c:pt idx="139">
                  <c:v>225</c:v>
                </c:pt>
                <c:pt idx="140">
                  <c:v>240</c:v>
                </c:pt>
                <c:pt idx="141">
                  <c:v>240</c:v>
                </c:pt>
                <c:pt idx="142">
                  <c:v>240</c:v>
                </c:pt>
                <c:pt idx="143">
                  <c:v>240</c:v>
                </c:pt>
                <c:pt idx="144">
                  <c:v>240</c:v>
                </c:pt>
                <c:pt idx="145">
                  <c:v>240</c:v>
                </c:pt>
                <c:pt idx="146">
                  <c:v>240</c:v>
                </c:pt>
                <c:pt idx="147">
                  <c:v>240</c:v>
                </c:pt>
                <c:pt idx="148">
                  <c:v>240</c:v>
                </c:pt>
                <c:pt idx="149">
                  <c:v>240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270</c:v>
                </c:pt>
                <c:pt idx="161">
                  <c:v>270</c:v>
                </c:pt>
                <c:pt idx="162">
                  <c:v>270</c:v>
                </c:pt>
                <c:pt idx="163">
                  <c:v>270</c:v>
                </c:pt>
                <c:pt idx="164">
                  <c:v>270</c:v>
                </c:pt>
                <c:pt idx="165">
                  <c:v>270</c:v>
                </c:pt>
                <c:pt idx="166">
                  <c:v>270</c:v>
                </c:pt>
                <c:pt idx="167">
                  <c:v>270</c:v>
                </c:pt>
                <c:pt idx="168">
                  <c:v>270</c:v>
                </c:pt>
                <c:pt idx="169">
                  <c:v>270</c:v>
                </c:pt>
                <c:pt idx="170">
                  <c:v>285</c:v>
                </c:pt>
                <c:pt idx="171">
                  <c:v>285</c:v>
                </c:pt>
                <c:pt idx="172">
                  <c:v>285</c:v>
                </c:pt>
                <c:pt idx="173">
                  <c:v>285</c:v>
                </c:pt>
                <c:pt idx="174">
                  <c:v>285</c:v>
                </c:pt>
                <c:pt idx="175">
                  <c:v>285</c:v>
                </c:pt>
                <c:pt idx="176">
                  <c:v>285</c:v>
                </c:pt>
                <c:pt idx="177">
                  <c:v>285</c:v>
                </c:pt>
                <c:pt idx="178">
                  <c:v>285</c:v>
                </c:pt>
                <c:pt idx="179">
                  <c:v>285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315</c:v>
                </c:pt>
                <c:pt idx="191">
                  <c:v>315</c:v>
                </c:pt>
                <c:pt idx="192">
                  <c:v>315</c:v>
                </c:pt>
                <c:pt idx="193">
                  <c:v>315</c:v>
                </c:pt>
                <c:pt idx="194">
                  <c:v>315</c:v>
                </c:pt>
                <c:pt idx="195">
                  <c:v>315</c:v>
                </c:pt>
                <c:pt idx="196">
                  <c:v>315</c:v>
                </c:pt>
                <c:pt idx="197">
                  <c:v>315</c:v>
                </c:pt>
                <c:pt idx="198">
                  <c:v>315</c:v>
                </c:pt>
                <c:pt idx="199">
                  <c:v>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04-41F9-8409-E38E56480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45567"/>
        <c:axId val="135151807"/>
      </c:scatterChart>
      <c:valAx>
        <c:axId val="13514556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b="1"/>
                  <a:t>레벨</a:t>
                </a:r>
                <a:endParaRPr lang="ko-K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51807"/>
        <c:crosses val="autoZero"/>
        <c:crossBetween val="midCat"/>
        <c:majorUnit val="10"/>
      </c:valAx>
      <c:valAx>
        <c:axId val="1351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4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9524</xdr:rowOff>
    </xdr:from>
    <xdr:to>
      <xdr:col>8</xdr:col>
      <xdr:colOff>2095500</xdr:colOff>
      <xdr:row>36</xdr:row>
      <xdr:rowOff>13607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17318</xdr:colOff>
      <xdr:row>16</xdr:row>
      <xdr:rowOff>200024</xdr:rowOff>
    </xdr:from>
    <xdr:to>
      <xdr:col>14</xdr:col>
      <xdr:colOff>13607</xdr:colOff>
      <xdr:row>36</xdr:row>
      <xdr:rowOff>13607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685799</xdr:colOff>
      <xdr:row>7</xdr:row>
      <xdr:rowOff>4762</xdr:rowOff>
    </xdr:from>
    <xdr:to>
      <xdr:col>17</xdr:col>
      <xdr:colOff>676274</xdr:colOff>
      <xdr:row>25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7</xdr:row>
      <xdr:rowOff>4762</xdr:rowOff>
    </xdr:from>
    <xdr:to>
      <xdr:col>16</xdr:col>
      <xdr:colOff>676274</xdr:colOff>
      <xdr:row>25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7</xdr:row>
      <xdr:rowOff>4762</xdr:rowOff>
    </xdr:from>
    <xdr:to>
      <xdr:col>16</xdr:col>
      <xdr:colOff>676274</xdr:colOff>
      <xdr:row>25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685799</xdr:colOff>
      <xdr:row>7</xdr:row>
      <xdr:rowOff>4762</xdr:rowOff>
    </xdr:from>
    <xdr:to>
      <xdr:col>17</xdr:col>
      <xdr:colOff>676274</xdr:colOff>
      <xdr:row>25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7</xdr:row>
      <xdr:rowOff>4762</xdr:rowOff>
    </xdr:from>
    <xdr:to>
      <xdr:col>15</xdr:col>
      <xdr:colOff>676274</xdr:colOff>
      <xdr:row>25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7</xdr:row>
      <xdr:rowOff>4762</xdr:rowOff>
    </xdr:from>
    <xdr:to>
      <xdr:col>15</xdr:col>
      <xdr:colOff>676274</xdr:colOff>
      <xdr:row>25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7</xdr:row>
      <xdr:rowOff>4762</xdr:rowOff>
    </xdr:from>
    <xdr:to>
      <xdr:col>15</xdr:col>
      <xdr:colOff>676274</xdr:colOff>
      <xdr:row>25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7</xdr:row>
      <xdr:rowOff>4762</xdr:rowOff>
    </xdr:from>
    <xdr:to>
      <xdr:col>15</xdr:col>
      <xdr:colOff>676274</xdr:colOff>
      <xdr:row>25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7</xdr:row>
      <xdr:rowOff>4762</xdr:rowOff>
    </xdr:from>
    <xdr:to>
      <xdr:col>15</xdr:col>
      <xdr:colOff>676274</xdr:colOff>
      <xdr:row>25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7</xdr:row>
      <xdr:rowOff>4762</xdr:rowOff>
    </xdr:from>
    <xdr:to>
      <xdr:col>15</xdr:col>
      <xdr:colOff>676274</xdr:colOff>
      <xdr:row>25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7</xdr:row>
      <xdr:rowOff>4762</xdr:rowOff>
    </xdr:from>
    <xdr:to>
      <xdr:col>15</xdr:col>
      <xdr:colOff>676274</xdr:colOff>
      <xdr:row>25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7</xdr:row>
      <xdr:rowOff>4762</xdr:rowOff>
    </xdr:from>
    <xdr:to>
      <xdr:col>16</xdr:col>
      <xdr:colOff>676274</xdr:colOff>
      <xdr:row>25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2" name="표42" displayName="표42" ref="B39:L239" totalsRowShown="0" headerRowDxfId="145" dataDxfId="144">
  <autoFilter ref="B39:L239"/>
  <tableColumns count="11">
    <tableColumn id="8" name="No." dataDxfId="143"/>
    <tableColumn id="1" name="스테이지" dataDxfId="142">
      <calculatedColumnFormula>IF(표42[[#This Row],[No.]]&lt;=$E$3,표42[[#This Row],[No.]],"")</calculatedColumnFormula>
    </tableColumn>
    <tableColumn id="2" name="적 체력" dataDxfId="141">
      <calculatedColumnFormula>IFERROR(INDEX(표1_5[최종 적 체력],MATCH(표42[[#This Row],[스테이지]],표1_5[스테이지],0)),"")</calculatedColumnFormula>
    </tableColumn>
    <tableColumn id="3" name="플레이어 공격력" dataDxfId="140">
      <calculatedColumnFormula>IFERROR(IF(표42[[#This Row],[스테이지]]&lt;=표43[표시 스테이지],표46[플레이어 공격력],""),"")</calculatedColumnFormula>
    </tableColumn>
    <tableColumn id="4" name="적 공격 딜레이" dataDxfId="139">
      <calculatedColumnFormula>IFERROR(INDEX(표1_5112[최종 적 공격 딜레이],MATCH(표42[[#This Row],[스테이지]],표1_5112[스테이지],0)),"")</calculatedColumnFormula>
    </tableColumn>
    <tableColumn id="11" name="플레이어 필요 공격 횟수" dataDxfId="138">
      <calculatedColumnFormula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calculatedColumnFormula>
    </tableColumn>
    <tableColumn id="5" name="예상 소모 시간(초)" dataDxfId="137">
      <calculatedColumnFormula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calculatedColumnFormula>
    </tableColumn>
    <tableColumn id="9" name="누적 소모 시간(초)" dataDxfId="136">
      <calculatedColumnFormula>IFERROR(IF(표42[[#This Row],[스테이지]]=1,표42[[#This Row],[예상 소모 시간(초)]],$I39+표42[[#This Row],[예상 소모 시간(초)]]),"")</calculatedColumnFormula>
    </tableColumn>
    <tableColumn id="10" name="누적 소모 시간(분)" dataDxfId="135">
      <calculatedColumnFormula>IFERROR(IF(표42[[#This Row],[누적 소모 시간(초)]]&lt;60,1,IF(MOD(표42[[#This Row],[누적 소모 시간(초)]],60)&gt;0,QUOTIENT(표42[[#This Row],[누적 소모 시간(초)]],60)+1,QUOTIENT(표42[[#This Row],[누적 소모 시간(초)]],60))),"")</calculatedColumnFormula>
    </tableColumn>
    <tableColumn id="6" name="획득 재화량" dataDxfId="134">
      <calculatedColumnFormula>IFERROR(INDEX(표1_51121417202332[누적 플레이어 획득 재화량],MATCH(표42[[#This Row],[스테이지]],표1_51121417202332[스테이지],0)),"")</calculatedColumnFormula>
    </tableColumn>
    <tableColumn id="7" name="획득 경험치량" dataDxfId="133">
      <calculatedColumnFormula>IFERROR(INDEX(표1_511214172023[누적 획득 경험치],MATCH(표42[[#This Row],[스테이지]],표1_511214172023[스테이지],0)),"")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표1_5" displayName="표1_5" ref="B8:E208" totalsRowShown="0" headerRowDxfId="79" dataDxfId="78">
  <autoFilter ref="B8:E208"/>
  <tableColumns count="4">
    <tableColumn id="1" name="스테이지" dataDxfId="77"/>
    <tableColumn id="2" name="기본 적 체력" dataDxfId="76">
      <calculatedColumnFormula>IFERROR(IF(표1_5[[#This Row],[스테이지]]=1,$K$3,IF($C8&lt;$P$3,($K$3+(표1_5[[#This Row],[스테이지]]-1)*$L$3),$P$3)),"")</calculatedColumnFormula>
    </tableColumn>
    <tableColumn id="3" name="체력 보정 값" dataDxfId="75">
      <calculatedColumnFormula>IFERROR(IF(($K$4+(QUOTIENT((표1_5[[#This Row],[스테이지]]-1),$M$4)*$L$4))&gt;$P$3,$P$3,$K$4+(QUOTIENT((표1_5[[#This Row],[스테이지]]-1),$M$4)*$L$4)),"")</calculatedColumnFormula>
    </tableColumn>
    <tableColumn id="4" name="최종 적 체력" dataDxfId="74">
      <calculatedColumnFormula>IFERROR(IF(표1_5[[#This Row],[기본 적 체력]]+표1_5[[#This Row],[체력 보정 값]]&gt;$P$3,$P$3,표1_5[[#This Row],[기본 적 체력]]+표1_5[[#This Row],[체력 보정 값]]),"")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5" name="표2_6" displayName="표2_6" ref="J2:M4" totalsRowShown="0">
  <autoFilter ref="J2:M4"/>
  <tableColumns count="4">
    <tableColumn id="1" name="항목"/>
    <tableColumn id="2" name="Default"/>
    <tableColumn id="3" name="가중치"/>
    <tableColumn id="4" name="보정 스테이지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6" name="표3_7" displayName="표3_7" ref="O2:P4" totalsRowShown="0">
  <autoFilter ref="O2:P4"/>
  <tableColumns count="2">
    <tableColumn id="1" name="항목"/>
    <tableColumn id="2" name="MAX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7" name="표1_58" displayName="표1_58" ref="B8:E208" totalsRowShown="0" headerRowDxfId="73" dataDxfId="72">
  <autoFilter ref="B8:E208"/>
  <tableColumns count="4">
    <tableColumn id="1" name="스테이지" dataDxfId="71"/>
    <tableColumn id="2" name="기본 적 공격력" dataDxfId="70">
      <calculatedColumnFormula>IFERROR(IF(표1_58[[#This Row],[스테이지]]=1,$K$3,IF($C8&lt;$P$3,($K$3+(표1_58[[#This Row],[스테이지]]-1)*$L$3),$P$3)),"")</calculatedColumnFormula>
    </tableColumn>
    <tableColumn id="3" name="공격력" dataDxfId="69">
      <calculatedColumnFormula>IFERROR(IF(($K$4+(QUOTIENT((표1_58[[#This Row],[스테이지]]-1),$M$4)*$L$4))&gt;$P$3,$P$3,$K$4+(QUOTIENT((표1_58[[#This Row],[스테이지]]-1),$M$4)*$L$4)),"")</calculatedColumnFormula>
    </tableColumn>
    <tableColumn id="4" name="최종 적 공격력" dataDxfId="68">
      <calculatedColumnFormula>IFERROR(IF(표1_58[[#This Row],[기본 적 공격력]]+표1_58[[#This Row],[공격력]]&gt;$P$3,$P$3,표1_58[[#This Row],[기본 적 공격력]]+표1_58[[#This Row],[공격력]]),"")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표2_69" displayName="표2_69" ref="J2:M4" totalsRowShown="0">
  <autoFilter ref="J2:M4"/>
  <tableColumns count="4">
    <tableColumn id="1" name="항목"/>
    <tableColumn id="2" name="Default"/>
    <tableColumn id="3" name="가중치"/>
    <tableColumn id="4" name="보정 스테이지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9" name="표3_710" displayName="표3_710" ref="O2:P4" totalsRowShown="0">
  <autoFilter ref="O2:P4"/>
  <tableColumns count="2">
    <tableColumn id="1" name="항목"/>
    <tableColumn id="2" name="MAX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표1_5112" displayName="표1_5112" ref="B8:E208" totalsRowShown="0" headerRowDxfId="67" dataDxfId="66">
  <autoFilter ref="B8:E208"/>
  <tableColumns count="4">
    <tableColumn id="1" name="스테이지" dataDxfId="65"/>
    <tableColumn id="2" name="기본 적 공격 딜레이" dataDxfId="64">
      <calculatedColumnFormula>IFERROR(IF(표1_5112[[#This Row],[스테이지]]=1,$K$3,IF($C8&gt;$P$3,($K$3-(표1_5112[[#This Row],[스테이지]]-1)*$L$3),$P$3)),"")</calculatedColumnFormula>
    </tableColumn>
    <tableColumn id="3" name="적 공격 딜레이 보정값" dataDxfId="63">
      <calculatedColumnFormula>IFERROR(($K$4+(QUOTIENT((표1_5112[[#This Row],[스테이지]]-1),$M$4)*$L$4)),"")</calculatedColumnFormula>
    </tableColumn>
    <tableColumn id="4" name="최종 적 공격 딜레이" dataDxfId="62">
      <calculatedColumnFormula>IFERROR(IF(표1_5112[[#This Row],[기본 적 공격 딜레이]]-표1_5112[[#This Row],[적 공격 딜레이 보정값]]&lt;$P$3,$P$3,표1_5112[[#This Row],[기본 적 공격 딜레이]]-표1_5112[[#This Row],[적 공격 딜레이 보정값]]),"")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" name="표2_6123" displayName="표2_6123" ref="J2:M4" totalsRowShown="0">
  <autoFilter ref="J2:M4"/>
  <tableColumns count="4">
    <tableColumn id="1" name="항목"/>
    <tableColumn id="2" name="Default"/>
    <tableColumn id="3" name="가중치"/>
    <tableColumn id="4" name="보정 스테이지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3" name="표3_7134" displayName="표3_7134" ref="O2:P4" totalsRowShown="0">
  <autoFilter ref="O2:P4"/>
  <tableColumns count="2">
    <tableColumn id="1" name="항목"/>
    <tableColumn id="2" name="MI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3" name="표1_511214" displayName="표1_511214" ref="B8:E208" totalsRowShown="0" headerRowDxfId="61" dataDxfId="60">
  <autoFilter ref="B8:E208"/>
  <tableColumns count="4">
    <tableColumn id="1" name="스테이지" dataDxfId="59"/>
    <tableColumn id="2" name="기본 장애물 공격 딜레이" dataDxfId="58">
      <calculatedColumnFormula>IFERROR(IF(표1_511214[[#This Row],[스테이지]]=1,$K$3,IF($C8&gt;$P$3,($K$3-(표1_511214[[#This Row],[스테이지]]-1)*$L$3),$P$3)),"")</calculatedColumnFormula>
    </tableColumn>
    <tableColumn id="3" name="장애물 공격 딜레이 보정값" dataDxfId="57">
      <calculatedColumnFormula>IFERROR(($K$4+(QUOTIENT((표1_511214[[#This Row],[스테이지]]-1),$M$4)*$L$4)),"")</calculatedColumnFormula>
    </tableColumn>
    <tableColumn id="4" name="최종 장애물 공격 딜레이" dataDxfId="56">
      <calculatedColumnFormula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3" name="표43" displayName="표43" ref="D2:N3" totalsRowShown="0" headerRowDxfId="132" dataDxfId="131">
  <autoFilter ref="D2:N3"/>
  <tableColumns count="11">
    <tableColumn id="1" name="플레이어 레벨" dataDxfId="130"/>
    <tableColumn id="2" name="표시 스테이지" dataDxfId="129"/>
    <tableColumn id="3" name="플레이어 UG Lv" dataDxfId="128"/>
    <tableColumn id="4" name="누적 소모 시간(초)" dataDxfId="127">
      <calculatedColumnFormula>IFERROR(INDEX(표42[누적 소모 시간(초)],MATCH(표43[표시 스테이지],표42[스테이지],0)),"")</calculatedColumnFormula>
    </tableColumn>
    <tableColumn id="5" name="예상 사망 스테이지" dataDxfId="126">
      <calculatedColumnFormula>INDEX(표45[스테이지],MATCH($H$1,표45[사망 가능성],0))</calculatedColumnFormula>
    </tableColumn>
    <tableColumn id="6" name="소모 시간(초)" dataDxfId="125">
      <calculatedColumnFormula>INDEX(표42[누적 소모 시간(초)],MATCH(표43[예상 사망 스테이지],표42[스테이지],0))</calculatedColumnFormula>
    </tableColumn>
    <tableColumn id="7" name="소모 시간(분)" dataDxfId="124">
      <calculatedColumnFormula>INDEX(표42[누적 소모 시간(분)],MATCH(표43[예상 사망 스테이지],표42[스테이지],0))</calculatedColumnFormula>
    </tableColumn>
    <tableColumn id="8" name="예상 획득 재화량" dataDxfId="123">
      <calculatedColumnFormula>INDEX(표42[획득 재화량],MATCH(표43[예상 사망 스테이지],표42[스테이지],0))</calculatedColumnFormula>
    </tableColumn>
    <tableColumn id="9" name="예상 획득 경험치량" dataDxfId="122">
      <calculatedColumnFormula>INDEX(표42[획득 경험치량],MATCH(표43[예상 사망 스테이지],표42[스테이지],0))</calculatedColumnFormula>
    </tableColumn>
    <tableColumn id="10" name="플레이어 예상 도달 레벨" dataDxfId="121">
      <calculatedColumnFormula>INDEX(표1_51121417202326[현재 레벨],MATCH(INDEX(표1_51121417202326[누적 플레이어 요구 경험치],MATCH(표43[플레이어 레벨],표1_51121417202326[현재 레벨],0))+표43[예상 획득 경험치량],표1_51121417202326[누적 플레이어 요구 경험치],1))</calculatedColumnFormula>
    </tableColumn>
    <tableColumn id="11" name="예상 업그레이드 레벨" dataDxfId="120">
      <calculatedColumnFormula>INDEX(표1_51121417203639[도달 레벨],MATCH(INDEX(표1_51121417203639[누적 UG 비용],MATCH(표43[플레이어 UG Lv],표1_51121417203639[도달 레벨],0))+표43[예상 획득 재화량],표1_51121417203639[누적 UG 비용],1))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표2_612315" displayName="표2_612315" ref="J2:M4" totalsRowShown="0">
  <autoFilter ref="J2:M4"/>
  <tableColumns count="4">
    <tableColumn id="1" name="항목"/>
    <tableColumn id="2" name="Default"/>
    <tableColumn id="3" name="가중치"/>
    <tableColumn id="4" name="보정 스테이지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표3_713416" displayName="표3_713416" ref="O2:P4" totalsRowShown="0">
  <autoFilter ref="O2:P4"/>
  <tableColumns count="2">
    <tableColumn id="1" name="항목"/>
    <tableColumn id="2" name="MIN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6" name="표1_51121417" displayName="표1_51121417" ref="B8:E208" totalsRowShown="0" headerRowDxfId="55" dataDxfId="54">
  <autoFilter ref="B8:E208"/>
  <tableColumns count="4">
    <tableColumn id="1" name="레벨" dataDxfId="53"/>
    <tableColumn id="2" name="기본 플레이어 체력" dataDxfId="52">
      <calculatedColumnFormula>IFERROR(IF(표1_51121417[[#This Row],[레벨]]=1,$K$3,IF($C8&lt;$P$3,($K$3+(표1_51121417[[#This Row],[레벨]]-1)*$L$3),$P$3)),"")</calculatedColumnFormula>
    </tableColumn>
    <tableColumn id="3" name="플레이어 체력 보정값" dataDxfId="51">
      <calculatedColumnFormula>IFERROR(($K$4+(QUOTIENT((표1_51121417[[#This Row],[레벨]]-1),$M$4)*$L$4)),"")</calculatedColumnFormula>
    </tableColumn>
    <tableColumn id="4" name="최종 플레이어 체력" dataDxfId="50">
      <calculatedColumnFormula>IFERROR(IF(표1_51121417[[#This Row],[기본 플레이어 체력]]+표1_51121417[[#This Row],[플레이어 체력 보정값]]&gt;$P$3,$P$3,표1_51121417[[#This Row],[기본 플레이어 체력]]+표1_51121417[[#This Row],[플레이어 체력 보정값]]),"")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7" name="표2_61231518" displayName="표2_61231518" ref="J2:M4" totalsRowShown="0">
  <autoFilter ref="J2:M4"/>
  <tableColumns count="4">
    <tableColumn id="1" name="항목"/>
    <tableColumn id="2" name="Default"/>
    <tableColumn id="3" name="가중치"/>
    <tableColumn id="4" name="보정 스테이지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표3_71341619" displayName="표3_71341619" ref="O2:P4" totalsRowShown="0">
  <autoFilter ref="O2:P4"/>
  <tableColumns count="2">
    <tableColumn id="1" name="항목"/>
    <tableColumn id="2" name="MAX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19" name="표1_5112141720" displayName="표1_5112141720" ref="B8:E208" totalsRowShown="0" headerRowDxfId="49" dataDxfId="48">
  <autoFilter ref="B8:E208"/>
  <tableColumns count="4">
    <tableColumn id="1" name="레벨" dataDxfId="47"/>
    <tableColumn id="2" name="기본 플레이어 공격력" dataDxfId="46">
      <calculatedColumnFormula>IFERROR(IF(표1_5112141720[[#This Row],[레벨]]=1,$K$3,IF($C8&lt;$P$3,($K$3+(표1_5112141720[[#This Row],[레벨]]-1)*$L$3),$P$3)),"")</calculatedColumnFormula>
    </tableColumn>
    <tableColumn id="3" name="플레이어 공격력 보정값" dataDxfId="45">
      <calculatedColumnFormula>IFERROR(($K$4+(QUOTIENT((표1_5112141720[[#This Row],[레벨]]-1),$M$4)*$L$4)),"")</calculatedColumnFormula>
    </tableColumn>
    <tableColumn id="4" name="최종 플레이어 공격력" dataDxfId="44">
      <calculatedColumnFormula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0" name="표2_6123151821" displayName="표2_6123151821" ref="J2:M4" totalsRowShown="0">
  <autoFilter ref="J2:M4"/>
  <tableColumns count="4">
    <tableColumn id="1" name="항목"/>
    <tableColumn id="2" name="Default"/>
    <tableColumn id="3" name="가중치"/>
    <tableColumn id="4" name="보정 스테이지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1" name="표3_7134161922" displayName="표3_7134161922" ref="O2:P4" totalsRowShown="0">
  <autoFilter ref="O2:P4"/>
  <tableColumns count="2">
    <tableColumn id="1" name="항목"/>
    <tableColumn id="2" name="MAX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2" name="표1_511214172023" displayName="표1_511214172023" ref="B8:F208" totalsRowShown="0" headerRowDxfId="43" dataDxfId="42">
  <autoFilter ref="B8:F208"/>
  <tableColumns count="5">
    <tableColumn id="1" name="스테이지" dataDxfId="41"/>
    <tableColumn id="2" name="기본 획득 경험치" dataDxfId="40">
      <calculatedColumnFormula>IFERROR(IF(표1_511214172023[[#This Row],[스테이지]]=1,$K$3,$C8+IF(QUOTIENT(표1_511214172023[[#This Row],[스테이지]],$M$3)=0,0,QUOTIENT(표1_511214172023[[#This Row],[스테이지]],$M$3))*$L$3),"")</calculatedColumnFormula>
    </tableColumn>
    <tableColumn id="3" name="획득 경험치 보정값" dataDxfId="39">
      <calculatedColumnFormula>IFERROR(($K$4+(QUOTIENT((표1_511214172023[[#This Row],[스테이지]]-1),$M$4)*$L$4)),"")</calculatedColumnFormula>
    </tableColumn>
    <tableColumn id="5" name="최종 획득 경험치" dataDxfId="38">
      <calculatedColumnFormula>IFERROR(IF(표1_511214172023[[#This Row],[기본 획득 경험치]]+표1_511214172023[[#This Row],[획득 경험치 보정값]]&gt;$P$3,$P$3,표1_511214172023[[#This Row],[기본 획득 경험치]]+표1_511214172023[[#This Row],[획득 경험치 보정값]]),"")</calculatedColumnFormula>
    </tableColumn>
    <tableColumn id="4" name="누적 획득 경험치" dataDxfId="37">
      <calculatedColumnFormula>IFERROR(IF(표1_511214172023[[#This Row],[스테이지]]=1,표1_511214172023[[#This Row],[최종 획득 경험치]],IF(($F8+표1_511214172023[[#This Row],[최종 획득 경험치]])&gt;$P$3,$P$3+표1_511214172023[[#This Row],[최종 획득 경험치]],($F8+표1_511214172023[[#This Row],[최종 획득 경험치]]))),"")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3" name="표2_612315182124" displayName="표2_612315182124" ref="J2:M4" totalsRowShown="0">
  <autoFilter ref="J2:M4"/>
  <tableColumns count="4">
    <tableColumn id="1" name="항목"/>
    <tableColumn id="2" name="Default"/>
    <tableColumn id="3" name="가중치"/>
    <tableColumn id="4" name="보정 스테이지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4" name="표44" displayName="표44" ref="J5:M6" totalsRowShown="0" headerRowDxfId="119" dataDxfId="118">
  <autoFilter ref="J5:M6"/>
  <tableColumns count="4">
    <tableColumn id="1" name="배경 스테이지 전환 시간" dataDxfId="117"/>
    <tableColumn id="2" name="배경 전환 스테이지 간격" dataDxfId="116"/>
    <tableColumn id="3" name="드래곤 전환 시간" dataDxfId="115"/>
    <tableColumn id="4" name="드래곤 전환 스테이지 간격" dataDxfId="114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4" name="표3_713416192225" displayName="표3_713416192225" ref="O2:P4" totalsRowShown="0">
  <autoFilter ref="O2:P4"/>
  <tableColumns count="2">
    <tableColumn id="1" name="항목"/>
    <tableColumn id="2" name="MAX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5" name="표1_51121417202326" displayName="표1_51121417202326" ref="B8:G208" totalsRowShown="0" headerRowDxfId="36" dataDxfId="35">
  <autoFilter ref="B8:G208"/>
  <tableColumns count="6">
    <tableColumn id="8" name="현재 레벨" dataDxfId="34"/>
    <tableColumn id="1" name="목표 레벨" dataDxfId="33">
      <calculatedColumnFormula>IF(표1_51121417202326[[#This Row],[현재 레벨]]=0,1,$C8+1)</calculatedColumnFormula>
    </tableColumn>
    <tableColumn id="2" name="기본 요구 경험치" dataDxfId="32">
      <calculatedColumnFormula>IFERROR(IF(표1_51121417202326[[#This Row],[목표 레벨]]=1,0,IF(표1_51121417202326[[#This Row],[목표 레벨]]=2,$K$3,$D8+IF(QUOTIENT(표1_51121417202326[[#This Row],[현재 레벨]],$M$3)=0,0,QUOTIENT(표1_51121417202326[[#This Row],[현재 레벨]],$M$3))*$L$3)),"")</calculatedColumnFormula>
    </tableColumn>
    <tableColumn id="3" name="요구 경험치 보정값" dataDxfId="31">
      <calculatedColumnFormula>IFERROR(IF(표1_51121417202326[[#This Row],[목표 레벨]]=1,0,($K$4+(QUOTIENT((표1_51121417202326[[#This Row],[목표 레벨]]-1),$M$4)*$L$4))),"")</calculatedColumnFormula>
    </tableColumn>
    <tableColumn id="5" name="최종 요구 경험치" dataDxfId="30">
      <calculatedColumnFormula>IFERROR(IF(표1_51121417202326[[#This Row],[기본 요구 경험치]]+표1_51121417202326[[#This Row],[요구 경험치 보정값]]&gt;$P$3,$P$3,표1_51121417202326[[#This Row],[기본 요구 경험치]]+표1_51121417202326[[#This Row],[요구 경험치 보정값]]),"")</calculatedColumnFormula>
    </tableColumn>
    <tableColumn id="4" name="누적 플레이어 요구 경험치" dataDxfId="29">
      <calculatedColumnFormula>IFERROR(IF(표1_51121417202326[[#This Row],[목표 레벨]]=1,표1_51121417202326[[#This Row],[최종 요구 경험치]],$G8+표1_51121417202326[[#This Row],[최종 요구 경험치]]),"")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6" name="표2_61231518212427" displayName="표2_61231518212427" ref="J2:M4" totalsRowShown="0">
  <autoFilter ref="J2:M4"/>
  <tableColumns count="4">
    <tableColumn id="1" name="항목"/>
    <tableColumn id="2" name="Default"/>
    <tableColumn id="3" name="가중치"/>
    <tableColumn id="4" name="보정 스테이지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27" name="표3_71341619222528" displayName="표3_71341619222528" ref="O2:P4" totalsRowShown="0">
  <autoFilter ref="O2:P4"/>
  <tableColumns count="2">
    <tableColumn id="1" name="항목"/>
    <tableColumn id="2" name="MAX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1" name="표1_51121417202332" displayName="표1_51121417202332" ref="B8:F208" totalsRowShown="0" headerRowDxfId="28" dataDxfId="27">
  <autoFilter ref="B8:F208"/>
  <tableColumns count="5">
    <tableColumn id="1" name="스테이지" dataDxfId="26"/>
    <tableColumn id="2" name="기본 획득 재화량" dataDxfId="25">
      <calculatedColumnFormula>IFERROR(IF(표1_51121417202332[[#This Row],[스테이지]]=1,$K$3,$C8+IF(QUOTIENT(표1_51121417202332[[#This Row],[스테이지]],$M$3)=0,0,QUOTIENT(표1_51121417202332[[#This Row],[스테이지]],$M$3))*$L$3),"")</calculatedColumnFormula>
    </tableColumn>
    <tableColumn id="3" name="획득 재화량 보정값" dataDxfId="24">
      <calculatedColumnFormula>IFERROR(($K$4+(QUOTIENT((표1_51121417202332[[#This Row],[스테이지]]-1),$M$4)*$L$4)),"")</calculatedColumnFormula>
    </tableColumn>
    <tableColumn id="5" name="최종 획득 재화량" dataDxfId="23">
      <calculatedColumnFormula>IFERROR(IF(표1_51121417202332[[#This Row],[기본 획득 재화량]]+표1_51121417202332[[#This Row],[획득 재화량 보정값]]&gt;$P$3,$P$3,표1_51121417202332[[#This Row],[기본 획득 재화량]]+표1_51121417202332[[#This Row],[획득 재화량 보정값]]),"")</calculatedColumnFormula>
    </tableColumn>
    <tableColumn id="4" name="누적 플레이어 획득 재화량" dataDxfId="22">
      <calculatedColumnFormula>IFERROR(IF(표1_51121417202332[[#This Row],[스테이지]]=1,표1_51121417202332[[#This Row],[최종 획득 재화량]],IF($F8+표1_51121417202332[[#This Row],[최종 획득 재화량]]&gt;$P$3,$P$3+표1_51121417202332[[#This Row],[최종 획득 재화량]],$F8+표1_51121417202332[[#This Row],[최종 획득 재화량]])),"")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2" name="표2_61231518212433" displayName="표2_61231518212433" ref="J2:M4" totalsRowShown="0">
  <autoFilter ref="J2:M4"/>
  <tableColumns count="4">
    <tableColumn id="1" name="항목"/>
    <tableColumn id="2" name="Default"/>
    <tableColumn id="3" name="가중치"/>
    <tableColumn id="4" name="보정 스테이지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3" name="표3_71341619222534" displayName="표3_71341619222534" ref="O2:P4" totalsRowShown="0">
  <autoFilter ref="O2:P4"/>
  <tableColumns count="2">
    <tableColumn id="1" name="항목"/>
    <tableColumn id="2" name="MAX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35" name="표1_511214172036" displayName="표1_511214172036" ref="B8:F208" totalsRowShown="0" headerRowDxfId="21" dataDxfId="20">
  <autoFilter ref="B8:F208"/>
  <tableColumns count="5">
    <tableColumn id="5" name="이전 레벨" dataDxfId="19"/>
    <tableColumn id="1" name="도달 레벨" dataDxfId="18">
      <calculatedColumnFormula>IF(표1_511214172036[[#This Row],[이전 레벨]]=0,1,IF($C8&lt;$P$4,$C8+1,""))</calculatedColumnFormula>
    </tableColumn>
    <tableColumn id="2" name="기본 UG 공격력" dataDxfId="17">
      <calculatedColumnFormula>IFERROR(IF(표1_511214172036[[#This Row],[도달 레벨]]=1,$K$3,IF($D8&lt;$P$3,($K$3+(표1_511214172036[[#This Row],[도달 레벨]]-1)*$L$3),IF(ISNUMBER(표1_511214172036[[#This Row],[도달 레벨]])=TRUE,$P$3,""))),"")</calculatedColumnFormula>
    </tableColumn>
    <tableColumn id="3" name="UG 공격력 보정값" dataDxfId="16">
      <calculatedColumnFormula>IFERROR(($K$4+(QUOTIENT((표1_511214172036[[#This Row],[도달 레벨]]),$M$4)*$L$4)),"")</calculatedColumnFormula>
    </tableColumn>
    <tableColumn id="4" name="최종 UG 공격력" dataDxfId="15">
      <calculatedColumnFormula>IFERROR(IF(표1_511214172036[[#This Row],[기본 UG 공격력]]+표1_511214172036[[#This Row],[UG 공격력 보정값]]&gt;$P$3,$P$3,표1_511214172036[[#This Row],[기본 UG 공격력]]+표1_511214172036[[#This Row],[UG 공격력 보정값]]),"")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36" name="표2_612315182137" displayName="표2_612315182137" ref="J2:M4" totalsRowShown="0">
  <autoFilter ref="J2:M4"/>
  <tableColumns count="4">
    <tableColumn id="1" name="항목"/>
    <tableColumn id="2" name="Default"/>
    <tableColumn id="3" name="가중치"/>
    <tableColumn id="4" name="보정 스테이지" dataDxfId="14">
      <calculatedColumnFormula>'00.PlayeTime 계산'!O13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37" name="표3_713416192238" displayName="표3_713416192238" ref="O2:P4" totalsRowShown="0">
  <autoFilter ref="O2:P4"/>
  <tableColumns count="2">
    <tableColumn id="1" name="항목"/>
    <tableColumn id="2" name="MA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5" name="표45" displayName="표45" ref="N39:R239" totalsRowShown="0" headerRowDxfId="113" dataDxfId="112">
  <autoFilter ref="N39:R239"/>
  <tableColumns count="5">
    <tableColumn id="1" name="No." dataDxfId="111"/>
    <tableColumn id="2" name="스테이지" dataDxfId="110">
      <calculatedColumnFormula>IF(표45[[#This Row],[No.]]&lt;=$E$3,표45[[#This Row],[No.]],"")</calculatedColumnFormula>
    </tableColumn>
    <tableColumn id="3" name="플레이어 체력" dataDxfId="109">
      <calculatedColumnFormula>IFERROR(IF(표45[[#This Row],[스테이지]]&lt;=표43[표시 스테이지],표46[플레이어 체력],""),"")</calculatedColumnFormula>
    </tableColumn>
    <tableColumn id="4" name="적 공격력" dataDxfId="108">
      <calculatedColumnFormula>IFERROR(INDEX(표1_58[최종 적 공격력],MATCH(표45[[#This Row],[스테이지]],표1_58[스테이지],0)),"")</calculatedColumnFormula>
    </tableColumn>
    <tableColumn id="5" name="사망 가능성" dataDxfId="107">
      <calculatedColumnFormula>IFERROR(IF(표45[[#This Row],[적 공격력]]/표45[[#This Row],[플레이어 체력]]&gt;=1,100%,표45[[#This Row],[적 공격력]]/표45[[#This Row],[플레이어 체력]]),"")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1" name="표1_51121417203639" displayName="표1_51121417203639" ref="B8:G208" totalsRowShown="0" headerRowDxfId="13" dataDxfId="12">
  <autoFilter ref="B8:G208"/>
  <tableColumns count="6">
    <tableColumn id="5" name="이전 레벨" dataDxfId="11"/>
    <tableColumn id="1" name="도달 레벨" dataDxfId="10">
      <calculatedColumnFormula>IF(표1_51121417203639[[#This Row],[이전 레벨]]=0,1,IF($C8&lt;$Q$4,$C8+1,""))</calculatedColumnFormula>
    </tableColumn>
    <tableColumn id="2" name="기본 UG 비용" dataDxfId="9">
      <calculatedColumnFormula>IFERROR(IF(표1_51121417203639[[#This Row],[도달 레벨]]=1,$L$3,IF($D8&lt;$Q$3,($L$3+(표1_51121417203639[[#This Row],[도달 레벨]]-1)*$M$3),IF(ISNUMBER(표1_51121417203639[[#This Row],[도달 레벨]])=TRUE,$Q$3,""))),"")</calculatedColumnFormula>
    </tableColumn>
    <tableColumn id="3" name="UG 비용 보정값" dataDxfId="8">
      <calculatedColumnFormula>IFERROR(IF(표1_51121417203639[[#This Row],[도달 레벨]]=1,$L$4,$E8+(QUOTIENT((표1_51121417203639[[#This Row],[도달 레벨]]),$N$4)*$M$4)),"")</calculatedColumnFormula>
    </tableColumn>
    <tableColumn id="4" name="최종 UG 비용" dataDxfId="7">
      <calculatedColumnFormula>IFERROR(IF(표1_51121417203639[[#This Row],[기본 UG 비용]]+표1_51121417203639[[#This Row],[UG 비용 보정값]]&gt;$Q$3,$Q$3,표1_51121417203639[[#This Row],[기본 UG 비용]]+표1_51121417203639[[#This Row],[UG 비용 보정값]]),"")</calculatedColumnFormula>
    </tableColumn>
    <tableColumn id="6" name="누적 UG 비용" dataDxfId="6">
      <calculatedColumnFormula>IFERROR(IF(표1_51121417203639[[#This Row],[도달 레벨]]=1,표1_51121417203639[[#This Row],[최종 UG 비용]],$G8+표1_51121417203639[[#This Row],[최종 UG 비용]]),"")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47" name="표2_61231518213740" displayName="표2_61231518213740" ref="K2:N4" totalsRowShown="0">
  <autoFilter ref="K2:N4"/>
  <tableColumns count="4">
    <tableColumn id="1" name="항목"/>
    <tableColumn id="2" name="Default" dataDxfId="5"/>
    <tableColumn id="3" name="가중치" dataDxfId="4"/>
    <tableColumn id="4" name="보정 스테이지" dataDxfId="3">
      <calculatedColumnFormula>'00.PlayeTime 계산'!O13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48" name="표3_71341619223841" displayName="표3_71341619223841" ref="P2:Q4" totalsRowShown="0" dataDxfId="2">
  <autoFilter ref="P2:Q4"/>
  <tableColumns count="2">
    <tableColumn id="1" name="항목" dataDxfId="1"/>
    <tableColumn id="2" name="MAX" dataDxfId="0">
      <calculatedColumnFormula>'00.PlayeTime 계산'!P15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6" name="표46" displayName="표46" ref="D5:G6" totalsRowShown="0" headerRowDxfId="106" dataDxfId="105">
  <autoFilter ref="D5:G6"/>
  <tableColumns count="4">
    <tableColumn id="1" name="플레이어 체력" dataDxfId="104">
      <calculatedColumnFormula>INDEX(표1_51121417[최종 플레이어 체력],MATCH(표43[플레이어 레벨],표1_51121417[레벨],0))</calculatedColumnFormula>
    </tableColumn>
    <tableColumn id="2" name="플레이어 공격력" dataDxfId="103">
      <calculatedColumnFormula>INDEX(표1_5112141720[최종 플레이어 공격력],MATCH(표43[플레이어 레벨],표1_5112141720[레벨],0))*표46[UG 퍼센트]</calculatedColumnFormula>
    </tableColumn>
    <tableColumn id="3" name="UG 퍼센트" dataDxfId="102">
      <calculatedColumnFormula>IF(표43[플레이어 UG Lv]&gt;$O$16,$O$15,INDEX(표1_511214172036[최종 UG 공격력],MATCH(표43[플레이어 UG Lv],표1_511214172036[도달 레벨],0)))</calculatedColumnFormula>
    </tableColumn>
    <tableColumn id="4" name="적 공격 스피드" dataDxfId="101">
      <calculatedColumnFormula>INDEX(표1_511[최종 적 스피드],MATCH(표43[예상 사망 스테이지],표1_511[스테이지],0))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8" name="표28" displayName="표28" ref="D8:P16" totalsRowShown="0" headerRowDxfId="100" dataDxfId="99">
  <autoFilter ref="D8:P16"/>
  <tableColumns count="13">
    <tableColumn id="1" name="수치 항목" dataDxfId="98"/>
    <tableColumn id="2" name="ComObj_Speed" dataDxfId="97"/>
    <tableColumn id="3" name="Enemy_HP" dataDxfId="96"/>
    <tableColumn id="4" name="ComObj_ATK" dataDxfId="95"/>
    <tableColumn id="5" name="Enemy_ATKDelay" dataDxfId="94"/>
    <tableColumn id="6" name="Obj_ATKDelay" dataDxfId="93"/>
    <tableColumn id="7" name="Player_HP" dataDxfId="92"/>
    <tableColumn id="8" name="Player_ATK" dataDxfId="91"/>
    <tableColumn id="9" name="Player_GetExp" dataDxfId="90"/>
    <tableColumn id="10" name="Player_NeedExp" dataDxfId="89"/>
    <tableColumn id="11" name="Player_GetCoin" dataDxfId="88"/>
    <tableColumn id="12" name="UG_DMG" dataDxfId="87"/>
    <tableColumn id="13" name="UG_NeedCoin" dataDxfId="86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10" name="표1_511" displayName="표1_511" ref="B8:E208" totalsRowShown="0" headerRowDxfId="85" dataDxfId="84">
  <autoFilter ref="B8:E208"/>
  <tableColumns count="4">
    <tableColumn id="1" name="스테이지" dataDxfId="83"/>
    <tableColumn id="2" name="기본 적 스피드" dataDxfId="82">
      <calculatedColumnFormula>IFERROR(IF(표1_511[[#This Row],[스테이지]]=1,$K$3,IF($C8&lt;$P$3,($K$3+(표1_511[[#This Row],[스테이지]]-1)*$L$3),$P$3)),"")</calculatedColumnFormula>
    </tableColumn>
    <tableColumn id="3" name="스피드 보정 값" dataDxfId="81">
      <calculatedColumnFormula>IFERROR(IF(($K$4+(QUOTIENT((표1_511[[#This Row],[스테이지]]-1),$M$4)*$L$4))&gt;$P$3,$P$3,$K$4+(QUOTIENT((표1_511[[#This Row],[스테이지]]-1),$M$4)*$L$4)),"")</calculatedColumnFormula>
    </tableColumn>
    <tableColumn id="4" name="최종 적 스피드" dataDxfId="80">
      <calculatedColumnFormula>IFERROR(IF(표1_511[[#This Row],[기본 적 스피드]]+표1_511[[#This Row],[스피드 보정 값]]&gt;$P$3,$P$3,표1_511[[#This Row],[기본 적 스피드]]+표1_511[[#This Row],[스피드 보정 값]]),"")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표2_612" displayName="표2_612" ref="J2:M4" totalsRowShown="0">
  <autoFilter ref="J2:M4"/>
  <tableColumns count="4">
    <tableColumn id="1" name="항목"/>
    <tableColumn id="2" name="Default"/>
    <tableColumn id="3" name="가중치"/>
    <tableColumn id="4" name="보정 스테이지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표3_713" displayName="표3_713" ref="O2:P4" totalsRowShown="0">
  <autoFilter ref="O2:P4"/>
  <tableColumns count="2">
    <tableColumn id="1" name="항목"/>
    <tableColumn id="2" name="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5" Type="http://schemas.openxmlformats.org/officeDocument/2006/relationships/table" Target="../tables/table42.xml"/><Relationship Id="rId4" Type="http://schemas.openxmlformats.org/officeDocument/2006/relationships/table" Target="../tables/table4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10" Type="http://schemas.openxmlformats.org/officeDocument/2006/relationships/comments" Target="../comments1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7"/>
  <sheetViews>
    <sheetView showGridLines="0" workbookViewId="0">
      <selection activeCell="H16" sqref="H16"/>
    </sheetView>
  </sheetViews>
  <sheetFormatPr defaultRowHeight="16.5"/>
  <sheetData>
    <row r="3" spans="2:13">
      <c r="B3" t="s">
        <v>0</v>
      </c>
      <c r="L3" t="s">
        <v>11</v>
      </c>
    </row>
    <row r="5" spans="2:13">
      <c r="B5">
        <v>1</v>
      </c>
      <c r="C5" t="s">
        <v>1</v>
      </c>
      <c r="H5" t="s">
        <v>31</v>
      </c>
      <c r="L5">
        <v>1</v>
      </c>
      <c r="M5" t="s">
        <v>12</v>
      </c>
    </row>
    <row r="6" spans="2:13">
      <c r="B6">
        <v>2</v>
      </c>
      <c r="C6" t="s">
        <v>2</v>
      </c>
      <c r="H6" t="s">
        <v>32</v>
      </c>
      <c r="L6">
        <v>2</v>
      </c>
      <c r="M6" t="s">
        <v>13</v>
      </c>
    </row>
    <row r="7" spans="2:13">
      <c r="B7">
        <v>3</v>
      </c>
      <c r="C7" t="s">
        <v>3</v>
      </c>
      <c r="H7" t="s">
        <v>33</v>
      </c>
    </row>
    <row r="8" spans="2:13">
      <c r="B8">
        <v>4</v>
      </c>
      <c r="C8" t="s">
        <v>4</v>
      </c>
      <c r="H8" t="s">
        <v>47</v>
      </c>
    </row>
    <row r="9" spans="2:13">
      <c r="B9" s="1">
        <v>5</v>
      </c>
      <c r="C9" t="s">
        <v>10</v>
      </c>
      <c r="H9" t="s">
        <v>34</v>
      </c>
    </row>
    <row r="10" spans="2:13">
      <c r="B10" s="1">
        <v>6</v>
      </c>
      <c r="C10" t="s">
        <v>5</v>
      </c>
      <c r="H10" t="s">
        <v>35</v>
      </c>
    </row>
    <row r="11" spans="2:13">
      <c r="B11" s="1">
        <v>7</v>
      </c>
      <c r="C11" t="s">
        <v>6</v>
      </c>
      <c r="H11" t="s">
        <v>36</v>
      </c>
    </row>
    <row r="12" spans="2:13">
      <c r="B12" s="1">
        <v>8</v>
      </c>
      <c r="C12" t="s">
        <v>7</v>
      </c>
      <c r="H12" t="s">
        <v>37</v>
      </c>
    </row>
    <row r="13" spans="2:13">
      <c r="B13" s="1">
        <v>9</v>
      </c>
      <c r="C13" t="s">
        <v>8</v>
      </c>
      <c r="H13" t="s">
        <v>38</v>
      </c>
    </row>
    <row r="14" spans="2:13">
      <c r="B14" s="1">
        <v>10</v>
      </c>
      <c r="C14" t="s">
        <v>9</v>
      </c>
      <c r="H14" t="s">
        <v>39</v>
      </c>
    </row>
    <row r="15" spans="2:13">
      <c r="B15" s="1">
        <v>11</v>
      </c>
      <c r="C15" t="s">
        <v>14</v>
      </c>
      <c r="H15" t="s">
        <v>40</v>
      </c>
    </row>
    <row r="16" spans="2:13">
      <c r="B16" s="1">
        <v>12</v>
      </c>
      <c r="C16" t="s">
        <v>15</v>
      </c>
      <c r="H16" t="s">
        <v>41</v>
      </c>
    </row>
    <row r="17" spans="2:8">
      <c r="B17" s="1">
        <v>13</v>
      </c>
      <c r="C17" t="s">
        <v>16</v>
      </c>
      <c r="H17" t="s">
        <v>42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8"/>
  <sheetViews>
    <sheetView workbookViewId="0">
      <pane ySplit="8" topLeftCell="A9" activePane="bottomLeft" state="frozen"/>
      <selection pane="bottomLeft" activeCell="F10" sqref="F10"/>
    </sheetView>
  </sheetViews>
  <sheetFormatPr defaultColWidth="9" defaultRowHeight="16.5"/>
  <cols>
    <col min="1" max="1" width="9" style="1"/>
    <col min="2" max="2" width="10.25" style="1" customWidth="1"/>
    <col min="3" max="3" width="23.5" style="1" bestFit="1" customWidth="1"/>
    <col min="4" max="4" width="25.625" style="1" bestFit="1" customWidth="1"/>
    <col min="5" max="5" width="23.5" style="1" bestFit="1" customWidth="1"/>
    <col min="6" max="6" width="24.875" style="1" bestFit="1" customWidth="1"/>
    <col min="7" max="10" width="9" style="1"/>
    <col min="11" max="11" width="9.25" style="1" customWidth="1"/>
    <col min="12" max="12" width="9" style="1"/>
    <col min="13" max="13" width="16" style="1" bestFit="1" customWidth="1"/>
    <col min="14" max="16384" width="9" style="1"/>
  </cols>
  <sheetData>
    <row r="2" spans="2:16">
      <c r="B2" s="1" t="s">
        <v>17</v>
      </c>
      <c r="C2" s="31" t="s">
        <v>73</v>
      </c>
      <c r="D2" s="31"/>
      <c r="E2" s="31"/>
      <c r="J2" s="1" t="s">
        <v>25</v>
      </c>
      <c r="K2" s="1" t="s">
        <v>19</v>
      </c>
      <c r="L2" s="1" t="s">
        <v>21</v>
      </c>
      <c r="M2" s="1" t="s">
        <v>91</v>
      </c>
      <c r="O2" s="1" t="s">
        <v>25</v>
      </c>
      <c r="P2" s="1" t="s">
        <v>24</v>
      </c>
    </row>
    <row r="3" spans="2:16">
      <c r="J3" s="1" t="s">
        <v>22</v>
      </c>
      <c r="K3" s="1">
        <f>'00.PlayeTime 계산'!L9</f>
        <v>5</v>
      </c>
      <c r="L3" s="1">
        <f>'00.PlayeTime 계산'!L10</f>
        <v>1</v>
      </c>
      <c r="M3" s="1">
        <f>'00.PlayeTime 계산'!L13</f>
        <v>5</v>
      </c>
      <c r="O3" s="1" t="s">
        <v>75</v>
      </c>
      <c r="P3" s="1">
        <f>'00.PlayeTime 계산'!L15</f>
        <v>50000</v>
      </c>
    </row>
    <row r="4" spans="2:16">
      <c r="B4" s="1" t="s">
        <v>18</v>
      </c>
      <c r="J4" s="1" t="s">
        <v>20</v>
      </c>
      <c r="K4" s="1">
        <f>'00.PlayeTime 계산'!L11</f>
        <v>0</v>
      </c>
      <c r="L4" s="1">
        <f>'00.PlayeTime 계산'!L12</f>
        <v>20</v>
      </c>
      <c r="M4" s="1">
        <f>'00.PlayeTime 계산'!L14</f>
        <v>15</v>
      </c>
      <c r="O4" s="1" t="s">
        <v>69</v>
      </c>
      <c r="P4" s="1">
        <v>0</v>
      </c>
    </row>
    <row r="8" spans="2:16">
      <c r="B8" s="8" t="s">
        <v>23</v>
      </c>
      <c r="C8" s="2" t="s">
        <v>84</v>
      </c>
      <c r="D8" s="2" t="s">
        <v>83</v>
      </c>
      <c r="E8" s="2" t="s">
        <v>74</v>
      </c>
      <c r="F8" s="4" t="s">
        <v>85</v>
      </c>
    </row>
    <row r="9" spans="2:16">
      <c r="B9" s="5">
        <v>1</v>
      </c>
      <c r="C9" s="2">
        <f>IFERROR(IF(표1_511214172023[[#This Row],[스테이지]]=1,$K$3,$C8+IF(QUOTIENT(표1_511214172023[[#This Row],[스테이지]],$M$3)=0,0,QUOTIENT(표1_511214172023[[#This Row],[스테이지]],$M$3))*$L$3),"")</f>
        <v>5</v>
      </c>
      <c r="D9" s="2">
        <f>IFERROR(($K$4+(QUOTIENT((표1_511214172023[[#This Row],[스테이지]]-1),$M$4)*$L$4)),"")</f>
        <v>0</v>
      </c>
      <c r="E9" s="7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5</v>
      </c>
      <c r="F9" s="5">
        <f>IFERROR(IF(표1_511214172023[[#This Row],[스테이지]]=1,표1_511214172023[[#This Row],[최종 획득 경험치]],IF(($F8+표1_511214172023[[#This Row],[최종 획득 경험치]])&gt;$P$3,$P$3+표1_511214172023[[#This Row],[최종 획득 경험치]],($F8+표1_511214172023[[#This Row],[최종 획득 경험치]]))),"")</f>
        <v>5</v>
      </c>
    </row>
    <row r="10" spans="2:16">
      <c r="B10" s="5">
        <v>2</v>
      </c>
      <c r="C10" s="2">
        <f>IFERROR(IF(표1_511214172023[[#This Row],[스테이지]]=1,$K$3,$C9+IF(QUOTIENT(표1_511214172023[[#This Row],[스테이지]],$M$3)=0,0,QUOTIENT(표1_511214172023[[#This Row],[스테이지]],$M$3))*$L$3),"")</f>
        <v>5</v>
      </c>
      <c r="D10" s="2">
        <f>IFERROR(($K$4+(QUOTIENT((표1_511214172023[[#This Row],[스테이지]]-1),$M$4)*$L$4)),"")</f>
        <v>0</v>
      </c>
      <c r="E10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5</v>
      </c>
      <c r="F10" s="5">
        <f>IFERROR(IF(표1_511214172023[[#This Row],[스테이지]]=1,표1_511214172023[[#This Row],[최종 획득 경험치]],IF(($F9+표1_511214172023[[#This Row],[최종 획득 경험치]])&gt;$P$3,$P$3+표1_511214172023[[#This Row],[최종 획득 경험치]],($F9+표1_511214172023[[#This Row],[최종 획득 경험치]]))),"")</f>
        <v>10</v>
      </c>
    </row>
    <row r="11" spans="2:16">
      <c r="B11" s="5">
        <v>3</v>
      </c>
      <c r="C11" s="3">
        <f>IFERROR(IF(표1_511214172023[[#This Row],[스테이지]]=1,$K$3,$C10+IF(QUOTIENT(표1_511214172023[[#This Row],[스테이지]],$M$3)=0,0,QUOTIENT(표1_511214172023[[#This Row],[스테이지]],$M$3))*$L$3),"")</f>
        <v>5</v>
      </c>
      <c r="D11" s="2">
        <f>IFERROR(($K$4+(QUOTIENT((표1_511214172023[[#This Row],[스테이지]]-1),$M$4)*$L$4)),"")</f>
        <v>0</v>
      </c>
      <c r="E11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5</v>
      </c>
      <c r="F11" s="6">
        <f>IFERROR(IF(표1_511214172023[[#This Row],[스테이지]]=1,표1_511214172023[[#This Row],[최종 획득 경험치]],IF(($F10+표1_511214172023[[#This Row],[최종 획득 경험치]])&gt;$P$3,$P$3+표1_511214172023[[#This Row],[최종 획득 경험치]],($F10+표1_511214172023[[#This Row],[최종 획득 경험치]]))),"")</f>
        <v>15</v>
      </c>
    </row>
    <row r="12" spans="2:16">
      <c r="B12" s="5">
        <v>4</v>
      </c>
      <c r="C12" s="3">
        <f>IFERROR(IF(표1_511214172023[[#This Row],[스테이지]]=1,$K$3,$C11+IF(QUOTIENT(표1_511214172023[[#This Row],[스테이지]],$M$3)=0,0,QUOTIENT(표1_511214172023[[#This Row],[스테이지]],$M$3))*$L$3),"")</f>
        <v>5</v>
      </c>
      <c r="D12" s="2">
        <f>IFERROR(($K$4+(QUOTIENT((표1_511214172023[[#This Row],[스테이지]]-1),$M$4)*$L$4)),"")</f>
        <v>0</v>
      </c>
      <c r="E12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5</v>
      </c>
      <c r="F12" s="6">
        <f>IFERROR(IF(표1_511214172023[[#This Row],[스테이지]]=1,표1_511214172023[[#This Row],[최종 획득 경험치]],IF(($F11+표1_511214172023[[#This Row],[최종 획득 경험치]])&gt;$P$3,$P$3+표1_511214172023[[#This Row],[최종 획득 경험치]],($F11+표1_511214172023[[#This Row],[최종 획득 경험치]]))),"")</f>
        <v>20</v>
      </c>
    </row>
    <row r="13" spans="2:16">
      <c r="B13" s="5">
        <v>5</v>
      </c>
      <c r="C13" s="3">
        <f>IFERROR(IF(표1_511214172023[[#This Row],[스테이지]]=1,$K$3,$C12+IF(QUOTIENT(표1_511214172023[[#This Row],[스테이지]],$M$3)=0,0,QUOTIENT(표1_511214172023[[#This Row],[스테이지]],$M$3))*$L$3),"")</f>
        <v>6</v>
      </c>
      <c r="D13" s="2">
        <f>IFERROR(($K$4+(QUOTIENT((표1_511214172023[[#This Row],[스테이지]]-1),$M$4)*$L$4)),"")</f>
        <v>0</v>
      </c>
      <c r="E13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6</v>
      </c>
      <c r="F13" s="6">
        <f>IFERROR(IF(표1_511214172023[[#This Row],[스테이지]]=1,표1_511214172023[[#This Row],[최종 획득 경험치]],IF(($F12+표1_511214172023[[#This Row],[최종 획득 경험치]])&gt;$P$3,$P$3+표1_511214172023[[#This Row],[최종 획득 경험치]],($F12+표1_511214172023[[#This Row],[최종 획득 경험치]]))),"")</f>
        <v>26</v>
      </c>
    </row>
    <row r="14" spans="2:16">
      <c r="B14" s="5">
        <v>6</v>
      </c>
      <c r="C14" s="3">
        <f>IFERROR(IF(표1_511214172023[[#This Row],[스테이지]]=1,$K$3,$C13+IF(QUOTIENT(표1_511214172023[[#This Row],[스테이지]],$M$3)=0,0,QUOTIENT(표1_511214172023[[#This Row],[스테이지]],$M$3))*$L$3),"")</f>
        <v>7</v>
      </c>
      <c r="D14" s="2">
        <f>IFERROR(($K$4+(QUOTIENT((표1_511214172023[[#This Row],[스테이지]]-1),$M$4)*$L$4)),"")</f>
        <v>0</v>
      </c>
      <c r="E14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7</v>
      </c>
      <c r="F14" s="6">
        <f>IFERROR(IF(표1_511214172023[[#This Row],[스테이지]]=1,표1_511214172023[[#This Row],[최종 획득 경험치]],IF(($F13+표1_511214172023[[#This Row],[최종 획득 경험치]])&gt;$P$3,$P$3+표1_511214172023[[#This Row],[최종 획득 경험치]],($F13+표1_511214172023[[#This Row],[최종 획득 경험치]]))),"")</f>
        <v>33</v>
      </c>
    </row>
    <row r="15" spans="2:16">
      <c r="B15" s="5">
        <v>7</v>
      </c>
      <c r="C15" s="3">
        <f>IFERROR(IF(표1_511214172023[[#This Row],[스테이지]]=1,$K$3,$C14+IF(QUOTIENT(표1_511214172023[[#This Row],[스테이지]],$M$3)=0,0,QUOTIENT(표1_511214172023[[#This Row],[스테이지]],$M$3))*$L$3),"")</f>
        <v>8</v>
      </c>
      <c r="D15" s="2">
        <f>IFERROR(($K$4+(QUOTIENT((표1_511214172023[[#This Row],[스테이지]]-1),$M$4)*$L$4)),"")</f>
        <v>0</v>
      </c>
      <c r="E15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8</v>
      </c>
      <c r="F15" s="6">
        <f>IFERROR(IF(표1_511214172023[[#This Row],[스테이지]]=1,표1_511214172023[[#This Row],[최종 획득 경험치]],IF(($F14+표1_511214172023[[#This Row],[최종 획득 경험치]])&gt;$P$3,$P$3+표1_511214172023[[#This Row],[최종 획득 경험치]],($F14+표1_511214172023[[#This Row],[최종 획득 경험치]]))),"")</f>
        <v>41</v>
      </c>
    </row>
    <row r="16" spans="2:16">
      <c r="B16" s="5">
        <v>8</v>
      </c>
      <c r="C16" s="3">
        <f>IFERROR(IF(표1_511214172023[[#This Row],[스테이지]]=1,$K$3,$C15+IF(QUOTIENT(표1_511214172023[[#This Row],[스테이지]],$M$3)=0,0,QUOTIENT(표1_511214172023[[#This Row],[스테이지]],$M$3))*$L$3),"")</f>
        <v>9</v>
      </c>
      <c r="D16" s="2">
        <f>IFERROR(($K$4+(QUOTIENT((표1_511214172023[[#This Row],[스테이지]]-1),$M$4)*$L$4)),"")</f>
        <v>0</v>
      </c>
      <c r="E16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9</v>
      </c>
      <c r="F16" s="6">
        <f>IFERROR(IF(표1_511214172023[[#This Row],[스테이지]]=1,표1_511214172023[[#This Row],[최종 획득 경험치]],IF(($F15+표1_511214172023[[#This Row],[최종 획득 경험치]])&gt;$P$3,$P$3+표1_511214172023[[#This Row],[최종 획득 경험치]],($F15+표1_511214172023[[#This Row],[최종 획득 경험치]]))),"")</f>
        <v>50</v>
      </c>
    </row>
    <row r="17" spans="2:6">
      <c r="B17" s="5">
        <v>9</v>
      </c>
      <c r="C17" s="3">
        <f>IFERROR(IF(표1_511214172023[[#This Row],[스테이지]]=1,$K$3,$C16+IF(QUOTIENT(표1_511214172023[[#This Row],[스테이지]],$M$3)=0,0,QUOTIENT(표1_511214172023[[#This Row],[스테이지]],$M$3))*$L$3),"")</f>
        <v>10</v>
      </c>
      <c r="D17" s="2">
        <f>IFERROR(($K$4+(QUOTIENT((표1_511214172023[[#This Row],[스테이지]]-1),$M$4)*$L$4)),"")</f>
        <v>0</v>
      </c>
      <c r="E17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10</v>
      </c>
      <c r="F17" s="6">
        <f>IFERROR(IF(표1_511214172023[[#This Row],[스테이지]]=1,표1_511214172023[[#This Row],[최종 획득 경험치]],IF(($F16+표1_511214172023[[#This Row],[최종 획득 경험치]])&gt;$P$3,$P$3+표1_511214172023[[#This Row],[최종 획득 경험치]],($F16+표1_511214172023[[#This Row],[최종 획득 경험치]]))),"")</f>
        <v>60</v>
      </c>
    </row>
    <row r="18" spans="2:6">
      <c r="B18" s="5">
        <v>10</v>
      </c>
      <c r="C18" s="3">
        <f>IFERROR(IF(표1_511214172023[[#This Row],[스테이지]]=1,$K$3,$C17+IF(QUOTIENT(표1_511214172023[[#This Row],[스테이지]],$M$3)=0,0,QUOTIENT(표1_511214172023[[#This Row],[스테이지]],$M$3))*$L$3),"")</f>
        <v>12</v>
      </c>
      <c r="D18" s="2">
        <f>IFERROR(($K$4+(QUOTIENT((표1_511214172023[[#This Row],[스테이지]]-1),$M$4)*$L$4)),"")</f>
        <v>0</v>
      </c>
      <c r="E18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12</v>
      </c>
      <c r="F18" s="6">
        <f>IFERROR(IF(표1_511214172023[[#This Row],[스테이지]]=1,표1_511214172023[[#This Row],[최종 획득 경험치]],IF(($F17+표1_511214172023[[#This Row],[최종 획득 경험치]])&gt;$P$3,$P$3+표1_511214172023[[#This Row],[최종 획득 경험치]],($F17+표1_511214172023[[#This Row],[최종 획득 경험치]]))),"")</f>
        <v>72</v>
      </c>
    </row>
    <row r="19" spans="2:6">
      <c r="B19" s="5">
        <v>11</v>
      </c>
      <c r="C19" s="3">
        <f>IFERROR(IF(표1_511214172023[[#This Row],[스테이지]]=1,$K$3,$C18+IF(QUOTIENT(표1_511214172023[[#This Row],[스테이지]],$M$3)=0,0,QUOTIENT(표1_511214172023[[#This Row],[스테이지]],$M$3))*$L$3),"")</f>
        <v>14</v>
      </c>
      <c r="D19" s="2">
        <f>IFERROR(($K$4+(QUOTIENT((표1_511214172023[[#This Row],[스테이지]]-1),$M$4)*$L$4)),"")</f>
        <v>0</v>
      </c>
      <c r="E19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14</v>
      </c>
      <c r="F19" s="6">
        <f>IFERROR(IF(표1_511214172023[[#This Row],[스테이지]]=1,표1_511214172023[[#This Row],[최종 획득 경험치]],IF(($F18+표1_511214172023[[#This Row],[최종 획득 경험치]])&gt;$P$3,$P$3+표1_511214172023[[#This Row],[최종 획득 경험치]],($F18+표1_511214172023[[#This Row],[최종 획득 경험치]]))),"")</f>
        <v>86</v>
      </c>
    </row>
    <row r="20" spans="2:6">
      <c r="B20" s="5">
        <v>12</v>
      </c>
      <c r="C20" s="3">
        <f>IFERROR(IF(표1_511214172023[[#This Row],[스테이지]]=1,$K$3,$C19+IF(QUOTIENT(표1_511214172023[[#This Row],[스테이지]],$M$3)=0,0,QUOTIENT(표1_511214172023[[#This Row],[스테이지]],$M$3))*$L$3),"")</f>
        <v>16</v>
      </c>
      <c r="D20" s="2">
        <f>IFERROR(($K$4+(QUOTIENT((표1_511214172023[[#This Row],[스테이지]]-1),$M$4)*$L$4)),"")</f>
        <v>0</v>
      </c>
      <c r="E20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16</v>
      </c>
      <c r="F20" s="6">
        <f>IFERROR(IF(표1_511214172023[[#This Row],[스테이지]]=1,표1_511214172023[[#This Row],[최종 획득 경험치]],IF(($F19+표1_511214172023[[#This Row],[최종 획득 경험치]])&gt;$P$3,$P$3+표1_511214172023[[#This Row],[최종 획득 경험치]],($F19+표1_511214172023[[#This Row],[최종 획득 경험치]]))),"")</f>
        <v>102</v>
      </c>
    </row>
    <row r="21" spans="2:6">
      <c r="B21" s="5">
        <v>13</v>
      </c>
      <c r="C21" s="3">
        <f>IFERROR(IF(표1_511214172023[[#This Row],[스테이지]]=1,$K$3,$C20+IF(QUOTIENT(표1_511214172023[[#This Row],[스테이지]],$M$3)=0,0,QUOTIENT(표1_511214172023[[#This Row],[스테이지]],$M$3))*$L$3),"")</f>
        <v>18</v>
      </c>
      <c r="D21" s="2">
        <f>IFERROR(($K$4+(QUOTIENT((표1_511214172023[[#This Row],[스테이지]]-1),$M$4)*$L$4)),"")</f>
        <v>0</v>
      </c>
      <c r="E21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18</v>
      </c>
      <c r="F21" s="6">
        <f>IFERROR(IF(표1_511214172023[[#This Row],[스테이지]]=1,표1_511214172023[[#This Row],[최종 획득 경험치]],IF(($F20+표1_511214172023[[#This Row],[최종 획득 경험치]])&gt;$P$3,$P$3+표1_511214172023[[#This Row],[최종 획득 경험치]],($F20+표1_511214172023[[#This Row],[최종 획득 경험치]]))),"")</f>
        <v>120</v>
      </c>
    </row>
    <row r="22" spans="2:6">
      <c r="B22" s="5">
        <v>14</v>
      </c>
      <c r="C22" s="3">
        <f>IFERROR(IF(표1_511214172023[[#This Row],[스테이지]]=1,$K$3,$C21+IF(QUOTIENT(표1_511214172023[[#This Row],[스테이지]],$M$3)=0,0,QUOTIENT(표1_511214172023[[#This Row],[스테이지]],$M$3))*$L$3),"")</f>
        <v>20</v>
      </c>
      <c r="D22" s="2">
        <f>IFERROR(($K$4+(QUOTIENT((표1_511214172023[[#This Row],[스테이지]]-1),$M$4)*$L$4)),"")</f>
        <v>0</v>
      </c>
      <c r="E22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20</v>
      </c>
      <c r="F22" s="6">
        <f>IFERROR(IF(표1_511214172023[[#This Row],[스테이지]]=1,표1_511214172023[[#This Row],[최종 획득 경험치]],IF(($F21+표1_511214172023[[#This Row],[최종 획득 경험치]])&gt;$P$3,$P$3+표1_511214172023[[#This Row],[최종 획득 경험치]],($F21+표1_511214172023[[#This Row],[최종 획득 경험치]]))),"")</f>
        <v>140</v>
      </c>
    </row>
    <row r="23" spans="2:6">
      <c r="B23" s="5">
        <v>15</v>
      </c>
      <c r="C23" s="3">
        <f>IFERROR(IF(표1_511214172023[[#This Row],[스테이지]]=1,$K$3,$C22+IF(QUOTIENT(표1_511214172023[[#This Row],[스테이지]],$M$3)=0,0,QUOTIENT(표1_511214172023[[#This Row],[스테이지]],$M$3))*$L$3),"")</f>
        <v>23</v>
      </c>
      <c r="D23" s="2">
        <f>IFERROR(($K$4+(QUOTIENT((표1_511214172023[[#This Row],[스테이지]]-1),$M$4)*$L$4)),"")</f>
        <v>0</v>
      </c>
      <c r="E23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23</v>
      </c>
      <c r="F23" s="6">
        <f>IFERROR(IF(표1_511214172023[[#This Row],[스테이지]]=1,표1_511214172023[[#This Row],[최종 획득 경험치]],IF(($F22+표1_511214172023[[#This Row],[최종 획득 경험치]])&gt;$P$3,$P$3+표1_511214172023[[#This Row],[최종 획득 경험치]],($F22+표1_511214172023[[#This Row],[최종 획득 경험치]]))),"")</f>
        <v>163</v>
      </c>
    </row>
    <row r="24" spans="2:6">
      <c r="B24" s="5">
        <v>16</v>
      </c>
      <c r="C24" s="3">
        <f>IFERROR(IF(표1_511214172023[[#This Row],[스테이지]]=1,$K$3,$C23+IF(QUOTIENT(표1_511214172023[[#This Row],[스테이지]],$M$3)=0,0,QUOTIENT(표1_511214172023[[#This Row],[스테이지]],$M$3))*$L$3),"")</f>
        <v>26</v>
      </c>
      <c r="D24" s="2">
        <f>IFERROR(($K$4+(QUOTIENT((표1_511214172023[[#This Row],[스테이지]]-1),$M$4)*$L$4)),"")</f>
        <v>20</v>
      </c>
      <c r="E24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46</v>
      </c>
      <c r="F24" s="6">
        <f>IFERROR(IF(표1_511214172023[[#This Row],[스테이지]]=1,표1_511214172023[[#This Row],[최종 획득 경험치]],IF(($F23+표1_511214172023[[#This Row],[최종 획득 경험치]])&gt;$P$3,$P$3+표1_511214172023[[#This Row],[최종 획득 경험치]],($F23+표1_511214172023[[#This Row],[최종 획득 경험치]]))),"")</f>
        <v>209</v>
      </c>
    </row>
    <row r="25" spans="2:6">
      <c r="B25" s="5">
        <v>17</v>
      </c>
      <c r="C25" s="3">
        <f>IFERROR(IF(표1_511214172023[[#This Row],[스테이지]]=1,$K$3,$C24+IF(QUOTIENT(표1_511214172023[[#This Row],[스테이지]],$M$3)=0,0,QUOTIENT(표1_511214172023[[#This Row],[스테이지]],$M$3))*$L$3),"")</f>
        <v>29</v>
      </c>
      <c r="D25" s="2">
        <f>IFERROR(($K$4+(QUOTIENT((표1_511214172023[[#This Row],[스테이지]]-1),$M$4)*$L$4)),"")</f>
        <v>20</v>
      </c>
      <c r="E25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49</v>
      </c>
      <c r="F25" s="6">
        <f>IFERROR(IF(표1_511214172023[[#This Row],[스테이지]]=1,표1_511214172023[[#This Row],[최종 획득 경험치]],IF(($F24+표1_511214172023[[#This Row],[최종 획득 경험치]])&gt;$P$3,$P$3+표1_511214172023[[#This Row],[최종 획득 경험치]],($F24+표1_511214172023[[#This Row],[최종 획득 경험치]]))),"")</f>
        <v>258</v>
      </c>
    </row>
    <row r="26" spans="2:6">
      <c r="B26" s="5">
        <v>18</v>
      </c>
      <c r="C26" s="3">
        <f>IFERROR(IF(표1_511214172023[[#This Row],[스테이지]]=1,$K$3,$C25+IF(QUOTIENT(표1_511214172023[[#This Row],[스테이지]],$M$3)=0,0,QUOTIENT(표1_511214172023[[#This Row],[스테이지]],$M$3))*$L$3),"")</f>
        <v>32</v>
      </c>
      <c r="D26" s="2">
        <f>IFERROR(($K$4+(QUOTIENT((표1_511214172023[[#This Row],[스테이지]]-1),$M$4)*$L$4)),"")</f>
        <v>20</v>
      </c>
      <c r="E26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52</v>
      </c>
      <c r="F26" s="6">
        <f>IFERROR(IF(표1_511214172023[[#This Row],[스테이지]]=1,표1_511214172023[[#This Row],[최종 획득 경험치]],IF(($F25+표1_511214172023[[#This Row],[최종 획득 경험치]])&gt;$P$3,$P$3+표1_511214172023[[#This Row],[최종 획득 경험치]],($F25+표1_511214172023[[#This Row],[최종 획득 경험치]]))),"")</f>
        <v>310</v>
      </c>
    </row>
    <row r="27" spans="2:6">
      <c r="B27" s="5">
        <v>19</v>
      </c>
      <c r="C27" s="3">
        <f>IFERROR(IF(표1_511214172023[[#This Row],[스테이지]]=1,$K$3,$C26+IF(QUOTIENT(표1_511214172023[[#This Row],[스테이지]],$M$3)=0,0,QUOTIENT(표1_511214172023[[#This Row],[스테이지]],$M$3))*$L$3),"")</f>
        <v>35</v>
      </c>
      <c r="D27" s="2">
        <f>IFERROR(($K$4+(QUOTIENT((표1_511214172023[[#This Row],[스테이지]]-1),$M$4)*$L$4)),"")</f>
        <v>20</v>
      </c>
      <c r="E27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55</v>
      </c>
      <c r="F27" s="6">
        <f>IFERROR(IF(표1_511214172023[[#This Row],[스테이지]]=1,표1_511214172023[[#This Row],[최종 획득 경험치]],IF(($F26+표1_511214172023[[#This Row],[최종 획득 경험치]])&gt;$P$3,$P$3+표1_511214172023[[#This Row],[최종 획득 경험치]],($F26+표1_511214172023[[#This Row],[최종 획득 경험치]]))),"")</f>
        <v>365</v>
      </c>
    </row>
    <row r="28" spans="2:6">
      <c r="B28" s="5">
        <v>20</v>
      </c>
      <c r="C28" s="3">
        <f>IFERROR(IF(표1_511214172023[[#This Row],[스테이지]]=1,$K$3,$C27+IF(QUOTIENT(표1_511214172023[[#This Row],[스테이지]],$M$3)=0,0,QUOTIENT(표1_511214172023[[#This Row],[스테이지]],$M$3))*$L$3),"")</f>
        <v>39</v>
      </c>
      <c r="D28" s="2">
        <f>IFERROR(($K$4+(QUOTIENT((표1_511214172023[[#This Row],[스테이지]]-1),$M$4)*$L$4)),"")</f>
        <v>20</v>
      </c>
      <c r="E28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59</v>
      </c>
      <c r="F28" s="6">
        <f>IFERROR(IF(표1_511214172023[[#This Row],[스테이지]]=1,표1_511214172023[[#This Row],[최종 획득 경험치]],IF(($F27+표1_511214172023[[#This Row],[최종 획득 경험치]])&gt;$P$3,$P$3+표1_511214172023[[#This Row],[최종 획득 경험치]],($F27+표1_511214172023[[#This Row],[최종 획득 경험치]]))),"")</f>
        <v>424</v>
      </c>
    </row>
    <row r="29" spans="2:6">
      <c r="B29" s="5">
        <v>21</v>
      </c>
      <c r="C29" s="3">
        <f>IFERROR(IF(표1_511214172023[[#This Row],[스테이지]]=1,$K$3,$C28+IF(QUOTIENT(표1_511214172023[[#This Row],[스테이지]],$M$3)=0,0,QUOTIENT(표1_511214172023[[#This Row],[스테이지]],$M$3))*$L$3),"")</f>
        <v>43</v>
      </c>
      <c r="D29" s="2">
        <f>IFERROR(($K$4+(QUOTIENT((표1_511214172023[[#This Row],[스테이지]]-1),$M$4)*$L$4)),"")</f>
        <v>20</v>
      </c>
      <c r="E29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63</v>
      </c>
      <c r="F29" s="6">
        <f>IFERROR(IF(표1_511214172023[[#This Row],[스테이지]]=1,표1_511214172023[[#This Row],[최종 획득 경험치]],IF(($F28+표1_511214172023[[#This Row],[최종 획득 경험치]])&gt;$P$3,$P$3+표1_511214172023[[#This Row],[최종 획득 경험치]],($F28+표1_511214172023[[#This Row],[최종 획득 경험치]]))),"")</f>
        <v>487</v>
      </c>
    </row>
    <row r="30" spans="2:6">
      <c r="B30" s="5">
        <v>22</v>
      </c>
      <c r="C30" s="3">
        <f>IFERROR(IF(표1_511214172023[[#This Row],[스테이지]]=1,$K$3,$C29+IF(QUOTIENT(표1_511214172023[[#This Row],[스테이지]],$M$3)=0,0,QUOTIENT(표1_511214172023[[#This Row],[스테이지]],$M$3))*$L$3),"")</f>
        <v>47</v>
      </c>
      <c r="D30" s="2">
        <f>IFERROR(($K$4+(QUOTIENT((표1_511214172023[[#This Row],[스테이지]]-1),$M$4)*$L$4)),"")</f>
        <v>20</v>
      </c>
      <c r="E30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67</v>
      </c>
      <c r="F30" s="6">
        <f>IFERROR(IF(표1_511214172023[[#This Row],[스테이지]]=1,표1_511214172023[[#This Row],[최종 획득 경험치]],IF(($F29+표1_511214172023[[#This Row],[최종 획득 경험치]])&gt;$P$3,$P$3+표1_511214172023[[#This Row],[최종 획득 경험치]],($F29+표1_511214172023[[#This Row],[최종 획득 경험치]]))),"")</f>
        <v>554</v>
      </c>
    </row>
    <row r="31" spans="2:6">
      <c r="B31" s="5">
        <v>23</v>
      </c>
      <c r="C31" s="3">
        <f>IFERROR(IF(표1_511214172023[[#This Row],[스테이지]]=1,$K$3,$C30+IF(QUOTIENT(표1_511214172023[[#This Row],[스테이지]],$M$3)=0,0,QUOTIENT(표1_511214172023[[#This Row],[스테이지]],$M$3))*$L$3),"")</f>
        <v>51</v>
      </c>
      <c r="D31" s="2">
        <f>IFERROR(($K$4+(QUOTIENT((표1_511214172023[[#This Row],[스테이지]]-1),$M$4)*$L$4)),"")</f>
        <v>20</v>
      </c>
      <c r="E31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71</v>
      </c>
      <c r="F31" s="6">
        <f>IFERROR(IF(표1_511214172023[[#This Row],[스테이지]]=1,표1_511214172023[[#This Row],[최종 획득 경험치]],IF(($F30+표1_511214172023[[#This Row],[최종 획득 경험치]])&gt;$P$3,$P$3+표1_511214172023[[#This Row],[최종 획득 경험치]],($F30+표1_511214172023[[#This Row],[최종 획득 경험치]]))),"")</f>
        <v>625</v>
      </c>
    </row>
    <row r="32" spans="2:6">
      <c r="B32" s="5">
        <v>24</v>
      </c>
      <c r="C32" s="3">
        <f>IFERROR(IF(표1_511214172023[[#This Row],[스테이지]]=1,$K$3,$C31+IF(QUOTIENT(표1_511214172023[[#This Row],[스테이지]],$M$3)=0,0,QUOTIENT(표1_511214172023[[#This Row],[스테이지]],$M$3))*$L$3),"")</f>
        <v>55</v>
      </c>
      <c r="D32" s="2">
        <f>IFERROR(($K$4+(QUOTIENT((표1_511214172023[[#This Row],[스테이지]]-1),$M$4)*$L$4)),"")</f>
        <v>20</v>
      </c>
      <c r="E32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75</v>
      </c>
      <c r="F32" s="6">
        <f>IFERROR(IF(표1_511214172023[[#This Row],[스테이지]]=1,표1_511214172023[[#This Row],[최종 획득 경험치]],IF(($F31+표1_511214172023[[#This Row],[최종 획득 경험치]])&gt;$P$3,$P$3+표1_511214172023[[#This Row],[최종 획득 경험치]],($F31+표1_511214172023[[#This Row],[최종 획득 경험치]]))),"")</f>
        <v>700</v>
      </c>
    </row>
    <row r="33" spans="2:6">
      <c r="B33" s="5">
        <v>25</v>
      </c>
      <c r="C33" s="3">
        <f>IFERROR(IF(표1_511214172023[[#This Row],[스테이지]]=1,$K$3,$C32+IF(QUOTIENT(표1_511214172023[[#This Row],[스테이지]],$M$3)=0,0,QUOTIENT(표1_511214172023[[#This Row],[스테이지]],$M$3))*$L$3),"")</f>
        <v>60</v>
      </c>
      <c r="D33" s="2">
        <f>IFERROR(($K$4+(QUOTIENT((표1_511214172023[[#This Row],[스테이지]]-1),$M$4)*$L$4)),"")</f>
        <v>20</v>
      </c>
      <c r="E33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80</v>
      </c>
      <c r="F33" s="6">
        <f>IFERROR(IF(표1_511214172023[[#This Row],[스테이지]]=1,표1_511214172023[[#This Row],[최종 획득 경험치]],IF(($F32+표1_511214172023[[#This Row],[최종 획득 경험치]])&gt;$P$3,$P$3+표1_511214172023[[#This Row],[최종 획득 경험치]],($F32+표1_511214172023[[#This Row],[최종 획득 경험치]]))),"")</f>
        <v>780</v>
      </c>
    </row>
    <row r="34" spans="2:6">
      <c r="B34" s="5">
        <v>26</v>
      </c>
      <c r="C34" s="3">
        <f>IFERROR(IF(표1_511214172023[[#This Row],[스테이지]]=1,$K$3,$C33+IF(QUOTIENT(표1_511214172023[[#This Row],[스테이지]],$M$3)=0,0,QUOTIENT(표1_511214172023[[#This Row],[스테이지]],$M$3))*$L$3),"")</f>
        <v>65</v>
      </c>
      <c r="D34" s="2">
        <f>IFERROR(($K$4+(QUOTIENT((표1_511214172023[[#This Row],[스테이지]]-1),$M$4)*$L$4)),"")</f>
        <v>20</v>
      </c>
      <c r="E34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85</v>
      </c>
      <c r="F34" s="6">
        <f>IFERROR(IF(표1_511214172023[[#This Row],[스테이지]]=1,표1_511214172023[[#This Row],[최종 획득 경험치]],IF(($F33+표1_511214172023[[#This Row],[최종 획득 경험치]])&gt;$P$3,$P$3+표1_511214172023[[#This Row],[최종 획득 경험치]],($F33+표1_511214172023[[#This Row],[최종 획득 경험치]]))),"")</f>
        <v>865</v>
      </c>
    </row>
    <row r="35" spans="2:6">
      <c r="B35" s="5">
        <v>27</v>
      </c>
      <c r="C35" s="3">
        <f>IFERROR(IF(표1_511214172023[[#This Row],[스테이지]]=1,$K$3,$C34+IF(QUOTIENT(표1_511214172023[[#This Row],[스테이지]],$M$3)=0,0,QUOTIENT(표1_511214172023[[#This Row],[스테이지]],$M$3))*$L$3),"")</f>
        <v>70</v>
      </c>
      <c r="D35" s="2">
        <f>IFERROR(($K$4+(QUOTIENT((표1_511214172023[[#This Row],[스테이지]]-1),$M$4)*$L$4)),"")</f>
        <v>20</v>
      </c>
      <c r="E35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90</v>
      </c>
      <c r="F35" s="6">
        <f>IFERROR(IF(표1_511214172023[[#This Row],[스테이지]]=1,표1_511214172023[[#This Row],[최종 획득 경험치]],IF(($F34+표1_511214172023[[#This Row],[최종 획득 경험치]])&gt;$P$3,$P$3+표1_511214172023[[#This Row],[최종 획득 경험치]],($F34+표1_511214172023[[#This Row],[최종 획득 경험치]]))),"")</f>
        <v>955</v>
      </c>
    </row>
    <row r="36" spans="2:6">
      <c r="B36" s="5">
        <v>28</v>
      </c>
      <c r="C36" s="3">
        <f>IFERROR(IF(표1_511214172023[[#This Row],[스테이지]]=1,$K$3,$C35+IF(QUOTIENT(표1_511214172023[[#This Row],[스테이지]],$M$3)=0,0,QUOTIENT(표1_511214172023[[#This Row],[스테이지]],$M$3))*$L$3),"")</f>
        <v>75</v>
      </c>
      <c r="D36" s="2">
        <f>IFERROR(($K$4+(QUOTIENT((표1_511214172023[[#This Row],[스테이지]]-1),$M$4)*$L$4)),"")</f>
        <v>20</v>
      </c>
      <c r="E36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95</v>
      </c>
      <c r="F36" s="6">
        <f>IFERROR(IF(표1_511214172023[[#This Row],[스테이지]]=1,표1_511214172023[[#This Row],[최종 획득 경험치]],IF(($F35+표1_511214172023[[#This Row],[최종 획득 경험치]])&gt;$P$3,$P$3+표1_511214172023[[#This Row],[최종 획득 경험치]],($F35+표1_511214172023[[#This Row],[최종 획득 경험치]]))),"")</f>
        <v>1050</v>
      </c>
    </row>
    <row r="37" spans="2:6">
      <c r="B37" s="5">
        <v>29</v>
      </c>
      <c r="C37" s="3">
        <f>IFERROR(IF(표1_511214172023[[#This Row],[스테이지]]=1,$K$3,$C36+IF(QUOTIENT(표1_511214172023[[#This Row],[스테이지]],$M$3)=0,0,QUOTIENT(표1_511214172023[[#This Row],[스테이지]],$M$3))*$L$3),"")</f>
        <v>80</v>
      </c>
      <c r="D37" s="2">
        <f>IFERROR(($K$4+(QUOTIENT((표1_511214172023[[#This Row],[스테이지]]-1),$M$4)*$L$4)),"")</f>
        <v>20</v>
      </c>
      <c r="E37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100</v>
      </c>
      <c r="F37" s="6">
        <f>IFERROR(IF(표1_511214172023[[#This Row],[스테이지]]=1,표1_511214172023[[#This Row],[최종 획득 경험치]],IF(($F36+표1_511214172023[[#This Row],[최종 획득 경험치]])&gt;$P$3,$P$3+표1_511214172023[[#This Row],[최종 획득 경험치]],($F36+표1_511214172023[[#This Row],[최종 획득 경험치]]))),"")</f>
        <v>1150</v>
      </c>
    </row>
    <row r="38" spans="2:6">
      <c r="B38" s="5">
        <v>30</v>
      </c>
      <c r="C38" s="3">
        <f>IFERROR(IF(표1_511214172023[[#This Row],[스테이지]]=1,$K$3,$C37+IF(QUOTIENT(표1_511214172023[[#This Row],[스테이지]],$M$3)=0,0,QUOTIENT(표1_511214172023[[#This Row],[스테이지]],$M$3))*$L$3),"")</f>
        <v>86</v>
      </c>
      <c r="D38" s="2">
        <f>IFERROR(($K$4+(QUOTIENT((표1_511214172023[[#This Row],[스테이지]]-1),$M$4)*$L$4)),"")</f>
        <v>20</v>
      </c>
      <c r="E38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106</v>
      </c>
      <c r="F38" s="6">
        <f>IFERROR(IF(표1_511214172023[[#This Row],[스테이지]]=1,표1_511214172023[[#This Row],[최종 획득 경험치]],IF(($F37+표1_511214172023[[#This Row],[최종 획득 경험치]])&gt;$P$3,$P$3+표1_511214172023[[#This Row],[최종 획득 경험치]],($F37+표1_511214172023[[#This Row],[최종 획득 경험치]]))),"")</f>
        <v>1256</v>
      </c>
    </row>
    <row r="39" spans="2:6">
      <c r="B39" s="5">
        <v>31</v>
      </c>
      <c r="C39" s="3">
        <f>IFERROR(IF(표1_511214172023[[#This Row],[스테이지]]=1,$K$3,$C38+IF(QUOTIENT(표1_511214172023[[#This Row],[스테이지]],$M$3)=0,0,QUOTIENT(표1_511214172023[[#This Row],[스테이지]],$M$3))*$L$3),"")</f>
        <v>92</v>
      </c>
      <c r="D39" s="2">
        <f>IFERROR(($K$4+(QUOTIENT((표1_511214172023[[#This Row],[스테이지]]-1),$M$4)*$L$4)),"")</f>
        <v>40</v>
      </c>
      <c r="E39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132</v>
      </c>
      <c r="F39" s="6">
        <f>IFERROR(IF(표1_511214172023[[#This Row],[스테이지]]=1,표1_511214172023[[#This Row],[최종 획득 경험치]],IF(($F38+표1_511214172023[[#This Row],[최종 획득 경험치]])&gt;$P$3,$P$3+표1_511214172023[[#This Row],[최종 획득 경험치]],($F38+표1_511214172023[[#This Row],[최종 획득 경험치]]))),"")</f>
        <v>1388</v>
      </c>
    </row>
    <row r="40" spans="2:6">
      <c r="B40" s="5">
        <v>32</v>
      </c>
      <c r="C40" s="3">
        <f>IFERROR(IF(표1_511214172023[[#This Row],[스테이지]]=1,$K$3,$C39+IF(QUOTIENT(표1_511214172023[[#This Row],[스테이지]],$M$3)=0,0,QUOTIENT(표1_511214172023[[#This Row],[스테이지]],$M$3))*$L$3),"")</f>
        <v>98</v>
      </c>
      <c r="D40" s="2">
        <f>IFERROR(($K$4+(QUOTIENT((표1_511214172023[[#This Row],[스테이지]]-1),$M$4)*$L$4)),"")</f>
        <v>40</v>
      </c>
      <c r="E40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138</v>
      </c>
      <c r="F40" s="6">
        <f>IFERROR(IF(표1_511214172023[[#This Row],[스테이지]]=1,표1_511214172023[[#This Row],[최종 획득 경험치]],IF(($F39+표1_511214172023[[#This Row],[최종 획득 경험치]])&gt;$P$3,$P$3+표1_511214172023[[#This Row],[최종 획득 경험치]],($F39+표1_511214172023[[#This Row],[최종 획득 경험치]]))),"")</f>
        <v>1526</v>
      </c>
    </row>
    <row r="41" spans="2:6">
      <c r="B41" s="5">
        <v>33</v>
      </c>
      <c r="C41" s="3">
        <f>IFERROR(IF(표1_511214172023[[#This Row],[스테이지]]=1,$K$3,$C40+IF(QUOTIENT(표1_511214172023[[#This Row],[스테이지]],$M$3)=0,0,QUOTIENT(표1_511214172023[[#This Row],[스테이지]],$M$3))*$L$3),"")</f>
        <v>104</v>
      </c>
      <c r="D41" s="2">
        <f>IFERROR(($K$4+(QUOTIENT((표1_511214172023[[#This Row],[스테이지]]-1),$M$4)*$L$4)),"")</f>
        <v>40</v>
      </c>
      <c r="E41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144</v>
      </c>
      <c r="F41" s="6">
        <f>IFERROR(IF(표1_511214172023[[#This Row],[스테이지]]=1,표1_511214172023[[#This Row],[최종 획득 경험치]],IF(($F40+표1_511214172023[[#This Row],[최종 획득 경험치]])&gt;$P$3,$P$3+표1_511214172023[[#This Row],[최종 획득 경험치]],($F40+표1_511214172023[[#This Row],[최종 획득 경험치]]))),"")</f>
        <v>1670</v>
      </c>
    </row>
    <row r="42" spans="2:6">
      <c r="B42" s="5">
        <v>34</v>
      </c>
      <c r="C42" s="3">
        <f>IFERROR(IF(표1_511214172023[[#This Row],[스테이지]]=1,$K$3,$C41+IF(QUOTIENT(표1_511214172023[[#This Row],[스테이지]],$M$3)=0,0,QUOTIENT(표1_511214172023[[#This Row],[스테이지]],$M$3))*$L$3),"")</f>
        <v>110</v>
      </c>
      <c r="D42" s="2">
        <f>IFERROR(($K$4+(QUOTIENT((표1_511214172023[[#This Row],[스테이지]]-1),$M$4)*$L$4)),"")</f>
        <v>40</v>
      </c>
      <c r="E42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150</v>
      </c>
      <c r="F42" s="6">
        <f>IFERROR(IF(표1_511214172023[[#This Row],[스테이지]]=1,표1_511214172023[[#This Row],[최종 획득 경험치]],IF(($F41+표1_511214172023[[#This Row],[최종 획득 경험치]])&gt;$P$3,$P$3+표1_511214172023[[#This Row],[최종 획득 경험치]],($F41+표1_511214172023[[#This Row],[최종 획득 경험치]]))),"")</f>
        <v>1820</v>
      </c>
    </row>
    <row r="43" spans="2:6">
      <c r="B43" s="5">
        <v>35</v>
      </c>
      <c r="C43" s="3">
        <f>IFERROR(IF(표1_511214172023[[#This Row],[스테이지]]=1,$K$3,$C42+IF(QUOTIENT(표1_511214172023[[#This Row],[스테이지]],$M$3)=0,0,QUOTIENT(표1_511214172023[[#This Row],[스테이지]],$M$3))*$L$3),"")</f>
        <v>117</v>
      </c>
      <c r="D43" s="2">
        <f>IFERROR(($K$4+(QUOTIENT((표1_511214172023[[#This Row],[스테이지]]-1),$M$4)*$L$4)),"")</f>
        <v>40</v>
      </c>
      <c r="E43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157</v>
      </c>
      <c r="F43" s="6">
        <f>IFERROR(IF(표1_511214172023[[#This Row],[스테이지]]=1,표1_511214172023[[#This Row],[최종 획득 경험치]],IF(($F42+표1_511214172023[[#This Row],[최종 획득 경험치]])&gt;$P$3,$P$3+표1_511214172023[[#This Row],[최종 획득 경험치]],($F42+표1_511214172023[[#This Row],[최종 획득 경험치]]))),"")</f>
        <v>1977</v>
      </c>
    </row>
    <row r="44" spans="2:6">
      <c r="B44" s="5">
        <v>36</v>
      </c>
      <c r="C44" s="3">
        <f>IFERROR(IF(표1_511214172023[[#This Row],[스테이지]]=1,$K$3,$C43+IF(QUOTIENT(표1_511214172023[[#This Row],[스테이지]],$M$3)=0,0,QUOTIENT(표1_511214172023[[#This Row],[스테이지]],$M$3))*$L$3),"")</f>
        <v>124</v>
      </c>
      <c r="D44" s="2">
        <f>IFERROR(($K$4+(QUOTIENT((표1_511214172023[[#This Row],[스테이지]]-1),$M$4)*$L$4)),"")</f>
        <v>40</v>
      </c>
      <c r="E44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164</v>
      </c>
      <c r="F44" s="6">
        <f>IFERROR(IF(표1_511214172023[[#This Row],[스테이지]]=1,표1_511214172023[[#This Row],[최종 획득 경험치]],IF(($F43+표1_511214172023[[#This Row],[최종 획득 경험치]])&gt;$P$3,$P$3+표1_511214172023[[#This Row],[최종 획득 경험치]],($F43+표1_511214172023[[#This Row],[최종 획득 경험치]]))),"")</f>
        <v>2141</v>
      </c>
    </row>
    <row r="45" spans="2:6">
      <c r="B45" s="5">
        <v>37</v>
      </c>
      <c r="C45" s="3">
        <f>IFERROR(IF(표1_511214172023[[#This Row],[스테이지]]=1,$K$3,$C44+IF(QUOTIENT(표1_511214172023[[#This Row],[스테이지]],$M$3)=0,0,QUOTIENT(표1_511214172023[[#This Row],[스테이지]],$M$3))*$L$3),"")</f>
        <v>131</v>
      </c>
      <c r="D45" s="2">
        <f>IFERROR(($K$4+(QUOTIENT((표1_511214172023[[#This Row],[스테이지]]-1),$M$4)*$L$4)),"")</f>
        <v>40</v>
      </c>
      <c r="E45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171</v>
      </c>
      <c r="F45" s="6">
        <f>IFERROR(IF(표1_511214172023[[#This Row],[스테이지]]=1,표1_511214172023[[#This Row],[최종 획득 경험치]],IF(($F44+표1_511214172023[[#This Row],[최종 획득 경험치]])&gt;$P$3,$P$3+표1_511214172023[[#This Row],[최종 획득 경험치]],($F44+표1_511214172023[[#This Row],[최종 획득 경험치]]))),"")</f>
        <v>2312</v>
      </c>
    </row>
    <row r="46" spans="2:6">
      <c r="B46" s="5">
        <v>38</v>
      </c>
      <c r="C46" s="3">
        <f>IFERROR(IF(표1_511214172023[[#This Row],[스테이지]]=1,$K$3,$C45+IF(QUOTIENT(표1_511214172023[[#This Row],[스테이지]],$M$3)=0,0,QUOTIENT(표1_511214172023[[#This Row],[스테이지]],$M$3))*$L$3),"")</f>
        <v>138</v>
      </c>
      <c r="D46" s="2">
        <f>IFERROR(($K$4+(QUOTIENT((표1_511214172023[[#This Row],[스테이지]]-1),$M$4)*$L$4)),"")</f>
        <v>40</v>
      </c>
      <c r="E46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178</v>
      </c>
      <c r="F46" s="6">
        <f>IFERROR(IF(표1_511214172023[[#This Row],[스테이지]]=1,표1_511214172023[[#This Row],[최종 획득 경험치]],IF(($F45+표1_511214172023[[#This Row],[최종 획득 경험치]])&gt;$P$3,$P$3+표1_511214172023[[#This Row],[최종 획득 경험치]],($F45+표1_511214172023[[#This Row],[최종 획득 경험치]]))),"")</f>
        <v>2490</v>
      </c>
    </row>
    <row r="47" spans="2:6">
      <c r="B47" s="5">
        <v>39</v>
      </c>
      <c r="C47" s="3">
        <f>IFERROR(IF(표1_511214172023[[#This Row],[스테이지]]=1,$K$3,$C46+IF(QUOTIENT(표1_511214172023[[#This Row],[스테이지]],$M$3)=0,0,QUOTIENT(표1_511214172023[[#This Row],[스테이지]],$M$3))*$L$3),"")</f>
        <v>145</v>
      </c>
      <c r="D47" s="2">
        <f>IFERROR(($K$4+(QUOTIENT((표1_511214172023[[#This Row],[스테이지]]-1),$M$4)*$L$4)),"")</f>
        <v>40</v>
      </c>
      <c r="E47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185</v>
      </c>
      <c r="F47" s="6">
        <f>IFERROR(IF(표1_511214172023[[#This Row],[스테이지]]=1,표1_511214172023[[#This Row],[최종 획득 경험치]],IF(($F46+표1_511214172023[[#This Row],[최종 획득 경험치]])&gt;$P$3,$P$3+표1_511214172023[[#This Row],[최종 획득 경험치]],($F46+표1_511214172023[[#This Row],[최종 획득 경험치]]))),"")</f>
        <v>2675</v>
      </c>
    </row>
    <row r="48" spans="2:6">
      <c r="B48" s="5">
        <v>40</v>
      </c>
      <c r="C48" s="3">
        <f>IFERROR(IF(표1_511214172023[[#This Row],[스테이지]]=1,$K$3,$C47+IF(QUOTIENT(표1_511214172023[[#This Row],[스테이지]],$M$3)=0,0,QUOTIENT(표1_511214172023[[#This Row],[스테이지]],$M$3))*$L$3),"")</f>
        <v>153</v>
      </c>
      <c r="D48" s="2">
        <f>IFERROR(($K$4+(QUOTIENT((표1_511214172023[[#This Row],[스테이지]]-1),$M$4)*$L$4)),"")</f>
        <v>40</v>
      </c>
      <c r="E48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193</v>
      </c>
      <c r="F48" s="6">
        <f>IFERROR(IF(표1_511214172023[[#This Row],[스테이지]]=1,표1_511214172023[[#This Row],[최종 획득 경험치]],IF(($F47+표1_511214172023[[#This Row],[최종 획득 경험치]])&gt;$P$3,$P$3+표1_511214172023[[#This Row],[최종 획득 경험치]],($F47+표1_511214172023[[#This Row],[최종 획득 경험치]]))),"")</f>
        <v>2868</v>
      </c>
    </row>
    <row r="49" spans="2:6">
      <c r="B49" s="5">
        <v>41</v>
      </c>
      <c r="C49" s="3">
        <f>IFERROR(IF(표1_511214172023[[#This Row],[스테이지]]=1,$K$3,$C48+IF(QUOTIENT(표1_511214172023[[#This Row],[스테이지]],$M$3)=0,0,QUOTIENT(표1_511214172023[[#This Row],[스테이지]],$M$3))*$L$3),"")</f>
        <v>161</v>
      </c>
      <c r="D49" s="2">
        <f>IFERROR(($K$4+(QUOTIENT((표1_511214172023[[#This Row],[스테이지]]-1),$M$4)*$L$4)),"")</f>
        <v>40</v>
      </c>
      <c r="E49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201</v>
      </c>
      <c r="F49" s="6">
        <f>IFERROR(IF(표1_511214172023[[#This Row],[스테이지]]=1,표1_511214172023[[#This Row],[최종 획득 경험치]],IF(($F48+표1_511214172023[[#This Row],[최종 획득 경험치]])&gt;$P$3,$P$3+표1_511214172023[[#This Row],[최종 획득 경험치]],($F48+표1_511214172023[[#This Row],[최종 획득 경험치]]))),"")</f>
        <v>3069</v>
      </c>
    </row>
    <row r="50" spans="2:6">
      <c r="B50" s="5">
        <v>42</v>
      </c>
      <c r="C50" s="3">
        <f>IFERROR(IF(표1_511214172023[[#This Row],[스테이지]]=1,$K$3,$C49+IF(QUOTIENT(표1_511214172023[[#This Row],[스테이지]],$M$3)=0,0,QUOTIENT(표1_511214172023[[#This Row],[스테이지]],$M$3))*$L$3),"")</f>
        <v>169</v>
      </c>
      <c r="D50" s="2">
        <f>IFERROR(($K$4+(QUOTIENT((표1_511214172023[[#This Row],[스테이지]]-1),$M$4)*$L$4)),"")</f>
        <v>40</v>
      </c>
      <c r="E50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209</v>
      </c>
      <c r="F50" s="6">
        <f>IFERROR(IF(표1_511214172023[[#This Row],[스테이지]]=1,표1_511214172023[[#This Row],[최종 획득 경험치]],IF(($F49+표1_511214172023[[#This Row],[최종 획득 경험치]])&gt;$P$3,$P$3+표1_511214172023[[#This Row],[최종 획득 경험치]],($F49+표1_511214172023[[#This Row],[최종 획득 경험치]]))),"")</f>
        <v>3278</v>
      </c>
    </row>
    <row r="51" spans="2:6">
      <c r="B51" s="5">
        <v>43</v>
      </c>
      <c r="C51" s="3">
        <f>IFERROR(IF(표1_511214172023[[#This Row],[스테이지]]=1,$K$3,$C50+IF(QUOTIENT(표1_511214172023[[#This Row],[스테이지]],$M$3)=0,0,QUOTIENT(표1_511214172023[[#This Row],[스테이지]],$M$3))*$L$3),"")</f>
        <v>177</v>
      </c>
      <c r="D51" s="2">
        <f>IFERROR(($K$4+(QUOTIENT((표1_511214172023[[#This Row],[스테이지]]-1),$M$4)*$L$4)),"")</f>
        <v>40</v>
      </c>
      <c r="E51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217</v>
      </c>
      <c r="F51" s="6">
        <f>IFERROR(IF(표1_511214172023[[#This Row],[스테이지]]=1,표1_511214172023[[#This Row],[최종 획득 경험치]],IF(($F50+표1_511214172023[[#This Row],[최종 획득 경험치]])&gt;$P$3,$P$3+표1_511214172023[[#This Row],[최종 획득 경험치]],($F50+표1_511214172023[[#This Row],[최종 획득 경험치]]))),"")</f>
        <v>3495</v>
      </c>
    </row>
    <row r="52" spans="2:6">
      <c r="B52" s="5">
        <v>44</v>
      </c>
      <c r="C52" s="3">
        <f>IFERROR(IF(표1_511214172023[[#This Row],[스테이지]]=1,$K$3,$C51+IF(QUOTIENT(표1_511214172023[[#This Row],[스테이지]],$M$3)=0,0,QUOTIENT(표1_511214172023[[#This Row],[스테이지]],$M$3))*$L$3),"")</f>
        <v>185</v>
      </c>
      <c r="D52" s="2">
        <f>IFERROR(($K$4+(QUOTIENT((표1_511214172023[[#This Row],[스테이지]]-1),$M$4)*$L$4)),"")</f>
        <v>40</v>
      </c>
      <c r="E52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225</v>
      </c>
      <c r="F52" s="6">
        <f>IFERROR(IF(표1_511214172023[[#This Row],[스테이지]]=1,표1_511214172023[[#This Row],[최종 획득 경험치]],IF(($F51+표1_511214172023[[#This Row],[최종 획득 경험치]])&gt;$P$3,$P$3+표1_511214172023[[#This Row],[최종 획득 경험치]],($F51+표1_511214172023[[#This Row],[최종 획득 경험치]]))),"")</f>
        <v>3720</v>
      </c>
    </row>
    <row r="53" spans="2:6">
      <c r="B53" s="5">
        <v>45</v>
      </c>
      <c r="C53" s="3">
        <f>IFERROR(IF(표1_511214172023[[#This Row],[스테이지]]=1,$K$3,$C52+IF(QUOTIENT(표1_511214172023[[#This Row],[스테이지]],$M$3)=0,0,QUOTIENT(표1_511214172023[[#This Row],[스테이지]],$M$3))*$L$3),"")</f>
        <v>194</v>
      </c>
      <c r="D53" s="2">
        <f>IFERROR(($K$4+(QUOTIENT((표1_511214172023[[#This Row],[스테이지]]-1),$M$4)*$L$4)),"")</f>
        <v>40</v>
      </c>
      <c r="E53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234</v>
      </c>
      <c r="F53" s="6">
        <f>IFERROR(IF(표1_511214172023[[#This Row],[스테이지]]=1,표1_511214172023[[#This Row],[최종 획득 경험치]],IF(($F52+표1_511214172023[[#This Row],[최종 획득 경험치]])&gt;$P$3,$P$3+표1_511214172023[[#This Row],[최종 획득 경험치]],($F52+표1_511214172023[[#This Row],[최종 획득 경험치]]))),"")</f>
        <v>3954</v>
      </c>
    </row>
    <row r="54" spans="2:6">
      <c r="B54" s="5">
        <v>46</v>
      </c>
      <c r="C54" s="3">
        <f>IFERROR(IF(표1_511214172023[[#This Row],[스테이지]]=1,$K$3,$C53+IF(QUOTIENT(표1_511214172023[[#This Row],[스테이지]],$M$3)=0,0,QUOTIENT(표1_511214172023[[#This Row],[스테이지]],$M$3))*$L$3),"")</f>
        <v>203</v>
      </c>
      <c r="D54" s="2">
        <f>IFERROR(($K$4+(QUOTIENT((표1_511214172023[[#This Row],[스테이지]]-1),$M$4)*$L$4)),"")</f>
        <v>60</v>
      </c>
      <c r="E54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263</v>
      </c>
      <c r="F54" s="6">
        <f>IFERROR(IF(표1_511214172023[[#This Row],[스테이지]]=1,표1_511214172023[[#This Row],[최종 획득 경험치]],IF(($F53+표1_511214172023[[#This Row],[최종 획득 경험치]])&gt;$P$3,$P$3+표1_511214172023[[#This Row],[최종 획득 경험치]],($F53+표1_511214172023[[#This Row],[최종 획득 경험치]]))),"")</f>
        <v>4217</v>
      </c>
    </row>
    <row r="55" spans="2:6">
      <c r="B55" s="5">
        <v>47</v>
      </c>
      <c r="C55" s="3">
        <f>IFERROR(IF(표1_511214172023[[#This Row],[스테이지]]=1,$K$3,$C54+IF(QUOTIENT(표1_511214172023[[#This Row],[스테이지]],$M$3)=0,0,QUOTIENT(표1_511214172023[[#This Row],[스테이지]],$M$3))*$L$3),"")</f>
        <v>212</v>
      </c>
      <c r="D55" s="2">
        <f>IFERROR(($K$4+(QUOTIENT((표1_511214172023[[#This Row],[스테이지]]-1),$M$4)*$L$4)),"")</f>
        <v>60</v>
      </c>
      <c r="E55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272</v>
      </c>
      <c r="F55" s="6">
        <f>IFERROR(IF(표1_511214172023[[#This Row],[스테이지]]=1,표1_511214172023[[#This Row],[최종 획득 경험치]],IF(($F54+표1_511214172023[[#This Row],[최종 획득 경험치]])&gt;$P$3,$P$3+표1_511214172023[[#This Row],[최종 획득 경험치]],($F54+표1_511214172023[[#This Row],[최종 획득 경험치]]))),"")</f>
        <v>4489</v>
      </c>
    </row>
    <row r="56" spans="2:6">
      <c r="B56" s="5">
        <v>48</v>
      </c>
      <c r="C56" s="3">
        <f>IFERROR(IF(표1_511214172023[[#This Row],[스테이지]]=1,$K$3,$C55+IF(QUOTIENT(표1_511214172023[[#This Row],[스테이지]],$M$3)=0,0,QUOTIENT(표1_511214172023[[#This Row],[스테이지]],$M$3))*$L$3),"")</f>
        <v>221</v>
      </c>
      <c r="D56" s="2">
        <f>IFERROR(($K$4+(QUOTIENT((표1_511214172023[[#This Row],[스테이지]]-1),$M$4)*$L$4)),"")</f>
        <v>60</v>
      </c>
      <c r="E56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281</v>
      </c>
      <c r="F56" s="6">
        <f>IFERROR(IF(표1_511214172023[[#This Row],[스테이지]]=1,표1_511214172023[[#This Row],[최종 획득 경험치]],IF(($F55+표1_511214172023[[#This Row],[최종 획득 경험치]])&gt;$P$3,$P$3+표1_511214172023[[#This Row],[최종 획득 경험치]],($F55+표1_511214172023[[#This Row],[최종 획득 경험치]]))),"")</f>
        <v>4770</v>
      </c>
    </row>
    <row r="57" spans="2:6">
      <c r="B57" s="5">
        <v>49</v>
      </c>
      <c r="C57" s="3">
        <f>IFERROR(IF(표1_511214172023[[#This Row],[스테이지]]=1,$K$3,$C56+IF(QUOTIENT(표1_511214172023[[#This Row],[스테이지]],$M$3)=0,0,QUOTIENT(표1_511214172023[[#This Row],[스테이지]],$M$3))*$L$3),"")</f>
        <v>230</v>
      </c>
      <c r="D57" s="2">
        <f>IFERROR(($K$4+(QUOTIENT((표1_511214172023[[#This Row],[스테이지]]-1),$M$4)*$L$4)),"")</f>
        <v>60</v>
      </c>
      <c r="E57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290</v>
      </c>
      <c r="F57" s="6">
        <f>IFERROR(IF(표1_511214172023[[#This Row],[스테이지]]=1,표1_511214172023[[#This Row],[최종 획득 경험치]],IF(($F56+표1_511214172023[[#This Row],[최종 획득 경험치]])&gt;$P$3,$P$3+표1_511214172023[[#This Row],[최종 획득 경험치]],($F56+표1_511214172023[[#This Row],[최종 획득 경험치]]))),"")</f>
        <v>5060</v>
      </c>
    </row>
    <row r="58" spans="2:6">
      <c r="B58" s="5">
        <v>50</v>
      </c>
      <c r="C58" s="3">
        <f>IFERROR(IF(표1_511214172023[[#This Row],[스테이지]]=1,$K$3,$C57+IF(QUOTIENT(표1_511214172023[[#This Row],[스테이지]],$M$3)=0,0,QUOTIENT(표1_511214172023[[#This Row],[스테이지]],$M$3))*$L$3),"")</f>
        <v>240</v>
      </c>
      <c r="D58" s="2">
        <f>IFERROR(($K$4+(QUOTIENT((표1_511214172023[[#This Row],[스테이지]]-1),$M$4)*$L$4)),"")</f>
        <v>60</v>
      </c>
      <c r="E58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300</v>
      </c>
      <c r="F58" s="6">
        <f>IFERROR(IF(표1_511214172023[[#This Row],[스테이지]]=1,표1_511214172023[[#This Row],[최종 획득 경험치]],IF(($F57+표1_511214172023[[#This Row],[최종 획득 경험치]])&gt;$P$3,$P$3+표1_511214172023[[#This Row],[최종 획득 경험치]],($F57+표1_511214172023[[#This Row],[최종 획득 경험치]]))),"")</f>
        <v>5360</v>
      </c>
    </row>
    <row r="59" spans="2:6">
      <c r="B59" s="5">
        <v>51</v>
      </c>
      <c r="C59" s="3">
        <f>IFERROR(IF(표1_511214172023[[#This Row],[스테이지]]=1,$K$3,$C58+IF(QUOTIENT(표1_511214172023[[#This Row],[스테이지]],$M$3)=0,0,QUOTIENT(표1_511214172023[[#This Row],[스테이지]],$M$3))*$L$3),"")</f>
        <v>250</v>
      </c>
      <c r="D59" s="2">
        <f>IFERROR(($K$4+(QUOTIENT((표1_511214172023[[#This Row],[스테이지]]-1),$M$4)*$L$4)),"")</f>
        <v>60</v>
      </c>
      <c r="E59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310</v>
      </c>
      <c r="F59" s="6">
        <f>IFERROR(IF(표1_511214172023[[#This Row],[스테이지]]=1,표1_511214172023[[#This Row],[최종 획득 경험치]],IF(($F58+표1_511214172023[[#This Row],[최종 획득 경험치]])&gt;$P$3,$P$3+표1_511214172023[[#This Row],[최종 획득 경험치]],($F58+표1_511214172023[[#This Row],[최종 획득 경험치]]))),"")</f>
        <v>5670</v>
      </c>
    </row>
    <row r="60" spans="2:6">
      <c r="B60" s="5">
        <v>52</v>
      </c>
      <c r="C60" s="3">
        <f>IFERROR(IF(표1_511214172023[[#This Row],[스테이지]]=1,$K$3,$C59+IF(QUOTIENT(표1_511214172023[[#This Row],[스테이지]],$M$3)=0,0,QUOTIENT(표1_511214172023[[#This Row],[스테이지]],$M$3))*$L$3),"")</f>
        <v>260</v>
      </c>
      <c r="D60" s="2">
        <f>IFERROR(($K$4+(QUOTIENT((표1_511214172023[[#This Row],[스테이지]]-1),$M$4)*$L$4)),"")</f>
        <v>60</v>
      </c>
      <c r="E60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320</v>
      </c>
      <c r="F60" s="6">
        <f>IFERROR(IF(표1_511214172023[[#This Row],[스테이지]]=1,표1_511214172023[[#This Row],[최종 획득 경험치]],IF(($F59+표1_511214172023[[#This Row],[최종 획득 경험치]])&gt;$P$3,$P$3+표1_511214172023[[#This Row],[최종 획득 경험치]],($F59+표1_511214172023[[#This Row],[최종 획득 경험치]]))),"")</f>
        <v>5990</v>
      </c>
    </row>
    <row r="61" spans="2:6">
      <c r="B61" s="5">
        <v>53</v>
      </c>
      <c r="C61" s="3">
        <f>IFERROR(IF(표1_511214172023[[#This Row],[스테이지]]=1,$K$3,$C60+IF(QUOTIENT(표1_511214172023[[#This Row],[스테이지]],$M$3)=0,0,QUOTIENT(표1_511214172023[[#This Row],[스테이지]],$M$3))*$L$3),"")</f>
        <v>270</v>
      </c>
      <c r="D61" s="2">
        <f>IFERROR(($K$4+(QUOTIENT((표1_511214172023[[#This Row],[스테이지]]-1),$M$4)*$L$4)),"")</f>
        <v>60</v>
      </c>
      <c r="E61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330</v>
      </c>
      <c r="F61" s="6">
        <f>IFERROR(IF(표1_511214172023[[#This Row],[스테이지]]=1,표1_511214172023[[#This Row],[최종 획득 경험치]],IF(($F60+표1_511214172023[[#This Row],[최종 획득 경험치]])&gt;$P$3,$P$3+표1_511214172023[[#This Row],[최종 획득 경험치]],($F60+표1_511214172023[[#This Row],[최종 획득 경험치]]))),"")</f>
        <v>6320</v>
      </c>
    </row>
    <row r="62" spans="2:6">
      <c r="B62" s="5">
        <v>54</v>
      </c>
      <c r="C62" s="3">
        <f>IFERROR(IF(표1_511214172023[[#This Row],[스테이지]]=1,$K$3,$C61+IF(QUOTIENT(표1_511214172023[[#This Row],[스테이지]],$M$3)=0,0,QUOTIENT(표1_511214172023[[#This Row],[스테이지]],$M$3))*$L$3),"")</f>
        <v>280</v>
      </c>
      <c r="D62" s="2">
        <f>IFERROR(($K$4+(QUOTIENT((표1_511214172023[[#This Row],[스테이지]]-1),$M$4)*$L$4)),"")</f>
        <v>60</v>
      </c>
      <c r="E62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340</v>
      </c>
      <c r="F62" s="6">
        <f>IFERROR(IF(표1_511214172023[[#This Row],[스테이지]]=1,표1_511214172023[[#This Row],[최종 획득 경험치]],IF(($F61+표1_511214172023[[#This Row],[최종 획득 경험치]])&gt;$P$3,$P$3+표1_511214172023[[#This Row],[최종 획득 경험치]],($F61+표1_511214172023[[#This Row],[최종 획득 경험치]]))),"")</f>
        <v>6660</v>
      </c>
    </row>
    <row r="63" spans="2:6">
      <c r="B63" s="5">
        <v>55</v>
      </c>
      <c r="C63" s="3">
        <f>IFERROR(IF(표1_511214172023[[#This Row],[스테이지]]=1,$K$3,$C62+IF(QUOTIENT(표1_511214172023[[#This Row],[스테이지]],$M$3)=0,0,QUOTIENT(표1_511214172023[[#This Row],[스테이지]],$M$3))*$L$3),"")</f>
        <v>291</v>
      </c>
      <c r="D63" s="2">
        <f>IFERROR(($K$4+(QUOTIENT((표1_511214172023[[#This Row],[스테이지]]-1),$M$4)*$L$4)),"")</f>
        <v>60</v>
      </c>
      <c r="E63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351</v>
      </c>
      <c r="F63" s="6">
        <f>IFERROR(IF(표1_511214172023[[#This Row],[스테이지]]=1,표1_511214172023[[#This Row],[최종 획득 경험치]],IF(($F62+표1_511214172023[[#This Row],[최종 획득 경험치]])&gt;$P$3,$P$3+표1_511214172023[[#This Row],[최종 획득 경험치]],($F62+표1_511214172023[[#This Row],[최종 획득 경험치]]))),"")</f>
        <v>7011</v>
      </c>
    </row>
    <row r="64" spans="2:6">
      <c r="B64" s="5">
        <v>56</v>
      </c>
      <c r="C64" s="3">
        <f>IFERROR(IF(표1_511214172023[[#This Row],[스테이지]]=1,$K$3,$C63+IF(QUOTIENT(표1_511214172023[[#This Row],[스테이지]],$M$3)=0,0,QUOTIENT(표1_511214172023[[#This Row],[스테이지]],$M$3))*$L$3),"")</f>
        <v>302</v>
      </c>
      <c r="D64" s="2">
        <f>IFERROR(($K$4+(QUOTIENT((표1_511214172023[[#This Row],[스테이지]]-1),$M$4)*$L$4)),"")</f>
        <v>60</v>
      </c>
      <c r="E64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362</v>
      </c>
      <c r="F64" s="6">
        <f>IFERROR(IF(표1_511214172023[[#This Row],[스테이지]]=1,표1_511214172023[[#This Row],[최종 획득 경험치]],IF(($F63+표1_511214172023[[#This Row],[최종 획득 경험치]])&gt;$P$3,$P$3+표1_511214172023[[#This Row],[최종 획득 경험치]],($F63+표1_511214172023[[#This Row],[최종 획득 경험치]]))),"")</f>
        <v>7373</v>
      </c>
    </row>
    <row r="65" spans="2:6">
      <c r="B65" s="5">
        <v>57</v>
      </c>
      <c r="C65" s="3">
        <f>IFERROR(IF(표1_511214172023[[#This Row],[스테이지]]=1,$K$3,$C64+IF(QUOTIENT(표1_511214172023[[#This Row],[스테이지]],$M$3)=0,0,QUOTIENT(표1_511214172023[[#This Row],[스테이지]],$M$3))*$L$3),"")</f>
        <v>313</v>
      </c>
      <c r="D65" s="2">
        <f>IFERROR(($K$4+(QUOTIENT((표1_511214172023[[#This Row],[스테이지]]-1),$M$4)*$L$4)),"")</f>
        <v>60</v>
      </c>
      <c r="E65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373</v>
      </c>
      <c r="F65" s="6">
        <f>IFERROR(IF(표1_511214172023[[#This Row],[스테이지]]=1,표1_511214172023[[#This Row],[최종 획득 경험치]],IF(($F64+표1_511214172023[[#This Row],[최종 획득 경험치]])&gt;$P$3,$P$3+표1_511214172023[[#This Row],[최종 획득 경험치]],($F64+표1_511214172023[[#This Row],[최종 획득 경험치]]))),"")</f>
        <v>7746</v>
      </c>
    </row>
    <row r="66" spans="2:6">
      <c r="B66" s="5">
        <v>58</v>
      </c>
      <c r="C66" s="3">
        <f>IFERROR(IF(표1_511214172023[[#This Row],[스테이지]]=1,$K$3,$C65+IF(QUOTIENT(표1_511214172023[[#This Row],[스테이지]],$M$3)=0,0,QUOTIENT(표1_511214172023[[#This Row],[스테이지]],$M$3))*$L$3),"")</f>
        <v>324</v>
      </c>
      <c r="D66" s="2">
        <f>IFERROR(($K$4+(QUOTIENT((표1_511214172023[[#This Row],[스테이지]]-1),$M$4)*$L$4)),"")</f>
        <v>60</v>
      </c>
      <c r="E66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384</v>
      </c>
      <c r="F66" s="6">
        <f>IFERROR(IF(표1_511214172023[[#This Row],[스테이지]]=1,표1_511214172023[[#This Row],[최종 획득 경험치]],IF(($F65+표1_511214172023[[#This Row],[최종 획득 경험치]])&gt;$P$3,$P$3+표1_511214172023[[#This Row],[최종 획득 경험치]],($F65+표1_511214172023[[#This Row],[최종 획득 경험치]]))),"")</f>
        <v>8130</v>
      </c>
    </row>
    <row r="67" spans="2:6">
      <c r="B67" s="5">
        <v>59</v>
      </c>
      <c r="C67" s="3">
        <f>IFERROR(IF(표1_511214172023[[#This Row],[스테이지]]=1,$K$3,$C66+IF(QUOTIENT(표1_511214172023[[#This Row],[스테이지]],$M$3)=0,0,QUOTIENT(표1_511214172023[[#This Row],[스테이지]],$M$3))*$L$3),"")</f>
        <v>335</v>
      </c>
      <c r="D67" s="2">
        <f>IFERROR(($K$4+(QUOTIENT((표1_511214172023[[#This Row],[스테이지]]-1),$M$4)*$L$4)),"")</f>
        <v>60</v>
      </c>
      <c r="E67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395</v>
      </c>
      <c r="F67" s="6">
        <f>IFERROR(IF(표1_511214172023[[#This Row],[스테이지]]=1,표1_511214172023[[#This Row],[최종 획득 경험치]],IF(($F66+표1_511214172023[[#This Row],[최종 획득 경험치]])&gt;$P$3,$P$3+표1_511214172023[[#This Row],[최종 획득 경험치]],($F66+표1_511214172023[[#This Row],[최종 획득 경험치]]))),"")</f>
        <v>8525</v>
      </c>
    </row>
    <row r="68" spans="2:6">
      <c r="B68" s="5">
        <v>60</v>
      </c>
      <c r="C68" s="3">
        <f>IFERROR(IF(표1_511214172023[[#This Row],[스테이지]]=1,$K$3,$C67+IF(QUOTIENT(표1_511214172023[[#This Row],[스테이지]],$M$3)=0,0,QUOTIENT(표1_511214172023[[#This Row],[스테이지]],$M$3))*$L$3),"")</f>
        <v>347</v>
      </c>
      <c r="D68" s="2">
        <f>IFERROR(($K$4+(QUOTIENT((표1_511214172023[[#This Row],[스테이지]]-1),$M$4)*$L$4)),"")</f>
        <v>60</v>
      </c>
      <c r="E68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407</v>
      </c>
      <c r="F68" s="6">
        <f>IFERROR(IF(표1_511214172023[[#This Row],[스테이지]]=1,표1_511214172023[[#This Row],[최종 획득 경험치]],IF(($F67+표1_511214172023[[#This Row],[최종 획득 경험치]])&gt;$P$3,$P$3+표1_511214172023[[#This Row],[최종 획득 경험치]],($F67+표1_511214172023[[#This Row],[최종 획득 경험치]]))),"")</f>
        <v>8932</v>
      </c>
    </row>
    <row r="69" spans="2:6">
      <c r="B69" s="5">
        <v>61</v>
      </c>
      <c r="C69" s="3">
        <f>IFERROR(IF(표1_511214172023[[#This Row],[스테이지]]=1,$K$3,$C68+IF(QUOTIENT(표1_511214172023[[#This Row],[스테이지]],$M$3)=0,0,QUOTIENT(표1_511214172023[[#This Row],[스테이지]],$M$3))*$L$3),"")</f>
        <v>359</v>
      </c>
      <c r="D69" s="2">
        <f>IFERROR(($K$4+(QUOTIENT((표1_511214172023[[#This Row],[스테이지]]-1),$M$4)*$L$4)),"")</f>
        <v>80</v>
      </c>
      <c r="E69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439</v>
      </c>
      <c r="F69" s="6">
        <f>IFERROR(IF(표1_511214172023[[#This Row],[스테이지]]=1,표1_511214172023[[#This Row],[최종 획득 경험치]],IF(($F68+표1_511214172023[[#This Row],[최종 획득 경험치]])&gt;$P$3,$P$3+표1_511214172023[[#This Row],[최종 획득 경험치]],($F68+표1_511214172023[[#This Row],[최종 획득 경험치]]))),"")</f>
        <v>9371</v>
      </c>
    </row>
    <row r="70" spans="2:6">
      <c r="B70" s="5">
        <v>62</v>
      </c>
      <c r="C70" s="3">
        <f>IFERROR(IF(표1_511214172023[[#This Row],[스테이지]]=1,$K$3,$C69+IF(QUOTIENT(표1_511214172023[[#This Row],[스테이지]],$M$3)=0,0,QUOTIENT(표1_511214172023[[#This Row],[스테이지]],$M$3))*$L$3),"")</f>
        <v>371</v>
      </c>
      <c r="D70" s="2">
        <f>IFERROR(($K$4+(QUOTIENT((표1_511214172023[[#This Row],[스테이지]]-1),$M$4)*$L$4)),"")</f>
        <v>80</v>
      </c>
      <c r="E70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451</v>
      </c>
      <c r="F70" s="6">
        <f>IFERROR(IF(표1_511214172023[[#This Row],[스테이지]]=1,표1_511214172023[[#This Row],[최종 획득 경험치]],IF(($F69+표1_511214172023[[#This Row],[최종 획득 경험치]])&gt;$P$3,$P$3+표1_511214172023[[#This Row],[최종 획득 경험치]],($F69+표1_511214172023[[#This Row],[최종 획득 경험치]]))),"")</f>
        <v>9822</v>
      </c>
    </row>
    <row r="71" spans="2:6">
      <c r="B71" s="5">
        <v>63</v>
      </c>
      <c r="C71" s="3">
        <f>IFERROR(IF(표1_511214172023[[#This Row],[스테이지]]=1,$K$3,$C70+IF(QUOTIENT(표1_511214172023[[#This Row],[스테이지]],$M$3)=0,0,QUOTIENT(표1_511214172023[[#This Row],[스테이지]],$M$3))*$L$3),"")</f>
        <v>383</v>
      </c>
      <c r="D71" s="2">
        <f>IFERROR(($K$4+(QUOTIENT((표1_511214172023[[#This Row],[스테이지]]-1),$M$4)*$L$4)),"")</f>
        <v>80</v>
      </c>
      <c r="E71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463</v>
      </c>
      <c r="F71" s="6">
        <f>IFERROR(IF(표1_511214172023[[#This Row],[스테이지]]=1,표1_511214172023[[#This Row],[최종 획득 경험치]],IF(($F70+표1_511214172023[[#This Row],[최종 획득 경험치]])&gt;$P$3,$P$3+표1_511214172023[[#This Row],[최종 획득 경험치]],($F70+표1_511214172023[[#This Row],[최종 획득 경험치]]))),"")</f>
        <v>10285</v>
      </c>
    </row>
    <row r="72" spans="2:6">
      <c r="B72" s="5">
        <v>64</v>
      </c>
      <c r="C72" s="3">
        <f>IFERROR(IF(표1_511214172023[[#This Row],[스테이지]]=1,$K$3,$C71+IF(QUOTIENT(표1_511214172023[[#This Row],[스테이지]],$M$3)=0,0,QUOTIENT(표1_511214172023[[#This Row],[스테이지]],$M$3))*$L$3),"")</f>
        <v>395</v>
      </c>
      <c r="D72" s="2">
        <f>IFERROR(($K$4+(QUOTIENT((표1_511214172023[[#This Row],[스테이지]]-1),$M$4)*$L$4)),"")</f>
        <v>80</v>
      </c>
      <c r="E72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475</v>
      </c>
      <c r="F72" s="6">
        <f>IFERROR(IF(표1_511214172023[[#This Row],[스테이지]]=1,표1_511214172023[[#This Row],[최종 획득 경험치]],IF(($F71+표1_511214172023[[#This Row],[최종 획득 경험치]])&gt;$P$3,$P$3+표1_511214172023[[#This Row],[최종 획득 경험치]],($F71+표1_511214172023[[#This Row],[최종 획득 경험치]]))),"")</f>
        <v>10760</v>
      </c>
    </row>
    <row r="73" spans="2:6">
      <c r="B73" s="5">
        <v>65</v>
      </c>
      <c r="C73" s="3">
        <f>IFERROR(IF(표1_511214172023[[#This Row],[스테이지]]=1,$K$3,$C72+IF(QUOTIENT(표1_511214172023[[#This Row],[스테이지]],$M$3)=0,0,QUOTIENT(표1_511214172023[[#This Row],[스테이지]],$M$3))*$L$3),"")</f>
        <v>408</v>
      </c>
      <c r="D73" s="2">
        <f>IFERROR(($K$4+(QUOTIENT((표1_511214172023[[#This Row],[스테이지]]-1),$M$4)*$L$4)),"")</f>
        <v>80</v>
      </c>
      <c r="E73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488</v>
      </c>
      <c r="F73" s="6">
        <f>IFERROR(IF(표1_511214172023[[#This Row],[스테이지]]=1,표1_511214172023[[#This Row],[최종 획득 경험치]],IF(($F72+표1_511214172023[[#This Row],[최종 획득 경험치]])&gt;$P$3,$P$3+표1_511214172023[[#This Row],[최종 획득 경험치]],($F72+표1_511214172023[[#This Row],[최종 획득 경험치]]))),"")</f>
        <v>11248</v>
      </c>
    </row>
    <row r="74" spans="2:6">
      <c r="B74" s="5">
        <v>66</v>
      </c>
      <c r="C74" s="3">
        <f>IFERROR(IF(표1_511214172023[[#This Row],[스테이지]]=1,$K$3,$C73+IF(QUOTIENT(표1_511214172023[[#This Row],[스테이지]],$M$3)=0,0,QUOTIENT(표1_511214172023[[#This Row],[스테이지]],$M$3))*$L$3),"")</f>
        <v>421</v>
      </c>
      <c r="D74" s="2">
        <f>IFERROR(($K$4+(QUOTIENT((표1_511214172023[[#This Row],[스테이지]]-1),$M$4)*$L$4)),"")</f>
        <v>80</v>
      </c>
      <c r="E74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501</v>
      </c>
      <c r="F74" s="6">
        <f>IFERROR(IF(표1_511214172023[[#This Row],[스테이지]]=1,표1_511214172023[[#This Row],[최종 획득 경험치]],IF(($F73+표1_511214172023[[#This Row],[최종 획득 경험치]])&gt;$P$3,$P$3+표1_511214172023[[#This Row],[최종 획득 경험치]],($F73+표1_511214172023[[#This Row],[최종 획득 경험치]]))),"")</f>
        <v>11749</v>
      </c>
    </row>
    <row r="75" spans="2:6">
      <c r="B75" s="5">
        <v>67</v>
      </c>
      <c r="C75" s="3">
        <f>IFERROR(IF(표1_511214172023[[#This Row],[스테이지]]=1,$K$3,$C74+IF(QUOTIENT(표1_511214172023[[#This Row],[스테이지]],$M$3)=0,0,QUOTIENT(표1_511214172023[[#This Row],[스테이지]],$M$3))*$L$3),"")</f>
        <v>434</v>
      </c>
      <c r="D75" s="2">
        <f>IFERROR(($K$4+(QUOTIENT((표1_511214172023[[#This Row],[스테이지]]-1),$M$4)*$L$4)),"")</f>
        <v>80</v>
      </c>
      <c r="E75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514</v>
      </c>
      <c r="F75" s="6">
        <f>IFERROR(IF(표1_511214172023[[#This Row],[스테이지]]=1,표1_511214172023[[#This Row],[최종 획득 경험치]],IF(($F74+표1_511214172023[[#This Row],[최종 획득 경험치]])&gt;$P$3,$P$3+표1_511214172023[[#This Row],[최종 획득 경험치]],($F74+표1_511214172023[[#This Row],[최종 획득 경험치]]))),"")</f>
        <v>12263</v>
      </c>
    </row>
    <row r="76" spans="2:6">
      <c r="B76" s="5">
        <v>68</v>
      </c>
      <c r="C76" s="3">
        <f>IFERROR(IF(표1_511214172023[[#This Row],[스테이지]]=1,$K$3,$C75+IF(QUOTIENT(표1_511214172023[[#This Row],[스테이지]],$M$3)=0,0,QUOTIENT(표1_511214172023[[#This Row],[스테이지]],$M$3))*$L$3),"")</f>
        <v>447</v>
      </c>
      <c r="D76" s="2">
        <f>IFERROR(($K$4+(QUOTIENT((표1_511214172023[[#This Row],[스테이지]]-1),$M$4)*$L$4)),"")</f>
        <v>80</v>
      </c>
      <c r="E76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527</v>
      </c>
      <c r="F76" s="6">
        <f>IFERROR(IF(표1_511214172023[[#This Row],[스테이지]]=1,표1_511214172023[[#This Row],[최종 획득 경험치]],IF(($F75+표1_511214172023[[#This Row],[최종 획득 경험치]])&gt;$P$3,$P$3+표1_511214172023[[#This Row],[최종 획득 경험치]],($F75+표1_511214172023[[#This Row],[최종 획득 경험치]]))),"")</f>
        <v>12790</v>
      </c>
    </row>
    <row r="77" spans="2:6">
      <c r="B77" s="5">
        <v>69</v>
      </c>
      <c r="C77" s="3">
        <f>IFERROR(IF(표1_511214172023[[#This Row],[스테이지]]=1,$K$3,$C76+IF(QUOTIENT(표1_511214172023[[#This Row],[스테이지]],$M$3)=0,0,QUOTIENT(표1_511214172023[[#This Row],[스테이지]],$M$3))*$L$3),"")</f>
        <v>460</v>
      </c>
      <c r="D77" s="2">
        <f>IFERROR(($K$4+(QUOTIENT((표1_511214172023[[#This Row],[스테이지]]-1),$M$4)*$L$4)),"")</f>
        <v>80</v>
      </c>
      <c r="E77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540</v>
      </c>
      <c r="F77" s="6">
        <f>IFERROR(IF(표1_511214172023[[#This Row],[스테이지]]=1,표1_511214172023[[#This Row],[최종 획득 경험치]],IF(($F76+표1_511214172023[[#This Row],[최종 획득 경험치]])&gt;$P$3,$P$3+표1_511214172023[[#This Row],[최종 획득 경험치]],($F76+표1_511214172023[[#This Row],[최종 획득 경험치]]))),"")</f>
        <v>13330</v>
      </c>
    </row>
    <row r="78" spans="2:6">
      <c r="B78" s="5">
        <v>70</v>
      </c>
      <c r="C78" s="3">
        <f>IFERROR(IF(표1_511214172023[[#This Row],[스테이지]]=1,$K$3,$C77+IF(QUOTIENT(표1_511214172023[[#This Row],[스테이지]],$M$3)=0,0,QUOTIENT(표1_511214172023[[#This Row],[스테이지]],$M$3))*$L$3),"")</f>
        <v>474</v>
      </c>
      <c r="D78" s="2">
        <f>IFERROR(($K$4+(QUOTIENT((표1_511214172023[[#This Row],[스테이지]]-1),$M$4)*$L$4)),"")</f>
        <v>80</v>
      </c>
      <c r="E78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554</v>
      </c>
      <c r="F78" s="6">
        <f>IFERROR(IF(표1_511214172023[[#This Row],[스테이지]]=1,표1_511214172023[[#This Row],[최종 획득 경험치]],IF(($F77+표1_511214172023[[#This Row],[최종 획득 경험치]])&gt;$P$3,$P$3+표1_511214172023[[#This Row],[최종 획득 경험치]],($F77+표1_511214172023[[#This Row],[최종 획득 경험치]]))),"")</f>
        <v>13884</v>
      </c>
    </row>
    <row r="79" spans="2:6">
      <c r="B79" s="5">
        <v>71</v>
      </c>
      <c r="C79" s="3">
        <f>IFERROR(IF(표1_511214172023[[#This Row],[스테이지]]=1,$K$3,$C78+IF(QUOTIENT(표1_511214172023[[#This Row],[스테이지]],$M$3)=0,0,QUOTIENT(표1_511214172023[[#This Row],[스테이지]],$M$3))*$L$3),"")</f>
        <v>488</v>
      </c>
      <c r="D79" s="2">
        <f>IFERROR(($K$4+(QUOTIENT((표1_511214172023[[#This Row],[스테이지]]-1),$M$4)*$L$4)),"")</f>
        <v>80</v>
      </c>
      <c r="E79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568</v>
      </c>
      <c r="F79" s="6">
        <f>IFERROR(IF(표1_511214172023[[#This Row],[스테이지]]=1,표1_511214172023[[#This Row],[최종 획득 경험치]],IF(($F78+표1_511214172023[[#This Row],[최종 획득 경험치]])&gt;$P$3,$P$3+표1_511214172023[[#This Row],[최종 획득 경험치]],($F78+표1_511214172023[[#This Row],[최종 획득 경험치]]))),"")</f>
        <v>14452</v>
      </c>
    </row>
    <row r="80" spans="2:6">
      <c r="B80" s="5">
        <v>72</v>
      </c>
      <c r="C80" s="3">
        <f>IFERROR(IF(표1_511214172023[[#This Row],[스테이지]]=1,$K$3,$C79+IF(QUOTIENT(표1_511214172023[[#This Row],[스테이지]],$M$3)=0,0,QUOTIENT(표1_511214172023[[#This Row],[스테이지]],$M$3))*$L$3),"")</f>
        <v>502</v>
      </c>
      <c r="D80" s="2">
        <f>IFERROR(($K$4+(QUOTIENT((표1_511214172023[[#This Row],[스테이지]]-1),$M$4)*$L$4)),"")</f>
        <v>80</v>
      </c>
      <c r="E80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582</v>
      </c>
      <c r="F80" s="6">
        <f>IFERROR(IF(표1_511214172023[[#This Row],[스테이지]]=1,표1_511214172023[[#This Row],[최종 획득 경험치]],IF(($F79+표1_511214172023[[#This Row],[최종 획득 경험치]])&gt;$P$3,$P$3+표1_511214172023[[#This Row],[최종 획득 경험치]],($F79+표1_511214172023[[#This Row],[최종 획득 경험치]]))),"")</f>
        <v>15034</v>
      </c>
    </row>
    <row r="81" spans="2:6">
      <c r="B81" s="5">
        <v>73</v>
      </c>
      <c r="C81" s="3">
        <f>IFERROR(IF(표1_511214172023[[#This Row],[스테이지]]=1,$K$3,$C80+IF(QUOTIENT(표1_511214172023[[#This Row],[스테이지]],$M$3)=0,0,QUOTIENT(표1_511214172023[[#This Row],[스테이지]],$M$3))*$L$3),"")</f>
        <v>516</v>
      </c>
      <c r="D81" s="2">
        <f>IFERROR(($K$4+(QUOTIENT((표1_511214172023[[#This Row],[스테이지]]-1),$M$4)*$L$4)),"")</f>
        <v>80</v>
      </c>
      <c r="E81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596</v>
      </c>
      <c r="F81" s="6">
        <f>IFERROR(IF(표1_511214172023[[#This Row],[스테이지]]=1,표1_511214172023[[#This Row],[최종 획득 경험치]],IF(($F80+표1_511214172023[[#This Row],[최종 획득 경험치]])&gt;$P$3,$P$3+표1_511214172023[[#This Row],[최종 획득 경험치]],($F80+표1_511214172023[[#This Row],[최종 획득 경험치]]))),"")</f>
        <v>15630</v>
      </c>
    </row>
    <row r="82" spans="2:6">
      <c r="B82" s="5">
        <v>74</v>
      </c>
      <c r="C82" s="3">
        <f>IFERROR(IF(표1_511214172023[[#This Row],[스테이지]]=1,$K$3,$C81+IF(QUOTIENT(표1_511214172023[[#This Row],[스테이지]],$M$3)=0,0,QUOTIENT(표1_511214172023[[#This Row],[스테이지]],$M$3))*$L$3),"")</f>
        <v>530</v>
      </c>
      <c r="D82" s="2">
        <f>IFERROR(($K$4+(QUOTIENT((표1_511214172023[[#This Row],[스테이지]]-1),$M$4)*$L$4)),"")</f>
        <v>80</v>
      </c>
      <c r="E82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610</v>
      </c>
      <c r="F82" s="6">
        <f>IFERROR(IF(표1_511214172023[[#This Row],[스테이지]]=1,표1_511214172023[[#This Row],[최종 획득 경험치]],IF(($F81+표1_511214172023[[#This Row],[최종 획득 경험치]])&gt;$P$3,$P$3+표1_511214172023[[#This Row],[최종 획득 경험치]],($F81+표1_511214172023[[#This Row],[최종 획득 경험치]]))),"")</f>
        <v>16240</v>
      </c>
    </row>
    <row r="83" spans="2:6">
      <c r="B83" s="5">
        <v>75</v>
      </c>
      <c r="C83" s="3">
        <f>IFERROR(IF(표1_511214172023[[#This Row],[스테이지]]=1,$K$3,$C82+IF(QUOTIENT(표1_511214172023[[#This Row],[스테이지]],$M$3)=0,0,QUOTIENT(표1_511214172023[[#This Row],[스테이지]],$M$3))*$L$3),"")</f>
        <v>545</v>
      </c>
      <c r="D83" s="2">
        <f>IFERROR(($K$4+(QUOTIENT((표1_511214172023[[#This Row],[스테이지]]-1),$M$4)*$L$4)),"")</f>
        <v>80</v>
      </c>
      <c r="E83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625</v>
      </c>
      <c r="F83" s="6">
        <f>IFERROR(IF(표1_511214172023[[#This Row],[스테이지]]=1,표1_511214172023[[#This Row],[최종 획득 경험치]],IF(($F82+표1_511214172023[[#This Row],[최종 획득 경험치]])&gt;$P$3,$P$3+표1_511214172023[[#This Row],[최종 획득 경험치]],($F82+표1_511214172023[[#This Row],[최종 획득 경험치]]))),"")</f>
        <v>16865</v>
      </c>
    </row>
    <row r="84" spans="2:6">
      <c r="B84" s="5">
        <v>76</v>
      </c>
      <c r="C84" s="3">
        <f>IFERROR(IF(표1_511214172023[[#This Row],[스테이지]]=1,$K$3,$C83+IF(QUOTIENT(표1_511214172023[[#This Row],[스테이지]],$M$3)=0,0,QUOTIENT(표1_511214172023[[#This Row],[스테이지]],$M$3))*$L$3),"")</f>
        <v>560</v>
      </c>
      <c r="D84" s="2">
        <f>IFERROR(($K$4+(QUOTIENT((표1_511214172023[[#This Row],[스테이지]]-1),$M$4)*$L$4)),"")</f>
        <v>100</v>
      </c>
      <c r="E84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660</v>
      </c>
      <c r="F84" s="6">
        <f>IFERROR(IF(표1_511214172023[[#This Row],[스테이지]]=1,표1_511214172023[[#This Row],[최종 획득 경험치]],IF(($F83+표1_511214172023[[#This Row],[최종 획득 경험치]])&gt;$P$3,$P$3+표1_511214172023[[#This Row],[최종 획득 경험치]],($F83+표1_511214172023[[#This Row],[최종 획득 경험치]]))),"")</f>
        <v>17525</v>
      </c>
    </row>
    <row r="85" spans="2:6">
      <c r="B85" s="5">
        <v>77</v>
      </c>
      <c r="C85" s="3">
        <f>IFERROR(IF(표1_511214172023[[#This Row],[스테이지]]=1,$K$3,$C84+IF(QUOTIENT(표1_511214172023[[#This Row],[스테이지]],$M$3)=0,0,QUOTIENT(표1_511214172023[[#This Row],[스테이지]],$M$3))*$L$3),"")</f>
        <v>575</v>
      </c>
      <c r="D85" s="2">
        <f>IFERROR(($K$4+(QUOTIENT((표1_511214172023[[#This Row],[스테이지]]-1),$M$4)*$L$4)),"")</f>
        <v>100</v>
      </c>
      <c r="E85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675</v>
      </c>
      <c r="F85" s="6">
        <f>IFERROR(IF(표1_511214172023[[#This Row],[스테이지]]=1,표1_511214172023[[#This Row],[최종 획득 경험치]],IF(($F84+표1_511214172023[[#This Row],[최종 획득 경험치]])&gt;$P$3,$P$3+표1_511214172023[[#This Row],[최종 획득 경험치]],($F84+표1_511214172023[[#This Row],[최종 획득 경험치]]))),"")</f>
        <v>18200</v>
      </c>
    </row>
    <row r="86" spans="2:6">
      <c r="B86" s="5">
        <v>78</v>
      </c>
      <c r="C86" s="3">
        <f>IFERROR(IF(표1_511214172023[[#This Row],[스테이지]]=1,$K$3,$C85+IF(QUOTIENT(표1_511214172023[[#This Row],[스테이지]],$M$3)=0,0,QUOTIENT(표1_511214172023[[#This Row],[스테이지]],$M$3))*$L$3),"")</f>
        <v>590</v>
      </c>
      <c r="D86" s="2">
        <f>IFERROR(($K$4+(QUOTIENT((표1_511214172023[[#This Row],[스테이지]]-1),$M$4)*$L$4)),"")</f>
        <v>100</v>
      </c>
      <c r="E86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690</v>
      </c>
      <c r="F86" s="6">
        <f>IFERROR(IF(표1_511214172023[[#This Row],[스테이지]]=1,표1_511214172023[[#This Row],[최종 획득 경험치]],IF(($F85+표1_511214172023[[#This Row],[최종 획득 경험치]])&gt;$P$3,$P$3+표1_511214172023[[#This Row],[최종 획득 경험치]],($F85+표1_511214172023[[#This Row],[최종 획득 경험치]]))),"")</f>
        <v>18890</v>
      </c>
    </row>
    <row r="87" spans="2:6">
      <c r="B87" s="5">
        <v>79</v>
      </c>
      <c r="C87" s="3">
        <f>IFERROR(IF(표1_511214172023[[#This Row],[스테이지]]=1,$K$3,$C86+IF(QUOTIENT(표1_511214172023[[#This Row],[스테이지]],$M$3)=0,0,QUOTIENT(표1_511214172023[[#This Row],[스테이지]],$M$3))*$L$3),"")</f>
        <v>605</v>
      </c>
      <c r="D87" s="2">
        <f>IFERROR(($K$4+(QUOTIENT((표1_511214172023[[#This Row],[스테이지]]-1),$M$4)*$L$4)),"")</f>
        <v>100</v>
      </c>
      <c r="E87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705</v>
      </c>
      <c r="F87" s="6">
        <f>IFERROR(IF(표1_511214172023[[#This Row],[스테이지]]=1,표1_511214172023[[#This Row],[최종 획득 경험치]],IF(($F86+표1_511214172023[[#This Row],[최종 획득 경험치]])&gt;$P$3,$P$3+표1_511214172023[[#This Row],[최종 획득 경험치]],($F86+표1_511214172023[[#This Row],[최종 획득 경험치]]))),"")</f>
        <v>19595</v>
      </c>
    </row>
    <row r="88" spans="2:6">
      <c r="B88" s="5">
        <v>80</v>
      </c>
      <c r="C88" s="3">
        <f>IFERROR(IF(표1_511214172023[[#This Row],[스테이지]]=1,$K$3,$C87+IF(QUOTIENT(표1_511214172023[[#This Row],[스테이지]],$M$3)=0,0,QUOTIENT(표1_511214172023[[#This Row],[스테이지]],$M$3))*$L$3),"")</f>
        <v>621</v>
      </c>
      <c r="D88" s="2">
        <f>IFERROR(($K$4+(QUOTIENT((표1_511214172023[[#This Row],[스테이지]]-1),$M$4)*$L$4)),"")</f>
        <v>100</v>
      </c>
      <c r="E88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721</v>
      </c>
      <c r="F88" s="6">
        <f>IFERROR(IF(표1_511214172023[[#This Row],[스테이지]]=1,표1_511214172023[[#This Row],[최종 획득 경험치]],IF(($F87+표1_511214172023[[#This Row],[최종 획득 경험치]])&gt;$P$3,$P$3+표1_511214172023[[#This Row],[최종 획득 경험치]],($F87+표1_511214172023[[#This Row],[최종 획득 경험치]]))),"")</f>
        <v>20316</v>
      </c>
    </row>
    <row r="89" spans="2:6">
      <c r="B89" s="5">
        <v>81</v>
      </c>
      <c r="C89" s="3">
        <f>IFERROR(IF(표1_511214172023[[#This Row],[스테이지]]=1,$K$3,$C88+IF(QUOTIENT(표1_511214172023[[#This Row],[스테이지]],$M$3)=0,0,QUOTIENT(표1_511214172023[[#This Row],[스테이지]],$M$3))*$L$3),"")</f>
        <v>637</v>
      </c>
      <c r="D89" s="2">
        <f>IFERROR(($K$4+(QUOTIENT((표1_511214172023[[#This Row],[스테이지]]-1),$M$4)*$L$4)),"")</f>
        <v>100</v>
      </c>
      <c r="E89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737</v>
      </c>
      <c r="F89" s="6">
        <f>IFERROR(IF(표1_511214172023[[#This Row],[스테이지]]=1,표1_511214172023[[#This Row],[최종 획득 경험치]],IF(($F88+표1_511214172023[[#This Row],[최종 획득 경험치]])&gt;$P$3,$P$3+표1_511214172023[[#This Row],[최종 획득 경험치]],($F88+표1_511214172023[[#This Row],[최종 획득 경험치]]))),"")</f>
        <v>21053</v>
      </c>
    </row>
    <row r="90" spans="2:6">
      <c r="B90" s="5">
        <v>82</v>
      </c>
      <c r="C90" s="3">
        <f>IFERROR(IF(표1_511214172023[[#This Row],[스테이지]]=1,$K$3,$C89+IF(QUOTIENT(표1_511214172023[[#This Row],[스테이지]],$M$3)=0,0,QUOTIENT(표1_511214172023[[#This Row],[스테이지]],$M$3))*$L$3),"")</f>
        <v>653</v>
      </c>
      <c r="D90" s="2">
        <f>IFERROR(($K$4+(QUOTIENT((표1_511214172023[[#This Row],[스테이지]]-1),$M$4)*$L$4)),"")</f>
        <v>100</v>
      </c>
      <c r="E90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753</v>
      </c>
      <c r="F90" s="6">
        <f>IFERROR(IF(표1_511214172023[[#This Row],[스테이지]]=1,표1_511214172023[[#This Row],[최종 획득 경험치]],IF(($F89+표1_511214172023[[#This Row],[최종 획득 경험치]])&gt;$P$3,$P$3+표1_511214172023[[#This Row],[최종 획득 경험치]],($F89+표1_511214172023[[#This Row],[최종 획득 경험치]]))),"")</f>
        <v>21806</v>
      </c>
    </row>
    <row r="91" spans="2:6">
      <c r="B91" s="5">
        <v>83</v>
      </c>
      <c r="C91" s="3">
        <f>IFERROR(IF(표1_511214172023[[#This Row],[스테이지]]=1,$K$3,$C90+IF(QUOTIENT(표1_511214172023[[#This Row],[스테이지]],$M$3)=0,0,QUOTIENT(표1_511214172023[[#This Row],[스테이지]],$M$3))*$L$3),"")</f>
        <v>669</v>
      </c>
      <c r="D91" s="2">
        <f>IFERROR(($K$4+(QUOTIENT((표1_511214172023[[#This Row],[스테이지]]-1),$M$4)*$L$4)),"")</f>
        <v>100</v>
      </c>
      <c r="E91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769</v>
      </c>
      <c r="F91" s="6">
        <f>IFERROR(IF(표1_511214172023[[#This Row],[스테이지]]=1,표1_511214172023[[#This Row],[최종 획득 경험치]],IF(($F90+표1_511214172023[[#This Row],[최종 획득 경험치]])&gt;$P$3,$P$3+표1_511214172023[[#This Row],[최종 획득 경험치]],($F90+표1_511214172023[[#This Row],[최종 획득 경험치]]))),"")</f>
        <v>22575</v>
      </c>
    </row>
    <row r="92" spans="2:6">
      <c r="B92" s="5">
        <v>84</v>
      </c>
      <c r="C92" s="3">
        <f>IFERROR(IF(표1_511214172023[[#This Row],[스테이지]]=1,$K$3,$C91+IF(QUOTIENT(표1_511214172023[[#This Row],[스테이지]],$M$3)=0,0,QUOTIENT(표1_511214172023[[#This Row],[스테이지]],$M$3))*$L$3),"")</f>
        <v>685</v>
      </c>
      <c r="D92" s="2">
        <f>IFERROR(($K$4+(QUOTIENT((표1_511214172023[[#This Row],[스테이지]]-1),$M$4)*$L$4)),"")</f>
        <v>100</v>
      </c>
      <c r="E92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785</v>
      </c>
      <c r="F92" s="6">
        <f>IFERROR(IF(표1_511214172023[[#This Row],[스테이지]]=1,표1_511214172023[[#This Row],[최종 획득 경험치]],IF(($F91+표1_511214172023[[#This Row],[최종 획득 경험치]])&gt;$P$3,$P$3+표1_511214172023[[#This Row],[최종 획득 경험치]],($F91+표1_511214172023[[#This Row],[최종 획득 경험치]]))),"")</f>
        <v>23360</v>
      </c>
    </row>
    <row r="93" spans="2:6">
      <c r="B93" s="5">
        <v>85</v>
      </c>
      <c r="C93" s="3">
        <f>IFERROR(IF(표1_511214172023[[#This Row],[스테이지]]=1,$K$3,$C92+IF(QUOTIENT(표1_511214172023[[#This Row],[스테이지]],$M$3)=0,0,QUOTIENT(표1_511214172023[[#This Row],[스테이지]],$M$3))*$L$3),"")</f>
        <v>702</v>
      </c>
      <c r="D93" s="2">
        <f>IFERROR(($K$4+(QUOTIENT((표1_511214172023[[#This Row],[스테이지]]-1),$M$4)*$L$4)),"")</f>
        <v>100</v>
      </c>
      <c r="E93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802</v>
      </c>
      <c r="F93" s="6">
        <f>IFERROR(IF(표1_511214172023[[#This Row],[스테이지]]=1,표1_511214172023[[#This Row],[최종 획득 경험치]],IF(($F92+표1_511214172023[[#This Row],[최종 획득 경험치]])&gt;$P$3,$P$3+표1_511214172023[[#This Row],[최종 획득 경험치]],($F92+표1_511214172023[[#This Row],[최종 획득 경험치]]))),"")</f>
        <v>24162</v>
      </c>
    </row>
    <row r="94" spans="2:6">
      <c r="B94" s="5">
        <v>86</v>
      </c>
      <c r="C94" s="3">
        <f>IFERROR(IF(표1_511214172023[[#This Row],[스테이지]]=1,$K$3,$C93+IF(QUOTIENT(표1_511214172023[[#This Row],[스테이지]],$M$3)=0,0,QUOTIENT(표1_511214172023[[#This Row],[스테이지]],$M$3))*$L$3),"")</f>
        <v>719</v>
      </c>
      <c r="D94" s="2">
        <f>IFERROR(($K$4+(QUOTIENT((표1_511214172023[[#This Row],[스테이지]]-1),$M$4)*$L$4)),"")</f>
        <v>100</v>
      </c>
      <c r="E94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819</v>
      </c>
      <c r="F94" s="6">
        <f>IFERROR(IF(표1_511214172023[[#This Row],[스테이지]]=1,표1_511214172023[[#This Row],[최종 획득 경험치]],IF(($F93+표1_511214172023[[#This Row],[최종 획득 경험치]])&gt;$P$3,$P$3+표1_511214172023[[#This Row],[최종 획득 경험치]],($F93+표1_511214172023[[#This Row],[최종 획득 경험치]]))),"")</f>
        <v>24981</v>
      </c>
    </row>
    <row r="95" spans="2:6">
      <c r="B95" s="5">
        <v>87</v>
      </c>
      <c r="C95" s="3">
        <f>IFERROR(IF(표1_511214172023[[#This Row],[스테이지]]=1,$K$3,$C94+IF(QUOTIENT(표1_511214172023[[#This Row],[스테이지]],$M$3)=0,0,QUOTIENT(표1_511214172023[[#This Row],[스테이지]],$M$3))*$L$3),"")</f>
        <v>736</v>
      </c>
      <c r="D95" s="2">
        <f>IFERROR(($K$4+(QUOTIENT((표1_511214172023[[#This Row],[스테이지]]-1),$M$4)*$L$4)),"")</f>
        <v>100</v>
      </c>
      <c r="E95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836</v>
      </c>
      <c r="F95" s="6">
        <f>IFERROR(IF(표1_511214172023[[#This Row],[스테이지]]=1,표1_511214172023[[#This Row],[최종 획득 경험치]],IF(($F94+표1_511214172023[[#This Row],[최종 획득 경험치]])&gt;$P$3,$P$3+표1_511214172023[[#This Row],[최종 획득 경험치]],($F94+표1_511214172023[[#This Row],[최종 획득 경험치]]))),"")</f>
        <v>25817</v>
      </c>
    </row>
    <row r="96" spans="2:6">
      <c r="B96" s="5">
        <v>88</v>
      </c>
      <c r="C96" s="3">
        <f>IFERROR(IF(표1_511214172023[[#This Row],[스테이지]]=1,$K$3,$C95+IF(QUOTIENT(표1_511214172023[[#This Row],[스테이지]],$M$3)=0,0,QUOTIENT(표1_511214172023[[#This Row],[스테이지]],$M$3))*$L$3),"")</f>
        <v>753</v>
      </c>
      <c r="D96" s="2">
        <f>IFERROR(($K$4+(QUOTIENT((표1_511214172023[[#This Row],[스테이지]]-1),$M$4)*$L$4)),"")</f>
        <v>100</v>
      </c>
      <c r="E96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853</v>
      </c>
      <c r="F96" s="6">
        <f>IFERROR(IF(표1_511214172023[[#This Row],[스테이지]]=1,표1_511214172023[[#This Row],[최종 획득 경험치]],IF(($F95+표1_511214172023[[#This Row],[최종 획득 경험치]])&gt;$P$3,$P$3+표1_511214172023[[#This Row],[최종 획득 경험치]],($F95+표1_511214172023[[#This Row],[최종 획득 경험치]]))),"")</f>
        <v>26670</v>
      </c>
    </row>
    <row r="97" spans="2:6">
      <c r="B97" s="5">
        <v>89</v>
      </c>
      <c r="C97" s="3">
        <f>IFERROR(IF(표1_511214172023[[#This Row],[스테이지]]=1,$K$3,$C96+IF(QUOTIENT(표1_511214172023[[#This Row],[스테이지]],$M$3)=0,0,QUOTIENT(표1_511214172023[[#This Row],[스테이지]],$M$3))*$L$3),"")</f>
        <v>770</v>
      </c>
      <c r="D97" s="2">
        <f>IFERROR(($K$4+(QUOTIENT((표1_511214172023[[#This Row],[스테이지]]-1),$M$4)*$L$4)),"")</f>
        <v>100</v>
      </c>
      <c r="E97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870</v>
      </c>
      <c r="F97" s="6">
        <f>IFERROR(IF(표1_511214172023[[#This Row],[스테이지]]=1,표1_511214172023[[#This Row],[최종 획득 경험치]],IF(($F96+표1_511214172023[[#This Row],[최종 획득 경험치]])&gt;$P$3,$P$3+표1_511214172023[[#This Row],[최종 획득 경험치]],($F96+표1_511214172023[[#This Row],[최종 획득 경험치]]))),"")</f>
        <v>27540</v>
      </c>
    </row>
    <row r="98" spans="2:6">
      <c r="B98" s="5">
        <v>90</v>
      </c>
      <c r="C98" s="3">
        <f>IFERROR(IF(표1_511214172023[[#This Row],[스테이지]]=1,$K$3,$C97+IF(QUOTIENT(표1_511214172023[[#This Row],[스테이지]],$M$3)=0,0,QUOTIENT(표1_511214172023[[#This Row],[스테이지]],$M$3))*$L$3),"")</f>
        <v>788</v>
      </c>
      <c r="D98" s="2">
        <f>IFERROR(($K$4+(QUOTIENT((표1_511214172023[[#This Row],[스테이지]]-1),$M$4)*$L$4)),"")</f>
        <v>100</v>
      </c>
      <c r="E98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888</v>
      </c>
      <c r="F98" s="6">
        <f>IFERROR(IF(표1_511214172023[[#This Row],[스테이지]]=1,표1_511214172023[[#This Row],[최종 획득 경험치]],IF(($F97+표1_511214172023[[#This Row],[최종 획득 경험치]])&gt;$P$3,$P$3+표1_511214172023[[#This Row],[최종 획득 경험치]],($F97+표1_511214172023[[#This Row],[최종 획득 경험치]]))),"")</f>
        <v>28428</v>
      </c>
    </row>
    <row r="99" spans="2:6">
      <c r="B99" s="5">
        <v>91</v>
      </c>
      <c r="C99" s="3">
        <f>IFERROR(IF(표1_511214172023[[#This Row],[스테이지]]=1,$K$3,$C98+IF(QUOTIENT(표1_511214172023[[#This Row],[스테이지]],$M$3)=0,0,QUOTIENT(표1_511214172023[[#This Row],[스테이지]],$M$3))*$L$3),"")</f>
        <v>806</v>
      </c>
      <c r="D99" s="2">
        <f>IFERROR(($K$4+(QUOTIENT((표1_511214172023[[#This Row],[스테이지]]-1),$M$4)*$L$4)),"")</f>
        <v>120</v>
      </c>
      <c r="E99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926</v>
      </c>
      <c r="F99" s="6">
        <f>IFERROR(IF(표1_511214172023[[#This Row],[스테이지]]=1,표1_511214172023[[#This Row],[최종 획득 경험치]],IF(($F98+표1_511214172023[[#This Row],[최종 획득 경험치]])&gt;$P$3,$P$3+표1_511214172023[[#This Row],[최종 획득 경험치]],($F98+표1_511214172023[[#This Row],[최종 획득 경험치]]))),"")</f>
        <v>29354</v>
      </c>
    </row>
    <row r="100" spans="2:6">
      <c r="B100" s="5">
        <v>92</v>
      </c>
      <c r="C100" s="3">
        <f>IFERROR(IF(표1_511214172023[[#This Row],[스테이지]]=1,$K$3,$C99+IF(QUOTIENT(표1_511214172023[[#This Row],[스테이지]],$M$3)=0,0,QUOTIENT(표1_511214172023[[#This Row],[스테이지]],$M$3))*$L$3),"")</f>
        <v>824</v>
      </c>
      <c r="D100" s="2">
        <f>IFERROR(($K$4+(QUOTIENT((표1_511214172023[[#This Row],[스테이지]]-1),$M$4)*$L$4)),"")</f>
        <v>120</v>
      </c>
      <c r="E100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944</v>
      </c>
      <c r="F100" s="6">
        <f>IFERROR(IF(표1_511214172023[[#This Row],[스테이지]]=1,표1_511214172023[[#This Row],[최종 획득 경험치]],IF(($F99+표1_511214172023[[#This Row],[최종 획득 경험치]])&gt;$P$3,$P$3+표1_511214172023[[#This Row],[최종 획득 경험치]],($F99+표1_511214172023[[#This Row],[최종 획득 경험치]]))),"")</f>
        <v>30298</v>
      </c>
    </row>
    <row r="101" spans="2:6">
      <c r="B101" s="5">
        <v>93</v>
      </c>
      <c r="C101" s="3">
        <f>IFERROR(IF(표1_511214172023[[#This Row],[스테이지]]=1,$K$3,$C100+IF(QUOTIENT(표1_511214172023[[#This Row],[스테이지]],$M$3)=0,0,QUOTIENT(표1_511214172023[[#This Row],[스테이지]],$M$3))*$L$3),"")</f>
        <v>842</v>
      </c>
      <c r="D101" s="2">
        <f>IFERROR(($K$4+(QUOTIENT((표1_511214172023[[#This Row],[스테이지]]-1),$M$4)*$L$4)),"")</f>
        <v>120</v>
      </c>
      <c r="E101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962</v>
      </c>
      <c r="F101" s="6">
        <f>IFERROR(IF(표1_511214172023[[#This Row],[스테이지]]=1,표1_511214172023[[#This Row],[최종 획득 경험치]],IF(($F100+표1_511214172023[[#This Row],[최종 획득 경험치]])&gt;$P$3,$P$3+표1_511214172023[[#This Row],[최종 획득 경험치]],($F100+표1_511214172023[[#This Row],[최종 획득 경험치]]))),"")</f>
        <v>31260</v>
      </c>
    </row>
    <row r="102" spans="2:6">
      <c r="B102" s="5">
        <v>94</v>
      </c>
      <c r="C102" s="3">
        <f>IFERROR(IF(표1_511214172023[[#This Row],[스테이지]]=1,$K$3,$C101+IF(QUOTIENT(표1_511214172023[[#This Row],[스테이지]],$M$3)=0,0,QUOTIENT(표1_511214172023[[#This Row],[스테이지]],$M$3))*$L$3),"")</f>
        <v>860</v>
      </c>
      <c r="D102" s="2">
        <f>IFERROR(($K$4+(QUOTIENT((표1_511214172023[[#This Row],[스테이지]]-1),$M$4)*$L$4)),"")</f>
        <v>120</v>
      </c>
      <c r="E102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980</v>
      </c>
      <c r="F102" s="6">
        <f>IFERROR(IF(표1_511214172023[[#This Row],[스테이지]]=1,표1_511214172023[[#This Row],[최종 획득 경험치]],IF(($F101+표1_511214172023[[#This Row],[최종 획득 경험치]])&gt;$P$3,$P$3+표1_511214172023[[#This Row],[최종 획득 경험치]],($F101+표1_511214172023[[#This Row],[최종 획득 경험치]]))),"")</f>
        <v>32240</v>
      </c>
    </row>
    <row r="103" spans="2:6">
      <c r="B103" s="5">
        <v>95</v>
      </c>
      <c r="C103" s="3">
        <f>IFERROR(IF(표1_511214172023[[#This Row],[스테이지]]=1,$K$3,$C102+IF(QUOTIENT(표1_511214172023[[#This Row],[스테이지]],$M$3)=0,0,QUOTIENT(표1_511214172023[[#This Row],[스테이지]],$M$3))*$L$3),"")</f>
        <v>879</v>
      </c>
      <c r="D103" s="2">
        <f>IFERROR(($K$4+(QUOTIENT((표1_511214172023[[#This Row],[스테이지]]-1),$M$4)*$L$4)),"")</f>
        <v>120</v>
      </c>
      <c r="E103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999</v>
      </c>
      <c r="F103" s="6">
        <f>IFERROR(IF(표1_511214172023[[#This Row],[스테이지]]=1,표1_511214172023[[#This Row],[최종 획득 경험치]],IF(($F102+표1_511214172023[[#This Row],[최종 획득 경험치]])&gt;$P$3,$P$3+표1_511214172023[[#This Row],[최종 획득 경험치]],($F102+표1_511214172023[[#This Row],[최종 획득 경험치]]))),"")</f>
        <v>33239</v>
      </c>
    </row>
    <row r="104" spans="2:6">
      <c r="B104" s="5">
        <v>96</v>
      </c>
      <c r="C104" s="3">
        <f>IFERROR(IF(표1_511214172023[[#This Row],[스테이지]]=1,$K$3,$C103+IF(QUOTIENT(표1_511214172023[[#This Row],[스테이지]],$M$3)=0,0,QUOTIENT(표1_511214172023[[#This Row],[스테이지]],$M$3))*$L$3),"")</f>
        <v>898</v>
      </c>
      <c r="D104" s="2">
        <f>IFERROR(($K$4+(QUOTIENT((표1_511214172023[[#This Row],[스테이지]]-1),$M$4)*$L$4)),"")</f>
        <v>120</v>
      </c>
      <c r="E104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1018</v>
      </c>
      <c r="F104" s="6">
        <f>IFERROR(IF(표1_511214172023[[#This Row],[스테이지]]=1,표1_511214172023[[#This Row],[최종 획득 경험치]],IF(($F103+표1_511214172023[[#This Row],[최종 획득 경험치]])&gt;$P$3,$P$3+표1_511214172023[[#This Row],[최종 획득 경험치]],($F103+표1_511214172023[[#This Row],[최종 획득 경험치]]))),"")</f>
        <v>34257</v>
      </c>
    </row>
    <row r="105" spans="2:6">
      <c r="B105" s="5">
        <v>97</v>
      </c>
      <c r="C105" s="3">
        <f>IFERROR(IF(표1_511214172023[[#This Row],[스테이지]]=1,$K$3,$C104+IF(QUOTIENT(표1_511214172023[[#This Row],[스테이지]],$M$3)=0,0,QUOTIENT(표1_511214172023[[#This Row],[스테이지]],$M$3))*$L$3),"")</f>
        <v>917</v>
      </c>
      <c r="D105" s="2">
        <f>IFERROR(($K$4+(QUOTIENT((표1_511214172023[[#This Row],[스테이지]]-1),$M$4)*$L$4)),"")</f>
        <v>120</v>
      </c>
      <c r="E105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1037</v>
      </c>
      <c r="F105" s="6">
        <f>IFERROR(IF(표1_511214172023[[#This Row],[스테이지]]=1,표1_511214172023[[#This Row],[최종 획득 경험치]],IF(($F104+표1_511214172023[[#This Row],[최종 획득 경험치]])&gt;$P$3,$P$3+표1_511214172023[[#This Row],[최종 획득 경험치]],($F104+표1_511214172023[[#This Row],[최종 획득 경험치]]))),"")</f>
        <v>35294</v>
      </c>
    </row>
    <row r="106" spans="2:6">
      <c r="B106" s="5">
        <v>98</v>
      </c>
      <c r="C106" s="3">
        <f>IFERROR(IF(표1_511214172023[[#This Row],[스테이지]]=1,$K$3,$C105+IF(QUOTIENT(표1_511214172023[[#This Row],[스테이지]],$M$3)=0,0,QUOTIENT(표1_511214172023[[#This Row],[스테이지]],$M$3))*$L$3),"")</f>
        <v>936</v>
      </c>
      <c r="D106" s="2">
        <f>IFERROR(($K$4+(QUOTIENT((표1_511214172023[[#This Row],[스테이지]]-1),$M$4)*$L$4)),"")</f>
        <v>120</v>
      </c>
      <c r="E106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1056</v>
      </c>
      <c r="F106" s="6">
        <f>IFERROR(IF(표1_511214172023[[#This Row],[스테이지]]=1,표1_511214172023[[#This Row],[최종 획득 경험치]],IF(($F105+표1_511214172023[[#This Row],[최종 획득 경험치]])&gt;$P$3,$P$3+표1_511214172023[[#This Row],[최종 획득 경험치]],($F105+표1_511214172023[[#This Row],[최종 획득 경험치]]))),"")</f>
        <v>36350</v>
      </c>
    </row>
    <row r="107" spans="2:6">
      <c r="B107" s="5">
        <v>99</v>
      </c>
      <c r="C107" s="3">
        <f>IFERROR(IF(표1_511214172023[[#This Row],[스테이지]]=1,$K$3,$C106+IF(QUOTIENT(표1_511214172023[[#This Row],[스테이지]],$M$3)=0,0,QUOTIENT(표1_511214172023[[#This Row],[스테이지]],$M$3))*$L$3),"")</f>
        <v>955</v>
      </c>
      <c r="D107" s="2">
        <f>IFERROR(($K$4+(QUOTIENT((표1_511214172023[[#This Row],[스테이지]]-1),$M$4)*$L$4)),"")</f>
        <v>120</v>
      </c>
      <c r="E107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1075</v>
      </c>
      <c r="F107" s="6">
        <f>IFERROR(IF(표1_511214172023[[#This Row],[스테이지]]=1,표1_511214172023[[#This Row],[최종 획득 경험치]],IF(($F106+표1_511214172023[[#This Row],[최종 획득 경험치]])&gt;$P$3,$P$3+표1_511214172023[[#This Row],[최종 획득 경험치]],($F106+표1_511214172023[[#This Row],[최종 획득 경험치]]))),"")</f>
        <v>37425</v>
      </c>
    </row>
    <row r="108" spans="2:6">
      <c r="B108" s="5">
        <v>100</v>
      </c>
      <c r="C108" s="3">
        <f>IFERROR(IF(표1_511214172023[[#This Row],[스테이지]]=1,$K$3,$C107+IF(QUOTIENT(표1_511214172023[[#This Row],[스테이지]],$M$3)=0,0,QUOTIENT(표1_511214172023[[#This Row],[스테이지]],$M$3))*$L$3),"")</f>
        <v>975</v>
      </c>
      <c r="D108" s="2">
        <f>IFERROR(($K$4+(QUOTIENT((표1_511214172023[[#This Row],[스테이지]]-1),$M$4)*$L$4)),"")</f>
        <v>120</v>
      </c>
      <c r="E108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1095</v>
      </c>
      <c r="F108" s="6">
        <f>IFERROR(IF(표1_511214172023[[#This Row],[스테이지]]=1,표1_511214172023[[#This Row],[최종 획득 경험치]],IF(($F107+표1_511214172023[[#This Row],[최종 획득 경험치]])&gt;$P$3,$P$3+표1_511214172023[[#This Row],[최종 획득 경험치]],($F107+표1_511214172023[[#This Row],[최종 획득 경험치]]))),"")</f>
        <v>38520</v>
      </c>
    </row>
    <row r="109" spans="2:6">
      <c r="B109" s="5">
        <v>101</v>
      </c>
      <c r="C109" s="3">
        <f>IFERROR(IF(표1_511214172023[[#This Row],[스테이지]]=1,$K$3,$C108+IF(QUOTIENT(표1_511214172023[[#This Row],[스테이지]],$M$3)=0,0,QUOTIENT(표1_511214172023[[#This Row],[스테이지]],$M$3))*$L$3),"")</f>
        <v>995</v>
      </c>
      <c r="D109" s="2">
        <f>IFERROR(($K$4+(QUOTIENT((표1_511214172023[[#This Row],[스테이지]]-1),$M$4)*$L$4)),"")</f>
        <v>120</v>
      </c>
      <c r="E109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1115</v>
      </c>
      <c r="F109" s="6">
        <f>IFERROR(IF(표1_511214172023[[#This Row],[스테이지]]=1,표1_511214172023[[#This Row],[최종 획득 경험치]],IF(($F108+표1_511214172023[[#This Row],[최종 획득 경험치]])&gt;$P$3,$P$3+표1_511214172023[[#This Row],[최종 획득 경험치]],($F108+표1_511214172023[[#This Row],[최종 획득 경험치]]))),"")</f>
        <v>39635</v>
      </c>
    </row>
    <row r="110" spans="2:6">
      <c r="B110" s="5">
        <v>102</v>
      </c>
      <c r="C110" s="3">
        <f>IFERROR(IF(표1_511214172023[[#This Row],[스테이지]]=1,$K$3,$C109+IF(QUOTIENT(표1_511214172023[[#This Row],[스테이지]],$M$3)=0,0,QUOTIENT(표1_511214172023[[#This Row],[스테이지]],$M$3))*$L$3),"")</f>
        <v>1015</v>
      </c>
      <c r="D110" s="2">
        <f>IFERROR(($K$4+(QUOTIENT((표1_511214172023[[#This Row],[스테이지]]-1),$M$4)*$L$4)),"")</f>
        <v>120</v>
      </c>
      <c r="E110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1135</v>
      </c>
      <c r="F110" s="6">
        <f>IFERROR(IF(표1_511214172023[[#This Row],[스테이지]]=1,표1_511214172023[[#This Row],[최종 획득 경험치]],IF(($F109+표1_511214172023[[#This Row],[최종 획득 경험치]])&gt;$P$3,$P$3+표1_511214172023[[#This Row],[최종 획득 경험치]],($F109+표1_511214172023[[#This Row],[최종 획득 경험치]]))),"")</f>
        <v>40770</v>
      </c>
    </row>
    <row r="111" spans="2:6">
      <c r="B111" s="5">
        <v>103</v>
      </c>
      <c r="C111" s="3">
        <f>IFERROR(IF(표1_511214172023[[#This Row],[스테이지]]=1,$K$3,$C110+IF(QUOTIENT(표1_511214172023[[#This Row],[스테이지]],$M$3)=0,0,QUOTIENT(표1_511214172023[[#This Row],[스테이지]],$M$3))*$L$3),"")</f>
        <v>1035</v>
      </c>
      <c r="D111" s="2">
        <f>IFERROR(($K$4+(QUOTIENT((표1_511214172023[[#This Row],[스테이지]]-1),$M$4)*$L$4)),"")</f>
        <v>120</v>
      </c>
      <c r="E111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1155</v>
      </c>
      <c r="F111" s="6">
        <f>IFERROR(IF(표1_511214172023[[#This Row],[스테이지]]=1,표1_511214172023[[#This Row],[최종 획득 경험치]],IF(($F110+표1_511214172023[[#This Row],[최종 획득 경험치]])&gt;$P$3,$P$3+표1_511214172023[[#This Row],[최종 획득 경험치]],($F110+표1_511214172023[[#This Row],[최종 획득 경험치]]))),"")</f>
        <v>41925</v>
      </c>
    </row>
    <row r="112" spans="2:6">
      <c r="B112" s="5">
        <v>104</v>
      </c>
      <c r="C112" s="3">
        <f>IFERROR(IF(표1_511214172023[[#This Row],[스테이지]]=1,$K$3,$C111+IF(QUOTIENT(표1_511214172023[[#This Row],[스테이지]],$M$3)=0,0,QUOTIENT(표1_511214172023[[#This Row],[스테이지]],$M$3))*$L$3),"")</f>
        <v>1055</v>
      </c>
      <c r="D112" s="2">
        <f>IFERROR(($K$4+(QUOTIENT((표1_511214172023[[#This Row],[스테이지]]-1),$M$4)*$L$4)),"")</f>
        <v>120</v>
      </c>
      <c r="E112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1175</v>
      </c>
      <c r="F112" s="6">
        <f>IFERROR(IF(표1_511214172023[[#This Row],[스테이지]]=1,표1_511214172023[[#This Row],[최종 획득 경험치]],IF(($F111+표1_511214172023[[#This Row],[최종 획득 경험치]])&gt;$P$3,$P$3+표1_511214172023[[#This Row],[최종 획득 경험치]],($F111+표1_511214172023[[#This Row],[최종 획득 경험치]]))),"")</f>
        <v>43100</v>
      </c>
    </row>
    <row r="113" spans="2:6">
      <c r="B113" s="5">
        <v>105</v>
      </c>
      <c r="C113" s="3">
        <f>IFERROR(IF(표1_511214172023[[#This Row],[스테이지]]=1,$K$3,$C112+IF(QUOTIENT(표1_511214172023[[#This Row],[스테이지]],$M$3)=0,0,QUOTIENT(표1_511214172023[[#This Row],[스테이지]],$M$3))*$L$3),"")</f>
        <v>1076</v>
      </c>
      <c r="D113" s="2">
        <f>IFERROR(($K$4+(QUOTIENT((표1_511214172023[[#This Row],[스테이지]]-1),$M$4)*$L$4)),"")</f>
        <v>120</v>
      </c>
      <c r="E113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1196</v>
      </c>
      <c r="F113" s="6">
        <f>IFERROR(IF(표1_511214172023[[#This Row],[스테이지]]=1,표1_511214172023[[#This Row],[최종 획득 경험치]],IF(($F112+표1_511214172023[[#This Row],[최종 획득 경험치]])&gt;$P$3,$P$3+표1_511214172023[[#This Row],[최종 획득 경험치]],($F112+표1_511214172023[[#This Row],[최종 획득 경험치]]))),"")</f>
        <v>44296</v>
      </c>
    </row>
    <row r="114" spans="2:6">
      <c r="B114" s="5">
        <v>106</v>
      </c>
      <c r="C114" s="3">
        <f>IFERROR(IF(표1_511214172023[[#This Row],[스테이지]]=1,$K$3,$C113+IF(QUOTIENT(표1_511214172023[[#This Row],[스테이지]],$M$3)=0,0,QUOTIENT(표1_511214172023[[#This Row],[스테이지]],$M$3))*$L$3),"")</f>
        <v>1097</v>
      </c>
      <c r="D114" s="2">
        <f>IFERROR(($K$4+(QUOTIENT((표1_511214172023[[#This Row],[스테이지]]-1),$M$4)*$L$4)),"")</f>
        <v>140</v>
      </c>
      <c r="E114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1237</v>
      </c>
      <c r="F114" s="6">
        <f>IFERROR(IF(표1_511214172023[[#This Row],[스테이지]]=1,표1_511214172023[[#This Row],[최종 획득 경험치]],IF(($F113+표1_511214172023[[#This Row],[최종 획득 경험치]])&gt;$P$3,$P$3+표1_511214172023[[#This Row],[최종 획득 경험치]],($F113+표1_511214172023[[#This Row],[최종 획득 경험치]]))),"")</f>
        <v>45533</v>
      </c>
    </row>
    <row r="115" spans="2:6">
      <c r="B115" s="5">
        <v>107</v>
      </c>
      <c r="C115" s="3">
        <f>IFERROR(IF(표1_511214172023[[#This Row],[스테이지]]=1,$K$3,$C114+IF(QUOTIENT(표1_511214172023[[#This Row],[스테이지]],$M$3)=0,0,QUOTIENT(표1_511214172023[[#This Row],[스테이지]],$M$3))*$L$3),"")</f>
        <v>1118</v>
      </c>
      <c r="D115" s="2">
        <f>IFERROR(($K$4+(QUOTIENT((표1_511214172023[[#This Row],[스테이지]]-1),$M$4)*$L$4)),"")</f>
        <v>140</v>
      </c>
      <c r="E115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1258</v>
      </c>
      <c r="F115" s="6">
        <f>IFERROR(IF(표1_511214172023[[#This Row],[스테이지]]=1,표1_511214172023[[#This Row],[최종 획득 경험치]],IF(($F114+표1_511214172023[[#This Row],[최종 획득 경험치]])&gt;$P$3,$P$3+표1_511214172023[[#This Row],[최종 획득 경험치]],($F114+표1_511214172023[[#This Row],[최종 획득 경험치]]))),"")</f>
        <v>46791</v>
      </c>
    </row>
    <row r="116" spans="2:6">
      <c r="B116" s="5">
        <v>108</v>
      </c>
      <c r="C116" s="3">
        <f>IFERROR(IF(표1_511214172023[[#This Row],[스테이지]]=1,$K$3,$C115+IF(QUOTIENT(표1_511214172023[[#This Row],[스테이지]],$M$3)=0,0,QUOTIENT(표1_511214172023[[#This Row],[스테이지]],$M$3))*$L$3),"")</f>
        <v>1139</v>
      </c>
      <c r="D116" s="2">
        <f>IFERROR(($K$4+(QUOTIENT((표1_511214172023[[#This Row],[스테이지]]-1),$M$4)*$L$4)),"")</f>
        <v>140</v>
      </c>
      <c r="E116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1279</v>
      </c>
      <c r="F116" s="6">
        <f>IFERROR(IF(표1_511214172023[[#This Row],[스테이지]]=1,표1_511214172023[[#This Row],[최종 획득 경험치]],IF(($F115+표1_511214172023[[#This Row],[최종 획득 경험치]])&gt;$P$3,$P$3+표1_511214172023[[#This Row],[최종 획득 경험치]],($F115+표1_511214172023[[#This Row],[최종 획득 경험치]]))),"")</f>
        <v>48070</v>
      </c>
    </row>
    <row r="117" spans="2:6">
      <c r="B117" s="5">
        <v>109</v>
      </c>
      <c r="C117" s="3">
        <f>IFERROR(IF(표1_511214172023[[#This Row],[스테이지]]=1,$K$3,$C116+IF(QUOTIENT(표1_511214172023[[#This Row],[스테이지]],$M$3)=0,0,QUOTIENT(표1_511214172023[[#This Row],[스테이지]],$M$3))*$L$3),"")</f>
        <v>1160</v>
      </c>
      <c r="D117" s="2">
        <f>IFERROR(($K$4+(QUOTIENT((표1_511214172023[[#This Row],[스테이지]]-1),$M$4)*$L$4)),"")</f>
        <v>140</v>
      </c>
      <c r="E117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1300</v>
      </c>
      <c r="F117" s="6">
        <f>IFERROR(IF(표1_511214172023[[#This Row],[스테이지]]=1,표1_511214172023[[#This Row],[최종 획득 경험치]],IF(($F116+표1_511214172023[[#This Row],[최종 획득 경험치]])&gt;$P$3,$P$3+표1_511214172023[[#This Row],[최종 획득 경험치]],($F116+표1_511214172023[[#This Row],[최종 획득 경험치]]))),"")</f>
        <v>49370</v>
      </c>
    </row>
    <row r="118" spans="2:6">
      <c r="B118" s="5">
        <v>110</v>
      </c>
      <c r="C118" s="3">
        <f>IFERROR(IF(표1_511214172023[[#This Row],[스테이지]]=1,$K$3,$C117+IF(QUOTIENT(표1_511214172023[[#This Row],[스테이지]],$M$3)=0,0,QUOTIENT(표1_511214172023[[#This Row],[스테이지]],$M$3))*$L$3),"")</f>
        <v>1182</v>
      </c>
      <c r="D118" s="2">
        <f>IFERROR(($K$4+(QUOTIENT((표1_511214172023[[#This Row],[스테이지]]-1),$M$4)*$L$4)),"")</f>
        <v>140</v>
      </c>
      <c r="E118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1322</v>
      </c>
      <c r="F118" s="6">
        <f>IFERROR(IF(표1_511214172023[[#This Row],[스테이지]]=1,표1_511214172023[[#This Row],[최종 획득 경험치]],IF(($F117+표1_511214172023[[#This Row],[최종 획득 경험치]])&gt;$P$3,$P$3+표1_511214172023[[#This Row],[최종 획득 경험치]],($F117+표1_511214172023[[#This Row],[최종 획득 경험치]]))),"")</f>
        <v>51322</v>
      </c>
    </row>
    <row r="119" spans="2:6">
      <c r="B119" s="5">
        <v>111</v>
      </c>
      <c r="C119" s="3">
        <f>IFERROR(IF(표1_511214172023[[#This Row],[스테이지]]=1,$K$3,$C118+IF(QUOTIENT(표1_511214172023[[#This Row],[스테이지]],$M$3)=0,0,QUOTIENT(표1_511214172023[[#This Row],[스테이지]],$M$3))*$L$3),"")</f>
        <v>1204</v>
      </c>
      <c r="D119" s="2">
        <f>IFERROR(($K$4+(QUOTIENT((표1_511214172023[[#This Row],[스테이지]]-1),$M$4)*$L$4)),"")</f>
        <v>140</v>
      </c>
      <c r="E119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1344</v>
      </c>
      <c r="F119" s="6">
        <f>IFERROR(IF(표1_511214172023[[#This Row],[스테이지]]=1,표1_511214172023[[#This Row],[최종 획득 경험치]],IF(($F118+표1_511214172023[[#This Row],[최종 획득 경험치]])&gt;$P$3,$P$3+표1_511214172023[[#This Row],[최종 획득 경험치]],($F118+표1_511214172023[[#This Row],[최종 획득 경험치]]))),"")</f>
        <v>51344</v>
      </c>
    </row>
    <row r="120" spans="2:6">
      <c r="B120" s="5">
        <v>112</v>
      </c>
      <c r="C120" s="3">
        <f>IFERROR(IF(표1_511214172023[[#This Row],[스테이지]]=1,$K$3,$C119+IF(QUOTIENT(표1_511214172023[[#This Row],[스테이지]],$M$3)=0,0,QUOTIENT(표1_511214172023[[#This Row],[스테이지]],$M$3))*$L$3),"")</f>
        <v>1226</v>
      </c>
      <c r="D120" s="2">
        <f>IFERROR(($K$4+(QUOTIENT((표1_511214172023[[#This Row],[스테이지]]-1),$M$4)*$L$4)),"")</f>
        <v>140</v>
      </c>
      <c r="E120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1366</v>
      </c>
      <c r="F120" s="6">
        <f>IFERROR(IF(표1_511214172023[[#This Row],[스테이지]]=1,표1_511214172023[[#This Row],[최종 획득 경험치]],IF(($F119+표1_511214172023[[#This Row],[최종 획득 경험치]])&gt;$P$3,$P$3+표1_511214172023[[#This Row],[최종 획득 경험치]],($F119+표1_511214172023[[#This Row],[최종 획득 경험치]]))),"")</f>
        <v>51366</v>
      </c>
    </row>
    <row r="121" spans="2:6">
      <c r="B121" s="5">
        <v>113</v>
      </c>
      <c r="C121" s="3">
        <f>IFERROR(IF(표1_511214172023[[#This Row],[스테이지]]=1,$K$3,$C120+IF(QUOTIENT(표1_511214172023[[#This Row],[스테이지]],$M$3)=0,0,QUOTIENT(표1_511214172023[[#This Row],[스테이지]],$M$3))*$L$3),"")</f>
        <v>1248</v>
      </c>
      <c r="D121" s="2">
        <f>IFERROR(($K$4+(QUOTIENT((표1_511214172023[[#This Row],[스테이지]]-1),$M$4)*$L$4)),"")</f>
        <v>140</v>
      </c>
      <c r="E121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1388</v>
      </c>
      <c r="F121" s="6">
        <f>IFERROR(IF(표1_511214172023[[#This Row],[스테이지]]=1,표1_511214172023[[#This Row],[최종 획득 경험치]],IF(($F120+표1_511214172023[[#This Row],[최종 획득 경험치]])&gt;$P$3,$P$3+표1_511214172023[[#This Row],[최종 획득 경험치]],($F120+표1_511214172023[[#This Row],[최종 획득 경험치]]))),"")</f>
        <v>51388</v>
      </c>
    </row>
    <row r="122" spans="2:6">
      <c r="B122" s="5">
        <v>114</v>
      </c>
      <c r="C122" s="3">
        <f>IFERROR(IF(표1_511214172023[[#This Row],[스테이지]]=1,$K$3,$C121+IF(QUOTIENT(표1_511214172023[[#This Row],[스테이지]],$M$3)=0,0,QUOTIENT(표1_511214172023[[#This Row],[스테이지]],$M$3))*$L$3),"")</f>
        <v>1270</v>
      </c>
      <c r="D122" s="2">
        <f>IFERROR(($K$4+(QUOTIENT((표1_511214172023[[#This Row],[스테이지]]-1),$M$4)*$L$4)),"")</f>
        <v>140</v>
      </c>
      <c r="E122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1410</v>
      </c>
      <c r="F122" s="6">
        <f>IFERROR(IF(표1_511214172023[[#This Row],[스테이지]]=1,표1_511214172023[[#This Row],[최종 획득 경험치]],IF(($F121+표1_511214172023[[#This Row],[최종 획득 경험치]])&gt;$P$3,$P$3+표1_511214172023[[#This Row],[최종 획득 경험치]],($F121+표1_511214172023[[#This Row],[최종 획득 경험치]]))),"")</f>
        <v>51410</v>
      </c>
    </row>
    <row r="123" spans="2:6">
      <c r="B123" s="5">
        <v>115</v>
      </c>
      <c r="C123" s="3">
        <f>IFERROR(IF(표1_511214172023[[#This Row],[스테이지]]=1,$K$3,$C122+IF(QUOTIENT(표1_511214172023[[#This Row],[스테이지]],$M$3)=0,0,QUOTIENT(표1_511214172023[[#This Row],[스테이지]],$M$3))*$L$3),"")</f>
        <v>1293</v>
      </c>
      <c r="D123" s="2">
        <f>IFERROR(($K$4+(QUOTIENT((표1_511214172023[[#This Row],[스테이지]]-1),$M$4)*$L$4)),"")</f>
        <v>140</v>
      </c>
      <c r="E123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1433</v>
      </c>
      <c r="F123" s="6">
        <f>IFERROR(IF(표1_511214172023[[#This Row],[스테이지]]=1,표1_511214172023[[#This Row],[최종 획득 경험치]],IF(($F122+표1_511214172023[[#This Row],[최종 획득 경험치]])&gt;$P$3,$P$3+표1_511214172023[[#This Row],[최종 획득 경험치]],($F122+표1_511214172023[[#This Row],[최종 획득 경험치]]))),"")</f>
        <v>51433</v>
      </c>
    </row>
    <row r="124" spans="2:6">
      <c r="B124" s="5">
        <v>116</v>
      </c>
      <c r="C124" s="3">
        <f>IFERROR(IF(표1_511214172023[[#This Row],[스테이지]]=1,$K$3,$C123+IF(QUOTIENT(표1_511214172023[[#This Row],[스테이지]],$M$3)=0,0,QUOTIENT(표1_511214172023[[#This Row],[스테이지]],$M$3))*$L$3),"")</f>
        <v>1316</v>
      </c>
      <c r="D124" s="2">
        <f>IFERROR(($K$4+(QUOTIENT((표1_511214172023[[#This Row],[스테이지]]-1),$M$4)*$L$4)),"")</f>
        <v>140</v>
      </c>
      <c r="E124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1456</v>
      </c>
      <c r="F124" s="6">
        <f>IFERROR(IF(표1_511214172023[[#This Row],[스테이지]]=1,표1_511214172023[[#This Row],[최종 획득 경험치]],IF(($F123+표1_511214172023[[#This Row],[최종 획득 경험치]])&gt;$P$3,$P$3+표1_511214172023[[#This Row],[최종 획득 경험치]],($F123+표1_511214172023[[#This Row],[최종 획득 경험치]]))),"")</f>
        <v>51456</v>
      </c>
    </row>
    <row r="125" spans="2:6">
      <c r="B125" s="5">
        <v>117</v>
      </c>
      <c r="C125" s="3">
        <f>IFERROR(IF(표1_511214172023[[#This Row],[스테이지]]=1,$K$3,$C124+IF(QUOTIENT(표1_511214172023[[#This Row],[스테이지]],$M$3)=0,0,QUOTIENT(표1_511214172023[[#This Row],[스테이지]],$M$3))*$L$3),"")</f>
        <v>1339</v>
      </c>
      <c r="D125" s="2">
        <f>IFERROR(($K$4+(QUOTIENT((표1_511214172023[[#This Row],[스테이지]]-1),$M$4)*$L$4)),"")</f>
        <v>140</v>
      </c>
      <c r="E125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1479</v>
      </c>
      <c r="F125" s="6">
        <f>IFERROR(IF(표1_511214172023[[#This Row],[스테이지]]=1,표1_511214172023[[#This Row],[최종 획득 경험치]],IF(($F124+표1_511214172023[[#This Row],[최종 획득 경험치]])&gt;$P$3,$P$3+표1_511214172023[[#This Row],[최종 획득 경험치]],($F124+표1_511214172023[[#This Row],[최종 획득 경험치]]))),"")</f>
        <v>51479</v>
      </c>
    </row>
    <row r="126" spans="2:6">
      <c r="B126" s="5">
        <v>118</v>
      </c>
      <c r="C126" s="3">
        <f>IFERROR(IF(표1_511214172023[[#This Row],[스테이지]]=1,$K$3,$C125+IF(QUOTIENT(표1_511214172023[[#This Row],[스테이지]],$M$3)=0,0,QUOTIENT(표1_511214172023[[#This Row],[스테이지]],$M$3))*$L$3),"")</f>
        <v>1362</v>
      </c>
      <c r="D126" s="2">
        <f>IFERROR(($K$4+(QUOTIENT((표1_511214172023[[#This Row],[스테이지]]-1),$M$4)*$L$4)),"")</f>
        <v>140</v>
      </c>
      <c r="E126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1502</v>
      </c>
      <c r="F126" s="6">
        <f>IFERROR(IF(표1_511214172023[[#This Row],[스테이지]]=1,표1_511214172023[[#This Row],[최종 획득 경험치]],IF(($F125+표1_511214172023[[#This Row],[최종 획득 경험치]])&gt;$P$3,$P$3+표1_511214172023[[#This Row],[최종 획득 경험치]],($F125+표1_511214172023[[#This Row],[최종 획득 경험치]]))),"")</f>
        <v>51502</v>
      </c>
    </row>
    <row r="127" spans="2:6">
      <c r="B127" s="5">
        <v>119</v>
      </c>
      <c r="C127" s="3">
        <f>IFERROR(IF(표1_511214172023[[#This Row],[스테이지]]=1,$K$3,$C126+IF(QUOTIENT(표1_511214172023[[#This Row],[스테이지]],$M$3)=0,0,QUOTIENT(표1_511214172023[[#This Row],[스테이지]],$M$3))*$L$3),"")</f>
        <v>1385</v>
      </c>
      <c r="D127" s="2">
        <f>IFERROR(($K$4+(QUOTIENT((표1_511214172023[[#This Row],[스테이지]]-1),$M$4)*$L$4)),"")</f>
        <v>140</v>
      </c>
      <c r="E127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1525</v>
      </c>
      <c r="F127" s="6">
        <f>IFERROR(IF(표1_511214172023[[#This Row],[스테이지]]=1,표1_511214172023[[#This Row],[최종 획득 경험치]],IF(($F126+표1_511214172023[[#This Row],[최종 획득 경험치]])&gt;$P$3,$P$3+표1_511214172023[[#This Row],[최종 획득 경험치]],($F126+표1_511214172023[[#This Row],[최종 획득 경험치]]))),"")</f>
        <v>51525</v>
      </c>
    </row>
    <row r="128" spans="2:6">
      <c r="B128" s="5">
        <v>120</v>
      </c>
      <c r="C128" s="3">
        <f>IFERROR(IF(표1_511214172023[[#This Row],[스테이지]]=1,$K$3,$C127+IF(QUOTIENT(표1_511214172023[[#This Row],[스테이지]],$M$3)=0,0,QUOTIENT(표1_511214172023[[#This Row],[스테이지]],$M$3))*$L$3),"")</f>
        <v>1409</v>
      </c>
      <c r="D128" s="2">
        <f>IFERROR(($K$4+(QUOTIENT((표1_511214172023[[#This Row],[스테이지]]-1),$M$4)*$L$4)),"")</f>
        <v>140</v>
      </c>
      <c r="E128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1549</v>
      </c>
      <c r="F128" s="6">
        <f>IFERROR(IF(표1_511214172023[[#This Row],[스테이지]]=1,표1_511214172023[[#This Row],[최종 획득 경험치]],IF(($F127+표1_511214172023[[#This Row],[최종 획득 경험치]])&gt;$P$3,$P$3+표1_511214172023[[#This Row],[최종 획득 경험치]],($F127+표1_511214172023[[#This Row],[최종 획득 경험치]]))),"")</f>
        <v>51549</v>
      </c>
    </row>
    <row r="129" spans="2:6">
      <c r="B129" s="5">
        <v>121</v>
      </c>
      <c r="C129" s="3">
        <f>IFERROR(IF(표1_511214172023[[#This Row],[스테이지]]=1,$K$3,$C128+IF(QUOTIENT(표1_511214172023[[#This Row],[스테이지]],$M$3)=0,0,QUOTIENT(표1_511214172023[[#This Row],[스테이지]],$M$3))*$L$3),"")</f>
        <v>1433</v>
      </c>
      <c r="D129" s="2">
        <f>IFERROR(($K$4+(QUOTIENT((표1_511214172023[[#This Row],[스테이지]]-1),$M$4)*$L$4)),"")</f>
        <v>160</v>
      </c>
      <c r="E129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1593</v>
      </c>
      <c r="F129" s="6">
        <f>IFERROR(IF(표1_511214172023[[#This Row],[스테이지]]=1,표1_511214172023[[#This Row],[최종 획득 경험치]],IF(($F128+표1_511214172023[[#This Row],[최종 획득 경험치]])&gt;$P$3,$P$3+표1_511214172023[[#This Row],[최종 획득 경험치]],($F128+표1_511214172023[[#This Row],[최종 획득 경험치]]))),"")</f>
        <v>51593</v>
      </c>
    </row>
    <row r="130" spans="2:6">
      <c r="B130" s="5">
        <v>122</v>
      </c>
      <c r="C130" s="3">
        <f>IFERROR(IF(표1_511214172023[[#This Row],[스테이지]]=1,$K$3,$C129+IF(QUOTIENT(표1_511214172023[[#This Row],[스테이지]],$M$3)=0,0,QUOTIENT(표1_511214172023[[#This Row],[스테이지]],$M$3))*$L$3),"")</f>
        <v>1457</v>
      </c>
      <c r="D130" s="2">
        <f>IFERROR(($K$4+(QUOTIENT((표1_511214172023[[#This Row],[스테이지]]-1),$M$4)*$L$4)),"")</f>
        <v>160</v>
      </c>
      <c r="E130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1617</v>
      </c>
      <c r="F130" s="6">
        <f>IFERROR(IF(표1_511214172023[[#This Row],[스테이지]]=1,표1_511214172023[[#This Row],[최종 획득 경험치]],IF(($F129+표1_511214172023[[#This Row],[최종 획득 경험치]])&gt;$P$3,$P$3+표1_511214172023[[#This Row],[최종 획득 경험치]],($F129+표1_511214172023[[#This Row],[최종 획득 경험치]]))),"")</f>
        <v>51617</v>
      </c>
    </row>
    <row r="131" spans="2:6">
      <c r="B131" s="5">
        <v>123</v>
      </c>
      <c r="C131" s="3">
        <f>IFERROR(IF(표1_511214172023[[#This Row],[스테이지]]=1,$K$3,$C130+IF(QUOTIENT(표1_511214172023[[#This Row],[스테이지]],$M$3)=0,0,QUOTIENT(표1_511214172023[[#This Row],[스테이지]],$M$3))*$L$3),"")</f>
        <v>1481</v>
      </c>
      <c r="D131" s="2">
        <f>IFERROR(($K$4+(QUOTIENT((표1_511214172023[[#This Row],[스테이지]]-1),$M$4)*$L$4)),"")</f>
        <v>160</v>
      </c>
      <c r="E131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1641</v>
      </c>
      <c r="F131" s="6">
        <f>IFERROR(IF(표1_511214172023[[#This Row],[스테이지]]=1,표1_511214172023[[#This Row],[최종 획득 경험치]],IF(($F130+표1_511214172023[[#This Row],[최종 획득 경험치]])&gt;$P$3,$P$3+표1_511214172023[[#This Row],[최종 획득 경험치]],($F130+표1_511214172023[[#This Row],[최종 획득 경험치]]))),"")</f>
        <v>51641</v>
      </c>
    </row>
    <row r="132" spans="2:6">
      <c r="B132" s="5">
        <v>124</v>
      </c>
      <c r="C132" s="3">
        <f>IFERROR(IF(표1_511214172023[[#This Row],[스테이지]]=1,$K$3,$C131+IF(QUOTIENT(표1_511214172023[[#This Row],[스테이지]],$M$3)=0,0,QUOTIENT(표1_511214172023[[#This Row],[스테이지]],$M$3))*$L$3),"")</f>
        <v>1505</v>
      </c>
      <c r="D132" s="2">
        <f>IFERROR(($K$4+(QUOTIENT((표1_511214172023[[#This Row],[스테이지]]-1),$M$4)*$L$4)),"")</f>
        <v>160</v>
      </c>
      <c r="E132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1665</v>
      </c>
      <c r="F132" s="6">
        <f>IFERROR(IF(표1_511214172023[[#This Row],[스테이지]]=1,표1_511214172023[[#This Row],[최종 획득 경험치]],IF(($F131+표1_511214172023[[#This Row],[최종 획득 경험치]])&gt;$P$3,$P$3+표1_511214172023[[#This Row],[최종 획득 경험치]],($F131+표1_511214172023[[#This Row],[최종 획득 경험치]]))),"")</f>
        <v>51665</v>
      </c>
    </row>
    <row r="133" spans="2:6">
      <c r="B133" s="5">
        <v>125</v>
      </c>
      <c r="C133" s="3">
        <f>IFERROR(IF(표1_511214172023[[#This Row],[스테이지]]=1,$K$3,$C132+IF(QUOTIENT(표1_511214172023[[#This Row],[스테이지]],$M$3)=0,0,QUOTIENT(표1_511214172023[[#This Row],[스테이지]],$M$3))*$L$3),"")</f>
        <v>1530</v>
      </c>
      <c r="D133" s="2">
        <f>IFERROR(($K$4+(QUOTIENT((표1_511214172023[[#This Row],[스테이지]]-1),$M$4)*$L$4)),"")</f>
        <v>160</v>
      </c>
      <c r="E133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1690</v>
      </c>
      <c r="F133" s="6">
        <f>IFERROR(IF(표1_511214172023[[#This Row],[스테이지]]=1,표1_511214172023[[#This Row],[최종 획득 경험치]],IF(($F132+표1_511214172023[[#This Row],[최종 획득 경험치]])&gt;$P$3,$P$3+표1_511214172023[[#This Row],[최종 획득 경험치]],($F132+표1_511214172023[[#This Row],[최종 획득 경험치]]))),"")</f>
        <v>51690</v>
      </c>
    </row>
    <row r="134" spans="2:6">
      <c r="B134" s="5">
        <v>126</v>
      </c>
      <c r="C134" s="3">
        <f>IFERROR(IF(표1_511214172023[[#This Row],[스테이지]]=1,$K$3,$C133+IF(QUOTIENT(표1_511214172023[[#This Row],[스테이지]],$M$3)=0,0,QUOTIENT(표1_511214172023[[#This Row],[스테이지]],$M$3))*$L$3),"")</f>
        <v>1555</v>
      </c>
      <c r="D134" s="2">
        <f>IFERROR(($K$4+(QUOTIENT((표1_511214172023[[#This Row],[스테이지]]-1),$M$4)*$L$4)),"")</f>
        <v>160</v>
      </c>
      <c r="E134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1715</v>
      </c>
      <c r="F134" s="6">
        <f>IFERROR(IF(표1_511214172023[[#This Row],[스테이지]]=1,표1_511214172023[[#This Row],[최종 획득 경험치]],IF(($F133+표1_511214172023[[#This Row],[최종 획득 경험치]])&gt;$P$3,$P$3+표1_511214172023[[#This Row],[최종 획득 경험치]],($F133+표1_511214172023[[#This Row],[최종 획득 경험치]]))),"")</f>
        <v>51715</v>
      </c>
    </row>
    <row r="135" spans="2:6">
      <c r="B135" s="5">
        <v>127</v>
      </c>
      <c r="C135" s="3">
        <f>IFERROR(IF(표1_511214172023[[#This Row],[스테이지]]=1,$K$3,$C134+IF(QUOTIENT(표1_511214172023[[#This Row],[스테이지]],$M$3)=0,0,QUOTIENT(표1_511214172023[[#This Row],[스테이지]],$M$3))*$L$3),"")</f>
        <v>1580</v>
      </c>
      <c r="D135" s="2">
        <f>IFERROR(($K$4+(QUOTIENT((표1_511214172023[[#This Row],[스테이지]]-1),$M$4)*$L$4)),"")</f>
        <v>160</v>
      </c>
      <c r="E135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1740</v>
      </c>
      <c r="F135" s="6">
        <f>IFERROR(IF(표1_511214172023[[#This Row],[스테이지]]=1,표1_511214172023[[#This Row],[최종 획득 경험치]],IF(($F134+표1_511214172023[[#This Row],[최종 획득 경험치]])&gt;$P$3,$P$3+표1_511214172023[[#This Row],[최종 획득 경험치]],($F134+표1_511214172023[[#This Row],[최종 획득 경험치]]))),"")</f>
        <v>51740</v>
      </c>
    </row>
    <row r="136" spans="2:6">
      <c r="B136" s="5">
        <v>128</v>
      </c>
      <c r="C136" s="3">
        <f>IFERROR(IF(표1_511214172023[[#This Row],[스테이지]]=1,$K$3,$C135+IF(QUOTIENT(표1_511214172023[[#This Row],[스테이지]],$M$3)=0,0,QUOTIENT(표1_511214172023[[#This Row],[스테이지]],$M$3))*$L$3),"")</f>
        <v>1605</v>
      </c>
      <c r="D136" s="2">
        <f>IFERROR(($K$4+(QUOTIENT((표1_511214172023[[#This Row],[스테이지]]-1),$M$4)*$L$4)),"")</f>
        <v>160</v>
      </c>
      <c r="E136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1765</v>
      </c>
      <c r="F136" s="6">
        <f>IFERROR(IF(표1_511214172023[[#This Row],[스테이지]]=1,표1_511214172023[[#This Row],[최종 획득 경험치]],IF(($F135+표1_511214172023[[#This Row],[최종 획득 경험치]])&gt;$P$3,$P$3+표1_511214172023[[#This Row],[최종 획득 경험치]],($F135+표1_511214172023[[#This Row],[최종 획득 경험치]]))),"")</f>
        <v>51765</v>
      </c>
    </row>
    <row r="137" spans="2:6">
      <c r="B137" s="5">
        <v>129</v>
      </c>
      <c r="C137" s="3">
        <f>IFERROR(IF(표1_511214172023[[#This Row],[스테이지]]=1,$K$3,$C136+IF(QUOTIENT(표1_511214172023[[#This Row],[스테이지]],$M$3)=0,0,QUOTIENT(표1_511214172023[[#This Row],[스테이지]],$M$3))*$L$3),"")</f>
        <v>1630</v>
      </c>
      <c r="D137" s="2">
        <f>IFERROR(($K$4+(QUOTIENT((표1_511214172023[[#This Row],[스테이지]]-1),$M$4)*$L$4)),"")</f>
        <v>160</v>
      </c>
      <c r="E137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1790</v>
      </c>
      <c r="F137" s="6">
        <f>IFERROR(IF(표1_511214172023[[#This Row],[스테이지]]=1,표1_511214172023[[#This Row],[최종 획득 경험치]],IF(($F136+표1_511214172023[[#This Row],[최종 획득 경험치]])&gt;$P$3,$P$3+표1_511214172023[[#This Row],[최종 획득 경험치]],($F136+표1_511214172023[[#This Row],[최종 획득 경험치]]))),"")</f>
        <v>51790</v>
      </c>
    </row>
    <row r="138" spans="2:6">
      <c r="B138" s="5">
        <v>130</v>
      </c>
      <c r="C138" s="3">
        <f>IFERROR(IF(표1_511214172023[[#This Row],[스테이지]]=1,$K$3,$C137+IF(QUOTIENT(표1_511214172023[[#This Row],[스테이지]],$M$3)=0,0,QUOTIENT(표1_511214172023[[#This Row],[스테이지]],$M$3))*$L$3),"")</f>
        <v>1656</v>
      </c>
      <c r="D138" s="2">
        <f>IFERROR(($K$4+(QUOTIENT((표1_511214172023[[#This Row],[스테이지]]-1),$M$4)*$L$4)),"")</f>
        <v>160</v>
      </c>
      <c r="E138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1816</v>
      </c>
      <c r="F138" s="6">
        <f>IFERROR(IF(표1_511214172023[[#This Row],[스테이지]]=1,표1_511214172023[[#This Row],[최종 획득 경험치]],IF(($F137+표1_511214172023[[#This Row],[최종 획득 경험치]])&gt;$P$3,$P$3+표1_511214172023[[#This Row],[최종 획득 경험치]],($F137+표1_511214172023[[#This Row],[최종 획득 경험치]]))),"")</f>
        <v>51816</v>
      </c>
    </row>
    <row r="139" spans="2:6">
      <c r="B139" s="5">
        <v>131</v>
      </c>
      <c r="C139" s="3">
        <f>IFERROR(IF(표1_511214172023[[#This Row],[스테이지]]=1,$K$3,$C138+IF(QUOTIENT(표1_511214172023[[#This Row],[스테이지]],$M$3)=0,0,QUOTIENT(표1_511214172023[[#This Row],[스테이지]],$M$3))*$L$3),"")</f>
        <v>1682</v>
      </c>
      <c r="D139" s="2">
        <f>IFERROR(($K$4+(QUOTIENT((표1_511214172023[[#This Row],[스테이지]]-1),$M$4)*$L$4)),"")</f>
        <v>160</v>
      </c>
      <c r="E139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1842</v>
      </c>
      <c r="F139" s="6">
        <f>IFERROR(IF(표1_511214172023[[#This Row],[스테이지]]=1,표1_511214172023[[#This Row],[최종 획득 경험치]],IF(($F138+표1_511214172023[[#This Row],[최종 획득 경험치]])&gt;$P$3,$P$3+표1_511214172023[[#This Row],[최종 획득 경험치]],($F138+표1_511214172023[[#This Row],[최종 획득 경험치]]))),"")</f>
        <v>51842</v>
      </c>
    </row>
    <row r="140" spans="2:6">
      <c r="B140" s="5">
        <v>132</v>
      </c>
      <c r="C140" s="3">
        <f>IFERROR(IF(표1_511214172023[[#This Row],[스테이지]]=1,$K$3,$C139+IF(QUOTIENT(표1_511214172023[[#This Row],[스테이지]],$M$3)=0,0,QUOTIENT(표1_511214172023[[#This Row],[스테이지]],$M$3))*$L$3),"")</f>
        <v>1708</v>
      </c>
      <c r="D140" s="2">
        <f>IFERROR(($K$4+(QUOTIENT((표1_511214172023[[#This Row],[스테이지]]-1),$M$4)*$L$4)),"")</f>
        <v>160</v>
      </c>
      <c r="E140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1868</v>
      </c>
      <c r="F140" s="6">
        <f>IFERROR(IF(표1_511214172023[[#This Row],[스테이지]]=1,표1_511214172023[[#This Row],[최종 획득 경험치]],IF(($F139+표1_511214172023[[#This Row],[최종 획득 경험치]])&gt;$P$3,$P$3+표1_511214172023[[#This Row],[최종 획득 경험치]],($F139+표1_511214172023[[#This Row],[최종 획득 경험치]]))),"")</f>
        <v>51868</v>
      </c>
    </row>
    <row r="141" spans="2:6">
      <c r="B141" s="5">
        <v>133</v>
      </c>
      <c r="C141" s="3">
        <f>IFERROR(IF(표1_511214172023[[#This Row],[스테이지]]=1,$K$3,$C140+IF(QUOTIENT(표1_511214172023[[#This Row],[스테이지]],$M$3)=0,0,QUOTIENT(표1_511214172023[[#This Row],[스테이지]],$M$3))*$L$3),"")</f>
        <v>1734</v>
      </c>
      <c r="D141" s="2">
        <f>IFERROR(($K$4+(QUOTIENT((표1_511214172023[[#This Row],[스테이지]]-1),$M$4)*$L$4)),"")</f>
        <v>160</v>
      </c>
      <c r="E141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1894</v>
      </c>
      <c r="F141" s="6">
        <f>IFERROR(IF(표1_511214172023[[#This Row],[스테이지]]=1,표1_511214172023[[#This Row],[최종 획득 경험치]],IF(($F140+표1_511214172023[[#This Row],[최종 획득 경험치]])&gt;$P$3,$P$3+표1_511214172023[[#This Row],[최종 획득 경험치]],($F140+표1_511214172023[[#This Row],[최종 획득 경험치]]))),"")</f>
        <v>51894</v>
      </c>
    </row>
    <row r="142" spans="2:6">
      <c r="B142" s="5">
        <v>134</v>
      </c>
      <c r="C142" s="3">
        <f>IFERROR(IF(표1_511214172023[[#This Row],[스테이지]]=1,$K$3,$C141+IF(QUOTIENT(표1_511214172023[[#This Row],[스테이지]],$M$3)=0,0,QUOTIENT(표1_511214172023[[#This Row],[스테이지]],$M$3))*$L$3),"")</f>
        <v>1760</v>
      </c>
      <c r="D142" s="2">
        <f>IFERROR(($K$4+(QUOTIENT((표1_511214172023[[#This Row],[스테이지]]-1),$M$4)*$L$4)),"")</f>
        <v>160</v>
      </c>
      <c r="E142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1920</v>
      </c>
      <c r="F142" s="6">
        <f>IFERROR(IF(표1_511214172023[[#This Row],[스테이지]]=1,표1_511214172023[[#This Row],[최종 획득 경험치]],IF(($F141+표1_511214172023[[#This Row],[최종 획득 경험치]])&gt;$P$3,$P$3+표1_511214172023[[#This Row],[최종 획득 경험치]],($F141+표1_511214172023[[#This Row],[최종 획득 경험치]]))),"")</f>
        <v>51920</v>
      </c>
    </row>
    <row r="143" spans="2:6">
      <c r="B143" s="5">
        <v>135</v>
      </c>
      <c r="C143" s="3">
        <f>IFERROR(IF(표1_511214172023[[#This Row],[스테이지]]=1,$K$3,$C142+IF(QUOTIENT(표1_511214172023[[#This Row],[스테이지]],$M$3)=0,0,QUOTIENT(표1_511214172023[[#This Row],[스테이지]],$M$3))*$L$3),"")</f>
        <v>1787</v>
      </c>
      <c r="D143" s="2">
        <f>IFERROR(($K$4+(QUOTIENT((표1_511214172023[[#This Row],[스테이지]]-1),$M$4)*$L$4)),"")</f>
        <v>160</v>
      </c>
      <c r="E143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1947</v>
      </c>
      <c r="F143" s="6">
        <f>IFERROR(IF(표1_511214172023[[#This Row],[스테이지]]=1,표1_511214172023[[#This Row],[최종 획득 경험치]],IF(($F142+표1_511214172023[[#This Row],[최종 획득 경험치]])&gt;$P$3,$P$3+표1_511214172023[[#This Row],[최종 획득 경험치]],($F142+표1_511214172023[[#This Row],[최종 획득 경험치]]))),"")</f>
        <v>51947</v>
      </c>
    </row>
    <row r="144" spans="2:6">
      <c r="B144" s="5">
        <v>136</v>
      </c>
      <c r="C144" s="3">
        <f>IFERROR(IF(표1_511214172023[[#This Row],[스테이지]]=1,$K$3,$C143+IF(QUOTIENT(표1_511214172023[[#This Row],[스테이지]],$M$3)=0,0,QUOTIENT(표1_511214172023[[#This Row],[스테이지]],$M$3))*$L$3),"")</f>
        <v>1814</v>
      </c>
      <c r="D144" s="2">
        <f>IFERROR(($K$4+(QUOTIENT((표1_511214172023[[#This Row],[스테이지]]-1),$M$4)*$L$4)),"")</f>
        <v>180</v>
      </c>
      <c r="E144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1994</v>
      </c>
      <c r="F144" s="6">
        <f>IFERROR(IF(표1_511214172023[[#This Row],[스테이지]]=1,표1_511214172023[[#This Row],[최종 획득 경험치]],IF(($F143+표1_511214172023[[#This Row],[최종 획득 경험치]])&gt;$P$3,$P$3+표1_511214172023[[#This Row],[최종 획득 경험치]],($F143+표1_511214172023[[#This Row],[최종 획득 경험치]]))),"")</f>
        <v>51994</v>
      </c>
    </row>
    <row r="145" spans="2:6">
      <c r="B145" s="5">
        <v>137</v>
      </c>
      <c r="C145" s="3">
        <f>IFERROR(IF(표1_511214172023[[#This Row],[스테이지]]=1,$K$3,$C144+IF(QUOTIENT(표1_511214172023[[#This Row],[스테이지]],$M$3)=0,0,QUOTIENT(표1_511214172023[[#This Row],[스테이지]],$M$3))*$L$3),"")</f>
        <v>1841</v>
      </c>
      <c r="D145" s="2">
        <f>IFERROR(($K$4+(QUOTIENT((표1_511214172023[[#This Row],[스테이지]]-1),$M$4)*$L$4)),"")</f>
        <v>180</v>
      </c>
      <c r="E145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2021</v>
      </c>
      <c r="F145" s="6">
        <f>IFERROR(IF(표1_511214172023[[#This Row],[스테이지]]=1,표1_511214172023[[#This Row],[최종 획득 경험치]],IF(($F144+표1_511214172023[[#This Row],[최종 획득 경험치]])&gt;$P$3,$P$3+표1_511214172023[[#This Row],[최종 획득 경험치]],($F144+표1_511214172023[[#This Row],[최종 획득 경험치]]))),"")</f>
        <v>52021</v>
      </c>
    </row>
    <row r="146" spans="2:6">
      <c r="B146" s="5">
        <v>138</v>
      </c>
      <c r="C146" s="3">
        <f>IFERROR(IF(표1_511214172023[[#This Row],[스테이지]]=1,$K$3,$C145+IF(QUOTIENT(표1_511214172023[[#This Row],[스테이지]],$M$3)=0,0,QUOTIENT(표1_511214172023[[#This Row],[스테이지]],$M$3))*$L$3),"")</f>
        <v>1868</v>
      </c>
      <c r="D146" s="2">
        <f>IFERROR(($K$4+(QUOTIENT((표1_511214172023[[#This Row],[스테이지]]-1),$M$4)*$L$4)),"")</f>
        <v>180</v>
      </c>
      <c r="E146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2048</v>
      </c>
      <c r="F146" s="6">
        <f>IFERROR(IF(표1_511214172023[[#This Row],[스테이지]]=1,표1_511214172023[[#This Row],[최종 획득 경험치]],IF(($F145+표1_511214172023[[#This Row],[최종 획득 경험치]])&gt;$P$3,$P$3+표1_511214172023[[#This Row],[최종 획득 경험치]],($F145+표1_511214172023[[#This Row],[최종 획득 경험치]]))),"")</f>
        <v>52048</v>
      </c>
    </row>
    <row r="147" spans="2:6">
      <c r="B147" s="5">
        <v>139</v>
      </c>
      <c r="C147" s="3">
        <f>IFERROR(IF(표1_511214172023[[#This Row],[스테이지]]=1,$K$3,$C146+IF(QUOTIENT(표1_511214172023[[#This Row],[스테이지]],$M$3)=0,0,QUOTIENT(표1_511214172023[[#This Row],[스테이지]],$M$3))*$L$3),"")</f>
        <v>1895</v>
      </c>
      <c r="D147" s="2">
        <f>IFERROR(($K$4+(QUOTIENT((표1_511214172023[[#This Row],[스테이지]]-1),$M$4)*$L$4)),"")</f>
        <v>180</v>
      </c>
      <c r="E147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2075</v>
      </c>
      <c r="F147" s="6">
        <f>IFERROR(IF(표1_511214172023[[#This Row],[스테이지]]=1,표1_511214172023[[#This Row],[최종 획득 경험치]],IF(($F146+표1_511214172023[[#This Row],[최종 획득 경험치]])&gt;$P$3,$P$3+표1_511214172023[[#This Row],[최종 획득 경험치]],($F146+표1_511214172023[[#This Row],[최종 획득 경험치]]))),"")</f>
        <v>52075</v>
      </c>
    </row>
    <row r="148" spans="2:6">
      <c r="B148" s="5">
        <v>140</v>
      </c>
      <c r="C148" s="3">
        <f>IFERROR(IF(표1_511214172023[[#This Row],[스테이지]]=1,$K$3,$C147+IF(QUOTIENT(표1_511214172023[[#This Row],[스테이지]],$M$3)=0,0,QUOTIENT(표1_511214172023[[#This Row],[스테이지]],$M$3))*$L$3),"")</f>
        <v>1923</v>
      </c>
      <c r="D148" s="2">
        <f>IFERROR(($K$4+(QUOTIENT((표1_511214172023[[#This Row],[스테이지]]-1),$M$4)*$L$4)),"")</f>
        <v>180</v>
      </c>
      <c r="E148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2103</v>
      </c>
      <c r="F148" s="6">
        <f>IFERROR(IF(표1_511214172023[[#This Row],[스테이지]]=1,표1_511214172023[[#This Row],[최종 획득 경험치]],IF(($F147+표1_511214172023[[#This Row],[최종 획득 경험치]])&gt;$P$3,$P$3+표1_511214172023[[#This Row],[최종 획득 경험치]],($F147+표1_511214172023[[#This Row],[최종 획득 경험치]]))),"")</f>
        <v>52103</v>
      </c>
    </row>
    <row r="149" spans="2:6">
      <c r="B149" s="5">
        <v>141</v>
      </c>
      <c r="C149" s="3">
        <f>IFERROR(IF(표1_511214172023[[#This Row],[스테이지]]=1,$K$3,$C148+IF(QUOTIENT(표1_511214172023[[#This Row],[스테이지]],$M$3)=0,0,QUOTIENT(표1_511214172023[[#This Row],[스테이지]],$M$3))*$L$3),"")</f>
        <v>1951</v>
      </c>
      <c r="D149" s="2">
        <f>IFERROR(($K$4+(QUOTIENT((표1_511214172023[[#This Row],[스테이지]]-1),$M$4)*$L$4)),"")</f>
        <v>180</v>
      </c>
      <c r="E149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2131</v>
      </c>
      <c r="F149" s="6">
        <f>IFERROR(IF(표1_511214172023[[#This Row],[스테이지]]=1,표1_511214172023[[#This Row],[최종 획득 경험치]],IF(($F148+표1_511214172023[[#This Row],[최종 획득 경험치]])&gt;$P$3,$P$3+표1_511214172023[[#This Row],[최종 획득 경험치]],($F148+표1_511214172023[[#This Row],[최종 획득 경험치]]))),"")</f>
        <v>52131</v>
      </c>
    </row>
    <row r="150" spans="2:6">
      <c r="B150" s="5">
        <v>142</v>
      </c>
      <c r="C150" s="3">
        <f>IFERROR(IF(표1_511214172023[[#This Row],[스테이지]]=1,$K$3,$C149+IF(QUOTIENT(표1_511214172023[[#This Row],[스테이지]],$M$3)=0,0,QUOTIENT(표1_511214172023[[#This Row],[스테이지]],$M$3))*$L$3),"")</f>
        <v>1979</v>
      </c>
      <c r="D150" s="2">
        <f>IFERROR(($K$4+(QUOTIENT((표1_511214172023[[#This Row],[스테이지]]-1),$M$4)*$L$4)),"")</f>
        <v>180</v>
      </c>
      <c r="E150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2159</v>
      </c>
      <c r="F150" s="6">
        <f>IFERROR(IF(표1_511214172023[[#This Row],[스테이지]]=1,표1_511214172023[[#This Row],[최종 획득 경험치]],IF(($F149+표1_511214172023[[#This Row],[최종 획득 경험치]])&gt;$P$3,$P$3+표1_511214172023[[#This Row],[최종 획득 경험치]],($F149+표1_511214172023[[#This Row],[최종 획득 경험치]]))),"")</f>
        <v>52159</v>
      </c>
    </row>
    <row r="151" spans="2:6">
      <c r="B151" s="5">
        <v>143</v>
      </c>
      <c r="C151" s="3">
        <f>IFERROR(IF(표1_511214172023[[#This Row],[스테이지]]=1,$K$3,$C150+IF(QUOTIENT(표1_511214172023[[#This Row],[스테이지]],$M$3)=0,0,QUOTIENT(표1_511214172023[[#This Row],[스테이지]],$M$3))*$L$3),"")</f>
        <v>2007</v>
      </c>
      <c r="D151" s="2">
        <f>IFERROR(($K$4+(QUOTIENT((표1_511214172023[[#This Row],[스테이지]]-1),$M$4)*$L$4)),"")</f>
        <v>180</v>
      </c>
      <c r="E151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2187</v>
      </c>
      <c r="F151" s="6">
        <f>IFERROR(IF(표1_511214172023[[#This Row],[스테이지]]=1,표1_511214172023[[#This Row],[최종 획득 경험치]],IF(($F150+표1_511214172023[[#This Row],[최종 획득 경험치]])&gt;$P$3,$P$3+표1_511214172023[[#This Row],[최종 획득 경험치]],($F150+표1_511214172023[[#This Row],[최종 획득 경험치]]))),"")</f>
        <v>52187</v>
      </c>
    </row>
    <row r="152" spans="2:6">
      <c r="B152" s="5">
        <v>144</v>
      </c>
      <c r="C152" s="3">
        <f>IFERROR(IF(표1_511214172023[[#This Row],[스테이지]]=1,$K$3,$C151+IF(QUOTIENT(표1_511214172023[[#This Row],[스테이지]],$M$3)=0,0,QUOTIENT(표1_511214172023[[#This Row],[스테이지]],$M$3))*$L$3),"")</f>
        <v>2035</v>
      </c>
      <c r="D152" s="2">
        <f>IFERROR(($K$4+(QUOTIENT((표1_511214172023[[#This Row],[스테이지]]-1),$M$4)*$L$4)),"")</f>
        <v>180</v>
      </c>
      <c r="E152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2215</v>
      </c>
      <c r="F152" s="6">
        <f>IFERROR(IF(표1_511214172023[[#This Row],[스테이지]]=1,표1_511214172023[[#This Row],[최종 획득 경험치]],IF(($F151+표1_511214172023[[#This Row],[최종 획득 경험치]])&gt;$P$3,$P$3+표1_511214172023[[#This Row],[최종 획득 경험치]],($F151+표1_511214172023[[#This Row],[최종 획득 경험치]]))),"")</f>
        <v>52215</v>
      </c>
    </row>
    <row r="153" spans="2:6">
      <c r="B153" s="5">
        <v>145</v>
      </c>
      <c r="C153" s="3">
        <f>IFERROR(IF(표1_511214172023[[#This Row],[스테이지]]=1,$K$3,$C152+IF(QUOTIENT(표1_511214172023[[#This Row],[스테이지]],$M$3)=0,0,QUOTIENT(표1_511214172023[[#This Row],[스테이지]],$M$3))*$L$3),"")</f>
        <v>2064</v>
      </c>
      <c r="D153" s="2">
        <f>IFERROR(($K$4+(QUOTIENT((표1_511214172023[[#This Row],[스테이지]]-1),$M$4)*$L$4)),"")</f>
        <v>180</v>
      </c>
      <c r="E153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2244</v>
      </c>
      <c r="F153" s="6">
        <f>IFERROR(IF(표1_511214172023[[#This Row],[스테이지]]=1,표1_511214172023[[#This Row],[최종 획득 경험치]],IF(($F152+표1_511214172023[[#This Row],[최종 획득 경험치]])&gt;$P$3,$P$3+표1_511214172023[[#This Row],[최종 획득 경험치]],($F152+표1_511214172023[[#This Row],[최종 획득 경험치]]))),"")</f>
        <v>52244</v>
      </c>
    </row>
    <row r="154" spans="2:6">
      <c r="B154" s="5">
        <v>146</v>
      </c>
      <c r="C154" s="3">
        <f>IFERROR(IF(표1_511214172023[[#This Row],[스테이지]]=1,$K$3,$C153+IF(QUOTIENT(표1_511214172023[[#This Row],[스테이지]],$M$3)=0,0,QUOTIENT(표1_511214172023[[#This Row],[스테이지]],$M$3))*$L$3),"")</f>
        <v>2093</v>
      </c>
      <c r="D154" s="2">
        <f>IFERROR(($K$4+(QUOTIENT((표1_511214172023[[#This Row],[스테이지]]-1),$M$4)*$L$4)),"")</f>
        <v>180</v>
      </c>
      <c r="E154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2273</v>
      </c>
      <c r="F154" s="6">
        <f>IFERROR(IF(표1_511214172023[[#This Row],[스테이지]]=1,표1_511214172023[[#This Row],[최종 획득 경험치]],IF(($F153+표1_511214172023[[#This Row],[최종 획득 경험치]])&gt;$P$3,$P$3+표1_511214172023[[#This Row],[최종 획득 경험치]],($F153+표1_511214172023[[#This Row],[최종 획득 경험치]]))),"")</f>
        <v>52273</v>
      </c>
    </row>
    <row r="155" spans="2:6">
      <c r="B155" s="5">
        <v>147</v>
      </c>
      <c r="C155" s="3">
        <f>IFERROR(IF(표1_511214172023[[#This Row],[스테이지]]=1,$K$3,$C154+IF(QUOTIENT(표1_511214172023[[#This Row],[스테이지]],$M$3)=0,0,QUOTIENT(표1_511214172023[[#This Row],[스테이지]],$M$3))*$L$3),"")</f>
        <v>2122</v>
      </c>
      <c r="D155" s="2">
        <f>IFERROR(($K$4+(QUOTIENT((표1_511214172023[[#This Row],[스테이지]]-1),$M$4)*$L$4)),"")</f>
        <v>180</v>
      </c>
      <c r="E155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2302</v>
      </c>
      <c r="F155" s="6">
        <f>IFERROR(IF(표1_511214172023[[#This Row],[스테이지]]=1,표1_511214172023[[#This Row],[최종 획득 경험치]],IF(($F154+표1_511214172023[[#This Row],[최종 획득 경험치]])&gt;$P$3,$P$3+표1_511214172023[[#This Row],[최종 획득 경험치]],($F154+표1_511214172023[[#This Row],[최종 획득 경험치]]))),"")</f>
        <v>52302</v>
      </c>
    </row>
    <row r="156" spans="2:6">
      <c r="B156" s="5">
        <v>148</v>
      </c>
      <c r="C156" s="3">
        <f>IFERROR(IF(표1_511214172023[[#This Row],[스테이지]]=1,$K$3,$C155+IF(QUOTIENT(표1_511214172023[[#This Row],[스테이지]],$M$3)=0,0,QUOTIENT(표1_511214172023[[#This Row],[스테이지]],$M$3))*$L$3),"")</f>
        <v>2151</v>
      </c>
      <c r="D156" s="2">
        <f>IFERROR(($K$4+(QUOTIENT((표1_511214172023[[#This Row],[스테이지]]-1),$M$4)*$L$4)),"")</f>
        <v>180</v>
      </c>
      <c r="E156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2331</v>
      </c>
      <c r="F156" s="6">
        <f>IFERROR(IF(표1_511214172023[[#This Row],[스테이지]]=1,표1_511214172023[[#This Row],[최종 획득 경험치]],IF(($F155+표1_511214172023[[#This Row],[최종 획득 경험치]])&gt;$P$3,$P$3+표1_511214172023[[#This Row],[최종 획득 경험치]],($F155+표1_511214172023[[#This Row],[최종 획득 경험치]]))),"")</f>
        <v>52331</v>
      </c>
    </row>
    <row r="157" spans="2:6">
      <c r="B157" s="5">
        <v>149</v>
      </c>
      <c r="C157" s="3">
        <f>IFERROR(IF(표1_511214172023[[#This Row],[스테이지]]=1,$K$3,$C156+IF(QUOTIENT(표1_511214172023[[#This Row],[스테이지]],$M$3)=0,0,QUOTIENT(표1_511214172023[[#This Row],[스테이지]],$M$3))*$L$3),"")</f>
        <v>2180</v>
      </c>
      <c r="D157" s="2">
        <f>IFERROR(($K$4+(QUOTIENT((표1_511214172023[[#This Row],[스테이지]]-1),$M$4)*$L$4)),"")</f>
        <v>180</v>
      </c>
      <c r="E157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2360</v>
      </c>
      <c r="F157" s="6">
        <f>IFERROR(IF(표1_511214172023[[#This Row],[스테이지]]=1,표1_511214172023[[#This Row],[최종 획득 경험치]],IF(($F156+표1_511214172023[[#This Row],[최종 획득 경험치]])&gt;$P$3,$P$3+표1_511214172023[[#This Row],[최종 획득 경험치]],($F156+표1_511214172023[[#This Row],[최종 획득 경험치]]))),"")</f>
        <v>52360</v>
      </c>
    </row>
    <row r="158" spans="2:6">
      <c r="B158" s="5">
        <v>150</v>
      </c>
      <c r="C158" s="3">
        <f>IFERROR(IF(표1_511214172023[[#This Row],[스테이지]]=1,$K$3,$C157+IF(QUOTIENT(표1_511214172023[[#This Row],[스테이지]],$M$3)=0,0,QUOTIENT(표1_511214172023[[#This Row],[스테이지]],$M$3))*$L$3),"")</f>
        <v>2210</v>
      </c>
      <c r="D158" s="2">
        <f>IFERROR(($K$4+(QUOTIENT((표1_511214172023[[#This Row],[스테이지]]-1),$M$4)*$L$4)),"")</f>
        <v>180</v>
      </c>
      <c r="E158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2390</v>
      </c>
      <c r="F158" s="6">
        <f>IFERROR(IF(표1_511214172023[[#This Row],[스테이지]]=1,표1_511214172023[[#This Row],[최종 획득 경험치]],IF(($F157+표1_511214172023[[#This Row],[최종 획득 경험치]])&gt;$P$3,$P$3+표1_511214172023[[#This Row],[최종 획득 경험치]],($F157+표1_511214172023[[#This Row],[최종 획득 경험치]]))),"")</f>
        <v>52390</v>
      </c>
    </row>
    <row r="159" spans="2:6">
      <c r="B159" s="5">
        <v>151</v>
      </c>
      <c r="C159" s="3">
        <f>IFERROR(IF(표1_511214172023[[#This Row],[스테이지]]=1,$K$3,$C158+IF(QUOTIENT(표1_511214172023[[#This Row],[스테이지]],$M$3)=0,0,QUOTIENT(표1_511214172023[[#This Row],[스테이지]],$M$3))*$L$3),"")</f>
        <v>2240</v>
      </c>
      <c r="D159" s="2">
        <f>IFERROR(($K$4+(QUOTIENT((표1_511214172023[[#This Row],[스테이지]]-1),$M$4)*$L$4)),"")</f>
        <v>200</v>
      </c>
      <c r="E159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2440</v>
      </c>
      <c r="F159" s="6">
        <f>IFERROR(IF(표1_511214172023[[#This Row],[스테이지]]=1,표1_511214172023[[#This Row],[최종 획득 경험치]],IF(($F158+표1_511214172023[[#This Row],[최종 획득 경험치]])&gt;$P$3,$P$3+표1_511214172023[[#This Row],[최종 획득 경험치]],($F158+표1_511214172023[[#This Row],[최종 획득 경험치]]))),"")</f>
        <v>52440</v>
      </c>
    </row>
    <row r="160" spans="2:6">
      <c r="B160" s="5">
        <v>152</v>
      </c>
      <c r="C160" s="3">
        <f>IFERROR(IF(표1_511214172023[[#This Row],[스테이지]]=1,$K$3,$C159+IF(QUOTIENT(표1_511214172023[[#This Row],[스테이지]],$M$3)=0,0,QUOTIENT(표1_511214172023[[#This Row],[스테이지]],$M$3))*$L$3),"")</f>
        <v>2270</v>
      </c>
      <c r="D160" s="2">
        <f>IFERROR(($K$4+(QUOTIENT((표1_511214172023[[#This Row],[스테이지]]-1),$M$4)*$L$4)),"")</f>
        <v>200</v>
      </c>
      <c r="E160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2470</v>
      </c>
      <c r="F160" s="6">
        <f>IFERROR(IF(표1_511214172023[[#This Row],[스테이지]]=1,표1_511214172023[[#This Row],[최종 획득 경험치]],IF(($F159+표1_511214172023[[#This Row],[최종 획득 경험치]])&gt;$P$3,$P$3+표1_511214172023[[#This Row],[최종 획득 경험치]],($F159+표1_511214172023[[#This Row],[최종 획득 경험치]]))),"")</f>
        <v>52470</v>
      </c>
    </row>
    <row r="161" spans="2:6">
      <c r="B161" s="5">
        <v>153</v>
      </c>
      <c r="C161" s="3">
        <f>IFERROR(IF(표1_511214172023[[#This Row],[스테이지]]=1,$K$3,$C160+IF(QUOTIENT(표1_511214172023[[#This Row],[스테이지]],$M$3)=0,0,QUOTIENT(표1_511214172023[[#This Row],[스테이지]],$M$3))*$L$3),"")</f>
        <v>2300</v>
      </c>
      <c r="D161" s="2">
        <f>IFERROR(($K$4+(QUOTIENT((표1_511214172023[[#This Row],[스테이지]]-1),$M$4)*$L$4)),"")</f>
        <v>200</v>
      </c>
      <c r="E161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2500</v>
      </c>
      <c r="F161" s="6">
        <f>IFERROR(IF(표1_511214172023[[#This Row],[스테이지]]=1,표1_511214172023[[#This Row],[최종 획득 경험치]],IF(($F160+표1_511214172023[[#This Row],[최종 획득 경험치]])&gt;$P$3,$P$3+표1_511214172023[[#This Row],[최종 획득 경험치]],($F160+표1_511214172023[[#This Row],[최종 획득 경험치]]))),"")</f>
        <v>52500</v>
      </c>
    </row>
    <row r="162" spans="2:6">
      <c r="B162" s="5">
        <v>154</v>
      </c>
      <c r="C162" s="3">
        <f>IFERROR(IF(표1_511214172023[[#This Row],[스테이지]]=1,$K$3,$C161+IF(QUOTIENT(표1_511214172023[[#This Row],[스테이지]],$M$3)=0,0,QUOTIENT(표1_511214172023[[#This Row],[스테이지]],$M$3))*$L$3),"")</f>
        <v>2330</v>
      </c>
      <c r="D162" s="2">
        <f>IFERROR(($K$4+(QUOTIENT((표1_511214172023[[#This Row],[스테이지]]-1),$M$4)*$L$4)),"")</f>
        <v>200</v>
      </c>
      <c r="E162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2530</v>
      </c>
      <c r="F162" s="6">
        <f>IFERROR(IF(표1_511214172023[[#This Row],[스테이지]]=1,표1_511214172023[[#This Row],[최종 획득 경험치]],IF(($F161+표1_511214172023[[#This Row],[최종 획득 경험치]])&gt;$P$3,$P$3+표1_511214172023[[#This Row],[최종 획득 경험치]],($F161+표1_511214172023[[#This Row],[최종 획득 경험치]]))),"")</f>
        <v>52530</v>
      </c>
    </row>
    <row r="163" spans="2:6">
      <c r="B163" s="5">
        <v>155</v>
      </c>
      <c r="C163" s="3">
        <f>IFERROR(IF(표1_511214172023[[#This Row],[스테이지]]=1,$K$3,$C162+IF(QUOTIENT(표1_511214172023[[#This Row],[스테이지]],$M$3)=0,0,QUOTIENT(표1_511214172023[[#This Row],[스테이지]],$M$3))*$L$3),"")</f>
        <v>2361</v>
      </c>
      <c r="D163" s="2">
        <f>IFERROR(($K$4+(QUOTIENT((표1_511214172023[[#This Row],[스테이지]]-1),$M$4)*$L$4)),"")</f>
        <v>200</v>
      </c>
      <c r="E163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2561</v>
      </c>
      <c r="F163" s="6">
        <f>IFERROR(IF(표1_511214172023[[#This Row],[스테이지]]=1,표1_511214172023[[#This Row],[최종 획득 경험치]],IF(($F162+표1_511214172023[[#This Row],[최종 획득 경험치]])&gt;$P$3,$P$3+표1_511214172023[[#This Row],[최종 획득 경험치]],($F162+표1_511214172023[[#This Row],[최종 획득 경험치]]))),"")</f>
        <v>52561</v>
      </c>
    </row>
    <row r="164" spans="2:6">
      <c r="B164" s="5">
        <v>156</v>
      </c>
      <c r="C164" s="3">
        <f>IFERROR(IF(표1_511214172023[[#This Row],[스테이지]]=1,$K$3,$C163+IF(QUOTIENT(표1_511214172023[[#This Row],[스테이지]],$M$3)=0,0,QUOTIENT(표1_511214172023[[#This Row],[스테이지]],$M$3))*$L$3),"")</f>
        <v>2392</v>
      </c>
      <c r="D164" s="2">
        <f>IFERROR(($K$4+(QUOTIENT((표1_511214172023[[#This Row],[스테이지]]-1),$M$4)*$L$4)),"")</f>
        <v>200</v>
      </c>
      <c r="E164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2592</v>
      </c>
      <c r="F164" s="6">
        <f>IFERROR(IF(표1_511214172023[[#This Row],[스테이지]]=1,표1_511214172023[[#This Row],[최종 획득 경험치]],IF(($F163+표1_511214172023[[#This Row],[최종 획득 경험치]])&gt;$P$3,$P$3+표1_511214172023[[#This Row],[최종 획득 경험치]],($F163+표1_511214172023[[#This Row],[최종 획득 경험치]]))),"")</f>
        <v>52592</v>
      </c>
    </row>
    <row r="165" spans="2:6">
      <c r="B165" s="5">
        <v>157</v>
      </c>
      <c r="C165" s="3">
        <f>IFERROR(IF(표1_511214172023[[#This Row],[스테이지]]=1,$K$3,$C164+IF(QUOTIENT(표1_511214172023[[#This Row],[스테이지]],$M$3)=0,0,QUOTIENT(표1_511214172023[[#This Row],[스테이지]],$M$3))*$L$3),"")</f>
        <v>2423</v>
      </c>
      <c r="D165" s="2">
        <f>IFERROR(($K$4+(QUOTIENT((표1_511214172023[[#This Row],[스테이지]]-1),$M$4)*$L$4)),"")</f>
        <v>200</v>
      </c>
      <c r="E165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2623</v>
      </c>
      <c r="F165" s="6">
        <f>IFERROR(IF(표1_511214172023[[#This Row],[스테이지]]=1,표1_511214172023[[#This Row],[최종 획득 경험치]],IF(($F164+표1_511214172023[[#This Row],[최종 획득 경험치]])&gt;$P$3,$P$3+표1_511214172023[[#This Row],[최종 획득 경험치]],($F164+표1_511214172023[[#This Row],[최종 획득 경험치]]))),"")</f>
        <v>52623</v>
      </c>
    </row>
    <row r="166" spans="2:6">
      <c r="B166" s="5">
        <v>158</v>
      </c>
      <c r="C166" s="3">
        <f>IFERROR(IF(표1_511214172023[[#This Row],[스테이지]]=1,$K$3,$C165+IF(QUOTIENT(표1_511214172023[[#This Row],[스테이지]],$M$3)=0,0,QUOTIENT(표1_511214172023[[#This Row],[스테이지]],$M$3))*$L$3),"")</f>
        <v>2454</v>
      </c>
      <c r="D166" s="2">
        <f>IFERROR(($K$4+(QUOTIENT((표1_511214172023[[#This Row],[스테이지]]-1),$M$4)*$L$4)),"")</f>
        <v>200</v>
      </c>
      <c r="E166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2654</v>
      </c>
      <c r="F166" s="6">
        <f>IFERROR(IF(표1_511214172023[[#This Row],[스테이지]]=1,표1_511214172023[[#This Row],[최종 획득 경험치]],IF(($F165+표1_511214172023[[#This Row],[최종 획득 경험치]])&gt;$P$3,$P$3+표1_511214172023[[#This Row],[최종 획득 경험치]],($F165+표1_511214172023[[#This Row],[최종 획득 경험치]]))),"")</f>
        <v>52654</v>
      </c>
    </row>
    <row r="167" spans="2:6">
      <c r="B167" s="5">
        <v>159</v>
      </c>
      <c r="C167" s="3">
        <f>IFERROR(IF(표1_511214172023[[#This Row],[스테이지]]=1,$K$3,$C166+IF(QUOTIENT(표1_511214172023[[#This Row],[스테이지]],$M$3)=0,0,QUOTIENT(표1_511214172023[[#This Row],[스테이지]],$M$3))*$L$3),"")</f>
        <v>2485</v>
      </c>
      <c r="D167" s="2">
        <f>IFERROR(($K$4+(QUOTIENT((표1_511214172023[[#This Row],[스테이지]]-1),$M$4)*$L$4)),"")</f>
        <v>200</v>
      </c>
      <c r="E167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2685</v>
      </c>
      <c r="F167" s="6">
        <f>IFERROR(IF(표1_511214172023[[#This Row],[스테이지]]=1,표1_511214172023[[#This Row],[최종 획득 경험치]],IF(($F166+표1_511214172023[[#This Row],[최종 획득 경험치]])&gt;$P$3,$P$3+표1_511214172023[[#This Row],[최종 획득 경험치]],($F166+표1_511214172023[[#This Row],[최종 획득 경험치]]))),"")</f>
        <v>52685</v>
      </c>
    </row>
    <row r="168" spans="2:6">
      <c r="B168" s="5">
        <v>160</v>
      </c>
      <c r="C168" s="3">
        <f>IFERROR(IF(표1_511214172023[[#This Row],[스테이지]]=1,$K$3,$C167+IF(QUOTIENT(표1_511214172023[[#This Row],[스테이지]],$M$3)=0,0,QUOTIENT(표1_511214172023[[#This Row],[스테이지]],$M$3))*$L$3),"")</f>
        <v>2517</v>
      </c>
      <c r="D168" s="2">
        <f>IFERROR(($K$4+(QUOTIENT((표1_511214172023[[#This Row],[스테이지]]-1),$M$4)*$L$4)),"")</f>
        <v>200</v>
      </c>
      <c r="E168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2717</v>
      </c>
      <c r="F168" s="6">
        <f>IFERROR(IF(표1_511214172023[[#This Row],[스테이지]]=1,표1_511214172023[[#This Row],[최종 획득 경험치]],IF(($F167+표1_511214172023[[#This Row],[최종 획득 경험치]])&gt;$P$3,$P$3+표1_511214172023[[#This Row],[최종 획득 경험치]],($F167+표1_511214172023[[#This Row],[최종 획득 경험치]]))),"")</f>
        <v>52717</v>
      </c>
    </row>
    <row r="169" spans="2:6">
      <c r="B169" s="5">
        <v>161</v>
      </c>
      <c r="C169" s="3">
        <f>IFERROR(IF(표1_511214172023[[#This Row],[스테이지]]=1,$K$3,$C168+IF(QUOTIENT(표1_511214172023[[#This Row],[스테이지]],$M$3)=0,0,QUOTIENT(표1_511214172023[[#This Row],[스테이지]],$M$3))*$L$3),"")</f>
        <v>2549</v>
      </c>
      <c r="D169" s="2">
        <f>IFERROR(($K$4+(QUOTIENT((표1_511214172023[[#This Row],[스테이지]]-1),$M$4)*$L$4)),"")</f>
        <v>200</v>
      </c>
      <c r="E169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2749</v>
      </c>
      <c r="F169" s="6">
        <f>IFERROR(IF(표1_511214172023[[#This Row],[스테이지]]=1,표1_511214172023[[#This Row],[최종 획득 경험치]],IF(($F168+표1_511214172023[[#This Row],[최종 획득 경험치]])&gt;$P$3,$P$3+표1_511214172023[[#This Row],[최종 획득 경험치]],($F168+표1_511214172023[[#This Row],[최종 획득 경험치]]))),"")</f>
        <v>52749</v>
      </c>
    </row>
    <row r="170" spans="2:6">
      <c r="B170" s="5">
        <v>162</v>
      </c>
      <c r="C170" s="3">
        <f>IFERROR(IF(표1_511214172023[[#This Row],[스테이지]]=1,$K$3,$C169+IF(QUOTIENT(표1_511214172023[[#This Row],[스테이지]],$M$3)=0,0,QUOTIENT(표1_511214172023[[#This Row],[스테이지]],$M$3))*$L$3),"")</f>
        <v>2581</v>
      </c>
      <c r="D170" s="2">
        <f>IFERROR(($K$4+(QUOTIENT((표1_511214172023[[#This Row],[스테이지]]-1),$M$4)*$L$4)),"")</f>
        <v>200</v>
      </c>
      <c r="E170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2781</v>
      </c>
      <c r="F170" s="6">
        <f>IFERROR(IF(표1_511214172023[[#This Row],[스테이지]]=1,표1_511214172023[[#This Row],[최종 획득 경험치]],IF(($F169+표1_511214172023[[#This Row],[최종 획득 경험치]])&gt;$P$3,$P$3+표1_511214172023[[#This Row],[최종 획득 경험치]],($F169+표1_511214172023[[#This Row],[최종 획득 경험치]]))),"")</f>
        <v>52781</v>
      </c>
    </row>
    <row r="171" spans="2:6">
      <c r="B171" s="5">
        <v>163</v>
      </c>
      <c r="C171" s="3">
        <f>IFERROR(IF(표1_511214172023[[#This Row],[스테이지]]=1,$K$3,$C170+IF(QUOTIENT(표1_511214172023[[#This Row],[스테이지]],$M$3)=0,0,QUOTIENT(표1_511214172023[[#This Row],[스테이지]],$M$3))*$L$3),"")</f>
        <v>2613</v>
      </c>
      <c r="D171" s="2">
        <f>IFERROR(($K$4+(QUOTIENT((표1_511214172023[[#This Row],[스테이지]]-1),$M$4)*$L$4)),"")</f>
        <v>200</v>
      </c>
      <c r="E171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2813</v>
      </c>
      <c r="F171" s="6">
        <f>IFERROR(IF(표1_511214172023[[#This Row],[스테이지]]=1,표1_511214172023[[#This Row],[최종 획득 경험치]],IF(($F170+표1_511214172023[[#This Row],[최종 획득 경험치]])&gt;$P$3,$P$3+표1_511214172023[[#This Row],[최종 획득 경험치]],($F170+표1_511214172023[[#This Row],[최종 획득 경험치]]))),"")</f>
        <v>52813</v>
      </c>
    </row>
    <row r="172" spans="2:6">
      <c r="B172" s="5">
        <v>164</v>
      </c>
      <c r="C172" s="3">
        <f>IFERROR(IF(표1_511214172023[[#This Row],[스테이지]]=1,$K$3,$C171+IF(QUOTIENT(표1_511214172023[[#This Row],[스테이지]],$M$3)=0,0,QUOTIENT(표1_511214172023[[#This Row],[스테이지]],$M$3))*$L$3),"")</f>
        <v>2645</v>
      </c>
      <c r="D172" s="2">
        <f>IFERROR(($K$4+(QUOTIENT((표1_511214172023[[#This Row],[스테이지]]-1),$M$4)*$L$4)),"")</f>
        <v>200</v>
      </c>
      <c r="E172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2845</v>
      </c>
      <c r="F172" s="6">
        <f>IFERROR(IF(표1_511214172023[[#This Row],[스테이지]]=1,표1_511214172023[[#This Row],[최종 획득 경험치]],IF(($F171+표1_511214172023[[#This Row],[최종 획득 경험치]])&gt;$P$3,$P$3+표1_511214172023[[#This Row],[최종 획득 경험치]],($F171+표1_511214172023[[#This Row],[최종 획득 경험치]]))),"")</f>
        <v>52845</v>
      </c>
    </row>
    <row r="173" spans="2:6">
      <c r="B173" s="5">
        <v>165</v>
      </c>
      <c r="C173" s="3">
        <f>IFERROR(IF(표1_511214172023[[#This Row],[스테이지]]=1,$K$3,$C172+IF(QUOTIENT(표1_511214172023[[#This Row],[스테이지]],$M$3)=0,0,QUOTIENT(표1_511214172023[[#This Row],[스테이지]],$M$3))*$L$3),"")</f>
        <v>2678</v>
      </c>
      <c r="D173" s="2">
        <f>IFERROR(($K$4+(QUOTIENT((표1_511214172023[[#This Row],[스테이지]]-1),$M$4)*$L$4)),"")</f>
        <v>200</v>
      </c>
      <c r="E173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2878</v>
      </c>
      <c r="F173" s="6">
        <f>IFERROR(IF(표1_511214172023[[#This Row],[스테이지]]=1,표1_511214172023[[#This Row],[최종 획득 경험치]],IF(($F172+표1_511214172023[[#This Row],[최종 획득 경험치]])&gt;$P$3,$P$3+표1_511214172023[[#This Row],[최종 획득 경험치]],($F172+표1_511214172023[[#This Row],[최종 획득 경험치]]))),"")</f>
        <v>52878</v>
      </c>
    </row>
    <row r="174" spans="2:6">
      <c r="B174" s="5">
        <v>166</v>
      </c>
      <c r="C174" s="3">
        <f>IFERROR(IF(표1_511214172023[[#This Row],[스테이지]]=1,$K$3,$C173+IF(QUOTIENT(표1_511214172023[[#This Row],[스테이지]],$M$3)=0,0,QUOTIENT(표1_511214172023[[#This Row],[스테이지]],$M$3))*$L$3),"")</f>
        <v>2711</v>
      </c>
      <c r="D174" s="2">
        <f>IFERROR(($K$4+(QUOTIENT((표1_511214172023[[#This Row],[스테이지]]-1),$M$4)*$L$4)),"")</f>
        <v>220</v>
      </c>
      <c r="E174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2931</v>
      </c>
      <c r="F174" s="6">
        <f>IFERROR(IF(표1_511214172023[[#This Row],[스테이지]]=1,표1_511214172023[[#This Row],[최종 획득 경험치]],IF(($F173+표1_511214172023[[#This Row],[최종 획득 경험치]])&gt;$P$3,$P$3+표1_511214172023[[#This Row],[최종 획득 경험치]],($F173+표1_511214172023[[#This Row],[최종 획득 경험치]]))),"")</f>
        <v>52931</v>
      </c>
    </row>
    <row r="175" spans="2:6">
      <c r="B175" s="5">
        <v>167</v>
      </c>
      <c r="C175" s="3">
        <f>IFERROR(IF(표1_511214172023[[#This Row],[스테이지]]=1,$K$3,$C174+IF(QUOTIENT(표1_511214172023[[#This Row],[스테이지]],$M$3)=0,0,QUOTIENT(표1_511214172023[[#This Row],[스테이지]],$M$3))*$L$3),"")</f>
        <v>2744</v>
      </c>
      <c r="D175" s="2">
        <f>IFERROR(($K$4+(QUOTIENT((표1_511214172023[[#This Row],[스테이지]]-1),$M$4)*$L$4)),"")</f>
        <v>220</v>
      </c>
      <c r="E175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2964</v>
      </c>
      <c r="F175" s="6">
        <f>IFERROR(IF(표1_511214172023[[#This Row],[스테이지]]=1,표1_511214172023[[#This Row],[최종 획득 경험치]],IF(($F174+표1_511214172023[[#This Row],[최종 획득 경험치]])&gt;$P$3,$P$3+표1_511214172023[[#This Row],[최종 획득 경험치]],($F174+표1_511214172023[[#This Row],[최종 획득 경험치]]))),"")</f>
        <v>52964</v>
      </c>
    </row>
    <row r="176" spans="2:6">
      <c r="B176" s="5">
        <v>168</v>
      </c>
      <c r="C176" s="3">
        <f>IFERROR(IF(표1_511214172023[[#This Row],[스테이지]]=1,$K$3,$C175+IF(QUOTIENT(표1_511214172023[[#This Row],[스테이지]],$M$3)=0,0,QUOTIENT(표1_511214172023[[#This Row],[스테이지]],$M$3))*$L$3),"")</f>
        <v>2777</v>
      </c>
      <c r="D176" s="2">
        <f>IFERROR(($K$4+(QUOTIENT((표1_511214172023[[#This Row],[스테이지]]-1),$M$4)*$L$4)),"")</f>
        <v>220</v>
      </c>
      <c r="E176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2997</v>
      </c>
      <c r="F176" s="6">
        <f>IFERROR(IF(표1_511214172023[[#This Row],[스테이지]]=1,표1_511214172023[[#This Row],[최종 획득 경험치]],IF(($F175+표1_511214172023[[#This Row],[최종 획득 경험치]])&gt;$P$3,$P$3+표1_511214172023[[#This Row],[최종 획득 경험치]],($F175+표1_511214172023[[#This Row],[최종 획득 경험치]]))),"")</f>
        <v>52997</v>
      </c>
    </row>
    <row r="177" spans="2:6">
      <c r="B177" s="5">
        <v>169</v>
      </c>
      <c r="C177" s="3">
        <f>IFERROR(IF(표1_511214172023[[#This Row],[스테이지]]=1,$K$3,$C176+IF(QUOTIENT(표1_511214172023[[#This Row],[스테이지]],$M$3)=0,0,QUOTIENT(표1_511214172023[[#This Row],[스테이지]],$M$3))*$L$3),"")</f>
        <v>2810</v>
      </c>
      <c r="D177" s="2">
        <f>IFERROR(($K$4+(QUOTIENT((표1_511214172023[[#This Row],[스테이지]]-1),$M$4)*$L$4)),"")</f>
        <v>220</v>
      </c>
      <c r="E177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3030</v>
      </c>
      <c r="F177" s="6">
        <f>IFERROR(IF(표1_511214172023[[#This Row],[스테이지]]=1,표1_511214172023[[#This Row],[최종 획득 경험치]],IF(($F176+표1_511214172023[[#This Row],[최종 획득 경험치]])&gt;$P$3,$P$3+표1_511214172023[[#This Row],[최종 획득 경험치]],($F176+표1_511214172023[[#This Row],[최종 획득 경험치]]))),"")</f>
        <v>53030</v>
      </c>
    </row>
    <row r="178" spans="2:6">
      <c r="B178" s="5">
        <v>170</v>
      </c>
      <c r="C178" s="3">
        <f>IFERROR(IF(표1_511214172023[[#This Row],[스테이지]]=1,$K$3,$C177+IF(QUOTIENT(표1_511214172023[[#This Row],[스테이지]],$M$3)=0,0,QUOTIENT(표1_511214172023[[#This Row],[스테이지]],$M$3))*$L$3),"")</f>
        <v>2844</v>
      </c>
      <c r="D178" s="2">
        <f>IFERROR(($K$4+(QUOTIENT((표1_511214172023[[#This Row],[스테이지]]-1),$M$4)*$L$4)),"")</f>
        <v>220</v>
      </c>
      <c r="E178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3064</v>
      </c>
      <c r="F178" s="6">
        <f>IFERROR(IF(표1_511214172023[[#This Row],[스테이지]]=1,표1_511214172023[[#This Row],[최종 획득 경험치]],IF(($F177+표1_511214172023[[#This Row],[최종 획득 경험치]])&gt;$P$3,$P$3+표1_511214172023[[#This Row],[최종 획득 경험치]],($F177+표1_511214172023[[#This Row],[최종 획득 경험치]]))),"")</f>
        <v>53064</v>
      </c>
    </row>
    <row r="179" spans="2:6">
      <c r="B179" s="5">
        <v>171</v>
      </c>
      <c r="C179" s="3">
        <f>IFERROR(IF(표1_511214172023[[#This Row],[스테이지]]=1,$K$3,$C178+IF(QUOTIENT(표1_511214172023[[#This Row],[스테이지]],$M$3)=0,0,QUOTIENT(표1_511214172023[[#This Row],[스테이지]],$M$3))*$L$3),"")</f>
        <v>2878</v>
      </c>
      <c r="D179" s="2">
        <f>IFERROR(($K$4+(QUOTIENT((표1_511214172023[[#This Row],[스테이지]]-1),$M$4)*$L$4)),"")</f>
        <v>220</v>
      </c>
      <c r="E179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3098</v>
      </c>
      <c r="F179" s="6">
        <f>IFERROR(IF(표1_511214172023[[#This Row],[스테이지]]=1,표1_511214172023[[#This Row],[최종 획득 경험치]],IF(($F178+표1_511214172023[[#This Row],[최종 획득 경험치]])&gt;$P$3,$P$3+표1_511214172023[[#This Row],[최종 획득 경험치]],($F178+표1_511214172023[[#This Row],[최종 획득 경험치]]))),"")</f>
        <v>53098</v>
      </c>
    </row>
    <row r="180" spans="2:6">
      <c r="B180" s="5">
        <v>172</v>
      </c>
      <c r="C180" s="3">
        <f>IFERROR(IF(표1_511214172023[[#This Row],[스테이지]]=1,$K$3,$C179+IF(QUOTIENT(표1_511214172023[[#This Row],[스테이지]],$M$3)=0,0,QUOTIENT(표1_511214172023[[#This Row],[스테이지]],$M$3))*$L$3),"")</f>
        <v>2912</v>
      </c>
      <c r="D180" s="2">
        <f>IFERROR(($K$4+(QUOTIENT((표1_511214172023[[#This Row],[스테이지]]-1),$M$4)*$L$4)),"")</f>
        <v>220</v>
      </c>
      <c r="E180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3132</v>
      </c>
      <c r="F180" s="6">
        <f>IFERROR(IF(표1_511214172023[[#This Row],[스테이지]]=1,표1_511214172023[[#This Row],[최종 획득 경험치]],IF(($F179+표1_511214172023[[#This Row],[최종 획득 경험치]])&gt;$P$3,$P$3+표1_511214172023[[#This Row],[최종 획득 경험치]],($F179+표1_511214172023[[#This Row],[최종 획득 경험치]]))),"")</f>
        <v>53132</v>
      </c>
    </row>
    <row r="181" spans="2:6">
      <c r="B181" s="5">
        <v>173</v>
      </c>
      <c r="C181" s="3">
        <f>IFERROR(IF(표1_511214172023[[#This Row],[스테이지]]=1,$K$3,$C180+IF(QUOTIENT(표1_511214172023[[#This Row],[스테이지]],$M$3)=0,0,QUOTIENT(표1_511214172023[[#This Row],[스테이지]],$M$3))*$L$3),"")</f>
        <v>2946</v>
      </c>
      <c r="D181" s="2">
        <f>IFERROR(($K$4+(QUOTIENT((표1_511214172023[[#This Row],[스테이지]]-1),$M$4)*$L$4)),"")</f>
        <v>220</v>
      </c>
      <c r="E181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3166</v>
      </c>
      <c r="F181" s="6">
        <f>IFERROR(IF(표1_511214172023[[#This Row],[스테이지]]=1,표1_511214172023[[#This Row],[최종 획득 경험치]],IF(($F180+표1_511214172023[[#This Row],[최종 획득 경험치]])&gt;$P$3,$P$3+표1_511214172023[[#This Row],[최종 획득 경험치]],($F180+표1_511214172023[[#This Row],[최종 획득 경험치]]))),"")</f>
        <v>53166</v>
      </c>
    </row>
    <row r="182" spans="2:6">
      <c r="B182" s="5">
        <v>174</v>
      </c>
      <c r="C182" s="3">
        <f>IFERROR(IF(표1_511214172023[[#This Row],[스테이지]]=1,$K$3,$C181+IF(QUOTIENT(표1_511214172023[[#This Row],[스테이지]],$M$3)=0,0,QUOTIENT(표1_511214172023[[#This Row],[스테이지]],$M$3))*$L$3),"")</f>
        <v>2980</v>
      </c>
      <c r="D182" s="2">
        <f>IFERROR(($K$4+(QUOTIENT((표1_511214172023[[#This Row],[스테이지]]-1),$M$4)*$L$4)),"")</f>
        <v>220</v>
      </c>
      <c r="E182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3200</v>
      </c>
      <c r="F182" s="6">
        <f>IFERROR(IF(표1_511214172023[[#This Row],[스테이지]]=1,표1_511214172023[[#This Row],[최종 획득 경험치]],IF(($F181+표1_511214172023[[#This Row],[최종 획득 경험치]])&gt;$P$3,$P$3+표1_511214172023[[#This Row],[최종 획득 경험치]],($F181+표1_511214172023[[#This Row],[최종 획득 경험치]]))),"")</f>
        <v>53200</v>
      </c>
    </row>
    <row r="183" spans="2:6">
      <c r="B183" s="5">
        <v>175</v>
      </c>
      <c r="C183" s="3">
        <f>IFERROR(IF(표1_511214172023[[#This Row],[스테이지]]=1,$K$3,$C182+IF(QUOTIENT(표1_511214172023[[#This Row],[스테이지]],$M$3)=0,0,QUOTIENT(표1_511214172023[[#This Row],[스테이지]],$M$3))*$L$3),"")</f>
        <v>3015</v>
      </c>
      <c r="D183" s="2">
        <f>IFERROR(($K$4+(QUOTIENT((표1_511214172023[[#This Row],[스테이지]]-1),$M$4)*$L$4)),"")</f>
        <v>220</v>
      </c>
      <c r="E183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3235</v>
      </c>
      <c r="F183" s="6">
        <f>IFERROR(IF(표1_511214172023[[#This Row],[스테이지]]=1,표1_511214172023[[#This Row],[최종 획득 경험치]],IF(($F182+표1_511214172023[[#This Row],[최종 획득 경험치]])&gt;$P$3,$P$3+표1_511214172023[[#This Row],[최종 획득 경험치]],($F182+표1_511214172023[[#This Row],[최종 획득 경험치]]))),"")</f>
        <v>53235</v>
      </c>
    </row>
    <row r="184" spans="2:6">
      <c r="B184" s="5">
        <v>176</v>
      </c>
      <c r="C184" s="3">
        <f>IFERROR(IF(표1_511214172023[[#This Row],[스테이지]]=1,$K$3,$C183+IF(QUOTIENT(표1_511214172023[[#This Row],[스테이지]],$M$3)=0,0,QUOTIENT(표1_511214172023[[#This Row],[스테이지]],$M$3))*$L$3),"")</f>
        <v>3050</v>
      </c>
      <c r="D184" s="2">
        <f>IFERROR(($K$4+(QUOTIENT((표1_511214172023[[#This Row],[스테이지]]-1),$M$4)*$L$4)),"")</f>
        <v>220</v>
      </c>
      <c r="E184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3270</v>
      </c>
      <c r="F184" s="6">
        <f>IFERROR(IF(표1_511214172023[[#This Row],[스테이지]]=1,표1_511214172023[[#This Row],[최종 획득 경험치]],IF(($F183+표1_511214172023[[#This Row],[최종 획득 경험치]])&gt;$P$3,$P$3+표1_511214172023[[#This Row],[최종 획득 경험치]],($F183+표1_511214172023[[#This Row],[최종 획득 경험치]]))),"")</f>
        <v>53270</v>
      </c>
    </row>
    <row r="185" spans="2:6">
      <c r="B185" s="5">
        <v>177</v>
      </c>
      <c r="C185" s="3">
        <f>IFERROR(IF(표1_511214172023[[#This Row],[스테이지]]=1,$K$3,$C184+IF(QUOTIENT(표1_511214172023[[#This Row],[스테이지]],$M$3)=0,0,QUOTIENT(표1_511214172023[[#This Row],[스테이지]],$M$3))*$L$3),"")</f>
        <v>3085</v>
      </c>
      <c r="D185" s="2">
        <f>IFERROR(($K$4+(QUOTIENT((표1_511214172023[[#This Row],[스테이지]]-1),$M$4)*$L$4)),"")</f>
        <v>220</v>
      </c>
      <c r="E185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3305</v>
      </c>
      <c r="F185" s="6">
        <f>IFERROR(IF(표1_511214172023[[#This Row],[스테이지]]=1,표1_511214172023[[#This Row],[최종 획득 경험치]],IF(($F184+표1_511214172023[[#This Row],[최종 획득 경험치]])&gt;$P$3,$P$3+표1_511214172023[[#This Row],[최종 획득 경험치]],($F184+표1_511214172023[[#This Row],[최종 획득 경험치]]))),"")</f>
        <v>53305</v>
      </c>
    </row>
    <row r="186" spans="2:6">
      <c r="B186" s="5">
        <v>178</v>
      </c>
      <c r="C186" s="3">
        <f>IFERROR(IF(표1_511214172023[[#This Row],[스테이지]]=1,$K$3,$C185+IF(QUOTIENT(표1_511214172023[[#This Row],[스테이지]],$M$3)=0,0,QUOTIENT(표1_511214172023[[#This Row],[스테이지]],$M$3))*$L$3),"")</f>
        <v>3120</v>
      </c>
      <c r="D186" s="2">
        <f>IFERROR(($K$4+(QUOTIENT((표1_511214172023[[#This Row],[스테이지]]-1),$M$4)*$L$4)),"")</f>
        <v>220</v>
      </c>
      <c r="E186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3340</v>
      </c>
      <c r="F186" s="6">
        <f>IFERROR(IF(표1_511214172023[[#This Row],[스테이지]]=1,표1_511214172023[[#This Row],[최종 획득 경험치]],IF(($F185+표1_511214172023[[#This Row],[최종 획득 경험치]])&gt;$P$3,$P$3+표1_511214172023[[#This Row],[최종 획득 경험치]],($F185+표1_511214172023[[#This Row],[최종 획득 경험치]]))),"")</f>
        <v>53340</v>
      </c>
    </row>
    <row r="187" spans="2:6">
      <c r="B187" s="5">
        <v>179</v>
      </c>
      <c r="C187" s="3">
        <f>IFERROR(IF(표1_511214172023[[#This Row],[스테이지]]=1,$K$3,$C186+IF(QUOTIENT(표1_511214172023[[#This Row],[스테이지]],$M$3)=0,0,QUOTIENT(표1_511214172023[[#This Row],[스테이지]],$M$3))*$L$3),"")</f>
        <v>3155</v>
      </c>
      <c r="D187" s="2">
        <f>IFERROR(($K$4+(QUOTIENT((표1_511214172023[[#This Row],[스테이지]]-1),$M$4)*$L$4)),"")</f>
        <v>220</v>
      </c>
      <c r="E187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3375</v>
      </c>
      <c r="F187" s="6">
        <f>IFERROR(IF(표1_511214172023[[#This Row],[스테이지]]=1,표1_511214172023[[#This Row],[최종 획득 경험치]],IF(($F186+표1_511214172023[[#This Row],[최종 획득 경험치]])&gt;$P$3,$P$3+표1_511214172023[[#This Row],[최종 획득 경험치]],($F186+표1_511214172023[[#This Row],[최종 획득 경험치]]))),"")</f>
        <v>53375</v>
      </c>
    </row>
    <row r="188" spans="2:6">
      <c r="B188" s="5">
        <v>180</v>
      </c>
      <c r="C188" s="3">
        <f>IFERROR(IF(표1_511214172023[[#This Row],[스테이지]]=1,$K$3,$C187+IF(QUOTIENT(표1_511214172023[[#This Row],[스테이지]],$M$3)=0,0,QUOTIENT(표1_511214172023[[#This Row],[스테이지]],$M$3))*$L$3),"")</f>
        <v>3191</v>
      </c>
      <c r="D188" s="2">
        <f>IFERROR(($K$4+(QUOTIENT((표1_511214172023[[#This Row],[스테이지]]-1),$M$4)*$L$4)),"")</f>
        <v>220</v>
      </c>
      <c r="E188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3411</v>
      </c>
      <c r="F188" s="6">
        <f>IFERROR(IF(표1_511214172023[[#This Row],[스테이지]]=1,표1_511214172023[[#This Row],[최종 획득 경험치]],IF(($F187+표1_511214172023[[#This Row],[최종 획득 경험치]])&gt;$P$3,$P$3+표1_511214172023[[#This Row],[최종 획득 경험치]],($F187+표1_511214172023[[#This Row],[최종 획득 경험치]]))),"")</f>
        <v>53411</v>
      </c>
    </row>
    <row r="189" spans="2:6">
      <c r="B189" s="5">
        <v>181</v>
      </c>
      <c r="C189" s="3">
        <f>IFERROR(IF(표1_511214172023[[#This Row],[스테이지]]=1,$K$3,$C188+IF(QUOTIENT(표1_511214172023[[#This Row],[스테이지]],$M$3)=0,0,QUOTIENT(표1_511214172023[[#This Row],[스테이지]],$M$3))*$L$3),"")</f>
        <v>3227</v>
      </c>
      <c r="D189" s="2">
        <f>IFERROR(($K$4+(QUOTIENT((표1_511214172023[[#This Row],[스테이지]]-1),$M$4)*$L$4)),"")</f>
        <v>240</v>
      </c>
      <c r="E189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3467</v>
      </c>
      <c r="F189" s="6">
        <f>IFERROR(IF(표1_511214172023[[#This Row],[스테이지]]=1,표1_511214172023[[#This Row],[최종 획득 경험치]],IF(($F188+표1_511214172023[[#This Row],[최종 획득 경험치]])&gt;$P$3,$P$3+표1_511214172023[[#This Row],[최종 획득 경험치]],($F188+표1_511214172023[[#This Row],[최종 획득 경험치]]))),"")</f>
        <v>53467</v>
      </c>
    </row>
    <row r="190" spans="2:6">
      <c r="B190" s="5">
        <v>182</v>
      </c>
      <c r="C190" s="3">
        <f>IFERROR(IF(표1_511214172023[[#This Row],[스테이지]]=1,$K$3,$C189+IF(QUOTIENT(표1_511214172023[[#This Row],[스테이지]],$M$3)=0,0,QUOTIENT(표1_511214172023[[#This Row],[스테이지]],$M$3))*$L$3),"")</f>
        <v>3263</v>
      </c>
      <c r="D190" s="2">
        <f>IFERROR(($K$4+(QUOTIENT((표1_511214172023[[#This Row],[스테이지]]-1),$M$4)*$L$4)),"")</f>
        <v>240</v>
      </c>
      <c r="E190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3503</v>
      </c>
      <c r="F190" s="6">
        <f>IFERROR(IF(표1_511214172023[[#This Row],[스테이지]]=1,표1_511214172023[[#This Row],[최종 획득 경험치]],IF(($F189+표1_511214172023[[#This Row],[최종 획득 경험치]])&gt;$P$3,$P$3+표1_511214172023[[#This Row],[최종 획득 경험치]],($F189+표1_511214172023[[#This Row],[최종 획득 경험치]]))),"")</f>
        <v>53503</v>
      </c>
    </row>
    <row r="191" spans="2:6">
      <c r="B191" s="5">
        <v>183</v>
      </c>
      <c r="C191" s="3">
        <f>IFERROR(IF(표1_511214172023[[#This Row],[스테이지]]=1,$K$3,$C190+IF(QUOTIENT(표1_511214172023[[#This Row],[스테이지]],$M$3)=0,0,QUOTIENT(표1_511214172023[[#This Row],[스테이지]],$M$3))*$L$3),"")</f>
        <v>3299</v>
      </c>
      <c r="D191" s="2">
        <f>IFERROR(($K$4+(QUOTIENT((표1_511214172023[[#This Row],[스테이지]]-1),$M$4)*$L$4)),"")</f>
        <v>240</v>
      </c>
      <c r="E191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3539</v>
      </c>
      <c r="F191" s="6">
        <f>IFERROR(IF(표1_511214172023[[#This Row],[스테이지]]=1,표1_511214172023[[#This Row],[최종 획득 경험치]],IF(($F190+표1_511214172023[[#This Row],[최종 획득 경험치]])&gt;$P$3,$P$3+표1_511214172023[[#This Row],[최종 획득 경험치]],($F190+표1_511214172023[[#This Row],[최종 획득 경험치]]))),"")</f>
        <v>53539</v>
      </c>
    </row>
    <row r="192" spans="2:6">
      <c r="B192" s="5">
        <v>184</v>
      </c>
      <c r="C192" s="3">
        <f>IFERROR(IF(표1_511214172023[[#This Row],[스테이지]]=1,$K$3,$C191+IF(QUOTIENT(표1_511214172023[[#This Row],[스테이지]],$M$3)=0,0,QUOTIENT(표1_511214172023[[#This Row],[스테이지]],$M$3))*$L$3),"")</f>
        <v>3335</v>
      </c>
      <c r="D192" s="2">
        <f>IFERROR(($K$4+(QUOTIENT((표1_511214172023[[#This Row],[스테이지]]-1),$M$4)*$L$4)),"")</f>
        <v>240</v>
      </c>
      <c r="E192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3575</v>
      </c>
      <c r="F192" s="6">
        <f>IFERROR(IF(표1_511214172023[[#This Row],[스테이지]]=1,표1_511214172023[[#This Row],[최종 획득 경험치]],IF(($F191+표1_511214172023[[#This Row],[최종 획득 경험치]])&gt;$P$3,$P$3+표1_511214172023[[#This Row],[최종 획득 경험치]],($F191+표1_511214172023[[#This Row],[최종 획득 경험치]]))),"")</f>
        <v>53575</v>
      </c>
    </row>
    <row r="193" spans="2:6">
      <c r="B193" s="5">
        <v>185</v>
      </c>
      <c r="C193" s="3">
        <f>IFERROR(IF(표1_511214172023[[#This Row],[스테이지]]=1,$K$3,$C192+IF(QUOTIENT(표1_511214172023[[#This Row],[스테이지]],$M$3)=0,0,QUOTIENT(표1_511214172023[[#This Row],[스테이지]],$M$3))*$L$3),"")</f>
        <v>3372</v>
      </c>
      <c r="D193" s="2">
        <f>IFERROR(($K$4+(QUOTIENT((표1_511214172023[[#This Row],[스테이지]]-1),$M$4)*$L$4)),"")</f>
        <v>240</v>
      </c>
      <c r="E193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3612</v>
      </c>
      <c r="F193" s="6">
        <f>IFERROR(IF(표1_511214172023[[#This Row],[스테이지]]=1,표1_511214172023[[#This Row],[최종 획득 경험치]],IF(($F192+표1_511214172023[[#This Row],[최종 획득 경험치]])&gt;$P$3,$P$3+표1_511214172023[[#This Row],[최종 획득 경험치]],($F192+표1_511214172023[[#This Row],[최종 획득 경험치]]))),"")</f>
        <v>53612</v>
      </c>
    </row>
    <row r="194" spans="2:6">
      <c r="B194" s="5">
        <v>186</v>
      </c>
      <c r="C194" s="3">
        <f>IFERROR(IF(표1_511214172023[[#This Row],[스테이지]]=1,$K$3,$C193+IF(QUOTIENT(표1_511214172023[[#This Row],[스테이지]],$M$3)=0,0,QUOTIENT(표1_511214172023[[#This Row],[스테이지]],$M$3))*$L$3),"")</f>
        <v>3409</v>
      </c>
      <c r="D194" s="2">
        <f>IFERROR(($K$4+(QUOTIENT((표1_511214172023[[#This Row],[스테이지]]-1),$M$4)*$L$4)),"")</f>
        <v>240</v>
      </c>
      <c r="E194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3649</v>
      </c>
      <c r="F194" s="6">
        <f>IFERROR(IF(표1_511214172023[[#This Row],[스테이지]]=1,표1_511214172023[[#This Row],[최종 획득 경험치]],IF(($F193+표1_511214172023[[#This Row],[최종 획득 경험치]])&gt;$P$3,$P$3+표1_511214172023[[#This Row],[최종 획득 경험치]],($F193+표1_511214172023[[#This Row],[최종 획득 경험치]]))),"")</f>
        <v>53649</v>
      </c>
    </row>
    <row r="195" spans="2:6">
      <c r="B195" s="5">
        <v>187</v>
      </c>
      <c r="C195" s="3">
        <f>IFERROR(IF(표1_511214172023[[#This Row],[스테이지]]=1,$K$3,$C194+IF(QUOTIENT(표1_511214172023[[#This Row],[스테이지]],$M$3)=0,0,QUOTIENT(표1_511214172023[[#This Row],[스테이지]],$M$3))*$L$3),"")</f>
        <v>3446</v>
      </c>
      <c r="D195" s="2">
        <f>IFERROR(($K$4+(QUOTIENT((표1_511214172023[[#This Row],[스테이지]]-1),$M$4)*$L$4)),"")</f>
        <v>240</v>
      </c>
      <c r="E195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3686</v>
      </c>
      <c r="F195" s="6">
        <f>IFERROR(IF(표1_511214172023[[#This Row],[스테이지]]=1,표1_511214172023[[#This Row],[최종 획득 경험치]],IF(($F194+표1_511214172023[[#This Row],[최종 획득 경험치]])&gt;$P$3,$P$3+표1_511214172023[[#This Row],[최종 획득 경험치]],($F194+표1_511214172023[[#This Row],[최종 획득 경험치]]))),"")</f>
        <v>53686</v>
      </c>
    </row>
    <row r="196" spans="2:6">
      <c r="B196" s="5">
        <v>188</v>
      </c>
      <c r="C196" s="3">
        <f>IFERROR(IF(표1_511214172023[[#This Row],[스테이지]]=1,$K$3,$C195+IF(QUOTIENT(표1_511214172023[[#This Row],[스테이지]],$M$3)=0,0,QUOTIENT(표1_511214172023[[#This Row],[스테이지]],$M$3))*$L$3),"")</f>
        <v>3483</v>
      </c>
      <c r="D196" s="2">
        <f>IFERROR(($K$4+(QUOTIENT((표1_511214172023[[#This Row],[스테이지]]-1),$M$4)*$L$4)),"")</f>
        <v>240</v>
      </c>
      <c r="E196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3723</v>
      </c>
      <c r="F196" s="6">
        <f>IFERROR(IF(표1_511214172023[[#This Row],[스테이지]]=1,표1_511214172023[[#This Row],[최종 획득 경험치]],IF(($F195+표1_511214172023[[#This Row],[최종 획득 경험치]])&gt;$P$3,$P$3+표1_511214172023[[#This Row],[최종 획득 경험치]],($F195+표1_511214172023[[#This Row],[최종 획득 경험치]]))),"")</f>
        <v>53723</v>
      </c>
    </row>
    <row r="197" spans="2:6">
      <c r="B197" s="5">
        <v>189</v>
      </c>
      <c r="C197" s="3">
        <f>IFERROR(IF(표1_511214172023[[#This Row],[스테이지]]=1,$K$3,$C196+IF(QUOTIENT(표1_511214172023[[#This Row],[스테이지]],$M$3)=0,0,QUOTIENT(표1_511214172023[[#This Row],[스테이지]],$M$3))*$L$3),"")</f>
        <v>3520</v>
      </c>
      <c r="D197" s="2">
        <f>IFERROR(($K$4+(QUOTIENT((표1_511214172023[[#This Row],[스테이지]]-1),$M$4)*$L$4)),"")</f>
        <v>240</v>
      </c>
      <c r="E197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3760</v>
      </c>
      <c r="F197" s="6">
        <f>IFERROR(IF(표1_511214172023[[#This Row],[스테이지]]=1,표1_511214172023[[#This Row],[최종 획득 경험치]],IF(($F196+표1_511214172023[[#This Row],[최종 획득 경험치]])&gt;$P$3,$P$3+표1_511214172023[[#This Row],[최종 획득 경험치]],($F196+표1_511214172023[[#This Row],[최종 획득 경험치]]))),"")</f>
        <v>53760</v>
      </c>
    </row>
    <row r="198" spans="2:6">
      <c r="B198" s="5">
        <v>190</v>
      </c>
      <c r="C198" s="3">
        <f>IFERROR(IF(표1_511214172023[[#This Row],[스테이지]]=1,$K$3,$C197+IF(QUOTIENT(표1_511214172023[[#This Row],[스테이지]],$M$3)=0,0,QUOTIENT(표1_511214172023[[#This Row],[스테이지]],$M$3))*$L$3),"")</f>
        <v>3558</v>
      </c>
      <c r="D198" s="2">
        <f>IFERROR(($K$4+(QUOTIENT((표1_511214172023[[#This Row],[스테이지]]-1),$M$4)*$L$4)),"")</f>
        <v>240</v>
      </c>
      <c r="E198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3798</v>
      </c>
      <c r="F198" s="6">
        <f>IFERROR(IF(표1_511214172023[[#This Row],[스테이지]]=1,표1_511214172023[[#This Row],[최종 획득 경험치]],IF(($F197+표1_511214172023[[#This Row],[최종 획득 경험치]])&gt;$P$3,$P$3+표1_511214172023[[#This Row],[최종 획득 경험치]],($F197+표1_511214172023[[#This Row],[최종 획득 경험치]]))),"")</f>
        <v>53798</v>
      </c>
    </row>
    <row r="199" spans="2:6">
      <c r="B199" s="5">
        <v>191</v>
      </c>
      <c r="C199" s="3">
        <f>IFERROR(IF(표1_511214172023[[#This Row],[스테이지]]=1,$K$3,$C198+IF(QUOTIENT(표1_511214172023[[#This Row],[스테이지]],$M$3)=0,0,QUOTIENT(표1_511214172023[[#This Row],[스테이지]],$M$3))*$L$3),"")</f>
        <v>3596</v>
      </c>
      <c r="D199" s="2">
        <f>IFERROR(($K$4+(QUOTIENT((표1_511214172023[[#This Row],[스테이지]]-1),$M$4)*$L$4)),"")</f>
        <v>240</v>
      </c>
      <c r="E199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3836</v>
      </c>
      <c r="F199" s="6">
        <f>IFERROR(IF(표1_511214172023[[#This Row],[스테이지]]=1,표1_511214172023[[#This Row],[최종 획득 경험치]],IF(($F198+표1_511214172023[[#This Row],[최종 획득 경험치]])&gt;$P$3,$P$3+표1_511214172023[[#This Row],[최종 획득 경험치]],($F198+표1_511214172023[[#This Row],[최종 획득 경험치]]))),"")</f>
        <v>53836</v>
      </c>
    </row>
    <row r="200" spans="2:6">
      <c r="B200" s="5">
        <v>192</v>
      </c>
      <c r="C200" s="3">
        <f>IFERROR(IF(표1_511214172023[[#This Row],[스테이지]]=1,$K$3,$C199+IF(QUOTIENT(표1_511214172023[[#This Row],[스테이지]],$M$3)=0,0,QUOTIENT(표1_511214172023[[#This Row],[스테이지]],$M$3))*$L$3),"")</f>
        <v>3634</v>
      </c>
      <c r="D200" s="2">
        <f>IFERROR(($K$4+(QUOTIENT((표1_511214172023[[#This Row],[스테이지]]-1),$M$4)*$L$4)),"")</f>
        <v>240</v>
      </c>
      <c r="E200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3874</v>
      </c>
      <c r="F200" s="6">
        <f>IFERROR(IF(표1_511214172023[[#This Row],[스테이지]]=1,표1_511214172023[[#This Row],[최종 획득 경험치]],IF(($F199+표1_511214172023[[#This Row],[최종 획득 경험치]])&gt;$P$3,$P$3+표1_511214172023[[#This Row],[최종 획득 경험치]],($F199+표1_511214172023[[#This Row],[최종 획득 경험치]]))),"")</f>
        <v>53874</v>
      </c>
    </row>
    <row r="201" spans="2:6">
      <c r="B201" s="5">
        <v>193</v>
      </c>
      <c r="C201" s="3">
        <f>IFERROR(IF(표1_511214172023[[#This Row],[스테이지]]=1,$K$3,$C200+IF(QUOTIENT(표1_511214172023[[#This Row],[스테이지]],$M$3)=0,0,QUOTIENT(표1_511214172023[[#This Row],[스테이지]],$M$3))*$L$3),"")</f>
        <v>3672</v>
      </c>
      <c r="D201" s="2">
        <f>IFERROR(($K$4+(QUOTIENT((표1_511214172023[[#This Row],[스테이지]]-1),$M$4)*$L$4)),"")</f>
        <v>240</v>
      </c>
      <c r="E201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3912</v>
      </c>
      <c r="F201" s="6">
        <f>IFERROR(IF(표1_511214172023[[#This Row],[스테이지]]=1,표1_511214172023[[#This Row],[최종 획득 경험치]],IF(($F200+표1_511214172023[[#This Row],[최종 획득 경험치]])&gt;$P$3,$P$3+표1_511214172023[[#This Row],[최종 획득 경험치]],($F200+표1_511214172023[[#This Row],[최종 획득 경험치]]))),"")</f>
        <v>53912</v>
      </c>
    </row>
    <row r="202" spans="2:6">
      <c r="B202" s="5">
        <v>194</v>
      </c>
      <c r="C202" s="3">
        <f>IFERROR(IF(표1_511214172023[[#This Row],[스테이지]]=1,$K$3,$C201+IF(QUOTIENT(표1_511214172023[[#This Row],[스테이지]],$M$3)=0,0,QUOTIENT(표1_511214172023[[#This Row],[스테이지]],$M$3))*$L$3),"")</f>
        <v>3710</v>
      </c>
      <c r="D202" s="2">
        <f>IFERROR(($K$4+(QUOTIENT((표1_511214172023[[#This Row],[스테이지]]-1),$M$4)*$L$4)),"")</f>
        <v>240</v>
      </c>
      <c r="E202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3950</v>
      </c>
      <c r="F202" s="6">
        <f>IFERROR(IF(표1_511214172023[[#This Row],[스테이지]]=1,표1_511214172023[[#This Row],[최종 획득 경험치]],IF(($F201+표1_511214172023[[#This Row],[최종 획득 경험치]])&gt;$P$3,$P$3+표1_511214172023[[#This Row],[최종 획득 경험치]],($F201+표1_511214172023[[#This Row],[최종 획득 경험치]]))),"")</f>
        <v>53950</v>
      </c>
    </row>
    <row r="203" spans="2:6">
      <c r="B203" s="5">
        <v>195</v>
      </c>
      <c r="C203" s="3">
        <f>IFERROR(IF(표1_511214172023[[#This Row],[스테이지]]=1,$K$3,$C202+IF(QUOTIENT(표1_511214172023[[#This Row],[스테이지]],$M$3)=0,0,QUOTIENT(표1_511214172023[[#This Row],[스테이지]],$M$3))*$L$3),"")</f>
        <v>3749</v>
      </c>
      <c r="D203" s="2">
        <f>IFERROR(($K$4+(QUOTIENT((표1_511214172023[[#This Row],[스테이지]]-1),$M$4)*$L$4)),"")</f>
        <v>240</v>
      </c>
      <c r="E203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3989</v>
      </c>
      <c r="F203" s="6">
        <f>IFERROR(IF(표1_511214172023[[#This Row],[스테이지]]=1,표1_511214172023[[#This Row],[최종 획득 경험치]],IF(($F202+표1_511214172023[[#This Row],[최종 획득 경험치]])&gt;$P$3,$P$3+표1_511214172023[[#This Row],[최종 획득 경험치]],($F202+표1_511214172023[[#This Row],[최종 획득 경험치]]))),"")</f>
        <v>53989</v>
      </c>
    </row>
    <row r="204" spans="2:6">
      <c r="B204" s="5">
        <v>196</v>
      </c>
      <c r="C204" s="3">
        <f>IFERROR(IF(표1_511214172023[[#This Row],[스테이지]]=1,$K$3,$C203+IF(QUOTIENT(표1_511214172023[[#This Row],[스테이지]],$M$3)=0,0,QUOTIENT(표1_511214172023[[#This Row],[스테이지]],$M$3))*$L$3),"")</f>
        <v>3788</v>
      </c>
      <c r="D204" s="2">
        <f>IFERROR(($K$4+(QUOTIENT((표1_511214172023[[#This Row],[스테이지]]-1),$M$4)*$L$4)),"")</f>
        <v>260</v>
      </c>
      <c r="E204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4048</v>
      </c>
      <c r="F204" s="6">
        <f>IFERROR(IF(표1_511214172023[[#This Row],[스테이지]]=1,표1_511214172023[[#This Row],[최종 획득 경험치]],IF(($F203+표1_511214172023[[#This Row],[최종 획득 경험치]])&gt;$P$3,$P$3+표1_511214172023[[#This Row],[최종 획득 경험치]],($F203+표1_511214172023[[#This Row],[최종 획득 경험치]]))),"")</f>
        <v>54048</v>
      </c>
    </row>
    <row r="205" spans="2:6">
      <c r="B205" s="5">
        <v>197</v>
      </c>
      <c r="C205" s="3">
        <f>IFERROR(IF(표1_511214172023[[#This Row],[스테이지]]=1,$K$3,$C204+IF(QUOTIENT(표1_511214172023[[#This Row],[스테이지]],$M$3)=0,0,QUOTIENT(표1_511214172023[[#This Row],[스테이지]],$M$3))*$L$3),"")</f>
        <v>3827</v>
      </c>
      <c r="D205" s="2">
        <f>IFERROR(($K$4+(QUOTIENT((표1_511214172023[[#This Row],[스테이지]]-1),$M$4)*$L$4)),"")</f>
        <v>260</v>
      </c>
      <c r="E205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4087</v>
      </c>
      <c r="F205" s="6">
        <f>IFERROR(IF(표1_511214172023[[#This Row],[스테이지]]=1,표1_511214172023[[#This Row],[최종 획득 경험치]],IF(($F204+표1_511214172023[[#This Row],[최종 획득 경험치]])&gt;$P$3,$P$3+표1_511214172023[[#This Row],[최종 획득 경험치]],($F204+표1_511214172023[[#This Row],[최종 획득 경험치]]))),"")</f>
        <v>54087</v>
      </c>
    </row>
    <row r="206" spans="2:6">
      <c r="B206" s="5">
        <v>198</v>
      </c>
      <c r="C206" s="3">
        <f>IFERROR(IF(표1_511214172023[[#This Row],[스테이지]]=1,$K$3,$C205+IF(QUOTIENT(표1_511214172023[[#This Row],[스테이지]],$M$3)=0,0,QUOTIENT(표1_511214172023[[#This Row],[스테이지]],$M$3))*$L$3),"")</f>
        <v>3866</v>
      </c>
      <c r="D206" s="2">
        <f>IFERROR(($K$4+(QUOTIENT((표1_511214172023[[#This Row],[스테이지]]-1),$M$4)*$L$4)),"")</f>
        <v>260</v>
      </c>
      <c r="E206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4126</v>
      </c>
      <c r="F206" s="6">
        <f>IFERROR(IF(표1_511214172023[[#This Row],[스테이지]]=1,표1_511214172023[[#This Row],[최종 획득 경험치]],IF(($F205+표1_511214172023[[#This Row],[최종 획득 경험치]])&gt;$P$3,$P$3+표1_511214172023[[#This Row],[최종 획득 경험치]],($F205+표1_511214172023[[#This Row],[최종 획득 경험치]]))),"")</f>
        <v>54126</v>
      </c>
    </row>
    <row r="207" spans="2:6">
      <c r="B207" s="5">
        <v>199</v>
      </c>
      <c r="C207" s="3">
        <f>IFERROR(IF(표1_511214172023[[#This Row],[스테이지]]=1,$K$3,$C206+IF(QUOTIENT(표1_511214172023[[#This Row],[스테이지]],$M$3)=0,0,QUOTIENT(표1_511214172023[[#This Row],[스테이지]],$M$3))*$L$3),"")</f>
        <v>3905</v>
      </c>
      <c r="D207" s="2">
        <f>IFERROR(($K$4+(QUOTIENT((표1_511214172023[[#This Row],[스테이지]]-1),$M$4)*$L$4)),"")</f>
        <v>260</v>
      </c>
      <c r="E207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4165</v>
      </c>
      <c r="F207" s="6">
        <f>IFERROR(IF(표1_511214172023[[#This Row],[스테이지]]=1,표1_511214172023[[#This Row],[최종 획득 경험치]],IF(($F206+표1_511214172023[[#This Row],[최종 획득 경험치]])&gt;$P$3,$P$3+표1_511214172023[[#This Row],[최종 획득 경험치]],($F206+표1_511214172023[[#This Row],[최종 획득 경험치]]))),"")</f>
        <v>54165</v>
      </c>
    </row>
    <row r="208" spans="2:6">
      <c r="B208" s="5">
        <v>200</v>
      </c>
      <c r="C208" s="3">
        <f>IFERROR(IF(표1_511214172023[[#This Row],[스테이지]]=1,$K$3,$C207+IF(QUOTIENT(표1_511214172023[[#This Row],[스테이지]],$M$3)=0,0,QUOTIENT(표1_511214172023[[#This Row],[스테이지]],$M$3))*$L$3),"")</f>
        <v>3945</v>
      </c>
      <c r="D208" s="2">
        <f>IFERROR(($K$4+(QUOTIENT((표1_511214172023[[#This Row],[스테이지]]-1),$M$4)*$L$4)),"")</f>
        <v>260</v>
      </c>
      <c r="E208" s="2">
        <f>IFERROR(IF(표1_511214172023[[#This Row],[기본 획득 경험치]]+표1_511214172023[[#This Row],[획득 경험치 보정값]]&gt;$P$3,$P$3,표1_511214172023[[#This Row],[기본 획득 경험치]]+표1_511214172023[[#This Row],[획득 경험치 보정값]]),"")</f>
        <v>4205</v>
      </c>
      <c r="F208" s="6">
        <f>IFERROR(IF(표1_511214172023[[#This Row],[스테이지]]=1,표1_511214172023[[#This Row],[최종 획득 경험치]],IF(($F207+표1_511214172023[[#This Row],[최종 획득 경험치]])&gt;$P$3,$P$3+표1_511214172023[[#This Row],[최종 획득 경험치]],($F207+표1_511214172023[[#This Row],[최종 획득 경험치]]))),"")</f>
        <v>54205</v>
      </c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8"/>
  <sheetViews>
    <sheetView workbookViewId="0">
      <pane ySplit="8" topLeftCell="A9" activePane="bottomLeft" state="frozen"/>
      <selection pane="bottomLeft" activeCell="E9" sqref="E9"/>
    </sheetView>
  </sheetViews>
  <sheetFormatPr defaultColWidth="9" defaultRowHeight="16.5"/>
  <cols>
    <col min="1" max="1" width="9" style="1"/>
    <col min="2" max="2" width="10.25" style="1" customWidth="1"/>
    <col min="3" max="3" width="13.875" style="1" bestFit="1" customWidth="1"/>
    <col min="4" max="4" width="25.625" style="1" bestFit="1" customWidth="1"/>
    <col min="5" max="5" width="23.5" style="1" bestFit="1" customWidth="1"/>
    <col min="6" max="6" width="24.875" style="1" bestFit="1" customWidth="1"/>
    <col min="7" max="7" width="29.75" style="1" bestFit="1" customWidth="1"/>
    <col min="8" max="10" width="9" style="1"/>
    <col min="11" max="11" width="9.25" style="1" customWidth="1"/>
    <col min="12" max="12" width="9" style="1"/>
    <col min="13" max="13" width="16" style="1" bestFit="1" customWidth="1"/>
    <col min="14" max="16384" width="9" style="1"/>
  </cols>
  <sheetData>
    <row r="2" spans="2:16">
      <c r="B2" s="1" t="s">
        <v>17</v>
      </c>
      <c r="C2" s="31" t="s">
        <v>76</v>
      </c>
      <c r="D2" s="31"/>
      <c r="E2" s="31"/>
      <c r="J2" s="1" t="s">
        <v>25</v>
      </c>
      <c r="K2" s="1" t="s">
        <v>19</v>
      </c>
      <c r="L2" s="1" t="s">
        <v>21</v>
      </c>
      <c r="M2" s="1" t="s">
        <v>91</v>
      </c>
      <c r="O2" s="1" t="s">
        <v>25</v>
      </c>
      <c r="P2" s="1" t="s">
        <v>24</v>
      </c>
    </row>
    <row r="3" spans="2:16">
      <c r="J3" s="1" t="s">
        <v>22</v>
      </c>
      <c r="K3" s="1">
        <f>'00.PlayeTime 계산'!M9</f>
        <v>30</v>
      </c>
      <c r="L3" s="1">
        <f>'00.PlayeTime 계산'!M10</f>
        <v>1</v>
      </c>
      <c r="M3" s="1">
        <f>'00.PlayeTime 계산'!M13</f>
        <v>3</v>
      </c>
      <c r="O3" s="1" t="s">
        <v>75</v>
      </c>
      <c r="P3" s="1">
        <f>'00.PlayeTime 계산'!M15</f>
        <v>999999</v>
      </c>
    </row>
    <row r="4" spans="2:16">
      <c r="B4" s="1" t="s">
        <v>18</v>
      </c>
      <c r="J4" s="1" t="s">
        <v>20</v>
      </c>
      <c r="K4" s="1">
        <f>'00.PlayeTime 계산'!M11</f>
        <v>0</v>
      </c>
      <c r="L4" s="1">
        <f>'00.PlayeTime 계산'!M12</f>
        <v>200</v>
      </c>
      <c r="M4" s="1">
        <f>'00.PlayeTime 계산'!M14</f>
        <v>10</v>
      </c>
      <c r="O4" s="1" t="s">
        <v>69</v>
      </c>
      <c r="P4" s="1">
        <v>0</v>
      </c>
    </row>
    <row r="8" spans="2:16">
      <c r="B8" s="2" t="s">
        <v>77</v>
      </c>
      <c r="C8" s="8" t="s">
        <v>78</v>
      </c>
      <c r="D8" s="2" t="s">
        <v>80</v>
      </c>
      <c r="E8" s="2" t="s">
        <v>79</v>
      </c>
      <c r="F8" s="4" t="s">
        <v>81</v>
      </c>
      <c r="G8" s="4" t="s">
        <v>82</v>
      </c>
    </row>
    <row r="9" spans="2:16">
      <c r="B9" s="2">
        <v>0</v>
      </c>
      <c r="C9" s="5">
        <f>IF(표1_51121417202326[[#This Row],[현재 레벨]]=0,1,$C8+1)</f>
        <v>1</v>
      </c>
      <c r="D9" s="2">
        <f>IFERROR(IF(표1_51121417202326[[#This Row],[목표 레벨]]=1,0,IF(표1_51121417202326[[#This Row],[목표 레벨]]=2,$K$3,$D8+IF(QUOTIENT(표1_51121417202326[[#This Row],[현재 레벨]],$M$3)=0,0,QUOTIENT(표1_51121417202326[[#This Row],[현재 레벨]],$M$3))*$L$3)),"")</f>
        <v>0</v>
      </c>
      <c r="E9" s="2">
        <f>IFERROR(IF(표1_51121417202326[[#This Row],[목표 레벨]]=1,0,($K$4+(QUOTIENT((표1_51121417202326[[#This Row],[목표 레벨]]-1),$M$4)*$L$4))),"")</f>
        <v>0</v>
      </c>
      <c r="F9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0</v>
      </c>
      <c r="G9" s="5">
        <f>IFERROR(IF(표1_51121417202326[[#This Row],[목표 레벨]]=1,표1_51121417202326[[#This Row],[최종 요구 경험치]],$G8+표1_51121417202326[[#This Row],[최종 요구 경험치]]),"")</f>
        <v>0</v>
      </c>
    </row>
    <row r="10" spans="2:16">
      <c r="B10" s="2">
        <v>1</v>
      </c>
      <c r="C10" s="5">
        <f>IF(표1_51121417202326[[#This Row],[현재 레벨]]=0,1,$C9+1)</f>
        <v>2</v>
      </c>
      <c r="D10" s="2">
        <f>IFERROR(IF(표1_51121417202326[[#This Row],[목표 레벨]]=1,0,IF(표1_51121417202326[[#This Row],[목표 레벨]]=2,$K$3,$D9+IF(QUOTIENT(표1_51121417202326[[#This Row],[현재 레벨]],$M$3)=0,0,QUOTIENT(표1_51121417202326[[#This Row],[현재 레벨]],$M$3))*$L$3)),"")</f>
        <v>30</v>
      </c>
      <c r="E10" s="2">
        <f>IFERROR(IF(표1_51121417202326[[#This Row],[목표 레벨]]=1,0,($K$4+(QUOTIENT((표1_51121417202326[[#This Row],[목표 레벨]]-1),$M$4)*$L$4))),"")</f>
        <v>0</v>
      </c>
      <c r="F10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30</v>
      </c>
      <c r="G10" s="5">
        <f>IFERROR(IF(표1_51121417202326[[#This Row],[목표 레벨]]=1,표1_51121417202326[[#This Row],[최종 요구 경험치]],$G9+표1_51121417202326[[#This Row],[최종 요구 경험치]]),"")</f>
        <v>30</v>
      </c>
    </row>
    <row r="11" spans="2:16">
      <c r="B11" s="2">
        <v>2</v>
      </c>
      <c r="C11" s="5">
        <f>IF(표1_51121417202326[[#This Row],[현재 레벨]]=0,1,$C10+1)</f>
        <v>3</v>
      </c>
      <c r="D11" s="3">
        <f>IFERROR(IF(표1_51121417202326[[#This Row],[목표 레벨]]=1,0,IF(표1_51121417202326[[#This Row],[목표 레벨]]=2,$K$3,$D10+IF(QUOTIENT(표1_51121417202326[[#This Row],[현재 레벨]],$M$3)=0,0,QUOTIENT(표1_51121417202326[[#This Row],[현재 레벨]],$M$3))*$L$3)),"")</f>
        <v>30</v>
      </c>
      <c r="E11" s="2">
        <f>IFERROR(IF(표1_51121417202326[[#This Row],[목표 레벨]]=1,0,($K$4+(QUOTIENT((표1_51121417202326[[#This Row],[목표 레벨]]-1),$M$4)*$L$4))),"")</f>
        <v>0</v>
      </c>
      <c r="F11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30</v>
      </c>
      <c r="G11" s="6">
        <f>IFERROR(IF(표1_51121417202326[[#This Row],[목표 레벨]]=1,표1_51121417202326[[#This Row],[최종 요구 경험치]],$G10+표1_51121417202326[[#This Row],[최종 요구 경험치]]),"")</f>
        <v>60</v>
      </c>
    </row>
    <row r="12" spans="2:16">
      <c r="B12" s="2">
        <v>3</v>
      </c>
      <c r="C12" s="5">
        <f>IF(표1_51121417202326[[#This Row],[현재 레벨]]=0,1,$C11+1)</f>
        <v>4</v>
      </c>
      <c r="D12" s="3">
        <f>IFERROR(IF(표1_51121417202326[[#This Row],[목표 레벨]]=1,0,IF(표1_51121417202326[[#This Row],[목표 레벨]]=2,$K$3,$D11+IF(QUOTIENT(표1_51121417202326[[#This Row],[현재 레벨]],$M$3)=0,0,QUOTIENT(표1_51121417202326[[#This Row],[현재 레벨]],$M$3))*$L$3)),"")</f>
        <v>31</v>
      </c>
      <c r="E12" s="2">
        <f>IFERROR(IF(표1_51121417202326[[#This Row],[목표 레벨]]=1,0,($K$4+(QUOTIENT((표1_51121417202326[[#This Row],[목표 레벨]]-1),$M$4)*$L$4))),"")</f>
        <v>0</v>
      </c>
      <c r="F12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31</v>
      </c>
      <c r="G12" s="6">
        <f>IFERROR(IF(표1_51121417202326[[#This Row],[목표 레벨]]=1,표1_51121417202326[[#This Row],[최종 요구 경험치]],$G11+표1_51121417202326[[#This Row],[최종 요구 경험치]]),"")</f>
        <v>91</v>
      </c>
    </row>
    <row r="13" spans="2:16">
      <c r="B13" s="2">
        <v>4</v>
      </c>
      <c r="C13" s="5">
        <f>IF(표1_51121417202326[[#This Row],[현재 레벨]]=0,1,$C12+1)</f>
        <v>5</v>
      </c>
      <c r="D13" s="3">
        <f>IFERROR(IF(표1_51121417202326[[#This Row],[목표 레벨]]=1,0,IF(표1_51121417202326[[#This Row],[목표 레벨]]=2,$K$3,$D12+IF(QUOTIENT(표1_51121417202326[[#This Row],[현재 레벨]],$M$3)=0,0,QUOTIENT(표1_51121417202326[[#This Row],[현재 레벨]],$M$3))*$L$3)),"")</f>
        <v>32</v>
      </c>
      <c r="E13" s="2">
        <f>IFERROR(IF(표1_51121417202326[[#This Row],[목표 레벨]]=1,0,($K$4+(QUOTIENT((표1_51121417202326[[#This Row],[목표 레벨]]-1),$M$4)*$L$4))),"")</f>
        <v>0</v>
      </c>
      <c r="F13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32</v>
      </c>
      <c r="G13" s="6">
        <f>IFERROR(IF(표1_51121417202326[[#This Row],[목표 레벨]]=1,표1_51121417202326[[#This Row],[최종 요구 경험치]],$G12+표1_51121417202326[[#This Row],[최종 요구 경험치]]),"")</f>
        <v>123</v>
      </c>
    </row>
    <row r="14" spans="2:16">
      <c r="B14" s="2">
        <v>5</v>
      </c>
      <c r="C14" s="5">
        <f>IF(표1_51121417202326[[#This Row],[현재 레벨]]=0,1,$C13+1)</f>
        <v>6</v>
      </c>
      <c r="D14" s="3">
        <f>IFERROR(IF(표1_51121417202326[[#This Row],[목표 레벨]]=1,0,IF(표1_51121417202326[[#This Row],[목표 레벨]]=2,$K$3,$D13+IF(QUOTIENT(표1_51121417202326[[#This Row],[현재 레벨]],$M$3)=0,0,QUOTIENT(표1_51121417202326[[#This Row],[현재 레벨]],$M$3))*$L$3)),"")</f>
        <v>33</v>
      </c>
      <c r="E14" s="2">
        <f>IFERROR(IF(표1_51121417202326[[#This Row],[목표 레벨]]=1,0,($K$4+(QUOTIENT((표1_51121417202326[[#This Row],[목표 레벨]]-1),$M$4)*$L$4))),"")</f>
        <v>0</v>
      </c>
      <c r="F14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33</v>
      </c>
      <c r="G14" s="6">
        <f>IFERROR(IF(표1_51121417202326[[#This Row],[목표 레벨]]=1,표1_51121417202326[[#This Row],[최종 요구 경험치]],$G13+표1_51121417202326[[#This Row],[최종 요구 경험치]]),"")</f>
        <v>156</v>
      </c>
    </row>
    <row r="15" spans="2:16">
      <c r="B15" s="2">
        <v>6</v>
      </c>
      <c r="C15" s="5">
        <f>IF(표1_51121417202326[[#This Row],[현재 레벨]]=0,1,$C14+1)</f>
        <v>7</v>
      </c>
      <c r="D15" s="3">
        <f>IFERROR(IF(표1_51121417202326[[#This Row],[목표 레벨]]=1,0,IF(표1_51121417202326[[#This Row],[목표 레벨]]=2,$K$3,$D14+IF(QUOTIENT(표1_51121417202326[[#This Row],[현재 레벨]],$M$3)=0,0,QUOTIENT(표1_51121417202326[[#This Row],[현재 레벨]],$M$3))*$L$3)),"")</f>
        <v>35</v>
      </c>
      <c r="E15" s="2">
        <f>IFERROR(IF(표1_51121417202326[[#This Row],[목표 레벨]]=1,0,($K$4+(QUOTIENT((표1_51121417202326[[#This Row],[목표 레벨]]-1),$M$4)*$L$4))),"")</f>
        <v>0</v>
      </c>
      <c r="F15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35</v>
      </c>
      <c r="G15" s="6">
        <f>IFERROR(IF(표1_51121417202326[[#This Row],[목표 레벨]]=1,표1_51121417202326[[#This Row],[최종 요구 경험치]],$G14+표1_51121417202326[[#This Row],[최종 요구 경험치]]),"")</f>
        <v>191</v>
      </c>
    </row>
    <row r="16" spans="2:16">
      <c r="B16" s="2">
        <v>7</v>
      </c>
      <c r="C16" s="5">
        <f>IF(표1_51121417202326[[#This Row],[현재 레벨]]=0,1,$C15+1)</f>
        <v>8</v>
      </c>
      <c r="D16" s="3">
        <f>IFERROR(IF(표1_51121417202326[[#This Row],[목표 레벨]]=1,0,IF(표1_51121417202326[[#This Row],[목표 레벨]]=2,$K$3,$D15+IF(QUOTIENT(표1_51121417202326[[#This Row],[현재 레벨]],$M$3)=0,0,QUOTIENT(표1_51121417202326[[#This Row],[현재 레벨]],$M$3))*$L$3)),"")</f>
        <v>37</v>
      </c>
      <c r="E16" s="2">
        <f>IFERROR(IF(표1_51121417202326[[#This Row],[목표 레벨]]=1,0,($K$4+(QUOTIENT((표1_51121417202326[[#This Row],[목표 레벨]]-1),$M$4)*$L$4))),"")</f>
        <v>0</v>
      </c>
      <c r="F16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37</v>
      </c>
      <c r="G16" s="6">
        <f>IFERROR(IF(표1_51121417202326[[#This Row],[목표 레벨]]=1,표1_51121417202326[[#This Row],[최종 요구 경험치]],$G15+표1_51121417202326[[#This Row],[최종 요구 경험치]]),"")</f>
        <v>228</v>
      </c>
    </row>
    <row r="17" spans="2:7">
      <c r="B17" s="2">
        <v>8</v>
      </c>
      <c r="C17" s="5">
        <f>IF(표1_51121417202326[[#This Row],[현재 레벨]]=0,1,$C16+1)</f>
        <v>9</v>
      </c>
      <c r="D17" s="3">
        <f>IFERROR(IF(표1_51121417202326[[#This Row],[목표 레벨]]=1,0,IF(표1_51121417202326[[#This Row],[목표 레벨]]=2,$K$3,$D16+IF(QUOTIENT(표1_51121417202326[[#This Row],[현재 레벨]],$M$3)=0,0,QUOTIENT(표1_51121417202326[[#This Row],[현재 레벨]],$M$3))*$L$3)),"")</f>
        <v>39</v>
      </c>
      <c r="E17" s="2">
        <f>IFERROR(IF(표1_51121417202326[[#This Row],[목표 레벨]]=1,0,($K$4+(QUOTIENT((표1_51121417202326[[#This Row],[목표 레벨]]-1),$M$4)*$L$4))),"")</f>
        <v>0</v>
      </c>
      <c r="F17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39</v>
      </c>
      <c r="G17" s="6">
        <f>IFERROR(IF(표1_51121417202326[[#This Row],[목표 레벨]]=1,표1_51121417202326[[#This Row],[최종 요구 경험치]],$G16+표1_51121417202326[[#This Row],[최종 요구 경험치]]),"")</f>
        <v>267</v>
      </c>
    </row>
    <row r="18" spans="2:7">
      <c r="B18" s="2">
        <v>9</v>
      </c>
      <c r="C18" s="5">
        <f>IF(표1_51121417202326[[#This Row],[현재 레벨]]=0,1,$C17+1)</f>
        <v>10</v>
      </c>
      <c r="D18" s="3">
        <f>IFERROR(IF(표1_51121417202326[[#This Row],[목표 레벨]]=1,0,IF(표1_51121417202326[[#This Row],[목표 레벨]]=2,$K$3,$D17+IF(QUOTIENT(표1_51121417202326[[#This Row],[현재 레벨]],$M$3)=0,0,QUOTIENT(표1_51121417202326[[#This Row],[현재 레벨]],$M$3))*$L$3)),"")</f>
        <v>42</v>
      </c>
      <c r="E18" s="2">
        <f>IFERROR(IF(표1_51121417202326[[#This Row],[목표 레벨]]=1,0,($K$4+(QUOTIENT((표1_51121417202326[[#This Row],[목표 레벨]]-1),$M$4)*$L$4))),"")</f>
        <v>0</v>
      </c>
      <c r="F18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42</v>
      </c>
      <c r="G18" s="6">
        <f>IFERROR(IF(표1_51121417202326[[#This Row],[목표 레벨]]=1,표1_51121417202326[[#This Row],[최종 요구 경험치]],$G17+표1_51121417202326[[#This Row],[최종 요구 경험치]]),"")</f>
        <v>309</v>
      </c>
    </row>
    <row r="19" spans="2:7">
      <c r="B19" s="2">
        <v>10</v>
      </c>
      <c r="C19" s="5">
        <f>IF(표1_51121417202326[[#This Row],[현재 레벨]]=0,1,$C18+1)</f>
        <v>11</v>
      </c>
      <c r="D19" s="3">
        <f>IFERROR(IF(표1_51121417202326[[#This Row],[목표 레벨]]=1,0,IF(표1_51121417202326[[#This Row],[목표 레벨]]=2,$K$3,$D18+IF(QUOTIENT(표1_51121417202326[[#This Row],[현재 레벨]],$M$3)=0,0,QUOTIENT(표1_51121417202326[[#This Row],[현재 레벨]],$M$3))*$L$3)),"")</f>
        <v>45</v>
      </c>
      <c r="E19" s="2">
        <f>IFERROR(IF(표1_51121417202326[[#This Row],[목표 레벨]]=1,0,($K$4+(QUOTIENT((표1_51121417202326[[#This Row],[목표 레벨]]-1),$M$4)*$L$4))),"")</f>
        <v>200</v>
      </c>
      <c r="F19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245</v>
      </c>
      <c r="G19" s="6">
        <f>IFERROR(IF(표1_51121417202326[[#This Row],[목표 레벨]]=1,표1_51121417202326[[#This Row],[최종 요구 경험치]],$G18+표1_51121417202326[[#This Row],[최종 요구 경험치]]),"")</f>
        <v>554</v>
      </c>
    </row>
    <row r="20" spans="2:7">
      <c r="B20" s="2">
        <v>11</v>
      </c>
      <c r="C20" s="5">
        <f>IF(표1_51121417202326[[#This Row],[현재 레벨]]=0,1,$C19+1)</f>
        <v>12</v>
      </c>
      <c r="D20" s="3">
        <f>IFERROR(IF(표1_51121417202326[[#This Row],[목표 레벨]]=1,0,IF(표1_51121417202326[[#This Row],[목표 레벨]]=2,$K$3,$D19+IF(QUOTIENT(표1_51121417202326[[#This Row],[현재 레벨]],$M$3)=0,0,QUOTIENT(표1_51121417202326[[#This Row],[현재 레벨]],$M$3))*$L$3)),"")</f>
        <v>48</v>
      </c>
      <c r="E20" s="2">
        <f>IFERROR(IF(표1_51121417202326[[#This Row],[목표 레벨]]=1,0,($K$4+(QUOTIENT((표1_51121417202326[[#This Row],[목표 레벨]]-1),$M$4)*$L$4))),"")</f>
        <v>200</v>
      </c>
      <c r="F20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248</v>
      </c>
      <c r="G20" s="6">
        <f>IFERROR(IF(표1_51121417202326[[#This Row],[목표 레벨]]=1,표1_51121417202326[[#This Row],[최종 요구 경험치]],$G19+표1_51121417202326[[#This Row],[최종 요구 경험치]]),"")</f>
        <v>802</v>
      </c>
    </row>
    <row r="21" spans="2:7">
      <c r="B21" s="2">
        <v>12</v>
      </c>
      <c r="C21" s="5">
        <f>IF(표1_51121417202326[[#This Row],[현재 레벨]]=0,1,$C20+1)</f>
        <v>13</v>
      </c>
      <c r="D21" s="3">
        <f>IFERROR(IF(표1_51121417202326[[#This Row],[목표 레벨]]=1,0,IF(표1_51121417202326[[#This Row],[목표 레벨]]=2,$K$3,$D20+IF(QUOTIENT(표1_51121417202326[[#This Row],[현재 레벨]],$M$3)=0,0,QUOTIENT(표1_51121417202326[[#This Row],[현재 레벨]],$M$3))*$L$3)),"")</f>
        <v>52</v>
      </c>
      <c r="E21" s="2">
        <f>IFERROR(IF(표1_51121417202326[[#This Row],[목표 레벨]]=1,0,($K$4+(QUOTIENT((표1_51121417202326[[#This Row],[목표 레벨]]-1),$M$4)*$L$4))),"")</f>
        <v>200</v>
      </c>
      <c r="F21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252</v>
      </c>
      <c r="G21" s="6">
        <f>IFERROR(IF(표1_51121417202326[[#This Row],[목표 레벨]]=1,표1_51121417202326[[#This Row],[최종 요구 경험치]],$G20+표1_51121417202326[[#This Row],[최종 요구 경험치]]),"")</f>
        <v>1054</v>
      </c>
    </row>
    <row r="22" spans="2:7">
      <c r="B22" s="2">
        <v>13</v>
      </c>
      <c r="C22" s="5">
        <f>IF(표1_51121417202326[[#This Row],[현재 레벨]]=0,1,$C21+1)</f>
        <v>14</v>
      </c>
      <c r="D22" s="3">
        <f>IFERROR(IF(표1_51121417202326[[#This Row],[목표 레벨]]=1,0,IF(표1_51121417202326[[#This Row],[목표 레벨]]=2,$K$3,$D21+IF(QUOTIENT(표1_51121417202326[[#This Row],[현재 레벨]],$M$3)=0,0,QUOTIENT(표1_51121417202326[[#This Row],[현재 레벨]],$M$3))*$L$3)),"")</f>
        <v>56</v>
      </c>
      <c r="E22" s="2">
        <f>IFERROR(IF(표1_51121417202326[[#This Row],[목표 레벨]]=1,0,($K$4+(QUOTIENT((표1_51121417202326[[#This Row],[목표 레벨]]-1),$M$4)*$L$4))),"")</f>
        <v>200</v>
      </c>
      <c r="F22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256</v>
      </c>
      <c r="G22" s="6">
        <f>IFERROR(IF(표1_51121417202326[[#This Row],[목표 레벨]]=1,표1_51121417202326[[#This Row],[최종 요구 경험치]],$G21+표1_51121417202326[[#This Row],[최종 요구 경험치]]),"")</f>
        <v>1310</v>
      </c>
    </row>
    <row r="23" spans="2:7">
      <c r="B23" s="2">
        <v>14</v>
      </c>
      <c r="C23" s="5">
        <f>IF(표1_51121417202326[[#This Row],[현재 레벨]]=0,1,$C22+1)</f>
        <v>15</v>
      </c>
      <c r="D23" s="3">
        <f>IFERROR(IF(표1_51121417202326[[#This Row],[목표 레벨]]=1,0,IF(표1_51121417202326[[#This Row],[목표 레벨]]=2,$K$3,$D22+IF(QUOTIENT(표1_51121417202326[[#This Row],[현재 레벨]],$M$3)=0,0,QUOTIENT(표1_51121417202326[[#This Row],[현재 레벨]],$M$3))*$L$3)),"")</f>
        <v>60</v>
      </c>
      <c r="E23" s="2">
        <f>IFERROR(IF(표1_51121417202326[[#This Row],[목표 레벨]]=1,0,($K$4+(QUOTIENT((표1_51121417202326[[#This Row],[목표 레벨]]-1),$M$4)*$L$4))),"")</f>
        <v>200</v>
      </c>
      <c r="F23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260</v>
      </c>
      <c r="G23" s="6">
        <f>IFERROR(IF(표1_51121417202326[[#This Row],[목표 레벨]]=1,표1_51121417202326[[#This Row],[최종 요구 경험치]],$G22+표1_51121417202326[[#This Row],[최종 요구 경험치]]),"")</f>
        <v>1570</v>
      </c>
    </row>
    <row r="24" spans="2:7">
      <c r="B24" s="2">
        <v>15</v>
      </c>
      <c r="C24" s="5">
        <f>IF(표1_51121417202326[[#This Row],[현재 레벨]]=0,1,$C23+1)</f>
        <v>16</v>
      </c>
      <c r="D24" s="3">
        <f>IFERROR(IF(표1_51121417202326[[#This Row],[목표 레벨]]=1,0,IF(표1_51121417202326[[#This Row],[목표 레벨]]=2,$K$3,$D23+IF(QUOTIENT(표1_51121417202326[[#This Row],[현재 레벨]],$M$3)=0,0,QUOTIENT(표1_51121417202326[[#This Row],[현재 레벨]],$M$3))*$L$3)),"")</f>
        <v>65</v>
      </c>
      <c r="E24" s="2">
        <f>IFERROR(IF(표1_51121417202326[[#This Row],[목표 레벨]]=1,0,($K$4+(QUOTIENT((표1_51121417202326[[#This Row],[목표 레벨]]-1),$M$4)*$L$4))),"")</f>
        <v>200</v>
      </c>
      <c r="F24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265</v>
      </c>
      <c r="G24" s="6">
        <f>IFERROR(IF(표1_51121417202326[[#This Row],[목표 레벨]]=1,표1_51121417202326[[#This Row],[최종 요구 경험치]],$G23+표1_51121417202326[[#This Row],[최종 요구 경험치]]),"")</f>
        <v>1835</v>
      </c>
    </row>
    <row r="25" spans="2:7">
      <c r="B25" s="2">
        <v>16</v>
      </c>
      <c r="C25" s="5">
        <f>IF(표1_51121417202326[[#This Row],[현재 레벨]]=0,1,$C24+1)</f>
        <v>17</v>
      </c>
      <c r="D25" s="3">
        <f>IFERROR(IF(표1_51121417202326[[#This Row],[목표 레벨]]=1,0,IF(표1_51121417202326[[#This Row],[목표 레벨]]=2,$K$3,$D24+IF(QUOTIENT(표1_51121417202326[[#This Row],[현재 레벨]],$M$3)=0,0,QUOTIENT(표1_51121417202326[[#This Row],[현재 레벨]],$M$3))*$L$3)),"")</f>
        <v>70</v>
      </c>
      <c r="E25" s="2">
        <f>IFERROR(IF(표1_51121417202326[[#This Row],[목표 레벨]]=1,0,($K$4+(QUOTIENT((표1_51121417202326[[#This Row],[목표 레벨]]-1),$M$4)*$L$4))),"")</f>
        <v>200</v>
      </c>
      <c r="F25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270</v>
      </c>
      <c r="G25" s="6">
        <f>IFERROR(IF(표1_51121417202326[[#This Row],[목표 레벨]]=1,표1_51121417202326[[#This Row],[최종 요구 경험치]],$G24+표1_51121417202326[[#This Row],[최종 요구 경험치]]),"")</f>
        <v>2105</v>
      </c>
    </row>
    <row r="26" spans="2:7">
      <c r="B26" s="2">
        <v>17</v>
      </c>
      <c r="C26" s="5">
        <f>IF(표1_51121417202326[[#This Row],[현재 레벨]]=0,1,$C25+1)</f>
        <v>18</v>
      </c>
      <c r="D26" s="3">
        <f>IFERROR(IF(표1_51121417202326[[#This Row],[목표 레벨]]=1,0,IF(표1_51121417202326[[#This Row],[목표 레벨]]=2,$K$3,$D25+IF(QUOTIENT(표1_51121417202326[[#This Row],[현재 레벨]],$M$3)=0,0,QUOTIENT(표1_51121417202326[[#This Row],[현재 레벨]],$M$3))*$L$3)),"")</f>
        <v>75</v>
      </c>
      <c r="E26" s="2">
        <f>IFERROR(IF(표1_51121417202326[[#This Row],[목표 레벨]]=1,0,($K$4+(QUOTIENT((표1_51121417202326[[#This Row],[목표 레벨]]-1),$M$4)*$L$4))),"")</f>
        <v>200</v>
      </c>
      <c r="F26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275</v>
      </c>
      <c r="G26" s="6">
        <f>IFERROR(IF(표1_51121417202326[[#This Row],[목표 레벨]]=1,표1_51121417202326[[#This Row],[최종 요구 경험치]],$G25+표1_51121417202326[[#This Row],[최종 요구 경험치]]),"")</f>
        <v>2380</v>
      </c>
    </row>
    <row r="27" spans="2:7">
      <c r="B27" s="2">
        <v>18</v>
      </c>
      <c r="C27" s="5">
        <f>IF(표1_51121417202326[[#This Row],[현재 레벨]]=0,1,$C26+1)</f>
        <v>19</v>
      </c>
      <c r="D27" s="3">
        <f>IFERROR(IF(표1_51121417202326[[#This Row],[목표 레벨]]=1,0,IF(표1_51121417202326[[#This Row],[목표 레벨]]=2,$K$3,$D26+IF(QUOTIENT(표1_51121417202326[[#This Row],[현재 레벨]],$M$3)=0,0,QUOTIENT(표1_51121417202326[[#This Row],[현재 레벨]],$M$3))*$L$3)),"")</f>
        <v>81</v>
      </c>
      <c r="E27" s="2">
        <f>IFERROR(IF(표1_51121417202326[[#This Row],[목표 레벨]]=1,0,($K$4+(QUOTIENT((표1_51121417202326[[#This Row],[목표 레벨]]-1),$M$4)*$L$4))),"")</f>
        <v>200</v>
      </c>
      <c r="F27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281</v>
      </c>
      <c r="G27" s="6">
        <f>IFERROR(IF(표1_51121417202326[[#This Row],[목표 레벨]]=1,표1_51121417202326[[#This Row],[최종 요구 경험치]],$G26+표1_51121417202326[[#This Row],[최종 요구 경험치]]),"")</f>
        <v>2661</v>
      </c>
    </row>
    <row r="28" spans="2:7">
      <c r="B28" s="2">
        <v>19</v>
      </c>
      <c r="C28" s="5">
        <f>IF(표1_51121417202326[[#This Row],[현재 레벨]]=0,1,$C27+1)</f>
        <v>20</v>
      </c>
      <c r="D28" s="3">
        <f>IFERROR(IF(표1_51121417202326[[#This Row],[목표 레벨]]=1,0,IF(표1_51121417202326[[#This Row],[목표 레벨]]=2,$K$3,$D27+IF(QUOTIENT(표1_51121417202326[[#This Row],[현재 레벨]],$M$3)=0,0,QUOTIENT(표1_51121417202326[[#This Row],[현재 레벨]],$M$3))*$L$3)),"")</f>
        <v>87</v>
      </c>
      <c r="E28" s="2">
        <f>IFERROR(IF(표1_51121417202326[[#This Row],[목표 레벨]]=1,0,($K$4+(QUOTIENT((표1_51121417202326[[#This Row],[목표 레벨]]-1),$M$4)*$L$4))),"")</f>
        <v>200</v>
      </c>
      <c r="F28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287</v>
      </c>
      <c r="G28" s="6">
        <f>IFERROR(IF(표1_51121417202326[[#This Row],[목표 레벨]]=1,표1_51121417202326[[#This Row],[최종 요구 경험치]],$G27+표1_51121417202326[[#This Row],[최종 요구 경험치]]),"")</f>
        <v>2948</v>
      </c>
    </row>
    <row r="29" spans="2:7">
      <c r="B29" s="2">
        <v>20</v>
      </c>
      <c r="C29" s="5">
        <f>IF(표1_51121417202326[[#This Row],[현재 레벨]]=0,1,$C28+1)</f>
        <v>21</v>
      </c>
      <c r="D29" s="3">
        <f>IFERROR(IF(표1_51121417202326[[#This Row],[목표 레벨]]=1,0,IF(표1_51121417202326[[#This Row],[목표 레벨]]=2,$K$3,$D28+IF(QUOTIENT(표1_51121417202326[[#This Row],[현재 레벨]],$M$3)=0,0,QUOTIENT(표1_51121417202326[[#This Row],[현재 레벨]],$M$3))*$L$3)),"")</f>
        <v>93</v>
      </c>
      <c r="E29" s="2">
        <f>IFERROR(IF(표1_51121417202326[[#This Row],[목표 레벨]]=1,0,($K$4+(QUOTIENT((표1_51121417202326[[#This Row],[목표 레벨]]-1),$M$4)*$L$4))),"")</f>
        <v>400</v>
      </c>
      <c r="F29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493</v>
      </c>
      <c r="G29" s="6">
        <f>IFERROR(IF(표1_51121417202326[[#This Row],[목표 레벨]]=1,표1_51121417202326[[#This Row],[최종 요구 경험치]],$G28+표1_51121417202326[[#This Row],[최종 요구 경험치]]),"")</f>
        <v>3441</v>
      </c>
    </row>
    <row r="30" spans="2:7">
      <c r="B30" s="2">
        <v>21</v>
      </c>
      <c r="C30" s="5">
        <f>IF(표1_51121417202326[[#This Row],[현재 레벨]]=0,1,$C29+1)</f>
        <v>22</v>
      </c>
      <c r="D30" s="3">
        <f>IFERROR(IF(표1_51121417202326[[#This Row],[목표 레벨]]=1,0,IF(표1_51121417202326[[#This Row],[목표 레벨]]=2,$K$3,$D29+IF(QUOTIENT(표1_51121417202326[[#This Row],[현재 레벨]],$M$3)=0,0,QUOTIENT(표1_51121417202326[[#This Row],[현재 레벨]],$M$3))*$L$3)),"")</f>
        <v>100</v>
      </c>
      <c r="E30" s="2">
        <f>IFERROR(IF(표1_51121417202326[[#This Row],[목표 레벨]]=1,0,($K$4+(QUOTIENT((표1_51121417202326[[#This Row],[목표 레벨]]-1),$M$4)*$L$4))),"")</f>
        <v>400</v>
      </c>
      <c r="F30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500</v>
      </c>
      <c r="G30" s="6">
        <f>IFERROR(IF(표1_51121417202326[[#This Row],[목표 레벨]]=1,표1_51121417202326[[#This Row],[최종 요구 경험치]],$G29+표1_51121417202326[[#This Row],[최종 요구 경험치]]),"")</f>
        <v>3941</v>
      </c>
    </row>
    <row r="31" spans="2:7">
      <c r="B31" s="2">
        <v>22</v>
      </c>
      <c r="C31" s="5">
        <f>IF(표1_51121417202326[[#This Row],[현재 레벨]]=0,1,$C30+1)</f>
        <v>23</v>
      </c>
      <c r="D31" s="3">
        <f>IFERROR(IF(표1_51121417202326[[#This Row],[목표 레벨]]=1,0,IF(표1_51121417202326[[#This Row],[목표 레벨]]=2,$K$3,$D30+IF(QUOTIENT(표1_51121417202326[[#This Row],[현재 레벨]],$M$3)=0,0,QUOTIENT(표1_51121417202326[[#This Row],[현재 레벨]],$M$3))*$L$3)),"")</f>
        <v>107</v>
      </c>
      <c r="E31" s="2">
        <f>IFERROR(IF(표1_51121417202326[[#This Row],[목표 레벨]]=1,0,($K$4+(QUOTIENT((표1_51121417202326[[#This Row],[목표 레벨]]-1),$M$4)*$L$4))),"")</f>
        <v>400</v>
      </c>
      <c r="F31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507</v>
      </c>
      <c r="G31" s="6">
        <f>IFERROR(IF(표1_51121417202326[[#This Row],[목표 레벨]]=1,표1_51121417202326[[#This Row],[최종 요구 경험치]],$G30+표1_51121417202326[[#This Row],[최종 요구 경험치]]),"")</f>
        <v>4448</v>
      </c>
    </row>
    <row r="32" spans="2:7">
      <c r="B32" s="2">
        <v>23</v>
      </c>
      <c r="C32" s="5">
        <f>IF(표1_51121417202326[[#This Row],[현재 레벨]]=0,1,$C31+1)</f>
        <v>24</v>
      </c>
      <c r="D32" s="3">
        <f>IFERROR(IF(표1_51121417202326[[#This Row],[목표 레벨]]=1,0,IF(표1_51121417202326[[#This Row],[목표 레벨]]=2,$K$3,$D31+IF(QUOTIENT(표1_51121417202326[[#This Row],[현재 레벨]],$M$3)=0,0,QUOTIENT(표1_51121417202326[[#This Row],[현재 레벨]],$M$3))*$L$3)),"")</f>
        <v>114</v>
      </c>
      <c r="E32" s="2">
        <f>IFERROR(IF(표1_51121417202326[[#This Row],[목표 레벨]]=1,0,($K$4+(QUOTIENT((표1_51121417202326[[#This Row],[목표 레벨]]-1),$M$4)*$L$4))),"")</f>
        <v>400</v>
      </c>
      <c r="F32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514</v>
      </c>
      <c r="G32" s="6">
        <f>IFERROR(IF(표1_51121417202326[[#This Row],[목표 레벨]]=1,표1_51121417202326[[#This Row],[최종 요구 경험치]],$G31+표1_51121417202326[[#This Row],[최종 요구 경험치]]),"")</f>
        <v>4962</v>
      </c>
    </row>
    <row r="33" spans="2:7">
      <c r="B33" s="2">
        <v>24</v>
      </c>
      <c r="C33" s="5">
        <f>IF(표1_51121417202326[[#This Row],[현재 레벨]]=0,1,$C32+1)</f>
        <v>25</v>
      </c>
      <c r="D33" s="3">
        <f>IFERROR(IF(표1_51121417202326[[#This Row],[목표 레벨]]=1,0,IF(표1_51121417202326[[#This Row],[목표 레벨]]=2,$K$3,$D32+IF(QUOTIENT(표1_51121417202326[[#This Row],[현재 레벨]],$M$3)=0,0,QUOTIENT(표1_51121417202326[[#This Row],[현재 레벨]],$M$3))*$L$3)),"")</f>
        <v>122</v>
      </c>
      <c r="E33" s="2">
        <f>IFERROR(IF(표1_51121417202326[[#This Row],[목표 레벨]]=1,0,($K$4+(QUOTIENT((표1_51121417202326[[#This Row],[목표 레벨]]-1),$M$4)*$L$4))),"")</f>
        <v>400</v>
      </c>
      <c r="F33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522</v>
      </c>
      <c r="G33" s="6">
        <f>IFERROR(IF(표1_51121417202326[[#This Row],[목표 레벨]]=1,표1_51121417202326[[#This Row],[최종 요구 경험치]],$G32+표1_51121417202326[[#This Row],[최종 요구 경험치]]),"")</f>
        <v>5484</v>
      </c>
    </row>
    <row r="34" spans="2:7">
      <c r="B34" s="2">
        <v>25</v>
      </c>
      <c r="C34" s="5">
        <f>IF(표1_51121417202326[[#This Row],[현재 레벨]]=0,1,$C33+1)</f>
        <v>26</v>
      </c>
      <c r="D34" s="3">
        <f>IFERROR(IF(표1_51121417202326[[#This Row],[목표 레벨]]=1,0,IF(표1_51121417202326[[#This Row],[목표 레벨]]=2,$K$3,$D33+IF(QUOTIENT(표1_51121417202326[[#This Row],[현재 레벨]],$M$3)=0,0,QUOTIENT(표1_51121417202326[[#This Row],[현재 레벨]],$M$3))*$L$3)),"")</f>
        <v>130</v>
      </c>
      <c r="E34" s="2">
        <f>IFERROR(IF(표1_51121417202326[[#This Row],[목표 레벨]]=1,0,($K$4+(QUOTIENT((표1_51121417202326[[#This Row],[목표 레벨]]-1),$M$4)*$L$4))),"")</f>
        <v>400</v>
      </c>
      <c r="F34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530</v>
      </c>
      <c r="G34" s="6">
        <f>IFERROR(IF(표1_51121417202326[[#This Row],[목표 레벨]]=1,표1_51121417202326[[#This Row],[최종 요구 경험치]],$G33+표1_51121417202326[[#This Row],[최종 요구 경험치]]),"")</f>
        <v>6014</v>
      </c>
    </row>
    <row r="35" spans="2:7">
      <c r="B35" s="2">
        <v>26</v>
      </c>
      <c r="C35" s="5">
        <f>IF(표1_51121417202326[[#This Row],[현재 레벨]]=0,1,$C34+1)</f>
        <v>27</v>
      </c>
      <c r="D35" s="3">
        <f>IFERROR(IF(표1_51121417202326[[#This Row],[목표 레벨]]=1,0,IF(표1_51121417202326[[#This Row],[목표 레벨]]=2,$K$3,$D34+IF(QUOTIENT(표1_51121417202326[[#This Row],[현재 레벨]],$M$3)=0,0,QUOTIENT(표1_51121417202326[[#This Row],[현재 레벨]],$M$3))*$L$3)),"")</f>
        <v>138</v>
      </c>
      <c r="E35" s="2">
        <f>IFERROR(IF(표1_51121417202326[[#This Row],[목표 레벨]]=1,0,($K$4+(QUOTIENT((표1_51121417202326[[#This Row],[목표 레벨]]-1),$M$4)*$L$4))),"")</f>
        <v>400</v>
      </c>
      <c r="F35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538</v>
      </c>
      <c r="G35" s="6">
        <f>IFERROR(IF(표1_51121417202326[[#This Row],[목표 레벨]]=1,표1_51121417202326[[#This Row],[최종 요구 경험치]],$G34+표1_51121417202326[[#This Row],[최종 요구 경험치]]),"")</f>
        <v>6552</v>
      </c>
    </row>
    <row r="36" spans="2:7">
      <c r="B36" s="2">
        <v>27</v>
      </c>
      <c r="C36" s="5">
        <f>IF(표1_51121417202326[[#This Row],[현재 레벨]]=0,1,$C35+1)</f>
        <v>28</v>
      </c>
      <c r="D36" s="3">
        <f>IFERROR(IF(표1_51121417202326[[#This Row],[목표 레벨]]=1,0,IF(표1_51121417202326[[#This Row],[목표 레벨]]=2,$K$3,$D35+IF(QUOTIENT(표1_51121417202326[[#This Row],[현재 레벨]],$M$3)=0,0,QUOTIENT(표1_51121417202326[[#This Row],[현재 레벨]],$M$3))*$L$3)),"")</f>
        <v>147</v>
      </c>
      <c r="E36" s="2">
        <f>IFERROR(IF(표1_51121417202326[[#This Row],[목표 레벨]]=1,0,($K$4+(QUOTIENT((표1_51121417202326[[#This Row],[목표 레벨]]-1),$M$4)*$L$4))),"")</f>
        <v>400</v>
      </c>
      <c r="F36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547</v>
      </c>
      <c r="G36" s="6">
        <f>IFERROR(IF(표1_51121417202326[[#This Row],[목표 레벨]]=1,표1_51121417202326[[#This Row],[최종 요구 경험치]],$G35+표1_51121417202326[[#This Row],[최종 요구 경험치]]),"")</f>
        <v>7099</v>
      </c>
    </row>
    <row r="37" spans="2:7">
      <c r="B37" s="2">
        <v>28</v>
      </c>
      <c r="C37" s="5">
        <f>IF(표1_51121417202326[[#This Row],[현재 레벨]]=0,1,$C36+1)</f>
        <v>29</v>
      </c>
      <c r="D37" s="3">
        <f>IFERROR(IF(표1_51121417202326[[#This Row],[목표 레벨]]=1,0,IF(표1_51121417202326[[#This Row],[목표 레벨]]=2,$K$3,$D36+IF(QUOTIENT(표1_51121417202326[[#This Row],[현재 레벨]],$M$3)=0,0,QUOTIENT(표1_51121417202326[[#This Row],[현재 레벨]],$M$3))*$L$3)),"")</f>
        <v>156</v>
      </c>
      <c r="E37" s="2">
        <f>IFERROR(IF(표1_51121417202326[[#This Row],[목표 레벨]]=1,0,($K$4+(QUOTIENT((표1_51121417202326[[#This Row],[목표 레벨]]-1),$M$4)*$L$4))),"")</f>
        <v>400</v>
      </c>
      <c r="F37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556</v>
      </c>
      <c r="G37" s="6">
        <f>IFERROR(IF(표1_51121417202326[[#This Row],[목표 레벨]]=1,표1_51121417202326[[#This Row],[최종 요구 경험치]],$G36+표1_51121417202326[[#This Row],[최종 요구 경험치]]),"")</f>
        <v>7655</v>
      </c>
    </row>
    <row r="38" spans="2:7">
      <c r="B38" s="2">
        <v>29</v>
      </c>
      <c r="C38" s="5">
        <f>IF(표1_51121417202326[[#This Row],[현재 레벨]]=0,1,$C37+1)</f>
        <v>30</v>
      </c>
      <c r="D38" s="3">
        <f>IFERROR(IF(표1_51121417202326[[#This Row],[목표 레벨]]=1,0,IF(표1_51121417202326[[#This Row],[목표 레벨]]=2,$K$3,$D37+IF(QUOTIENT(표1_51121417202326[[#This Row],[현재 레벨]],$M$3)=0,0,QUOTIENT(표1_51121417202326[[#This Row],[현재 레벨]],$M$3))*$L$3)),"")</f>
        <v>165</v>
      </c>
      <c r="E38" s="2">
        <f>IFERROR(IF(표1_51121417202326[[#This Row],[목표 레벨]]=1,0,($K$4+(QUOTIENT((표1_51121417202326[[#This Row],[목표 레벨]]-1),$M$4)*$L$4))),"")</f>
        <v>400</v>
      </c>
      <c r="F38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565</v>
      </c>
      <c r="G38" s="6">
        <f>IFERROR(IF(표1_51121417202326[[#This Row],[목표 레벨]]=1,표1_51121417202326[[#This Row],[최종 요구 경험치]],$G37+표1_51121417202326[[#This Row],[최종 요구 경험치]]),"")</f>
        <v>8220</v>
      </c>
    </row>
    <row r="39" spans="2:7">
      <c r="B39" s="2">
        <v>30</v>
      </c>
      <c r="C39" s="5">
        <f>IF(표1_51121417202326[[#This Row],[현재 레벨]]=0,1,$C38+1)</f>
        <v>31</v>
      </c>
      <c r="D39" s="3">
        <f>IFERROR(IF(표1_51121417202326[[#This Row],[목표 레벨]]=1,0,IF(표1_51121417202326[[#This Row],[목표 레벨]]=2,$K$3,$D38+IF(QUOTIENT(표1_51121417202326[[#This Row],[현재 레벨]],$M$3)=0,0,QUOTIENT(표1_51121417202326[[#This Row],[현재 레벨]],$M$3))*$L$3)),"")</f>
        <v>175</v>
      </c>
      <c r="E39" s="2">
        <f>IFERROR(IF(표1_51121417202326[[#This Row],[목표 레벨]]=1,0,($K$4+(QUOTIENT((표1_51121417202326[[#This Row],[목표 레벨]]-1),$M$4)*$L$4))),"")</f>
        <v>600</v>
      </c>
      <c r="F39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775</v>
      </c>
      <c r="G39" s="6">
        <f>IFERROR(IF(표1_51121417202326[[#This Row],[목표 레벨]]=1,표1_51121417202326[[#This Row],[최종 요구 경험치]],$G38+표1_51121417202326[[#This Row],[최종 요구 경험치]]),"")</f>
        <v>8995</v>
      </c>
    </row>
    <row r="40" spans="2:7">
      <c r="B40" s="2">
        <v>31</v>
      </c>
      <c r="C40" s="5">
        <f>IF(표1_51121417202326[[#This Row],[현재 레벨]]=0,1,$C39+1)</f>
        <v>32</v>
      </c>
      <c r="D40" s="3">
        <f>IFERROR(IF(표1_51121417202326[[#This Row],[목표 레벨]]=1,0,IF(표1_51121417202326[[#This Row],[목표 레벨]]=2,$K$3,$D39+IF(QUOTIENT(표1_51121417202326[[#This Row],[현재 레벨]],$M$3)=0,0,QUOTIENT(표1_51121417202326[[#This Row],[현재 레벨]],$M$3))*$L$3)),"")</f>
        <v>185</v>
      </c>
      <c r="E40" s="2">
        <f>IFERROR(IF(표1_51121417202326[[#This Row],[목표 레벨]]=1,0,($K$4+(QUOTIENT((표1_51121417202326[[#This Row],[목표 레벨]]-1),$M$4)*$L$4))),"")</f>
        <v>600</v>
      </c>
      <c r="F40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785</v>
      </c>
      <c r="G40" s="6">
        <f>IFERROR(IF(표1_51121417202326[[#This Row],[목표 레벨]]=1,표1_51121417202326[[#This Row],[최종 요구 경험치]],$G39+표1_51121417202326[[#This Row],[최종 요구 경험치]]),"")</f>
        <v>9780</v>
      </c>
    </row>
    <row r="41" spans="2:7">
      <c r="B41" s="2">
        <v>32</v>
      </c>
      <c r="C41" s="5">
        <f>IF(표1_51121417202326[[#This Row],[현재 레벨]]=0,1,$C40+1)</f>
        <v>33</v>
      </c>
      <c r="D41" s="3">
        <f>IFERROR(IF(표1_51121417202326[[#This Row],[목표 레벨]]=1,0,IF(표1_51121417202326[[#This Row],[목표 레벨]]=2,$K$3,$D40+IF(QUOTIENT(표1_51121417202326[[#This Row],[현재 레벨]],$M$3)=0,0,QUOTIENT(표1_51121417202326[[#This Row],[현재 레벨]],$M$3))*$L$3)),"")</f>
        <v>195</v>
      </c>
      <c r="E41" s="2">
        <f>IFERROR(IF(표1_51121417202326[[#This Row],[목표 레벨]]=1,0,($K$4+(QUOTIENT((표1_51121417202326[[#This Row],[목표 레벨]]-1),$M$4)*$L$4))),"")</f>
        <v>600</v>
      </c>
      <c r="F41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795</v>
      </c>
      <c r="G41" s="6">
        <f>IFERROR(IF(표1_51121417202326[[#This Row],[목표 레벨]]=1,표1_51121417202326[[#This Row],[최종 요구 경험치]],$G40+표1_51121417202326[[#This Row],[최종 요구 경험치]]),"")</f>
        <v>10575</v>
      </c>
    </row>
    <row r="42" spans="2:7">
      <c r="B42" s="2">
        <v>33</v>
      </c>
      <c r="C42" s="5">
        <f>IF(표1_51121417202326[[#This Row],[현재 레벨]]=0,1,$C41+1)</f>
        <v>34</v>
      </c>
      <c r="D42" s="3">
        <f>IFERROR(IF(표1_51121417202326[[#This Row],[목표 레벨]]=1,0,IF(표1_51121417202326[[#This Row],[목표 레벨]]=2,$K$3,$D41+IF(QUOTIENT(표1_51121417202326[[#This Row],[현재 레벨]],$M$3)=0,0,QUOTIENT(표1_51121417202326[[#This Row],[현재 레벨]],$M$3))*$L$3)),"")</f>
        <v>206</v>
      </c>
      <c r="E42" s="2">
        <f>IFERROR(IF(표1_51121417202326[[#This Row],[목표 레벨]]=1,0,($K$4+(QUOTIENT((표1_51121417202326[[#This Row],[목표 레벨]]-1),$M$4)*$L$4))),"")</f>
        <v>600</v>
      </c>
      <c r="F42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806</v>
      </c>
      <c r="G42" s="6">
        <f>IFERROR(IF(표1_51121417202326[[#This Row],[목표 레벨]]=1,표1_51121417202326[[#This Row],[최종 요구 경험치]],$G41+표1_51121417202326[[#This Row],[최종 요구 경험치]]),"")</f>
        <v>11381</v>
      </c>
    </row>
    <row r="43" spans="2:7">
      <c r="B43" s="2">
        <v>34</v>
      </c>
      <c r="C43" s="5">
        <f>IF(표1_51121417202326[[#This Row],[현재 레벨]]=0,1,$C42+1)</f>
        <v>35</v>
      </c>
      <c r="D43" s="3">
        <f>IFERROR(IF(표1_51121417202326[[#This Row],[목표 레벨]]=1,0,IF(표1_51121417202326[[#This Row],[목표 레벨]]=2,$K$3,$D42+IF(QUOTIENT(표1_51121417202326[[#This Row],[현재 레벨]],$M$3)=0,0,QUOTIENT(표1_51121417202326[[#This Row],[현재 레벨]],$M$3))*$L$3)),"")</f>
        <v>217</v>
      </c>
      <c r="E43" s="2">
        <f>IFERROR(IF(표1_51121417202326[[#This Row],[목표 레벨]]=1,0,($K$4+(QUOTIENT((표1_51121417202326[[#This Row],[목표 레벨]]-1),$M$4)*$L$4))),"")</f>
        <v>600</v>
      </c>
      <c r="F43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817</v>
      </c>
      <c r="G43" s="6">
        <f>IFERROR(IF(표1_51121417202326[[#This Row],[목표 레벨]]=1,표1_51121417202326[[#This Row],[최종 요구 경험치]],$G42+표1_51121417202326[[#This Row],[최종 요구 경험치]]),"")</f>
        <v>12198</v>
      </c>
    </row>
    <row r="44" spans="2:7">
      <c r="B44" s="2">
        <v>35</v>
      </c>
      <c r="C44" s="5">
        <f>IF(표1_51121417202326[[#This Row],[현재 레벨]]=0,1,$C43+1)</f>
        <v>36</v>
      </c>
      <c r="D44" s="3">
        <f>IFERROR(IF(표1_51121417202326[[#This Row],[목표 레벨]]=1,0,IF(표1_51121417202326[[#This Row],[목표 레벨]]=2,$K$3,$D43+IF(QUOTIENT(표1_51121417202326[[#This Row],[현재 레벨]],$M$3)=0,0,QUOTIENT(표1_51121417202326[[#This Row],[현재 레벨]],$M$3))*$L$3)),"")</f>
        <v>228</v>
      </c>
      <c r="E44" s="2">
        <f>IFERROR(IF(표1_51121417202326[[#This Row],[목표 레벨]]=1,0,($K$4+(QUOTIENT((표1_51121417202326[[#This Row],[목표 레벨]]-1),$M$4)*$L$4))),"")</f>
        <v>600</v>
      </c>
      <c r="F44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828</v>
      </c>
      <c r="G44" s="6">
        <f>IFERROR(IF(표1_51121417202326[[#This Row],[목표 레벨]]=1,표1_51121417202326[[#This Row],[최종 요구 경험치]],$G43+표1_51121417202326[[#This Row],[최종 요구 경험치]]),"")</f>
        <v>13026</v>
      </c>
    </row>
    <row r="45" spans="2:7">
      <c r="B45" s="2">
        <v>36</v>
      </c>
      <c r="C45" s="5">
        <f>IF(표1_51121417202326[[#This Row],[현재 레벨]]=0,1,$C44+1)</f>
        <v>37</v>
      </c>
      <c r="D45" s="3">
        <f>IFERROR(IF(표1_51121417202326[[#This Row],[목표 레벨]]=1,0,IF(표1_51121417202326[[#This Row],[목표 레벨]]=2,$K$3,$D44+IF(QUOTIENT(표1_51121417202326[[#This Row],[현재 레벨]],$M$3)=0,0,QUOTIENT(표1_51121417202326[[#This Row],[현재 레벨]],$M$3))*$L$3)),"")</f>
        <v>240</v>
      </c>
      <c r="E45" s="2">
        <f>IFERROR(IF(표1_51121417202326[[#This Row],[목표 레벨]]=1,0,($K$4+(QUOTIENT((표1_51121417202326[[#This Row],[목표 레벨]]-1),$M$4)*$L$4))),"")</f>
        <v>600</v>
      </c>
      <c r="F45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840</v>
      </c>
      <c r="G45" s="6">
        <f>IFERROR(IF(표1_51121417202326[[#This Row],[목표 레벨]]=1,표1_51121417202326[[#This Row],[최종 요구 경험치]],$G44+표1_51121417202326[[#This Row],[최종 요구 경험치]]),"")</f>
        <v>13866</v>
      </c>
    </row>
    <row r="46" spans="2:7">
      <c r="B46" s="2">
        <v>37</v>
      </c>
      <c r="C46" s="5">
        <f>IF(표1_51121417202326[[#This Row],[현재 레벨]]=0,1,$C45+1)</f>
        <v>38</v>
      </c>
      <c r="D46" s="3">
        <f>IFERROR(IF(표1_51121417202326[[#This Row],[목표 레벨]]=1,0,IF(표1_51121417202326[[#This Row],[목표 레벨]]=2,$K$3,$D45+IF(QUOTIENT(표1_51121417202326[[#This Row],[현재 레벨]],$M$3)=0,0,QUOTIENT(표1_51121417202326[[#This Row],[현재 레벨]],$M$3))*$L$3)),"")</f>
        <v>252</v>
      </c>
      <c r="E46" s="2">
        <f>IFERROR(IF(표1_51121417202326[[#This Row],[목표 레벨]]=1,0,($K$4+(QUOTIENT((표1_51121417202326[[#This Row],[목표 레벨]]-1),$M$4)*$L$4))),"")</f>
        <v>600</v>
      </c>
      <c r="F46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852</v>
      </c>
      <c r="G46" s="6">
        <f>IFERROR(IF(표1_51121417202326[[#This Row],[목표 레벨]]=1,표1_51121417202326[[#This Row],[최종 요구 경험치]],$G45+표1_51121417202326[[#This Row],[최종 요구 경험치]]),"")</f>
        <v>14718</v>
      </c>
    </row>
    <row r="47" spans="2:7">
      <c r="B47" s="2">
        <v>38</v>
      </c>
      <c r="C47" s="5">
        <f>IF(표1_51121417202326[[#This Row],[현재 레벨]]=0,1,$C46+1)</f>
        <v>39</v>
      </c>
      <c r="D47" s="3">
        <f>IFERROR(IF(표1_51121417202326[[#This Row],[목표 레벨]]=1,0,IF(표1_51121417202326[[#This Row],[목표 레벨]]=2,$K$3,$D46+IF(QUOTIENT(표1_51121417202326[[#This Row],[현재 레벨]],$M$3)=0,0,QUOTIENT(표1_51121417202326[[#This Row],[현재 레벨]],$M$3))*$L$3)),"")</f>
        <v>264</v>
      </c>
      <c r="E47" s="2">
        <f>IFERROR(IF(표1_51121417202326[[#This Row],[목표 레벨]]=1,0,($K$4+(QUOTIENT((표1_51121417202326[[#This Row],[목표 레벨]]-1),$M$4)*$L$4))),"")</f>
        <v>600</v>
      </c>
      <c r="F47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864</v>
      </c>
      <c r="G47" s="6">
        <f>IFERROR(IF(표1_51121417202326[[#This Row],[목표 레벨]]=1,표1_51121417202326[[#This Row],[최종 요구 경험치]],$G46+표1_51121417202326[[#This Row],[최종 요구 경험치]]),"")</f>
        <v>15582</v>
      </c>
    </row>
    <row r="48" spans="2:7">
      <c r="B48" s="2">
        <v>39</v>
      </c>
      <c r="C48" s="5">
        <f>IF(표1_51121417202326[[#This Row],[현재 레벨]]=0,1,$C47+1)</f>
        <v>40</v>
      </c>
      <c r="D48" s="3">
        <f>IFERROR(IF(표1_51121417202326[[#This Row],[목표 레벨]]=1,0,IF(표1_51121417202326[[#This Row],[목표 레벨]]=2,$K$3,$D47+IF(QUOTIENT(표1_51121417202326[[#This Row],[현재 레벨]],$M$3)=0,0,QUOTIENT(표1_51121417202326[[#This Row],[현재 레벨]],$M$3))*$L$3)),"")</f>
        <v>277</v>
      </c>
      <c r="E48" s="2">
        <f>IFERROR(IF(표1_51121417202326[[#This Row],[목표 레벨]]=1,0,($K$4+(QUOTIENT((표1_51121417202326[[#This Row],[목표 레벨]]-1),$M$4)*$L$4))),"")</f>
        <v>600</v>
      </c>
      <c r="F48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877</v>
      </c>
      <c r="G48" s="6">
        <f>IFERROR(IF(표1_51121417202326[[#This Row],[목표 레벨]]=1,표1_51121417202326[[#This Row],[최종 요구 경험치]],$G47+표1_51121417202326[[#This Row],[최종 요구 경험치]]),"")</f>
        <v>16459</v>
      </c>
    </row>
    <row r="49" spans="2:7">
      <c r="B49" s="2">
        <v>40</v>
      </c>
      <c r="C49" s="5">
        <f>IF(표1_51121417202326[[#This Row],[현재 레벨]]=0,1,$C48+1)</f>
        <v>41</v>
      </c>
      <c r="D49" s="3">
        <f>IFERROR(IF(표1_51121417202326[[#This Row],[목표 레벨]]=1,0,IF(표1_51121417202326[[#This Row],[목표 레벨]]=2,$K$3,$D48+IF(QUOTIENT(표1_51121417202326[[#This Row],[현재 레벨]],$M$3)=0,0,QUOTIENT(표1_51121417202326[[#This Row],[현재 레벨]],$M$3))*$L$3)),"")</f>
        <v>290</v>
      </c>
      <c r="E49" s="2">
        <f>IFERROR(IF(표1_51121417202326[[#This Row],[목표 레벨]]=1,0,($K$4+(QUOTIENT((표1_51121417202326[[#This Row],[목표 레벨]]-1),$M$4)*$L$4))),"")</f>
        <v>800</v>
      </c>
      <c r="F49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1090</v>
      </c>
      <c r="G49" s="6">
        <f>IFERROR(IF(표1_51121417202326[[#This Row],[목표 레벨]]=1,표1_51121417202326[[#This Row],[최종 요구 경험치]],$G48+표1_51121417202326[[#This Row],[최종 요구 경험치]]),"")</f>
        <v>17549</v>
      </c>
    </row>
    <row r="50" spans="2:7">
      <c r="B50" s="2">
        <v>41</v>
      </c>
      <c r="C50" s="5">
        <f>IF(표1_51121417202326[[#This Row],[현재 레벨]]=0,1,$C49+1)</f>
        <v>42</v>
      </c>
      <c r="D50" s="3">
        <f>IFERROR(IF(표1_51121417202326[[#This Row],[목표 레벨]]=1,0,IF(표1_51121417202326[[#This Row],[목표 레벨]]=2,$K$3,$D49+IF(QUOTIENT(표1_51121417202326[[#This Row],[현재 레벨]],$M$3)=0,0,QUOTIENT(표1_51121417202326[[#This Row],[현재 레벨]],$M$3))*$L$3)),"")</f>
        <v>303</v>
      </c>
      <c r="E50" s="2">
        <f>IFERROR(IF(표1_51121417202326[[#This Row],[목표 레벨]]=1,0,($K$4+(QUOTIENT((표1_51121417202326[[#This Row],[목표 레벨]]-1),$M$4)*$L$4))),"")</f>
        <v>800</v>
      </c>
      <c r="F50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1103</v>
      </c>
      <c r="G50" s="6">
        <f>IFERROR(IF(표1_51121417202326[[#This Row],[목표 레벨]]=1,표1_51121417202326[[#This Row],[최종 요구 경험치]],$G49+표1_51121417202326[[#This Row],[최종 요구 경험치]]),"")</f>
        <v>18652</v>
      </c>
    </row>
    <row r="51" spans="2:7">
      <c r="B51" s="2">
        <v>42</v>
      </c>
      <c r="C51" s="5">
        <f>IF(표1_51121417202326[[#This Row],[현재 레벨]]=0,1,$C50+1)</f>
        <v>43</v>
      </c>
      <c r="D51" s="3">
        <f>IFERROR(IF(표1_51121417202326[[#This Row],[목표 레벨]]=1,0,IF(표1_51121417202326[[#This Row],[목표 레벨]]=2,$K$3,$D50+IF(QUOTIENT(표1_51121417202326[[#This Row],[현재 레벨]],$M$3)=0,0,QUOTIENT(표1_51121417202326[[#This Row],[현재 레벨]],$M$3))*$L$3)),"")</f>
        <v>317</v>
      </c>
      <c r="E51" s="2">
        <f>IFERROR(IF(표1_51121417202326[[#This Row],[목표 레벨]]=1,0,($K$4+(QUOTIENT((표1_51121417202326[[#This Row],[목표 레벨]]-1),$M$4)*$L$4))),"")</f>
        <v>800</v>
      </c>
      <c r="F51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1117</v>
      </c>
      <c r="G51" s="6">
        <f>IFERROR(IF(표1_51121417202326[[#This Row],[목표 레벨]]=1,표1_51121417202326[[#This Row],[최종 요구 경험치]],$G50+표1_51121417202326[[#This Row],[최종 요구 경험치]]),"")</f>
        <v>19769</v>
      </c>
    </row>
    <row r="52" spans="2:7">
      <c r="B52" s="2">
        <v>43</v>
      </c>
      <c r="C52" s="5">
        <f>IF(표1_51121417202326[[#This Row],[현재 레벨]]=0,1,$C51+1)</f>
        <v>44</v>
      </c>
      <c r="D52" s="3">
        <f>IFERROR(IF(표1_51121417202326[[#This Row],[목표 레벨]]=1,0,IF(표1_51121417202326[[#This Row],[목표 레벨]]=2,$K$3,$D51+IF(QUOTIENT(표1_51121417202326[[#This Row],[현재 레벨]],$M$3)=0,0,QUOTIENT(표1_51121417202326[[#This Row],[현재 레벨]],$M$3))*$L$3)),"")</f>
        <v>331</v>
      </c>
      <c r="E52" s="2">
        <f>IFERROR(IF(표1_51121417202326[[#This Row],[목표 레벨]]=1,0,($K$4+(QUOTIENT((표1_51121417202326[[#This Row],[목표 레벨]]-1),$M$4)*$L$4))),"")</f>
        <v>800</v>
      </c>
      <c r="F52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1131</v>
      </c>
      <c r="G52" s="6">
        <f>IFERROR(IF(표1_51121417202326[[#This Row],[목표 레벨]]=1,표1_51121417202326[[#This Row],[최종 요구 경험치]],$G51+표1_51121417202326[[#This Row],[최종 요구 경험치]]),"")</f>
        <v>20900</v>
      </c>
    </row>
    <row r="53" spans="2:7">
      <c r="B53" s="2">
        <v>44</v>
      </c>
      <c r="C53" s="5">
        <f>IF(표1_51121417202326[[#This Row],[현재 레벨]]=0,1,$C52+1)</f>
        <v>45</v>
      </c>
      <c r="D53" s="3">
        <f>IFERROR(IF(표1_51121417202326[[#This Row],[목표 레벨]]=1,0,IF(표1_51121417202326[[#This Row],[목표 레벨]]=2,$K$3,$D52+IF(QUOTIENT(표1_51121417202326[[#This Row],[현재 레벨]],$M$3)=0,0,QUOTIENT(표1_51121417202326[[#This Row],[현재 레벨]],$M$3))*$L$3)),"")</f>
        <v>345</v>
      </c>
      <c r="E53" s="2">
        <f>IFERROR(IF(표1_51121417202326[[#This Row],[목표 레벨]]=1,0,($K$4+(QUOTIENT((표1_51121417202326[[#This Row],[목표 레벨]]-1),$M$4)*$L$4))),"")</f>
        <v>800</v>
      </c>
      <c r="F53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1145</v>
      </c>
      <c r="G53" s="6">
        <f>IFERROR(IF(표1_51121417202326[[#This Row],[목표 레벨]]=1,표1_51121417202326[[#This Row],[최종 요구 경험치]],$G52+표1_51121417202326[[#This Row],[최종 요구 경험치]]),"")</f>
        <v>22045</v>
      </c>
    </row>
    <row r="54" spans="2:7">
      <c r="B54" s="2">
        <v>45</v>
      </c>
      <c r="C54" s="5">
        <f>IF(표1_51121417202326[[#This Row],[현재 레벨]]=0,1,$C53+1)</f>
        <v>46</v>
      </c>
      <c r="D54" s="3">
        <f>IFERROR(IF(표1_51121417202326[[#This Row],[목표 레벨]]=1,0,IF(표1_51121417202326[[#This Row],[목표 레벨]]=2,$K$3,$D53+IF(QUOTIENT(표1_51121417202326[[#This Row],[현재 레벨]],$M$3)=0,0,QUOTIENT(표1_51121417202326[[#This Row],[현재 레벨]],$M$3))*$L$3)),"")</f>
        <v>360</v>
      </c>
      <c r="E54" s="2">
        <f>IFERROR(IF(표1_51121417202326[[#This Row],[목표 레벨]]=1,0,($K$4+(QUOTIENT((표1_51121417202326[[#This Row],[목표 레벨]]-1),$M$4)*$L$4))),"")</f>
        <v>800</v>
      </c>
      <c r="F54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1160</v>
      </c>
      <c r="G54" s="6">
        <f>IFERROR(IF(표1_51121417202326[[#This Row],[목표 레벨]]=1,표1_51121417202326[[#This Row],[최종 요구 경험치]],$G53+표1_51121417202326[[#This Row],[최종 요구 경험치]]),"")</f>
        <v>23205</v>
      </c>
    </row>
    <row r="55" spans="2:7">
      <c r="B55" s="2">
        <v>46</v>
      </c>
      <c r="C55" s="5">
        <f>IF(표1_51121417202326[[#This Row],[현재 레벨]]=0,1,$C54+1)</f>
        <v>47</v>
      </c>
      <c r="D55" s="3">
        <f>IFERROR(IF(표1_51121417202326[[#This Row],[목표 레벨]]=1,0,IF(표1_51121417202326[[#This Row],[목표 레벨]]=2,$K$3,$D54+IF(QUOTIENT(표1_51121417202326[[#This Row],[현재 레벨]],$M$3)=0,0,QUOTIENT(표1_51121417202326[[#This Row],[현재 레벨]],$M$3))*$L$3)),"")</f>
        <v>375</v>
      </c>
      <c r="E55" s="2">
        <f>IFERROR(IF(표1_51121417202326[[#This Row],[목표 레벨]]=1,0,($K$4+(QUOTIENT((표1_51121417202326[[#This Row],[목표 레벨]]-1),$M$4)*$L$4))),"")</f>
        <v>800</v>
      </c>
      <c r="F55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1175</v>
      </c>
      <c r="G55" s="6">
        <f>IFERROR(IF(표1_51121417202326[[#This Row],[목표 레벨]]=1,표1_51121417202326[[#This Row],[최종 요구 경험치]],$G54+표1_51121417202326[[#This Row],[최종 요구 경험치]]),"")</f>
        <v>24380</v>
      </c>
    </row>
    <row r="56" spans="2:7">
      <c r="B56" s="2">
        <v>47</v>
      </c>
      <c r="C56" s="5">
        <f>IF(표1_51121417202326[[#This Row],[현재 레벨]]=0,1,$C55+1)</f>
        <v>48</v>
      </c>
      <c r="D56" s="3">
        <f>IFERROR(IF(표1_51121417202326[[#This Row],[목표 레벨]]=1,0,IF(표1_51121417202326[[#This Row],[목표 레벨]]=2,$K$3,$D55+IF(QUOTIENT(표1_51121417202326[[#This Row],[현재 레벨]],$M$3)=0,0,QUOTIENT(표1_51121417202326[[#This Row],[현재 레벨]],$M$3))*$L$3)),"")</f>
        <v>390</v>
      </c>
      <c r="E56" s="2">
        <f>IFERROR(IF(표1_51121417202326[[#This Row],[목표 레벨]]=1,0,($K$4+(QUOTIENT((표1_51121417202326[[#This Row],[목표 레벨]]-1),$M$4)*$L$4))),"")</f>
        <v>800</v>
      </c>
      <c r="F56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1190</v>
      </c>
      <c r="G56" s="6">
        <f>IFERROR(IF(표1_51121417202326[[#This Row],[목표 레벨]]=1,표1_51121417202326[[#This Row],[최종 요구 경험치]],$G55+표1_51121417202326[[#This Row],[최종 요구 경험치]]),"")</f>
        <v>25570</v>
      </c>
    </row>
    <row r="57" spans="2:7">
      <c r="B57" s="2">
        <v>48</v>
      </c>
      <c r="C57" s="5">
        <f>IF(표1_51121417202326[[#This Row],[현재 레벨]]=0,1,$C56+1)</f>
        <v>49</v>
      </c>
      <c r="D57" s="3">
        <f>IFERROR(IF(표1_51121417202326[[#This Row],[목표 레벨]]=1,0,IF(표1_51121417202326[[#This Row],[목표 레벨]]=2,$K$3,$D56+IF(QUOTIENT(표1_51121417202326[[#This Row],[현재 레벨]],$M$3)=0,0,QUOTIENT(표1_51121417202326[[#This Row],[현재 레벨]],$M$3))*$L$3)),"")</f>
        <v>406</v>
      </c>
      <c r="E57" s="2">
        <f>IFERROR(IF(표1_51121417202326[[#This Row],[목표 레벨]]=1,0,($K$4+(QUOTIENT((표1_51121417202326[[#This Row],[목표 레벨]]-1),$M$4)*$L$4))),"")</f>
        <v>800</v>
      </c>
      <c r="F57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1206</v>
      </c>
      <c r="G57" s="6">
        <f>IFERROR(IF(표1_51121417202326[[#This Row],[목표 레벨]]=1,표1_51121417202326[[#This Row],[최종 요구 경험치]],$G56+표1_51121417202326[[#This Row],[최종 요구 경험치]]),"")</f>
        <v>26776</v>
      </c>
    </row>
    <row r="58" spans="2:7">
      <c r="B58" s="2">
        <v>49</v>
      </c>
      <c r="C58" s="5">
        <f>IF(표1_51121417202326[[#This Row],[현재 레벨]]=0,1,$C57+1)</f>
        <v>50</v>
      </c>
      <c r="D58" s="3">
        <f>IFERROR(IF(표1_51121417202326[[#This Row],[목표 레벨]]=1,0,IF(표1_51121417202326[[#This Row],[목표 레벨]]=2,$K$3,$D57+IF(QUOTIENT(표1_51121417202326[[#This Row],[현재 레벨]],$M$3)=0,0,QUOTIENT(표1_51121417202326[[#This Row],[현재 레벨]],$M$3))*$L$3)),"")</f>
        <v>422</v>
      </c>
      <c r="E58" s="2">
        <f>IFERROR(IF(표1_51121417202326[[#This Row],[목표 레벨]]=1,0,($K$4+(QUOTIENT((표1_51121417202326[[#This Row],[목표 레벨]]-1),$M$4)*$L$4))),"")</f>
        <v>800</v>
      </c>
      <c r="F58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1222</v>
      </c>
      <c r="G58" s="6">
        <f>IFERROR(IF(표1_51121417202326[[#This Row],[목표 레벨]]=1,표1_51121417202326[[#This Row],[최종 요구 경험치]],$G57+표1_51121417202326[[#This Row],[최종 요구 경험치]]),"")</f>
        <v>27998</v>
      </c>
    </row>
    <row r="59" spans="2:7">
      <c r="B59" s="2">
        <v>50</v>
      </c>
      <c r="C59" s="5">
        <f>IF(표1_51121417202326[[#This Row],[현재 레벨]]=0,1,$C58+1)</f>
        <v>51</v>
      </c>
      <c r="D59" s="3">
        <f>IFERROR(IF(표1_51121417202326[[#This Row],[목표 레벨]]=1,0,IF(표1_51121417202326[[#This Row],[목표 레벨]]=2,$K$3,$D58+IF(QUOTIENT(표1_51121417202326[[#This Row],[현재 레벨]],$M$3)=0,0,QUOTIENT(표1_51121417202326[[#This Row],[현재 레벨]],$M$3))*$L$3)),"")</f>
        <v>438</v>
      </c>
      <c r="E59" s="2">
        <f>IFERROR(IF(표1_51121417202326[[#This Row],[목표 레벨]]=1,0,($K$4+(QUOTIENT((표1_51121417202326[[#This Row],[목표 레벨]]-1),$M$4)*$L$4))),"")</f>
        <v>1000</v>
      </c>
      <c r="F59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1438</v>
      </c>
      <c r="G59" s="6">
        <f>IFERROR(IF(표1_51121417202326[[#This Row],[목표 레벨]]=1,표1_51121417202326[[#This Row],[최종 요구 경험치]],$G58+표1_51121417202326[[#This Row],[최종 요구 경험치]]),"")</f>
        <v>29436</v>
      </c>
    </row>
    <row r="60" spans="2:7">
      <c r="B60" s="2">
        <v>51</v>
      </c>
      <c r="C60" s="5">
        <f>IF(표1_51121417202326[[#This Row],[현재 레벨]]=0,1,$C59+1)</f>
        <v>52</v>
      </c>
      <c r="D60" s="3">
        <f>IFERROR(IF(표1_51121417202326[[#This Row],[목표 레벨]]=1,0,IF(표1_51121417202326[[#This Row],[목표 레벨]]=2,$K$3,$D59+IF(QUOTIENT(표1_51121417202326[[#This Row],[현재 레벨]],$M$3)=0,0,QUOTIENT(표1_51121417202326[[#This Row],[현재 레벨]],$M$3))*$L$3)),"")</f>
        <v>455</v>
      </c>
      <c r="E60" s="2">
        <f>IFERROR(IF(표1_51121417202326[[#This Row],[목표 레벨]]=1,0,($K$4+(QUOTIENT((표1_51121417202326[[#This Row],[목표 레벨]]-1),$M$4)*$L$4))),"")</f>
        <v>1000</v>
      </c>
      <c r="F60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1455</v>
      </c>
      <c r="G60" s="6">
        <f>IFERROR(IF(표1_51121417202326[[#This Row],[목표 레벨]]=1,표1_51121417202326[[#This Row],[최종 요구 경험치]],$G59+표1_51121417202326[[#This Row],[최종 요구 경험치]]),"")</f>
        <v>30891</v>
      </c>
    </row>
    <row r="61" spans="2:7">
      <c r="B61" s="2">
        <v>52</v>
      </c>
      <c r="C61" s="5">
        <f>IF(표1_51121417202326[[#This Row],[현재 레벨]]=0,1,$C60+1)</f>
        <v>53</v>
      </c>
      <c r="D61" s="3">
        <f>IFERROR(IF(표1_51121417202326[[#This Row],[목표 레벨]]=1,0,IF(표1_51121417202326[[#This Row],[목표 레벨]]=2,$K$3,$D60+IF(QUOTIENT(표1_51121417202326[[#This Row],[현재 레벨]],$M$3)=0,0,QUOTIENT(표1_51121417202326[[#This Row],[현재 레벨]],$M$3))*$L$3)),"")</f>
        <v>472</v>
      </c>
      <c r="E61" s="2">
        <f>IFERROR(IF(표1_51121417202326[[#This Row],[목표 레벨]]=1,0,($K$4+(QUOTIENT((표1_51121417202326[[#This Row],[목표 레벨]]-1),$M$4)*$L$4))),"")</f>
        <v>1000</v>
      </c>
      <c r="F61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1472</v>
      </c>
      <c r="G61" s="6">
        <f>IFERROR(IF(표1_51121417202326[[#This Row],[목표 레벨]]=1,표1_51121417202326[[#This Row],[최종 요구 경험치]],$G60+표1_51121417202326[[#This Row],[최종 요구 경험치]]),"")</f>
        <v>32363</v>
      </c>
    </row>
    <row r="62" spans="2:7">
      <c r="B62" s="2">
        <v>53</v>
      </c>
      <c r="C62" s="5">
        <f>IF(표1_51121417202326[[#This Row],[현재 레벨]]=0,1,$C61+1)</f>
        <v>54</v>
      </c>
      <c r="D62" s="3">
        <f>IFERROR(IF(표1_51121417202326[[#This Row],[목표 레벨]]=1,0,IF(표1_51121417202326[[#This Row],[목표 레벨]]=2,$K$3,$D61+IF(QUOTIENT(표1_51121417202326[[#This Row],[현재 레벨]],$M$3)=0,0,QUOTIENT(표1_51121417202326[[#This Row],[현재 레벨]],$M$3))*$L$3)),"")</f>
        <v>489</v>
      </c>
      <c r="E62" s="2">
        <f>IFERROR(IF(표1_51121417202326[[#This Row],[목표 레벨]]=1,0,($K$4+(QUOTIENT((표1_51121417202326[[#This Row],[목표 레벨]]-1),$M$4)*$L$4))),"")</f>
        <v>1000</v>
      </c>
      <c r="F62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1489</v>
      </c>
      <c r="G62" s="6">
        <f>IFERROR(IF(표1_51121417202326[[#This Row],[목표 레벨]]=1,표1_51121417202326[[#This Row],[최종 요구 경험치]],$G61+표1_51121417202326[[#This Row],[최종 요구 경험치]]),"")</f>
        <v>33852</v>
      </c>
    </row>
    <row r="63" spans="2:7">
      <c r="B63" s="2">
        <v>54</v>
      </c>
      <c r="C63" s="5">
        <f>IF(표1_51121417202326[[#This Row],[현재 레벨]]=0,1,$C62+1)</f>
        <v>55</v>
      </c>
      <c r="D63" s="3">
        <f>IFERROR(IF(표1_51121417202326[[#This Row],[목표 레벨]]=1,0,IF(표1_51121417202326[[#This Row],[목표 레벨]]=2,$K$3,$D62+IF(QUOTIENT(표1_51121417202326[[#This Row],[현재 레벨]],$M$3)=0,0,QUOTIENT(표1_51121417202326[[#This Row],[현재 레벨]],$M$3))*$L$3)),"")</f>
        <v>507</v>
      </c>
      <c r="E63" s="2">
        <f>IFERROR(IF(표1_51121417202326[[#This Row],[목표 레벨]]=1,0,($K$4+(QUOTIENT((표1_51121417202326[[#This Row],[목표 레벨]]-1),$M$4)*$L$4))),"")</f>
        <v>1000</v>
      </c>
      <c r="F63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1507</v>
      </c>
      <c r="G63" s="6">
        <f>IFERROR(IF(표1_51121417202326[[#This Row],[목표 레벨]]=1,표1_51121417202326[[#This Row],[최종 요구 경험치]],$G62+표1_51121417202326[[#This Row],[최종 요구 경험치]]),"")</f>
        <v>35359</v>
      </c>
    </row>
    <row r="64" spans="2:7">
      <c r="B64" s="2">
        <v>55</v>
      </c>
      <c r="C64" s="5">
        <f>IF(표1_51121417202326[[#This Row],[현재 레벨]]=0,1,$C63+1)</f>
        <v>56</v>
      </c>
      <c r="D64" s="3">
        <f>IFERROR(IF(표1_51121417202326[[#This Row],[목표 레벨]]=1,0,IF(표1_51121417202326[[#This Row],[목표 레벨]]=2,$K$3,$D63+IF(QUOTIENT(표1_51121417202326[[#This Row],[현재 레벨]],$M$3)=0,0,QUOTIENT(표1_51121417202326[[#This Row],[현재 레벨]],$M$3))*$L$3)),"")</f>
        <v>525</v>
      </c>
      <c r="E64" s="2">
        <f>IFERROR(IF(표1_51121417202326[[#This Row],[목표 레벨]]=1,0,($K$4+(QUOTIENT((표1_51121417202326[[#This Row],[목표 레벨]]-1),$M$4)*$L$4))),"")</f>
        <v>1000</v>
      </c>
      <c r="F64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1525</v>
      </c>
      <c r="G64" s="6">
        <f>IFERROR(IF(표1_51121417202326[[#This Row],[목표 레벨]]=1,표1_51121417202326[[#This Row],[최종 요구 경험치]],$G63+표1_51121417202326[[#This Row],[최종 요구 경험치]]),"")</f>
        <v>36884</v>
      </c>
    </row>
    <row r="65" spans="2:7">
      <c r="B65" s="2">
        <v>56</v>
      </c>
      <c r="C65" s="5">
        <f>IF(표1_51121417202326[[#This Row],[현재 레벨]]=0,1,$C64+1)</f>
        <v>57</v>
      </c>
      <c r="D65" s="3">
        <f>IFERROR(IF(표1_51121417202326[[#This Row],[목표 레벨]]=1,0,IF(표1_51121417202326[[#This Row],[목표 레벨]]=2,$K$3,$D64+IF(QUOTIENT(표1_51121417202326[[#This Row],[현재 레벨]],$M$3)=0,0,QUOTIENT(표1_51121417202326[[#This Row],[현재 레벨]],$M$3))*$L$3)),"")</f>
        <v>543</v>
      </c>
      <c r="E65" s="2">
        <f>IFERROR(IF(표1_51121417202326[[#This Row],[목표 레벨]]=1,0,($K$4+(QUOTIENT((표1_51121417202326[[#This Row],[목표 레벨]]-1),$M$4)*$L$4))),"")</f>
        <v>1000</v>
      </c>
      <c r="F65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1543</v>
      </c>
      <c r="G65" s="6">
        <f>IFERROR(IF(표1_51121417202326[[#This Row],[목표 레벨]]=1,표1_51121417202326[[#This Row],[최종 요구 경험치]],$G64+표1_51121417202326[[#This Row],[최종 요구 경험치]]),"")</f>
        <v>38427</v>
      </c>
    </row>
    <row r="66" spans="2:7">
      <c r="B66" s="2">
        <v>57</v>
      </c>
      <c r="C66" s="5">
        <f>IF(표1_51121417202326[[#This Row],[현재 레벨]]=0,1,$C65+1)</f>
        <v>58</v>
      </c>
      <c r="D66" s="3">
        <f>IFERROR(IF(표1_51121417202326[[#This Row],[목표 레벨]]=1,0,IF(표1_51121417202326[[#This Row],[목표 레벨]]=2,$K$3,$D65+IF(QUOTIENT(표1_51121417202326[[#This Row],[현재 레벨]],$M$3)=0,0,QUOTIENT(표1_51121417202326[[#This Row],[현재 레벨]],$M$3))*$L$3)),"")</f>
        <v>562</v>
      </c>
      <c r="E66" s="2">
        <f>IFERROR(IF(표1_51121417202326[[#This Row],[목표 레벨]]=1,0,($K$4+(QUOTIENT((표1_51121417202326[[#This Row],[목표 레벨]]-1),$M$4)*$L$4))),"")</f>
        <v>1000</v>
      </c>
      <c r="F66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1562</v>
      </c>
      <c r="G66" s="6">
        <f>IFERROR(IF(표1_51121417202326[[#This Row],[목표 레벨]]=1,표1_51121417202326[[#This Row],[최종 요구 경험치]],$G65+표1_51121417202326[[#This Row],[최종 요구 경험치]]),"")</f>
        <v>39989</v>
      </c>
    </row>
    <row r="67" spans="2:7">
      <c r="B67" s="2">
        <v>58</v>
      </c>
      <c r="C67" s="5">
        <f>IF(표1_51121417202326[[#This Row],[현재 레벨]]=0,1,$C66+1)</f>
        <v>59</v>
      </c>
      <c r="D67" s="3">
        <f>IFERROR(IF(표1_51121417202326[[#This Row],[목표 레벨]]=1,0,IF(표1_51121417202326[[#This Row],[목표 레벨]]=2,$K$3,$D66+IF(QUOTIENT(표1_51121417202326[[#This Row],[현재 레벨]],$M$3)=0,0,QUOTIENT(표1_51121417202326[[#This Row],[현재 레벨]],$M$3))*$L$3)),"")</f>
        <v>581</v>
      </c>
      <c r="E67" s="2">
        <f>IFERROR(IF(표1_51121417202326[[#This Row],[목표 레벨]]=1,0,($K$4+(QUOTIENT((표1_51121417202326[[#This Row],[목표 레벨]]-1),$M$4)*$L$4))),"")</f>
        <v>1000</v>
      </c>
      <c r="F67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1581</v>
      </c>
      <c r="G67" s="6">
        <f>IFERROR(IF(표1_51121417202326[[#This Row],[목표 레벨]]=1,표1_51121417202326[[#This Row],[최종 요구 경험치]],$G66+표1_51121417202326[[#This Row],[최종 요구 경험치]]),"")</f>
        <v>41570</v>
      </c>
    </row>
    <row r="68" spans="2:7">
      <c r="B68" s="2">
        <v>59</v>
      </c>
      <c r="C68" s="5">
        <f>IF(표1_51121417202326[[#This Row],[현재 레벨]]=0,1,$C67+1)</f>
        <v>60</v>
      </c>
      <c r="D68" s="3">
        <f>IFERROR(IF(표1_51121417202326[[#This Row],[목표 레벨]]=1,0,IF(표1_51121417202326[[#This Row],[목표 레벨]]=2,$K$3,$D67+IF(QUOTIENT(표1_51121417202326[[#This Row],[현재 레벨]],$M$3)=0,0,QUOTIENT(표1_51121417202326[[#This Row],[현재 레벨]],$M$3))*$L$3)),"")</f>
        <v>600</v>
      </c>
      <c r="E68" s="2">
        <f>IFERROR(IF(표1_51121417202326[[#This Row],[목표 레벨]]=1,0,($K$4+(QUOTIENT((표1_51121417202326[[#This Row],[목표 레벨]]-1),$M$4)*$L$4))),"")</f>
        <v>1000</v>
      </c>
      <c r="F68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1600</v>
      </c>
      <c r="G68" s="6">
        <f>IFERROR(IF(표1_51121417202326[[#This Row],[목표 레벨]]=1,표1_51121417202326[[#This Row],[최종 요구 경험치]],$G67+표1_51121417202326[[#This Row],[최종 요구 경험치]]),"")</f>
        <v>43170</v>
      </c>
    </row>
    <row r="69" spans="2:7">
      <c r="B69" s="2">
        <v>60</v>
      </c>
      <c r="C69" s="5">
        <f>IF(표1_51121417202326[[#This Row],[현재 레벨]]=0,1,$C68+1)</f>
        <v>61</v>
      </c>
      <c r="D69" s="3">
        <f>IFERROR(IF(표1_51121417202326[[#This Row],[목표 레벨]]=1,0,IF(표1_51121417202326[[#This Row],[목표 레벨]]=2,$K$3,$D68+IF(QUOTIENT(표1_51121417202326[[#This Row],[현재 레벨]],$M$3)=0,0,QUOTIENT(표1_51121417202326[[#This Row],[현재 레벨]],$M$3))*$L$3)),"")</f>
        <v>620</v>
      </c>
      <c r="E69" s="2">
        <f>IFERROR(IF(표1_51121417202326[[#This Row],[목표 레벨]]=1,0,($K$4+(QUOTIENT((표1_51121417202326[[#This Row],[목표 레벨]]-1),$M$4)*$L$4))),"")</f>
        <v>1200</v>
      </c>
      <c r="F69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1820</v>
      </c>
      <c r="G69" s="6">
        <f>IFERROR(IF(표1_51121417202326[[#This Row],[목표 레벨]]=1,표1_51121417202326[[#This Row],[최종 요구 경험치]],$G68+표1_51121417202326[[#This Row],[최종 요구 경험치]]),"")</f>
        <v>44990</v>
      </c>
    </row>
    <row r="70" spans="2:7">
      <c r="B70" s="2">
        <v>61</v>
      </c>
      <c r="C70" s="5">
        <f>IF(표1_51121417202326[[#This Row],[현재 레벨]]=0,1,$C69+1)</f>
        <v>62</v>
      </c>
      <c r="D70" s="3">
        <f>IFERROR(IF(표1_51121417202326[[#This Row],[목표 레벨]]=1,0,IF(표1_51121417202326[[#This Row],[목표 레벨]]=2,$K$3,$D69+IF(QUOTIENT(표1_51121417202326[[#This Row],[현재 레벨]],$M$3)=0,0,QUOTIENT(표1_51121417202326[[#This Row],[현재 레벨]],$M$3))*$L$3)),"")</f>
        <v>640</v>
      </c>
      <c r="E70" s="2">
        <f>IFERROR(IF(표1_51121417202326[[#This Row],[목표 레벨]]=1,0,($K$4+(QUOTIENT((표1_51121417202326[[#This Row],[목표 레벨]]-1),$M$4)*$L$4))),"")</f>
        <v>1200</v>
      </c>
      <c r="F70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1840</v>
      </c>
      <c r="G70" s="6">
        <f>IFERROR(IF(표1_51121417202326[[#This Row],[목표 레벨]]=1,표1_51121417202326[[#This Row],[최종 요구 경험치]],$G69+표1_51121417202326[[#This Row],[최종 요구 경험치]]),"")</f>
        <v>46830</v>
      </c>
    </row>
    <row r="71" spans="2:7">
      <c r="B71" s="2">
        <v>62</v>
      </c>
      <c r="C71" s="5">
        <f>IF(표1_51121417202326[[#This Row],[현재 레벨]]=0,1,$C70+1)</f>
        <v>63</v>
      </c>
      <c r="D71" s="3">
        <f>IFERROR(IF(표1_51121417202326[[#This Row],[목표 레벨]]=1,0,IF(표1_51121417202326[[#This Row],[목표 레벨]]=2,$K$3,$D70+IF(QUOTIENT(표1_51121417202326[[#This Row],[현재 레벨]],$M$3)=0,0,QUOTIENT(표1_51121417202326[[#This Row],[현재 레벨]],$M$3))*$L$3)),"")</f>
        <v>660</v>
      </c>
      <c r="E71" s="2">
        <f>IFERROR(IF(표1_51121417202326[[#This Row],[목표 레벨]]=1,0,($K$4+(QUOTIENT((표1_51121417202326[[#This Row],[목표 레벨]]-1),$M$4)*$L$4))),"")</f>
        <v>1200</v>
      </c>
      <c r="F71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1860</v>
      </c>
      <c r="G71" s="6">
        <f>IFERROR(IF(표1_51121417202326[[#This Row],[목표 레벨]]=1,표1_51121417202326[[#This Row],[최종 요구 경험치]],$G70+표1_51121417202326[[#This Row],[최종 요구 경험치]]),"")</f>
        <v>48690</v>
      </c>
    </row>
    <row r="72" spans="2:7">
      <c r="B72" s="2">
        <v>63</v>
      </c>
      <c r="C72" s="5">
        <f>IF(표1_51121417202326[[#This Row],[현재 레벨]]=0,1,$C71+1)</f>
        <v>64</v>
      </c>
      <c r="D72" s="3">
        <f>IFERROR(IF(표1_51121417202326[[#This Row],[목표 레벨]]=1,0,IF(표1_51121417202326[[#This Row],[목표 레벨]]=2,$K$3,$D71+IF(QUOTIENT(표1_51121417202326[[#This Row],[현재 레벨]],$M$3)=0,0,QUOTIENT(표1_51121417202326[[#This Row],[현재 레벨]],$M$3))*$L$3)),"")</f>
        <v>681</v>
      </c>
      <c r="E72" s="2">
        <f>IFERROR(IF(표1_51121417202326[[#This Row],[목표 레벨]]=1,0,($K$4+(QUOTIENT((표1_51121417202326[[#This Row],[목표 레벨]]-1),$M$4)*$L$4))),"")</f>
        <v>1200</v>
      </c>
      <c r="F72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1881</v>
      </c>
      <c r="G72" s="6">
        <f>IFERROR(IF(표1_51121417202326[[#This Row],[목표 레벨]]=1,표1_51121417202326[[#This Row],[최종 요구 경험치]],$G71+표1_51121417202326[[#This Row],[최종 요구 경험치]]),"")</f>
        <v>50571</v>
      </c>
    </row>
    <row r="73" spans="2:7">
      <c r="B73" s="2">
        <v>64</v>
      </c>
      <c r="C73" s="5">
        <f>IF(표1_51121417202326[[#This Row],[현재 레벨]]=0,1,$C72+1)</f>
        <v>65</v>
      </c>
      <c r="D73" s="3">
        <f>IFERROR(IF(표1_51121417202326[[#This Row],[목표 레벨]]=1,0,IF(표1_51121417202326[[#This Row],[목표 레벨]]=2,$K$3,$D72+IF(QUOTIENT(표1_51121417202326[[#This Row],[현재 레벨]],$M$3)=0,0,QUOTIENT(표1_51121417202326[[#This Row],[현재 레벨]],$M$3))*$L$3)),"")</f>
        <v>702</v>
      </c>
      <c r="E73" s="2">
        <f>IFERROR(IF(표1_51121417202326[[#This Row],[목표 레벨]]=1,0,($K$4+(QUOTIENT((표1_51121417202326[[#This Row],[목표 레벨]]-1),$M$4)*$L$4))),"")</f>
        <v>1200</v>
      </c>
      <c r="F73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1902</v>
      </c>
      <c r="G73" s="6">
        <f>IFERROR(IF(표1_51121417202326[[#This Row],[목표 레벨]]=1,표1_51121417202326[[#This Row],[최종 요구 경험치]],$G72+표1_51121417202326[[#This Row],[최종 요구 경험치]]),"")</f>
        <v>52473</v>
      </c>
    </row>
    <row r="74" spans="2:7">
      <c r="B74" s="2">
        <v>65</v>
      </c>
      <c r="C74" s="5">
        <f>IF(표1_51121417202326[[#This Row],[현재 레벨]]=0,1,$C73+1)</f>
        <v>66</v>
      </c>
      <c r="D74" s="3">
        <f>IFERROR(IF(표1_51121417202326[[#This Row],[목표 레벨]]=1,0,IF(표1_51121417202326[[#This Row],[목표 레벨]]=2,$K$3,$D73+IF(QUOTIENT(표1_51121417202326[[#This Row],[현재 레벨]],$M$3)=0,0,QUOTIENT(표1_51121417202326[[#This Row],[현재 레벨]],$M$3))*$L$3)),"")</f>
        <v>723</v>
      </c>
      <c r="E74" s="2">
        <f>IFERROR(IF(표1_51121417202326[[#This Row],[목표 레벨]]=1,0,($K$4+(QUOTIENT((표1_51121417202326[[#This Row],[목표 레벨]]-1),$M$4)*$L$4))),"")</f>
        <v>1200</v>
      </c>
      <c r="F74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1923</v>
      </c>
      <c r="G74" s="6">
        <f>IFERROR(IF(표1_51121417202326[[#This Row],[목표 레벨]]=1,표1_51121417202326[[#This Row],[최종 요구 경험치]],$G73+표1_51121417202326[[#This Row],[최종 요구 경험치]]),"")</f>
        <v>54396</v>
      </c>
    </row>
    <row r="75" spans="2:7">
      <c r="B75" s="2">
        <v>66</v>
      </c>
      <c r="C75" s="5">
        <f>IF(표1_51121417202326[[#This Row],[현재 레벨]]=0,1,$C74+1)</f>
        <v>67</v>
      </c>
      <c r="D75" s="3">
        <f>IFERROR(IF(표1_51121417202326[[#This Row],[목표 레벨]]=1,0,IF(표1_51121417202326[[#This Row],[목표 레벨]]=2,$K$3,$D74+IF(QUOTIENT(표1_51121417202326[[#This Row],[현재 레벨]],$M$3)=0,0,QUOTIENT(표1_51121417202326[[#This Row],[현재 레벨]],$M$3))*$L$3)),"")</f>
        <v>745</v>
      </c>
      <c r="E75" s="2">
        <f>IFERROR(IF(표1_51121417202326[[#This Row],[목표 레벨]]=1,0,($K$4+(QUOTIENT((표1_51121417202326[[#This Row],[목표 레벨]]-1),$M$4)*$L$4))),"")</f>
        <v>1200</v>
      </c>
      <c r="F75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1945</v>
      </c>
      <c r="G75" s="6">
        <f>IFERROR(IF(표1_51121417202326[[#This Row],[목표 레벨]]=1,표1_51121417202326[[#This Row],[최종 요구 경험치]],$G74+표1_51121417202326[[#This Row],[최종 요구 경험치]]),"")</f>
        <v>56341</v>
      </c>
    </row>
    <row r="76" spans="2:7">
      <c r="B76" s="2">
        <v>67</v>
      </c>
      <c r="C76" s="5">
        <f>IF(표1_51121417202326[[#This Row],[현재 레벨]]=0,1,$C75+1)</f>
        <v>68</v>
      </c>
      <c r="D76" s="3">
        <f>IFERROR(IF(표1_51121417202326[[#This Row],[목표 레벨]]=1,0,IF(표1_51121417202326[[#This Row],[목표 레벨]]=2,$K$3,$D75+IF(QUOTIENT(표1_51121417202326[[#This Row],[현재 레벨]],$M$3)=0,0,QUOTIENT(표1_51121417202326[[#This Row],[현재 레벨]],$M$3))*$L$3)),"")</f>
        <v>767</v>
      </c>
      <c r="E76" s="2">
        <f>IFERROR(IF(표1_51121417202326[[#This Row],[목표 레벨]]=1,0,($K$4+(QUOTIENT((표1_51121417202326[[#This Row],[목표 레벨]]-1),$M$4)*$L$4))),"")</f>
        <v>1200</v>
      </c>
      <c r="F76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1967</v>
      </c>
      <c r="G76" s="6">
        <f>IFERROR(IF(표1_51121417202326[[#This Row],[목표 레벨]]=1,표1_51121417202326[[#This Row],[최종 요구 경험치]],$G75+표1_51121417202326[[#This Row],[최종 요구 경험치]]),"")</f>
        <v>58308</v>
      </c>
    </row>
    <row r="77" spans="2:7">
      <c r="B77" s="2">
        <v>68</v>
      </c>
      <c r="C77" s="5">
        <f>IF(표1_51121417202326[[#This Row],[현재 레벨]]=0,1,$C76+1)</f>
        <v>69</v>
      </c>
      <c r="D77" s="3">
        <f>IFERROR(IF(표1_51121417202326[[#This Row],[목표 레벨]]=1,0,IF(표1_51121417202326[[#This Row],[목표 레벨]]=2,$K$3,$D76+IF(QUOTIENT(표1_51121417202326[[#This Row],[현재 레벨]],$M$3)=0,0,QUOTIENT(표1_51121417202326[[#This Row],[현재 레벨]],$M$3))*$L$3)),"")</f>
        <v>789</v>
      </c>
      <c r="E77" s="2">
        <f>IFERROR(IF(표1_51121417202326[[#This Row],[목표 레벨]]=1,0,($K$4+(QUOTIENT((표1_51121417202326[[#This Row],[목표 레벨]]-1),$M$4)*$L$4))),"")</f>
        <v>1200</v>
      </c>
      <c r="F77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1989</v>
      </c>
      <c r="G77" s="6">
        <f>IFERROR(IF(표1_51121417202326[[#This Row],[목표 레벨]]=1,표1_51121417202326[[#This Row],[최종 요구 경험치]],$G76+표1_51121417202326[[#This Row],[최종 요구 경험치]]),"")</f>
        <v>60297</v>
      </c>
    </row>
    <row r="78" spans="2:7">
      <c r="B78" s="2">
        <v>69</v>
      </c>
      <c r="C78" s="5">
        <f>IF(표1_51121417202326[[#This Row],[현재 레벨]]=0,1,$C77+1)</f>
        <v>70</v>
      </c>
      <c r="D78" s="3">
        <f>IFERROR(IF(표1_51121417202326[[#This Row],[목표 레벨]]=1,0,IF(표1_51121417202326[[#This Row],[목표 레벨]]=2,$K$3,$D77+IF(QUOTIENT(표1_51121417202326[[#This Row],[현재 레벨]],$M$3)=0,0,QUOTIENT(표1_51121417202326[[#This Row],[현재 레벨]],$M$3))*$L$3)),"")</f>
        <v>812</v>
      </c>
      <c r="E78" s="2">
        <f>IFERROR(IF(표1_51121417202326[[#This Row],[목표 레벨]]=1,0,($K$4+(QUOTIENT((표1_51121417202326[[#This Row],[목표 레벨]]-1),$M$4)*$L$4))),"")</f>
        <v>1200</v>
      </c>
      <c r="F78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2012</v>
      </c>
      <c r="G78" s="6">
        <f>IFERROR(IF(표1_51121417202326[[#This Row],[목표 레벨]]=1,표1_51121417202326[[#This Row],[최종 요구 경험치]],$G77+표1_51121417202326[[#This Row],[최종 요구 경험치]]),"")</f>
        <v>62309</v>
      </c>
    </row>
    <row r="79" spans="2:7">
      <c r="B79" s="2">
        <v>70</v>
      </c>
      <c r="C79" s="5">
        <f>IF(표1_51121417202326[[#This Row],[현재 레벨]]=0,1,$C78+1)</f>
        <v>71</v>
      </c>
      <c r="D79" s="3">
        <f>IFERROR(IF(표1_51121417202326[[#This Row],[목표 레벨]]=1,0,IF(표1_51121417202326[[#This Row],[목표 레벨]]=2,$K$3,$D78+IF(QUOTIENT(표1_51121417202326[[#This Row],[현재 레벨]],$M$3)=0,0,QUOTIENT(표1_51121417202326[[#This Row],[현재 레벨]],$M$3))*$L$3)),"")</f>
        <v>835</v>
      </c>
      <c r="E79" s="2">
        <f>IFERROR(IF(표1_51121417202326[[#This Row],[목표 레벨]]=1,0,($K$4+(QUOTIENT((표1_51121417202326[[#This Row],[목표 레벨]]-1),$M$4)*$L$4))),"")</f>
        <v>1400</v>
      </c>
      <c r="F79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2235</v>
      </c>
      <c r="G79" s="6">
        <f>IFERROR(IF(표1_51121417202326[[#This Row],[목표 레벨]]=1,표1_51121417202326[[#This Row],[최종 요구 경험치]],$G78+표1_51121417202326[[#This Row],[최종 요구 경험치]]),"")</f>
        <v>64544</v>
      </c>
    </row>
    <row r="80" spans="2:7">
      <c r="B80" s="2">
        <v>71</v>
      </c>
      <c r="C80" s="5">
        <f>IF(표1_51121417202326[[#This Row],[현재 레벨]]=0,1,$C79+1)</f>
        <v>72</v>
      </c>
      <c r="D80" s="3">
        <f>IFERROR(IF(표1_51121417202326[[#This Row],[목표 레벨]]=1,0,IF(표1_51121417202326[[#This Row],[목표 레벨]]=2,$K$3,$D79+IF(QUOTIENT(표1_51121417202326[[#This Row],[현재 레벨]],$M$3)=0,0,QUOTIENT(표1_51121417202326[[#This Row],[현재 레벨]],$M$3))*$L$3)),"")</f>
        <v>858</v>
      </c>
      <c r="E80" s="2">
        <f>IFERROR(IF(표1_51121417202326[[#This Row],[목표 레벨]]=1,0,($K$4+(QUOTIENT((표1_51121417202326[[#This Row],[목표 레벨]]-1),$M$4)*$L$4))),"")</f>
        <v>1400</v>
      </c>
      <c r="F80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2258</v>
      </c>
      <c r="G80" s="6">
        <f>IFERROR(IF(표1_51121417202326[[#This Row],[목표 레벨]]=1,표1_51121417202326[[#This Row],[최종 요구 경험치]],$G79+표1_51121417202326[[#This Row],[최종 요구 경험치]]),"")</f>
        <v>66802</v>
      </c>
    </row>
    <row r="81" spans="2:7">
      <c r="B81" s="2">
        <v>72</v>
      </c>
      <c r="C81" s="5">
        <f>IF(표1_51121417202326[[#This Row],[현재 레벨]]=0,1,$C80+1)</f>
        <v>73</v>
      </c>
      <c r="D81" s="3">
        <f>IFERROR(IF(표1_51121417202326[[#This Row],[목표 레벨]]=1,0,IF(표1_51121417202326[[#This Row],[목표 레벨]]=2,$K$3,$D80+IF(QUOTIENT(표1_51121417202326[[#This Row],[현재 레벨]],$M$3)=0,0,QUOTIENT(표1_51121417202326[[#This Row],[현재 레벨]],$M$3))*$L$3)),"")</f>
        <v>882</v>
      </c>
      <c r="E81" s="2">
        <f>IFERROR(IF(표1_51121417202326[[#This Row],[목표 레벨]]=1,0,($K$4+(QUOTIENT((표1_51121417202326[[#This Row],[목표 레벨]]-1),$M$4)*$L$4))),"")</f>
        <v>1400</v>
      </c>
      <c r="F81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2282</v>
      </c>
      <c r="G81" s="6">
        <f>IFERROR(IF(표1_51121417202326[[#This Row],[목표 레벨]]=1,표1_51121417202326[[#This Row],[최종 요구 경험치]],$G80+표1_51121417202326[[#This Row],[최종 요구 경험치]]),"")</f>
        <v>69084</v>
      </c>
    </row>
    <row r="82" spans="2:7">
      <c r="B82" s="2">
        <v>73</v>
      </c>
      <c r="C82" s="5">
        <f>IF(표1_51121417202326[[#This Row],[현재 레벨]]=0,1,$C81+1)</f>
        <v>74</v>
      </c>
      <c r="D82" s="3">
        <f>IFERROR(IF(표1_51121417202326[[#This Row],[목표 레벨]]=1,0,IF(표1_51121417202326[[#This Row],[목표 레벨]]=2,$K$3,$D81+IF(QUOTIENT(표1_51121417202326[[#This Row],[현재 레벨]],$M$3)=0,0,QUOTIENT(표1_51121417202326[[#This Row],[현재 레벨]],$M$3))*$L$3)),"")</f>
        <v>906</v>
      </c>
      <c r="E82" s="2">
        <f>IFERROR(IF(표1_51121417202326[[#This Row],[목표 레벨]]=1,0,($K$4+(QUOTIENT((표1_51121417202326[[#This Row],[목표 레벨]]-1),$M$4)*$L$4))),"")</f>
        <v>1400</v>
      </c>
      <c r="F82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2306</v>
      </c>
      <c r="G82" s="6">
        <f>IFERROR(IF(표1_51121417202326[[#This Row],[목표 레벨]]=1,표1_51121417202326[[#This Row],[최종 요구 경험치]],$G81+표1_51121417202326[[#This Row],[최종 요구 경험치]]),"")</f>
        <v>71390</v>
      </c>
    </row>
    <row r="83" spans="2:7">
      <c r="B83" s="2">
        <v>74</v>
      </c>
      <c r="C83" s="5">
        <f>IF(표1_51121417202326[[#This Row],[현재 레벨]]=0,1,$C82+1)</f>
        <v>75</v>
      </c>
      <c r="D83" s="3">
        <f>IFERROR(IF(표1_51121417202326[[#This Row],[목표 레벨]]=1,0,IF(표1_51121417202326[[#This Row],[목표 레벨]]=2,$K$3,$D82+IF(QUOTIENT(표1_51121417202326[[#This Row],[현재 레벨]],$M$3)=0,0,QUOTIENT(표1_51121417202326[[#This Row],[현재 레벨]],$M$3))*$L$3)),"")</f>
        <v>930</v>
      </c>
      <c r="E83" s="2">
        <f>IFERROR(IF(표1_51121417202326[[#This Row],[목표 레벨]]=1,0,($K$4+(QUOTIENT((표1_51121417202326[[#This Row],[목표 레벨]]-1),$M$4)*$L$4))),"")</f>
        <v>1400</v>
      </c>
      <c r="F83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2330</v>
      </c>
      <c r="G83" s="6">
        <f>IFERROR(IF(표1_51121417202326[[#This Row],[목표 레벨]]=1,표1_51121417202326[[#This Row],[최종 요구 경험치]],$G82+표1_51121417202326[[#This Row],[최종 요구 경험치]]),"")</f>
        <v>73720</v>
      </c>
    </row>
    <row r="84" spans="2:7">
      <c r="B84" s="2">
        <v>75</v>
      </c>
      <c r="C84" s="5">
        <f>IF(표1_51121417202326[[#This Row],[현재 레벨]]=0,1,$C83+1)</f>
        <v>76</v>
      </c>
      <c r="D84" s="3">
        <f>IFERROR(IF(표1_51121417202326[[#This Row],[목표 레벨]]=1,0,IF(표1_51121417202326[[#This Row],[목표 레벨]]=2,$K$3,$D83+IF(QUOTIENT(표1_51121417202326[[#This Row],[현재 레벨]],$M$3)=0,0,QUOTIENT(표1_51121417202326[[#This Row],[현재 레벨]],$M$3))*$L$3)),"")</f>
        <v>955</v>
      </c>
      <c r="E84" s="2">
        <f>IFERROR(IF(표1_51121417202326[[#This Row],[목표 레벨]]=1,0,($K$4+(QUOTIENT((표1_51121417202326[[#This Row],[목표 레벨]]-1),$M$4)*$L$4))),"")</f>
        <v>1400</v>
      </c>
      <c r="F84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2355</v>
      </c>
      <c r="G84" s="6">
        <f>IFERROR(IF(표1_51121417202326[[#This Row],[목표 레벨]]=1,표1_51121417202326[[#This Row],[최종 요구 경험치]],$G83+표1_51121417202326[[#This Row],[최종 요구 경험치]]),"")</f>
        <v>76075</v>
      </c>
    </row>
    <row r="85" spans="2:7">
      <c r="B85" s="2">
        <v>76</v>
      </c>
      <c r="C85" s="5">
        <f>IF(표1_51121417202326[[#This Row],[현재 레벨]]=0,1,$C84+1)</f>
        <v>77</v>
      </c>
      <c r="D85" s="3">
        <f>IFERROR(IF(표1_51121417202326[[#This Row],[목표 레벨]]=1,0,IF(표1_51121417202326[[#This Row],[목표 레벨]]=2,$K$3,$D84+IF(QUOTIENT(표1_51121417202326[[#This Row],[현재 레벨]],$M$3)=0,0,QUOTIENT(표1_51121417202326[[#This Row],[현재 레벨]],$M$3))*$L$3)),"")</f>
        <v>980</v>
      </c>
      <c r="E85" s="2">
        <f>IFERROR(IF(표1_51121417202326[[#This Row],[목표 레벨]]=1,0,($K$4+(QUOTIENT((표1_51121417202326[[#This Row],[목표 레벨]]-1),$M$4)*$L$4))),"")</f>
        <v>1400</v>
      </c>
      <c r="F85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2380</v>
      </c>
      <c r="G85" s="6">
        <f>IFERROR(IF(표1_51121417202326[[#This Row],[목표 레벨]]=1,표1_51121417202326[[#This Row],[최종 요구 경험치]],$G84+표1_51121417202326[[#This Row],[최종 요구 경험치]]),"")</f>
        <v>78455</v>
      </c>
    </row>
    <row r="86" spans="2:7">
      <c r="B86" s="2">
        <v>77</v>
      </c>
      <c r="C86" s="5">
        <f>IF(표1_51121417202326[[#This Row],[현재 레벨]]=0,1,$C85+1)</f>
        <v>78</v>
      </c>
      <c r="D86" s="3">
        <f>IFERROR(IF(표1_51121417202326[[#This Row],[목표 레벨]]=1,0,IF(표1_51121417202326[[#This Row],[목표 레벨]]=2,$K$3,$D85+IF(QUOTIENT(표1_51121417202326[[#This Row],[현재 레벨]],$M$3)=0,0,QUOTIENT(표1_51121417202326[[#This Row],[현재 레벨]],$M$3))*$L$3)),"")</f>
        <v>1005</v>
      </c>
      <c r="E86" s="2">
        <f>IFERROR(IF(표1_51121417202326[[#This Row],[목표 레벨]]=1,0,($K$4+(QUOTIENT((표1_51121417202326[[#This Row],[목표 레벨]]-1),$M$4)*$L$4))),"")</f>
        <v>1400</v>
      </c>
      <c r="F86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2405</v>
      </c>
      <c r="G86" s="6">
        <f>IFERROR(IF(표1_51121417202326[[#This Row],[목표 레벨]]=1,표1_51121417202326[[#This Row],[최종 요구 경험치]],$G85+표1_51121417202326[[#This Row],[최종 요구 경험치]]),"")</f>
        <v>80860</v>
      </c>
    </row>
    <row r="87" spans="2:7">
      <c r="B87" s="2">
        <v>78</v>
      </c>
      <c r="C87" s="5">
        <f>IF(표1_51121417202326[[#This Row],[현재 레벨]]=0,1,$C86+1)</f>
        <v>79</v>
      </c>
      <c r="D87" s="3">
        <f>IFERROR(IF(표1_51121417202326[[#This Row],[목표 레벨]]=1,0,IF(표1_51121417202326[[#This Row],[목표 레벨]]=2,$K$3,$D86+IF(QUOTIENT(표1_51121417202326[[#This Row],[현재 레벨]],$M$3)=0,0,QUOTIENT(표1_51121417202326[[#This Row],[현재 레벨]],$M$3))*$L$3)),"")</f>
        <v>1031</v>
      </c>
      <c r="E87" s="2">
        <f>IFERROR(IF(표1_51121417202326[[#This Row],[목표 레벨]]=1,0,($K$4+(QUOTIENT((표1_51121417202326[[#This Row],[목표 레벨]]-1),$M$4)*$L$4))),"")</f>
        <v>1400</v>
      </c>
      <c r="F87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2431</v>
      </c>
      <c r="G87" s="6">
        <f>IFERROR(IF(표1_51121417202326[[#This Row],[목표 레벨]]=1,표1_51121417202326[[#This Row],[최종 요구 경험치]],$G86+표1_51121417202326[[#This Row],[최종 요구 경험치]]),"")</f>
        <v>83291</v>
      </c>
    </row>
    <row r="88" spans="2:7">
      <c r="B88" s="2">
        <v>79</v>
      </c>
      <c r="C88" s="5">
        <f>IF(표1_51121417202326[[#This Row],[현재 레벨]]=0,1,$C87+1)</f>
        <v>80</v>
      </c>
      <c r="D88" s="3">
        <f>IFERROR(IF(표1_51121417202326[[#This Row],[목표 레벨]]=1,0,IF(표1_51121417202326[[#This Row],[목표 레벨]]=2,$K$3,$D87+IF(QUOTIENT(표1_51121417202326[[#This Row],[현재 레벨]],$M$3)=0,0,QUOTIENT(표1_51121417202326[[#This Row],[현재 레벨]],$M$3))*$L$3)),"")</f>
        <v>1057</v>
      </c>
      <c r="E88" s="2">
        <f>IFERROR(IF(표1_51121417202326[[#This Row],[목표 레벨]]=1,0,($K$4+(QUOTIENT((표1_51121417202326[[#This Row],[목표 레벨]]-1),$M$4)*$L$4))),"")</f>
        <v>1400</v>
      </c>
      <c r="F88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2457</v>
      </c>
      <c r="G88" s="6">
        <f>IFERROR(IF(표1_51121417202326[[#This Row],[목표 레벨]]=1,표1_51121417202326[[#This Row],[최종 요구 경험치]],$G87+표1_51121417202326[[#This Row],[최종 요구 경험치]]),"")</f>
        <v>85748</v>
      </c>
    </row>
    <row r="89" spans="2:7">
      <c r="B89" s="2">
        <v>80</v>
      </c>
      <c r="C89" s="5">
        <f>IF(표1_51121417202326[[#This Row],[현재 레벨]]=0,1,$C88+1)</f>
        <v>81</v>
      </c>
      <c r="D89" s="3">
        <f>IFERROR(IF(표1_51121417202326[[#This Row],[목표 레벨]]=1,0,IF(표1_51121417202326[[#This Row],[목표 레벨]]=2,$K$3,$D88+IF(QUOTIENT(표1_51121417202326[[#This Row],[현재 레벨]],$M$3)=0,0,QUOTIENT(표1_51121417202326[[#This Row],[현재 레벨]],$M$3))*$L$3)),"")</f>
        <v>1083</v>
      </c>
      <c r="E89" s="2">
        <f>IFERROR(IF(표1_51121417202326[[#This Row],[목표 레벨]]=1,0,($K$4+(QUOTIENT((표1_51121417202326[[#This Row],[목표 레벨]]-1),$M$4)*$L$4))),"")</f>
        <v>1600</v>
      </c>
      <c r="F89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2683</v>
      </c>
      <c r="G89" s="6">
        <f>IFERROR(IF(표1_51121417202326[[#This Row],[목표 레벨]]=1,표1_51121417202326[[#This Row],[최종 요구 경험치]],$G88+표1_51121417202326[[#This Row],[최종 요구 경험치]]),"")</f>
        <v>88431</v>
      </c>
    </row>
    <row r="90" spans="2:7">
      <c r="B90" s="2">
        <v>81</v>
      </c>
      <c r="C90" s="5">
        <f>IF(표1_51121417202326[[#This Row],[현재 레벨]]=0,1,$C89+1)</f>
        <v>82</v>
      </c>
      <c r="D90" s="3">
        <f>IFERROR(IF(표1_51121417202326[[#This Row],[목표 레벨]]=1,0,IF(표1_51121417202326[[#This Row],[목표 레벨]]=2,$K$3,$D89+IF(QUOTIENT(표1_51121417202326[[#This Row],[현재 레벨]],$M$3)=0,0,QUOTIENT(표1_51121417202326[[#This Row],[현재 레벨]],$M$3))*$L$3)),"")</f>
        <v>1110</v>
      </c>
      <c r="E90" s="2">
        <f>IFERROR(IF(표1_51121417202326[[#This Row],[목표 레벨]]=1,0,($K$4+(QUOTIENT((표1_51121417202326[[#This Row],[목표 레벨]]-1),$M$4)*$L$4))),"")</f>
        <v>1600</v>
      </c>
      <c r="F90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2710</v>
      </c>
      <c r="G90" s="6">
        <f>IFERROR(IF(표1_51121417202326[[#This Row],[목표 레벨]]=1,표1_51121417202326[[#This Row],[최종 요구 경험치]],$G89+표1_51121417202326[[#This Row],[최종 요구 경험치]]),"")</f>
        <v>91141</v>
      </c>
    </row>
    <row r="91" spans="2:7">
      <c r="B91" s="2">
        <v>82</v>
      </c>
      <c r="C91" s="5">
        <f>IF(표1_51121417202326[[#This Row],[현재 레벨]]=0,1,$C90+1)</f>
        <v>83</v>
      </c>
      <c r="D91" s="3">
        <f>IFERROR(IF(표1_51121417202326[[#This Row],[목표 레벨]]=1,0,IF(표1_51121417202326[[#This Row],[목표 레벨]]=2,$K$3,$D90+IF(QUOTIENT(표1_51121417202326[[#This Row],[현재 레벨]],$M$3)=0,0,QUOTIENT(표1_51121417202326[[#This Row],[현재 레벨]],$M$3))*$L$3)),"")</f>
        <v>1137</v>
      </c>
      <c r="E91" s="2">
        <f>IFERROR(IF(표1_51121417202326[[#This Row],[목표 레벨]]=1,0,($K$4+(QUOTIENT((표1_51121417202326[[#This Row],[목표 레벨]]-1),$M$4)*$L$4))),"")</f>
        <v>1600</v>
      </c>
      <c r="F91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2737</v>
      </c>
      <c r="G91" s="6">
        <f>IFERROR(IF(표1_51121417202326[[#This Row],[목표 레벨]]=1,표1_51121417202326[[#This Row],[최종 요구 경험치]],$G90+표1_51121417202326[[#This Row],[최종 요구 경험치]]),"")</f>
        <v>93878</v>
      </c>
    </row>
    <row r="92" spans="2:7">
      <c r="B92" s="2">
        <v>83</v>
      </c>
      <c r="C92" s="5">
        <f>IF(표1_51121417202326[[#This Row],[현재 레벨]]=0,1,$C91+1)</f>
        <v>84</v>
      </c>
      <c r="D92" s="3">
        <f>IFERROR(IF(표1_51121417202326[[#This Row],[목표 레벨]]=1,0,IF(표1_51121417202326[[#This Row],[목표 레벨]]=2,$K$3,$D91+IF(QUOTIENT(표1_51121417202326[[#This Row],[현재 레벨]],$M$3)=0,0,QUOTIENT(표1_51121417202326[[#This Row],[현재 레벨]],$M$3))*$L$3)),"")</f>
        <v>1164</v>
      </c>
      <c r="E92" s="2">
        <f>IFERROR(IF(표1_51121417202326[[#This Row],[목표 레벨]]=1,0,($K$4+(QUOTIENT((표1_51121417202326[[#This Row],[목표 레벨]]-1),$M$4)*$L$4))),"")</f>
        <v>1600</v>
      </c>
      <c r="F92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2764</v>
      </c>
      <c r="G92" s="6">
        <f>IFERROR(IF(표1_51121417202326[[#This Row],[목표 레벨]]=1,표1_51121417202326[[#This Row],[최종 요구 경험치]],$G91+표1_51121417202326[[#This Row],[최종 요구 경험치]]),"")</f>
        <v>96642</v>
      </c>
    </row>
    <row r="93" spans="2:7">
      <c r="B93" s="2">
        <v>84</v>
      </c>
      <c r="C93" s="5">
        <f>IF(표1_51121417202326[[#This Row],[현재 레벨]]=0,1,$C92+1)</f>
        <v>85</v>
      </c>
      <c r="D93" s="3">
        <f>IFERROR(IF(표1_51121417202326[[#This Row],[목표 레벨]]=1,0,IF(표1_51121417202326[[#This Row],[목표 레벨]]=2,$K$3,$D92+IF(QUOTIENT(표1_51121417202326[[#This Row],[현재 레벨]],$M$3)=0,0,QUOTIENT(표1_51121417202326[[#This Row],[현재 레벨]],$M$3))*$L$3)),"")</f>
        <v>1192</v>
      </c>
      <c r="E93" s="2">
        <f>IFERROR(IF(표1_51121417202326[[#This Row],[목표 레벨]]=1,0,($K$4+(QUOTIENT((표1_51121417202326[[#This Row],[목표 레벨]]-1),$M$4)*$L$4))),"")</f>
        <v>1600</v>
      </c>
      <c r="F93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2792</v>
      </c>
      <c r="G93" s="6">
        <f>IFERROR(IF(표1_51121417202326[[#This Row],[목표 레벨]]=1,표1_51121417202326[[#This Row],[최종 요구 경험치]],$G92+표1_51121417202326[[#This Row],[최종 요구 경험치]]),"")</f>
        <v>99434</v>
      </c>
    </row>
    <row r="94" spans="2:7">
      <c r="B94" s="2">
        <v>85</v>
      </c>
      <c r="C94" s="5">
        <f>IF(표1_51121417202326[[#This Row],[현재 레벨]]=0,1,$C93+1)</f>
        <v>86</v>
      </c>
      <c r="D94" s="3">
        <f>IFERROR(IF(표1_51121417202326[[#This Row],[목표 레벨]]=1,0,IF(표1_51121417202326[[#This Row],[목표 레벨]]=2,$K$3,$D93+IF(QUOTIENT(표1_51121417202326[[#This Row],[현재 레벨]],$M$3)=0,0,QUOTIENT(표1_51121417202326[[#This Row],[현재 레벨]],$M$3))*$L$3)),"")</f>
        <v>1220</v>
      </c>
      <c r="E94" s="2">
        <f>IFERROR(IF(표1_51121417202326[[#This Row],[목표 레벨]]=1,0,($K$4+(QUOTIENT((표1_51121417202326[[#This Row],[목표 레벨]]-1),$M$4)*$L$4))),"")</f>
        <v>1600</v>
      </c>
      <c r="F94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2820</v>
      </c>
      <c r="G94" s="6">
        <f>IFERROR(IF(표1_51121417202326[[#This Row],[목표 레벨]]=1,표1_51121417202326[[#This Row],[최종 요구 경험치]],$G93+표1_51121417202326[[#This Row],[최종 요구 경험치]]),"")</f>
        <v>102254</v>
      </c>
    </row>
    <row r="95" spans="2:7">
      <c r="B95" s="2">
        <v>86</v>
      </c>
      <c r="C95" s="5">
        <f>IF(표1_51121417202326[[#This Row],[현재 레벨]]=0,1,$C94+1)</f>
        <v>87</v>
      </c>
      <c r="D95" s="3">
        <f>IFERROR(IF(표1_51121417202326[[#This Row],[목표 레벨]]=1,0,IF(표1_51121417202326[[#This Row],[목표 레벨]]=2,$K$3,$D94+IF(QUOTIENT(표1_51121417202326[[#This Row],[현재 레벨]],$M$3)=0,0,QUOTIENT(표1_51121417202326[[#This Row],[현재 레벨]],$M$3))*$L$3)),"")</f>
        <v>1248</v>
      </c>
      <c r="E95" s="2">
        <f>IFERROR(IF(표1_51121417202326[[#This Row],[목표 레벨]]=1,0,($K$4+(QUOTIENT((표1_51121417202326[[#This Row],[목표 레벨]]-1),$M$4)*$L$4))),"")</f>
        <v>1600</v>
      </c>
      <c r="F95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2848</v>
      </c>
      <c r="G95" s="6">
        <f>IFERROR(IF(표1_51121417202326[[#This Row],[목표 레벨]]=1,표1_51121417202326[[#This Row],[최종 요구 경험치]],$G94+표1_51121417202326[[#This Row],[최종 요구 경험치]]),"")</f>
        <v>105102</v>
      </c>
    </row>
    <row r="96" spans="2:7">
      <c r="B96" s="2">
        <v>87</v>
      </c>
      <c r="C96" s="5">
        <f>IF(표1_51121417202326[[#This Row],[현재 레벨]]=0,1,$C95+1)</f>
        <v>88</v>
      </c>
      <c r="D96" s="3">
        <f>IFERROR(IF(표1_51121417202326[[#This Row],[목표 레벨]]=1,0,IF(표1_51121417202326[[#This Row],[목표 레벨]]=2,$K$3,$D95+IF(QUOTIENT(표1_51121417202326[[#This Row],[현재 레벨]],$M$3)=0,0,QUOTIENT(표1_51121417202326[[#This Row],[현재 레벨]],$M$3))*$L$3)),"")</f>
        <v>1277</v>
      </c>
      <c r="E96" s="2">
        <f>IFERROR(IF(표1_51121417202326[[#This Row],[목표 레벨]]=1,0,($K$4+(QUOTIENT((표1_51121417202326[[#This Row],[목표 레벨]]-1),$M$4)*$L$4))),"")</f>
        <v>1600</v>
      </c>
      <c r="F96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2877</v>
      </c>
      <c r="G96" s="6">
        <f>IFERROR(IF(표1_51121417202326[[#This Row],[목표 레벨]]=1,표1_51121417202326[[#This Row],[최종 요구 경험치]],$G95+표1_51121417202326[[#This Row],[최종 요구 경험치]]),"")</f>
        <v>107979</v>
      </c>
    </row>
    <row r="97" spans="2:7">
      <c r="B97" s="2">
        <v>88</v>
      </c>
      <c r="C97" s="5">
        <f>IF(표1_51121417202326[[#This Row],[현재 레벨]]=0,1,$C96+1)</f>
        <v>89</v>
      </c>
      <c r="D97" s="3">
        <f>IFERROR(IF(표1_51121417202326[[#This Row],[목표 레벨]]=1,0,IF(표1_51121417202326[[#This Row],[목표 레벨]]=2,$K$3,$D96+IF(QUOTIENT(표1_51121417202326[[#This Row],[현재 레벨]],$M$3)=0,0,QUOTIENT(표1_51121417202326[[#This Row],[현재 레벨]],$M$3))*$L$3)),"")</f>
        <v>1306</v>
      </c>
      <c r="E97" s="2">
        <f>IFERROR(IF(표1_51121417202326[[#This Row],[목표 레벨]]=1,0,($K$4+(QUOTIENT((표1_51121417202326[[#This Row],[목표 레벨]]-1),$M$4)*$L$4))),"")</f>
        <v>1600</v>
      </c>
      <c r="F97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2906</v>
      </c>
      <c r="G97" s="6">
        <f>IFERROR(IF(표1_51121417202326[[#This Row],[목표 레벨]]=1,표1_51121417202326[[#This Row],[최종 요구 경험치]],$G96+표1_51121417202326[[#This Row],[최종 요구 경험치]]),"")</f>
        <v>110885</v>
      </c>
    </row>
    <row r="98" spans="2:7">
      <c r="B98" s="2">
        <v>89</v>
      </c>
      <c r="C98" s="5">
        <f>IF(표1_51121417202326[[#This Row],[현재 레벨]]=0,1,$C97+1)</f>
        <v>90</v>
      </c>
      <c r="D98" s="3">
        <f>IFERROR(IF(표1_51121417202326[[#This Row],[목표 레벨]]=1,0,IF(표1_51121417202326[[#This Row],[목표 레벨]]=2,$K$3,$D97+IF(QUOTIENT(표1_51121417202326[[#This Row],[현재 레벨]],$M$3)=0,0,QUOTIENT(표1_51121417202326[[#This Row],[현재 레벨]],$M$3))*$L$3)),"")</f>
        <v>1335</v>
      </c>
      <c r="E98" s="2">
        <f>IFERROR(IF(표1_51121417202326[[#This Row],[목표 레벨]]=1,0,($K$4+(QUOTIENT((표1_51121417202326[[#This Row],[목표 레벨]]-1),$M$4)*$L$4))),"")</f>
        <v>1600</v>
      </c>
      <c r="F98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2935</v>
      </c>
      <c r="G98" s="6">
        <f>IFERROR(IF(표1_51121417202326[[#This Row],[목표 레벨]]=1,표1_51121417202326[[#This Row],[최종 요구 경험치]],$G97+표1_51121417202326[[#This Row],[최종 요구 경험치]]),"")</f>
        <v>113820</v>
      </c>
    </row>
    <row r="99" spans="2:7">
      <c r="B99" s="2">
        <v>90</v>
      </c>
      <c r="C99" s="5">
        <f>IF(표1_51121417202326[[#This Row],[현재 레벨]]=0,1,$C98+1)</f>
        <v>91</v>
      </c>
      <c r="D99" s="3">
        <f>IFERROR(IF(표1_51121417202326[[#This Row],[목표 레벨]]=1,0,IF(표1_51121417202326[[#This Row],[목표 레벨]]=2,$K$3,$D98+IF(QUOTIENT(표1_51121417202326[[#This Row],[현재 레벨]],$M$3)=0,0,QUOTIENT(표1_51121417202326[[#This Row],[현재 레벨]],$M$3))*$L$3)),"")</f>
        <v>1365</v>
      </c>
      <c r="E99" s="2">
        <f>IFERROR(IF(표1_51121417202326[[#This Row],[목표 레벨]]=1,0,($K$4+(QUOTIENT((표1_51121417202326[[#This Row],[목표 레벨]]-1),$M$4)*$L$4))),"")</f>
        <v>1800</v>
      </c>
      <c r="F99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3165</v>
      </c>
      <c r="G99" s="6">
        <f>IFERROR(IF(표1_51121417202326[[#This Row],[목표 레벨]]=1,표1_51121417202326[[#This Row],[최종 요구 경험치]],$G98+표1_51121417202326[[#This Row],[최종 요구 경험치]]),"")</f>
        <v>116985</v>
      </c>
    </row>
    <row r="100" spans="2:7">
      <c r="B100" s="2">
        <v>91</v>
      </c>
      <c r="C100" s="5">
        <f>IF(표1_51121417202326[[#This Row],[현재 레벨]]=0,1,$C99+1)</f>
        <v>92</v>
      </c>
      <c r="D100" s="3">
        <f>IFERROR(IF(표1_51121417202326[[#This Row],[목표 레벨]]=1,0,IF(표1_51121417202326[[#This Row],[목표 레벨]]=2,$K$3,$D99+IF(QUOTIENT(표1_51121417202326[[#This Row],[현재 레벨]],$M$3)=0,0,QUOTIENT(표1_51121417202326[[#This Row],[현재 레벨]],$M$3))*$L$3)),"")</f>
        <v>1395</v>
      </c>
      <c r="E100" s="2">
        <f>IFERROR(IF(표1_51121417202326[[#This Row],[목표 레벨]]=1,0,($K$4+(QUOTIENT((표1_51121417202326[[#This Row],[목표 레벨]]-1),$M$4)*$L$4))),"")</f>
        <v>1800</v>
      </c>
      <c r="F100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3195</v>
      </c>
      <c r="G100" s="6">
        <f>IFERROR(IF(표1_51121417202326[[#This Row],[목표 레벨]]=1,표1_51121417202326[[#This Row],[최종 요구 경험치]],$G99+표1_51121417202326[[#This Row],[최종 요구 경험치]]),"")</f>
        <v>120180</v>
      </c>
    </row>
    <row r="101" spans="2:7">
      <c r="B101" s="2">
        <v>92</v>
      </c>
      <c r="C101" s="5">
        <f>IF(표1_51121417202326[[#This Row],[현재 레벨]]=0,1,$C100+1)</f>
        <v>93</v>
      </c>
      <c r="D101" s="3">
        <f>IFERROR(IF(표1_51121417202326[[#This Row],[목표 레벨]]=1,0,IF(표1_51121417202326[[#This Row],[목표 레벨]]=2,$K$3,$D100+IF(QUOTIENT(표1_51121417202326[[#This Row],[현재 레벨]],$M$3)=0,0,QUOTIENT(표1_51121417202326[[#This Row],[현재 레벨]],$M$3))*$L$3)),"")</f>
        <v>1425</v>
      </c>
      <c r="E101" s="2">
        <f>IFERROR(IF(표1_51121417202326[[#This Row],[목표 레벨]]=1,0,($K$4+(QUOTIENT((표1_51121417202326[[#This Row],[목표 레벨]]-1),$M$4)*$L$4))),"")</f>
        <v>1800</v>
      </c>
      <c r="F101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3225</v>
      </c>
      <c r="G101" s="6">
        <f>IFERROR(IF(표1_51121417202326[[#This Row],[목표 레벨]]=1,표1_51121417202326[[#This Row],[최종 요구 경험치]],$G100+표1_51121417202326[[#This Row],[최종 요구 경험치]]),"")</f>
        <v>123405</v>
      </c>
    </row>
    <row r="102" spans="2:7">
      <c r="B102" s="2">
        <v>93</v>
      </c>
      <c r="C102" s="5">
        <f>IF(표1_51121417202326[[#This Row],[현재 레벨]]=0,1,$C101+1)</f>
        <v>94</v>
      </c>
      <c r="D102" s="3">
        <f>IFERROR(IF(표1_51121417202326[[#This Row],[목표 레벨]]=1,0,IF(표1_51121417202326[[#This Row],[목표 레벨]]=2,$K$3,$D101+IF(QUOTIENT(표1_51121417202326[[#This Row],[현재 레벨]],$M$3)=0,0,QUOTIENT(표1_51121417202326[[#This Row],[현재 레벨]],$M$3))*$L$3)),"")</f>
        <v>1456</v>
      </c>
      <c r="E102" s="2">
        <f>IFERROR(IF(표1_51121417202326[[#This Row],[목표 레벨]]=1,0,($K$4+(QUOTIENT((표1_51121417202326[[#This Row],[목표 레벨]]-1),$M$4)*$L$4))),"")</f>
        <v>1800</v>
      </c>
      <c r="F102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3256</v>
      </c>
      <c r="G102" s="6">
        <f>IFERROR(IF(표1_51121417202326[[#This Row],[목표 레벨]]=1,표1_51121417202326[[#This Row],[최종 요구 경험치]],$G101+표1_51121417202326[[#This Row],[최종 요구 경험치]]),"")</f>
        <v>126661</v>
      </c>
    </row>
    <row r="103" spans="2:7">
      <c r="B103" s="2">
        <v>94</v>
      </c>
      <c r="C103" s="5">
        <f>IF(표1_51121417202326[[#This Row],[현재 레벨]]=0,1,$C102+1)</f>
        <v>95</v>
      </c>
      <c r="D103" s="3">
        <f>IFERROR(IF(표1_51121417202326[[#This Row],[목표 레벨]]=1,0,IF(표1_51121417202326[[#This Row],[목표 레벨]]=2,$K$3,$D102+IF(QUOTIENT(표1_51121417202326[[#This Row],[현재 레벨]],$M$3)=0,0,QUOTIENT(표1_51121417202326[[#This Row],[현재 레벨]],$M$3))*$L$3)),"")</f>
        <v>1487</v>
      </c>
      <c r="E103" s="2">
        <f>IFERROR(IF(표1_51121417202326[[#This Row],[목표 레벨]]=1,0,($K$4+(QUOTIENT((표1_51121417202326[[#This Row],[목표 레벨]]-1),$M$4)*$L$4))),"")</f>
        <v>1800</v>
      </c>
      <c r="F103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3287</v>
      </c>
      <c r="G103" s="6">
        <f>IFERROR(IF(표1_51121417202326[[#This Row],[목표 레벨]]=1,표1_51121417202326[[#This Row],[최종 요구 경험치]],$G102+표1_51121417202326[[#This Row],[최종 요구 경험치]]),"")</f>
        <v>129948</v>
      </c>
    </row>
    <row r="104" spans="2:7">
      <c r="B104" s="2">
        <v>95</v>
      </c>
      <c r="C104" s="5">
        <f>IF(표1_51121417202326[[#This Row],[현재 레벨]]=0,1,$C103+1)</f>
        <v>96</v>
      </c>
      <c r="D104" s="3">
        <f>IFERROR(IF(표1_51121417202326[[#This Row],[목표 레벨]]=1,0,IF(표1_51121417202326[[#This Row],[목표 레벨]]=2,$K$3,$D103+IF(QUOTIENT(표1_51121417202326[[#This Row],[현재 레벨]],$M$3)=0,0,QUOTIENT(표1_51121417202326[[#This Row],[현재 레벨]],$M$3))*$L$3)),"")</f>
        <v>1518</v>
      </c>
      <c r="E104" s="2">
        <f>IFERROR(IF(표1_51121417202326[[#This Row],[목표 레벨]]=1,0,($K$4+(QUOTIENT((표1_51121417202326[[#This Row],[목표 레벨]]-1),$M$4)*$L$4))),"")</f>
        <v>1800</v>
      </c>
      <c r="F104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3318</v>
      </c>
      <c r="G104" s="6">
        <f>IFERROR(IF(표1_51121417202326[[#This Row],[목표 레벨]]=1,표1_51121417202326[[#This Row],[최종 요구 경험치]],$G103+표1_51121417202326[[#This Row],[최종 요구 경험치]]),"")</f>
        <v>133266</v>
      </c>
    </row>
    <row r="105" spans="2:7">
      <c r="B105" s="2">
        <v>96</v>
      </c>
      <c r="C105" s="5">
        <f>IF(표1_51121417202326[[#This Row],[현재 레벨]]=0,1,$C104+1)</f>
        <v>97</v>
      </c>
      <c r="D105" s="3">
        <f>IFERROR(IF(표1_51121417202326[[#This Row],[목표 레벨]]=1,0,IF(표1_51121417202326[[#This Row],[목표 레벨]]=2,$K$3,$D104+IF(QUOTIENT(표1_51121417202326[[#This Row],[현재 레벨]],$M$3)=0,0,QUOTIENT(표1_51121417202326[[#This Row],[현재 레벨]],$M$3))*$L$3)),"")</f>
        <v>1550</v>
      </c>
      <c r="E105" s="2">
        <f>IFERROR(IF(표1_51121417202326[[#This Row],[목표 레벨]]=1,0,($K$4+(QUOTIENT((표1_51121417202326[[#This Row],[목표 레벨]]-1),$M$4)*$L$4))),"")</f>
        <v>1800</v>
      </c>
      <c r="F105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3350</v>
      </c>
      <c r="G105" s="6">
        <f>IFERROR(IF(표1_51121417202326[[#This Row],[목표 레벨]]=1,표1_51121417202326[[#This Row],[최종 요구 경험치]],$G104+표1_51121417202326[[#This Row],[최종 요구 경험치]]),"")</f>
        <v>136616</v>
      </c>
    </row>
    <row r="106" spans="2:7">
      <c r="B106" s="2">
        <v>97</v>
      </c>
      <c r="C106" s="5">
        <f>IF(표1_51121417202326[[#This Row],[현재 레벨]]=0,1,$C105+1)</f>
        <v>98</v>
      </c>
      <c r="D106" s="3">
        <f>IFERROR(IF(표1_51121417202326[[#This Row],[목표 레벨]]=1,0,IF(표1_51121417202326[[#This Row],[목표 레벨]]=2,$K$3,$D105+IF(QUOTIENT(표1_51121417202326[[#This Row],[현재 레벨]],$M$3)=0,0,QUOTIENT(표1_51121417202326[[#This Row],[현재 레벨]],$M$3))*$L$3)),"")</f>
        <v>1582</v>
      </c>
      <c r="E106" s="2">
        <f>IFERROR(IF(표1_51121417202326[[#This Row],[목표 레벨]]=1,0,($K$4+(QUOTIENT((표1_51121417202326[[#This Row],[목표 레벨]]-1),$M$4)*$L$4))),"")</f>
        <v>1800</v>
      </c>
      <c r="F106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3382</v>
      </c>
      <c r="G106" s="6">
        <f>IFERROR(IF(표1_51121417202326[[#This Row],[목표 레벨]]=1,표1_51121417202326[[#This Row],[최종 요구 경험치]],$G105+표1_51121417202326[[#This Row],[최종 요구 경험치]]),"")</f>
        <v>139998</v>
      </c>
    </row>
    <row r="107" spans="2:7">
      <c r="B107" s="2">
        <v>98</v>
      </c>
      <c r="C107" s="5">
        <f>IF(표1_51121417202326[[#This Row],[현재 레벨]]=0,1,$C106+1)</f>
        <v>99</v>
      </c>
      <c r="D107" s="3">
        <f>IFERROR(IF(표1_51121417202326[[#This Row],[목표 레벨]]=1,0,IF(표1_51121417202326[[#This Row],[목표 레벨]]=2,$K$3,$D106+IF(QUOTIENT(표1_51121417202326[[#This Row],[현재 레벨]],$M$3)=0,0,QUOTIENT(표1_51121417202326[[#This Row],[현재 레벨]],$M$3))*$L$3)),"")</f>
        <v>1614</v>
      </c>
      <c r="E107" s="2">
        <f>IFERROR(IF(표1_51121417202326[[#This Row],[목표 레벨]]=1,0,($K$4+(QUOTIENT((표1_51121417202326[[#This Row],[목표 레벨]]-1),$M$4)*$L$4))),"")</f>
        <v>1800</v>
      </c>
      <c r="F107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3414</v>
      </c>
      <c r="G107" s="6">
        <f>IFERROR(IF(표1_51121417202326[[#This Row],[목표 레벨]]=1,표1_51121417202326[[#This Row],[최종 요구 경험치]],$G106+표1_51121417202326[[#This Row],[최종 요구 경험치]]),"")</f>
        <v>143412</v>
      </c>
    </row>
    <row r="108" spans="2:7">
      <c r="B108" s="2">
        <v>99</v>
      </c>
      <c r="C108" s="5">
        <f>IF(표1_51121417202326[[#This Row],[현재 레벨]]=0,1,$C107+1)</f>
        <v>100</v>
      </c>
      <c r="D108" s="3">
        <f>IFERROR(IF(표1_51121417202326[[#This Row],[목표 레벨]]=1,0,IF(표1_51121417202326[[#This Row],[목표 레벨]]=2,$K$3,$D107+IF(QUOTIENT(표1_51121417202326[[#This Row],[현재 레벨]],$M$3)=0,0,QUOTIENT(표1_51121417202326[[#This Row],[현재 레벨]],$M$3))*$L$3)),"")</f>
        <v>1647</v>
      </c>
      <c r="E108" s="2">
        <f>IFERROR(IF(표1_51121417202326[[#This Row],[목표 레벨]]=1,0,($K$4+(QUOTIENT((표1_51121417202326[[#This Row],[목표 레벨]]-1),$M$4)*$L$4))),"")</f>
        <v>1800</v>
      </c>
      <c r="F108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3447</v>
      </c>
      <c r="G108" s="6">
        <f>IFERROR(IF(표1_51121417202326[[#This Row],[목표 레벨]]=1,표1_51121417202326[[#This Row],[최종 요구 경험치]],$G107+표1_51121417202326[[#This Row],[최종 요구 경험치]]),"")</f>
        <v>146859</v>
      </c>
    </row>
    <row r="109" spans="2:7">
      <c r="B109" s="2">
        <v>100</v>
      </c>
      <c r="C109" s="5">
        <f>IF(표1_51121417202326[[#This Row],[현재 레벨]]=0,1,$C108+1)</f>
        <v>101</v>
      </c>
      <c r="D109" s="3">
        <f>IFERROR(IF(표1_51121417202326[[#This Row],[목표 레벨]]=1,0,IF(표1_51121417202326[[#This Row],[목표 레벨]]=2,$K$3,$D108+IF(QUOTIENT(표1_51121417202326[[#This Row],[현재 레벨]],$M$3)=0,0,QUOTIENT(표1_51121417202326[[#This Row],[현재 레벨]],$M$3))*$L$3)),"")</f>
        <v>1680</v>
      </c>
      <c r="E109" s="2">
        <f>IFERROR(IF(표1_51121417202326[[#This Row],[목표 레벨]]=1,0,($K$4+(QUOTIENT((표1_51121417202326[[#This Row],[목표 레벨]]-1),$M$4)*$L$4))),"")</f>
        <v>2000</v>
      </c>
      <c r="F109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3680</v>
      </c>
      <c r="G109" s="6">
        <f>IFERROR(IF(표1_51121417202326[[#This Row],[목표 레벨]]=1,표1_51121417202326[[#This Row],[최종 요구 경험치]],$G108+표1_51121417202326[[#This Row],[최종 요구 경험치]]),"")</f>
        <v>150539</v>
      </c>
    </row>
    <row r="110" spans="2:7">
      <c r="B110" s="2">
        <v>101</v>
      </c>
      <c r="C110" s="5">
        <f>IF(표1_51121417202326[[#This Row],[현재 레벨]]=0,1,$C109+1)</f>
        <v>102</v>
      </c>
      <c r="D110" s="3">
        <f>IFERROR(IF(표1_51121417202326[[#This Row],[목표 레벨]]=1,0,IF(표1_51121417202326[[#This Row],[목표 레벨]]=2,$K$3,$D109+IF(QUOTIENT(표1_51121417202326[[#This Row],[현재 레벨]],$M$3)=0,0,QUOTIENT(표1_51121417202326[[#This Row],[현재 레벨]],$M$3))*$L$3)),"")</f>
        <v>1713</v>
      </c>
      <c r="E110" s="2">
        <f>IFERROR(IF(표1_51121417202326[[#This Row],[목표 레벨]]=1,0,($K$4+(QUOTIENT((표1_51121417202326[[#This Row],[목표 레벨]]-1),$M$4)*$L$4))),"")</f>
        <v>2000</v>
      </c>
      <c r="F110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3713</v>
      </c>
      <c r="G110" s="6">
        <f>IFERROR(IF(표1_51121417202326[[#This Row],[목표 레벨]]=1,표1_51121417202326[[#This Row],[최종 요구 경험치]],$G109+표1_51121417202326[[#This Row],[최종 요구 경험치]]),"")</f>
        <v>154252</v>
      </c>
    </row>
    <row r="111" spans="2:7">
      <c r="B111" s="2">
        <v>102</v>
      </c>
      <c r="C111" s="5">
        <f>IF(표1_51121417202326[[#This Row],[현재 레벨]]=0,1,$C110+1)</f>
        <v>103</v>
      </c>
      <c r="D111" s="3">
        <f>IFERROR(IF(표1_51121417202326[[#This Row],[목표 레벨]]=1,0,IF(표1_51121417202326[[#This Row],[목표 레벨]]=2,$K$3,$D110+IF(QUOTIENT(표1_51121417202326[[#This Row],[현재 레벨]],$M$3)=0,0,QUOTIENT(표1_51121417202326[[#This Row],[현재 레벨]],$M$3))*$L$3)),"")</f>
        <v>1747</v>
      </c>
      <c r="E111" s="2">
        <f>IFERROR(IF(표1_51121417202326[[#This Row],[목표 레벨]]=1,0,($K$4+(QUOTIENT((표1_51121417202326[[#This Row],[목표 레벨]]-1),$M$4)*$L$4))),"")</f>
        <v>2000</v>
      </c>
      <c r="F111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3747</v>
      </c>
      <c r="G111" s="6">
        <f>IFERROR(IF(표1_51121417202326[[#This Row],[목표 레벨]]=1,표1_51121417202326[[#This Row],[최종 요구 경험치]],$G110+표1_51121417202326[[#This Row],[최종 요구 경험치]]),"")</f>
        <v>157999</v>
      </c>
    </row>
    <row r="112" spans="2:7">
      <c r="B112" s="2">
        <v>103</v>
      </c>
      <c r="C112" s="5">
        <f>IF(표1_51121417202326[[#This Row],[현재 레벨]]=0,1,$C111+1)</f>
        <v>104</v>
      </c>
      <c r="D112" s="3">
        <f>IFERROR(IF(표1_51121417202326[[#This Row],[목표 레벨]]=1,0,IF(표1_51121417202326[[#This Row],[목표 레벨]]=2,$K$3,$D111+IF(QUOTIENT(표1_51121417202326[[#This Row],[현재 레벨]],$M$3)=0,0,QUOTIENT(표1_51121417202326[[#This Row],[현재 레벨]],$M$3))*$L$3)),"")</f>
        <v>1781</v>
      </c>
      <c r="E112" s="2">
        <f>IFERROR(IF(표1_51121417202326[[#This Row],[목표 레벨]]=1,0,($K$4+(QUOTIENT((표1_51121417202326[[#This Row],[목표 레벨]]-1),$M$4)*$L$4))),"")</f>
        <v>2000</v>
      </c>
      <c r="F112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3781</v>
      </c>
      <c r="G112" s="6">
        <f>IFERROR(IF(표1_51121417202326[[#This Row],[목표 레벨]]=1,표1_51121417202326[[#This Row],[최종 요구 경험치]],$G111+표1_51121417202326[[#This Row],[최종 요구 경험치]]),"")</f>
        <v>161780</v>
      </c>
    </row>
    <row r="113" spans="2:7">
      <c r="B113" s="2">
        <v>104</v>
      </c>
      <c r="C113" s="5">
        <f>IF(표1_51121417202326[[#This Row],[현재 레벨]]=0,1,$C112+1)</f>
        <v>105</v>
      </c>
      <c r="D113" s="3">
        <f>IFERROR(IF(표1_51121417202326[[#This Row],[목표 레벨]]=1,0,IF(표1_51121417202326[[#This Row],[목표 레벨]]=2,$K$3,$D112+IF(QUOTIENT(표1_51121417202326[[#This Row],[현재 레벨]],$M$3)=0,0,QUOTIENT(표1_51121417202326[[#This Row],[현재 레벨]],$M$3))*$L$3)),"")</f>
        <v>1815</v>
      </c>
      <c r="E113" s="2">
        <f>IFERROR(IF(표1_51121417202326[[#This Row],[목표 레벨]]=1,0,($K$4+(QUOTIENT((표1_51121417202326[[#This Row],[목표 레벨]]-1),$M$4)*$L$4))),"")</f>
        <v>2000</v>
      </c>
      <c r="F113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3815</v>
      </c>
      <c r="G113" s="6">
        <f>IFERROR(IF(표1_51121417202326[[#This Row],[목표 레벨]]=1,표1_51121417202326[[#This Row],[최종 요구 경험치]],$G112+표1_51121417202326[[#This Row],[최종 요구 경험치]]),"")</f>
        <v>165595</v>
      </c>
    </row>
    <row r="114" spans="2:7">
      <c r="B114" s="2">
        <v>105</v>
      </c>
      <c r="C114" s="5">
        <f>IF(표1_51121417202326[[#This Row],[현재 레벨]]=0,1,$C113+1)</f>
        <v>106</v>
      </c>
      <c r="D114" s="3">
        <f>IFERROR(IF(표1_51121417202326[[#This Row],[목표 레벨]]=1,0,IF(표1_51121417202326[[#This Row],[목표 레벨]]=2,$K$3,$D113+IF(QUOTIENT(표1_51121417202326[[#This Row],[현재 레벨]],$M$3)=0,0,QUOTIENT(표1_51121417202326[[#This Row],[현재 레벨]],$M$3))*$L$3)),"")</f>
        <v>1850</v>
      </c>
      <c r="E114" s="2">
        <f>IFERROR(IF(표1_51121417202326[[#This Row],[목표 레벨]]=1,0,($K$4+(QUOTIENT((표1_51121417202326[[#This Row],[목표 레벨]]-1),$M$4)*$L$4))),"")</f>
        <v>2000</v>
      </c>
      <c r="F114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3850</v>
      </c>
      <c r="G114" s="6">
        <f>IFERROR(IF(표1_51121417202326[[#This Row],[목표 레벨]]=1,표1_51121417202326[[#This Row],[최종 요구 경험치]],$G113+표1_51121417202326[[#This Row],[최종 요구 경험치]]),"")</f>
        <v>169445</v>
      </c>
    </row>
    <row r="115" spans="2:7">
      <c r="B115" s="2">
        <v>106</v>
      </c>
      <c r="C115" s="5">
        <f>IF(표1_51121417202326[[#This Row],[현재 레벨]]=0,1,$C114+1)</f>
        <v>107</v>
      </c>
      <c r="D115" s="3">
        <f>IFERROR(IF(표1_51121417202326[[#This Row],[목표 레벨]]=1,0,IF(표1_51121417202326[[#This Row],[목표 레벨]]=2,$K$3,$D114+IF(QUOTIENT(표1_51121417202326[[#This Row],[현재 레벨]],$M$3)=0,0,QUOTIENT(표1_51121417202326[[#This Row],[현재 레벨]],$M$3))*$L$3)),"")</f>
        <v>1885</v>
      </c>
      <c r="E115" s="2">
        <f>IFERROR(IF(표1_51121417202326[[#This Row],[목표 레벨]]=1,0,($K$4+(QUOTIENT((표1_51121417202326[[#This Row],[목표 레벨]]-1),$M$4)*$L$4))),"")</f>
        <v>2000</v>
      </c>
      <c r="F115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3885</v>
      </c>
      <c r="G115" s="6">
        <f>IFERROR(IF(표1_51121417202326[[#This Row],[목표 레벨]]=1,표1_51121417202326[[#This Row],[최종 요구 경험치]],$G114+표1_51121417202326[[#This Row],[최종 요구 경험치]]),"")</f>
        <v>173330</v>
      </c>
    </row>
    <row r="116" spans="2:7">
      <c r="B116" s="2">
        <v>107</v>
      </c>
      <c r="C116" s="5">
        <f>IF(표1_51121417202326[[#This Row],[현재 레벨]]=0,1,$C115+1)</f>
        <v>108</v>
      </c>
      <c r="D116" s="3">
        <f>IFERROR(IF(표1_51121417202326[[#This Row],[목표 레벨]]=1,0,IF(표1_51121417202326[[#This Row],[목표 레벨]]=2,$K$3,$D115+IF(QUOTIENT(표1_51121417202326[[#This Row],[현재 레벨]],$M$3)=0,0,QUOTIENT(표1_51121417202326[[#This Row],[현재 레벨]],$M$3))*$L$3)),"")</f>
        <v>1920</v>
      </c>
      <c r="E116" s="2">
        <f>IFERROR(IF(표1_51121417202326[[#This Row],[목표 레벨]]=1,0,($K$4+(QUOTIENT((표1_51121417202326[[#This Row],[목표 레벨]]-1),$M$4)*$L$4))),"")</f>
        <v>2000</v>
      </c>
      <c r="F116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3920</v>
      </c>
      <c r="G116" s="6">
        <f>IFERROR(IF(표1_51121417202326[[#This Row],[목표 레벨]]=1,표1_51121417202326[[#This Row],[최종 요구 경험치]],$G115+표1_51121417202326[[#This Row],[최종 요구 경험치]]),"")</f>
        <v>177250</v>
      </c>
    </row>
    <row r="117" spans="2:7">
      <c r="B117" s="2">
        <v>108</v>
      </c>
      <c r="C117" s="5">
        <f>IF(표1_51121417202326[[#This Row],[현재 레벨]]=0,1,$C116+1)</f>
        <v>109</v>
      </c>
      <c r="D117" s="3">
        <f>IFERROR(IF(표1_51121417202326[[#This Row],[목표 레벨]]=1,0,IF(표1_51121417202326[[#This Row],[목표 레벨]]=2,$K$3,$D116+IF(QUOTIENT(표1_51121417202326[[#This Row],[현재 레벨]],$M$3)=0,0,QUOTIENT(표1_51121417202326[[#This Row],[현재 레벨]],$M$3))*$L$3)),"")</f>
        <v>1956</v>
      </c>
      <c r="E117" s="2">
        <f>IFERROR(IF(표1_51121417202326[[#This Row],[목표 레벨]]=1,0,($K$4+(QUOTIENT((표1_51121417202326[[#This Row],[목표 레벨]]-1),$M$4)*$L$4))),"")</f>
        <v>2000</v>
      </c>
      <c r="F117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3956</v>
      </c>
      <c r="G117" s="6">
        <f>IFERROR(IF(표1_51121417202326[[#This Row],[목표 레벨]]=1,표1_51121417202326[[#This Row],[최종 요구 경험치]],$G116+표1_51121417202326[[#This Row],[최종 요구 경험치]]),"")</f>
        <v>181206</v>
      </c>
    </row>
    <row r="118" spans="2:7">
      <c r="B118" s="2">
        <v>109</v>
      </c>
      <c r="C118" s="5">
        <f>IF(표1_51121417202326[[#This Row],[현재 레벨]]=0,1,$C117+1)</f>
        <v>110</v>
      </c>
      <c r="D118" s="3">
        <f>IFERROR(IF(표1_51121417202326[[#This Row],[목표 레벨]]=1,0,IF(표1_51121417202326[[#This Row],[목표 레벨]]=2,$K$3,$D117+IF(QUOTIENT(표1_51121417202326[[#This Row],[현재 레벨]],$M$3)=0,0,QUOTIENT(표1_51121417202326[[#This Row],[현재 레벨]],$M$3))*$L$3)),"")</f>
        <v>1992</v>
      </c>
      <c r="E118" s="2">
        <f>IFERROR(IF(표1_51121417202326[[#This Row],[목표 레벨]]=1,0,($K$4+(QUOTIENT((표1_51121417202326[[#This Row],[목표 레벨]]-1),$M$4)*$L$4))),"")</f>
        <v>2000</v>
      </c>
      <c r="F118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3992</v>
      </c>
      <c r="G118" s="6">
        <f>IFERROR(IF(표1_51121417202326[[#This Row],[목표 레벨]]=1,표1_51121417202326[[#This Row],[최종 요구 경험치]],$G117+표1_51121417202326[[#This Row],[최종 요구 경험치]]),"")</f>
        <v>185198</v>
      </c>
    </row>
    <row r="119" spans="2:7">
      <c r="B119" s="2">
        <v>110</v>
      </c>
      <c r="C119" s="5">
        <f>IF(표1_51121417202326[[#This Row],[현재 레벨]]=0,1,$C118+1)</f>
        <v>111</v>
      </c>
      <c r="D119" s="3">
        <f>IFERROR(IF(표1_51121417202326[[#This Row],[목표 레벨]]=1,0,IF(표1_51121417202326[[#This Row],[목표 레벨]]=2,$K$3,$D118+IF(QUOTIENT(표1_51121417202326[[#This Row],[현재 레벨]],$M$3)=0,0,QUOTIENT(표1_51121417202326[[#This Row],[현재 레벨]],$M$3))*$L$3)),"")</f>
        <v>2028</v>
      </c>
      <c r="E119" s="2">
        <f>IFERROR(IF(표1_51121417202326[[#This Row],[목표 레벨]]=1,0,($K$4+(QUOTIENT((표1_51121417202326[[#This Row],[목표 레벨]]-1),$M$4)*$L$4))),"")</f>
        <v>2200</v>
      </c>
      <c r="F119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4228</v>
      </c>
      <c r="G119" s="6">
        <f>IFERROR(IF(표1_51121417202326[[#This Row],[목표 레벨]]=1,표1_51121417202326[[#This Row],[최종 요구 경험치]],$G118+표1_51121417202326[[#This Row],[최종 요구 경험치]]),"")</f>
        <v>189426</v>
      </c>
    </row>
    <row r="120" spans="2:7">
      <c r="B120" s="2">
        <v>111</v>
      </c>
      <c r="C120" s="5">
        <f>IF(표1_51121417202326[[#This Row],[현재 레벨]]=0,1,$C119+1)</f>
        <v>112</v>
      </c>
      <c r="D120" s="3">
        <f>IFERROR(IF(표1_51121417202326[[#This Row],[목표 레벨]]=1,0,IF(표1_51121417202326[[#This Row],[목표 레벨]]=2,$K$3,$D119+IF(QUOTIENT(표1_51121417202326[[#This Row],[현재 레벨]],$M$3)=0,0,QUOTIENT(표1_51121417202326[[#This Row],[현재 레벨]],$M$3))*$L$3)),"")</f>
        <v>2065</v>
      </c>
      <c r="E120" s="2">
        <f>IFERROR(IF(표1_51121417202326[[#This Row],[목표 레벨]]=1,0,($K$4+(QUOTIENT((표1_51121417202326[[#This Row],[목표 레벨]]-1),$M$4)*$L$4))),"")</f>
        <v>2200</v>
      </c>
      <c r="F120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4265</v>
      </c>
      <c r="G120" s="6">
        <f>IFERROR(IF(표1_51121417202326[[#This Row],[목표 레벨]]=1,표1_51121417202326[[#This Row],[최종 요구 경험치]],$G119+표1_51121417202326[[#This Row],[최종 요구 경험치]]),"")</f>
        <v>193691</v>
      </c>
    </row>
    <row r="121" spans="2:7">
      <c r="B121" s="2">
        <v>112</v>
      </c>
      <c r="C121" s="5">
        <f>IF(표1_51121417202326[[#This Row],[현재 레벨]]=0,1,$C120+1)</f>
        <v>113</v>
      </c>
      <c r="D121" s="3">
        <f>IFERROR(IF(표1_51121417202326[[#This Row],[목표 레벨]]=1,0,IF(표1_51121417202326[[#This Row],[목표 레벨]]=2,$K$3,$D120+IF(QUOTIENT(표1_51121417202326[[#This Row],[현재 레벨]],$M$3)=0,0,QUOTIENT(표1_51121417202326[[#This Row],[현재 레벨]],$M$3))*$L$3)),"")</f>
        <v>2102</v>
      </c>
      <c r="E121" s="2">
        <f>IFERROR(IF(표1_51121417202326[[#This Row],[목표 레벨]]=1,0,($K$4+(QUOTIENT((표1_51121417202326[[#This Row],[목표 레벨]]-1),$M$4)*$L$4))),"")</f>
        <v>2200</v>
      </c>
      <c r="F121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4302</v>
      </c>
      <c r="G121" s="6">
        <f>IFERROR(IF(표1_51121417202326[[#This Row],[목표 레벨]]=1,표1_51121417202326[[#This Row],[최종 요구 경험치]],$G120+표1_51121417202326[[#This Row],[최종 요구 경험치]]),"")</f>
        <v>197993</v>
      </c>
    </row>
    <row r="122" spans="2:7">
      <c r="B122" s="2">
        <v>113</v>
      </c>
      <c r="C122" s="5">
        <f>IF(표1_51121417202326[[#This Row],[현재 레벨]]=0,1,$C121+1)</f>
        <v>114</v>
      </c>
      <c r="D122" s="3">
        <f>IFERROR(IF(표1_51121417202326[[#This Row],[목표 레벨]]=1,0,IF(표1_51121417202326[[#This Row],[목표 레벨]]=2,$K$3,$D121+IF(QUOTIENT(표1_51121417202326[[#This Row],[현재 레벨]],$M$3)=0,0,QUOTIENT(표1_51121417202326[[#This Row],[현재 레벨]],$M$3))*$L$3)),"")</f>
        <v>2139</v>
      </c>
      <c r="E122" s="2">
        <f>IFERROR(IF(표1_51121417202326[[#This Row],[목표 레벨]]=1,0,($K$4+(QUOTIENT((표1_51121417202326[[#This Row],[목표 레벨]]-1),$M$4)*$L$4))),"")</f>
        <v>2200</v>
      </c>
      <c r="F122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4339</v>
      </c>
      <c r="G122" s="6">
        <f>IFERROR(IF(표1_51121417202326[[#This Row],[목표 레벨]]=1,표1_51121417202326[[#This Row],[최종 요구 경험치]],$G121+표1_51121417202326[[#This Row],[최종 요구 경험치]]),"")</f>
        <v>202332</v>
      </c>
    </row>
    <row r="123" spans="2:7">
      <c r="B123" s="2">
        <v>114</v>
      </c>
      <c r="C123" s="5">
        <f>IF(표1_51121417202326[[#This Row],[현재 레벨]]=0,1,$C122+1)</f>
        <v>115</v>
      </c>
      <c r="D123" s="3">
        <f>IFERROR(IF(표1_51121417202326[[#This Row],[목표 레벨]]=1,0,IF(표1_51121417202326[[#This Row],[목표 레벨]]=2,$K$3,$D122+IF(QUOTIENT(표1_51121417202326[[#This Row],[현재 레벨]],$M$3)=0,0,QUOTIENT(표1_51121417202326[[#This Row],[현재 레벨]],$M$3))*$L$3)),"")</f>
        <v>2177</v>
      </c>
      <c r="E123" s="2">
        <f>IFERROR(IF(표1_51121417202326[[#This Row],[목표 레벨]]=1,0,($K$4+(QUOTIENT((표1_51121417202326[[#This Row],[목표 레벨]]-1),$M$4)*$L$4))),"")</f>
        <v>2200</v>
      </c>
      <c r="F123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4377</v>
      </c>
      <c r="G123" s="6">
        <f>IFERROR(IF(표1_51121417202326[[#This Row],[목표 레벨]]=1,표1_51121417202326[[#This Row],[최종 요구 경험치]],$G122+표1_51121417202326[[#This Row],[최종 요구 경험치]]),"")</f>
        <v>206709</v>
      </c>
    </row>
    <row r="124" spans="2:7">
      <c r="B124" s="2">
        <v>115</v>
      </c>
      <c r="C124" s="5">
        <f>IF(표1_51121417202326[[#This Row],[현재 레벨]]=0,1,$C123+1)</f>
        <v>116</v>
      </c>
      <c r="D124" s="3">
        <f>IFERROR(IF(표1_51121417202326[[#This Row],[목표 레벨]]=1,0,IF(표1_51121417202326[[#This Row],[목표 레벨]]=2,$K$3,$D123+IF(QUOTIENT(표1_51121417202326[[#This Row],[현재 레벨]],$M$3)=0,0,QUOTIENT(표1_51121417202326[[#This Row],[현재 레벨]],$M$3))*$L$3)),"")</f>
        <v>2215</v>
      </c>
      <c r="E124" s="2">
        <f>IFERROR(IF(표1_51121417202326[[#This Row],[목표 레벨]]=1,0,($K$4+(QUOTIENT((표1_51121417202326[[#This Row],[목표 레벨]]-1),$M$4)*$L$4))),"")</f>
        <v>2200</v>
      </c>
      <c r="F124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4415</v>
      </c>
      <c r="G124" s="6">
        <f>IFERROR(IF(표1_51121417202326[[#This Row],[목표 레벨]]=1,표1_51121417202326[[#This Row],[최종 요구 경험치]],$G123+표1_51121417202326[[#This Row],[최종 요구 경험치]]),"")</f>
        <v>211124</v>
      </c>
    </row>
    <row r="125" spans="2:7">
      <c r="B125" s="2">
        <v>116</v>
      </c>
      <c r="C125" s="5">
        <f>IF(표1_51121417202326[[#This Row],[현재 레벨]]=0,1,$C124+1)</f>
        <v>117</v>
      </c>
      <c r="D125" s="3">
        <f>IFERROR(IF(표1_51121417202326[[#This Row],[목표 레벨]]=1,0,IF(표1_51121417202326[[#This Row],[목표 레벨]]=2,$K$3,$D124+IF(QUOTIENT(표1_51121417202326[[#This Row],[현재 레벨]],$M$3)=0,0,QUOTIENT(표1_51121417202326[[#This Row],[현재 레벨]],$M$3))*$L$3)),"")</f>
        <v>2253</v>
      </c>
      <c r="E125" s="2">
        <f>IFERROR(IF(표1_51121417202326[[#This Row],[목표 레벨]]=1,0,($K$4+(QUOTIENT((표1_51121417202326[[#This Row],[목표 레벨]]-1),$M$4)*$L$4))),"")</f>
        <v>2200</v>
      </c>
      <c r="F125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4453</v>
      </c>
      <c r="G125" s="6">
        <f>IFERROR(IF(표1_51121417202326[[#This Row],[목표 레벨]]=1,표1_51121417202326[[#This Row],[최종 요구 경험치]],$G124+표1_51121417202326[[#This Row],[최종 요구 경험치]]),"")</f>
        <v>215577</v>
      </c>
    </row>
    <row r="126" spans="2:7">
      <c r="B126" s="2">
        <v>117</v>
      </c>
      <c r="C126" s="5">
        <f>IF(표1_51121417202326[[#This Row],[현재 레벨]]=0,1,$C125+1)</f>
        <v>118</v>
      </c>
      <c r="D126" s="3">
        <f>IFERROR(IF(표1_51121417202326[[#This Row],[목표 레벨]]=1,0,IF(표1_51121417202326[[#This Row],[목표 레벨]]=2,$K$3,$D125+IF(QUOTIENT(표1_51121417202326[[#This Row],[현재 레벨]],$M$3)=0,0,QUOTIENT(표1_51121417202326[[#This Row],[현재 레벨]],$M$3))*$L$3)),"")</f>
        <v>2292</v>
      </c>
      <c r="E126" s="2">
        <f>IFERROR(IF(표1_51121417202326[[#This Row],[목표 레벨]]=1,0,($K$4+(QUOTIENT((표1_51121417202326[[#This Row],[목표 레벨]]-1),$M$4)*$L$4))),"")</f>
        <v>2200</v>
      </c>
      <c r="F126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4492</v>
      </c>
      <c r="G126" s="6">
        <f>IFERROR(IF(표1_51121417202326[[#This Row],[목표 레벨]]=1,표1_51121417202326[[#This Row],[최종 요구 경험치]],$G125+표1_51121417202326[[#This Row],[최종 요구 경험치]]),"")</f>
        <v>220069</v>
      </c>
    </row>
    <row r="127" spans="2:7">
      <c r="B127" s="2">
        <v>118</v>
      </c>
      <c r="C127" s="5">
        <f>IF(표1_51121417202326[[#This Row],[현재 레벨]]=0,1,$C126+1)</f>
        <v>119</v>
      </c>
      <c r="D127" s="3">
        <f>IFERROR(IF(표1_51121417202326[[#This Row],[목표 레벨]]=1,0,IF(표1_51121417202326[[#This Row],[목표 레벨]]=2,$K$3,$D126+IF(QUOTIENT(표1_51121417202326[[#This Row],[현재 레벨]],$M$3)=0,0,QUOTIENT(표1_51121417202326[[#This Row],[현재 레벨]],$M$3))*$L$3)),"")</f>
        <v>2331</v>
      </c>
      <c r="E127" s="2">
        <f>IFERROR(IF(표1_51121417202326[[#This Row],[목표 레벨]]=1,0,($K$4+(QUOTIENT((표1_51121417202326[[#This Row],[목표 레벨]]-1),$M$4)*$L$4))),"")</f>
        <v>2200</v>
      </c>
      <c r="F127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4531</v>
      </c>
      <c r="G127" s="6">
        <f>IFERROR(IF(표1_51121417202326[[#This Row],[목표 레벨]]=1,표1_51121417202326[[#This Row],[최종 요구 경험치]],$G126+표1_51121417202326[[#This Row],[최종 요구 경험치]]),"")</f>
        <v>224600</v>
      </c>
    </row>
    <row r="128" spans="2:7">
      <c r="B128" s="2">
        <v>119</v>
      </c>
      <c r="C128" s="5">
        <f>IF(표1_51121417202326[[#This Row],[현재 레벨]]=0,1,$C127+1)</f>
        <v>120</v>
      </c>
      <c r="D128" s="3">
        <f>IFERROR(IF(표1_51121417202326[[#This Row],[목표 레벨]]=1,0,IF(표1_51121417202326[[#This Row],[목표 레벨]]=2,$K$3,$D127+IF(QUOTIENT(표1_51121417202326[[#This Row],[현재 레벨]],$M$3)=0,0,QUOTIENT(표1_51121417202326[[#This Row],[현재 레벨]],$M$3))*$L$3)),"")</f>
        <v>2370</v>
      </c>
      <c r="E128" s="2">
        <f>IFERROR(IF(표1_51121417202326[[#This Row],[목표 레벨]]=1,0,($K$4+(QUOTIENT((표1_51121417202326[[#This Row],[목표 레벨]]-1),$M$4)*$L$4))),"")</f>
        <v>2200</v>
      </c>
      <c r="F128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4570</v>
      </c>
      <c r="G128" s="6">
        <f>IFERROR(IF(표1_51121417202326[[#This Row],[목표 레벨]]=1,표1_51121417202326[[#This Row],[최종 요구 경험치]],$G127+표1_51121417202326[[#This Row],[최종 요구 경험치]]),"")</f>
        <v>229170</v>
      </c>
    </row>
    <row r="129" spans="2:7">
      <c r="B129" s="2">
        <v>120</v>
      </c>
      <c r="C129" s="5">
        <f>IF(표1_51121417202326[[#This Row],[현재 레벨]]=0,1,$C128+1)</f>
        <v>121</v>
      </c>
      <c r="D129" s="3">
        <f>IFERROR(IF(표1_51121417202326[[#This Row],[목표 레벨]]=1,0,IF(표1_51121417202326[[#This Row],[목표 레벨]]=2,$K$3,$D128+IF(QUOTIENT(표1_51121417202326[[#This Row],[현재 레벨]],$M$3)=0,0,QUOTIENT(표1_51121417202326[[#This Row],[현재 레벨]],$M$3))*$L$3)),"")</f>
        <v>2410</v>
      </c>
      <c r="E129" s="2">
        <f>IFERROR(IF(표1_51121417202326[[#This Row],[목표 레벨]]=1,0,($K$4+(QUOTIENT((표1_51121417202326[[#This Row],[목표 레벨]]-1),$M$4)*$L$4))),"")</f>
        <v>2400</v>
      </c>
      <c r="F129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4810</v>
      </c>
      <c r="G129" s="6">
        <f>IFERROR(IF(표1_51121417202326[[#This Row],[목표 레벨]]=1,표1_51121417202326[[#This Row],[최종 요구 경험치]],$G128+표1_51121417202326[[#This Row],[최종 요구 경험치]]),"")</f>
        <v>233980</v>
      </c>
    </row>
    <row r="130" spans="2:7">
      <c r="B130" s="2">
        <v>121</v>
      </c>
      <c r="C130" s="5">
        <f>IF(표1_51121417202326[[#This Row],[현재 레벨]]=0,1,$C129+1)</f>
        <v>122</v>
      </c>
      <c r="D130" s="3">
        <f>IFERROR(IF(표1_51121417202326[[#This Row],[목표 레벨]]=1,0,IF(표1_51121417202326[[#This Row],[목표 레벨]]=2,$K$3,$D129+IF(QUOTIENT(표1_51121417202326[[#This Row],[현재 레벨]],$M$3)=0,0,QUOTIENT(표1_51121417202326[[#This Row],[현재 레벨]],$M$3))*$L$3)),"")</f>
        <v>2450</v>
      </c>
      <c r="E130" s="2">
        <f>IFERROR(IF(표1_51121417202326[[#This Row],[목표 레벨]]=1,0,($K$4+(QUOTIENT((표1_51121417202326[[#This Row],[목표 레벨]]-1),$M$4)*$L$4))),"")</f>
        <v>2400</v>
      </c>
      <c r="F130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4850</v>
      </c>
      <c r="G130" s="6">
        <f>IFERROR(IF(표1_51121417202326[[#This Row],[목표 레벨]]=1,표1_51121417202326[[#This Row],[최종 요구 경험치]],$G129+표1_51121417202326[[#This Row],[최종 요구 경험치]]),"")</f>
        <v>238830</v>
      </c>
    </row>
    <row r="131" spans="2:7">
      <c r="B131" s="2">
        <v>122</v>
      </c>
      <c r="C131" s="5">
        <f>IF(표1_51121417202326[[#This Row],[현재 레벨]]=0,1,$C130+1)</f>
        <v>123</v>
      </c>
      <c r="D131" s="3">
        <f>IFERROR(IF(표1_51121417202326[[#This Row],[목표 레벨]]=1,0,IF(표1_51121417202326[[#This Row],[목표 레벨]]=2,$K$3,$D130+IF(QUOTIENT(표1_51121417202326[[#This Row],[현재 레벨]],$M$3)=0,0,QUOTIENT(표1_51121417202326[[#This Row],[현재 레벨]],$M$3))*$L$3)),"")</f>
        <v>2490</v>
      </c>
      <c r="E131" s="2">
        <f>IFERROR(IF(표1_51121417202326[[#This Row],[목표 레벨]]=1,0,($K$4+(QUOTIENT((표1_51121417202326[[#This Row],[목표 레벨]]-1),$M$4)*$L$4))),"")</f>
        <v>2400</v>
      </c>
      <c r="F131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4890</v>
      </c>
      <c r="G131" s="6">
        <f>IFERROR(IF(표1_51121417202326[[#This Row],[목표 레벨]]=1,표1_51121417202326[[#This Row],[최종 요구 경험치]],$G130+표1_51121417202326[[#This Row],[최종 요구 경험치]]),"")</f>
        <v>243720</v>
      </c>
    </row>
    <row r="132" spans="2:7">
      <c r="B132" s="2">
        <v>123</v>
      </c>
      <c r="C132" s="5">
        <f>IF(표1_51121417202326[[#This Row],[현재 레벨]]=0,1,$C131+1)</f>
        <v>124</v>
      </c>
      <c r="D132" s="3">
        <f>IFERROR(IF(표1_51121417202326[[#This Row],[목표 레벨]]=1,0,IF(표1_51121417202326[[#This Row],[목표 레벨]]=2,$K$3,$D131+IF(QUOTIENT(표1_51121417202326[[#This Row],[현재 레벨]],$M$3)=0,0,QUOTIENT(표1_51121417202326[[#This Row],[현재 레벨]],$M$3))*$L$3)),"")</f>
        <v>2531</v>
      </c>
      <c r="E132" s="2">
        <f>IFERROR(IF(표1_51121417202326[[#This Row],[목표 레벨]]=1,0,($K$4+(QUOTIENT((표1_51121417202326[[#This Row],[목표 레벨]]-1),$M$4)*$L$4))),"")</f>
        <v>2400</v>
      </c>
      <c r="F132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4931</v>
      </c>
      <c r="G132" s="6">
        <f>IFERROR(IF(표1_51121417202326[[#This Row],[목표 레벨]]=1,표1_51121417202326[[#This Row],[최종 요구 경험치]],$G131+표1_51121417202326[[#This Row],[최종 요구 경험치]]),"")</f>
        <v>248651</v>
      </c>
    </row>
    <row r="133" spans="2:7">
      <c r="B133" s="2">
        <v>124</v>
      </c>
      <c r="C133" s="5">
        <f>IF(표1_51121417202326[[#This Row],[현재 레벨]]=0,1,$C132+1)</f>
        <v>125</v>
      </c>
      <c r="D133" s="3">
        <f>IFERROR(IF(표1_51121417202326[[#This Row],[목표 레벨]]=1,0,IF(표1_51121417202326[[#This Row],[목표 레벨]]=2,$K$3,$D132+IF(QUOTIENT(표1_51121417202326[[#This Row],[현재 레벨]],$M$3)=0,0,QUOTIENT(표1_51121417202326[[#This Row],[현재 레벨]],$M$3))*$L$3)),"")</f>
        <v>2572</v>
      </c>
      <c r="E133" s="2">
        <f>IFERROR(IF(표1_51121417202326[[#This Row],[목표 레벨]]=1,0,($K$4+(QUOTIENT((표1_51121417202326[[#This Row],[목표 레벨]]-1),$M$4)*$L$4))),"")</f>
        <v>2400</v>
      </c>
      <c r="F133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4972</v>
      </c>
      <c r="G133" s="6">
        <f>IFERROR(IF(표1_51121417202326[[#This Row],[목표 레벨]]=1,표1_51121417202326[[#This Row],[최종 요구 경험치]],$G132+표1_51121417202326[[#This Row],[최종 요구 경험치]]),"")</f>
        <v>253623</v>
      </c>
    </row>
    <row r="134" spans="2:7">
      <c r="B134" s="2">
        <v>125</v>
      </c>
      <c r="C134" s="5">
        <f>IF(표1_51121417202326[[#This Row],[현재 레벨]]=0,1,$C133+1)</f>
        <v>126</v>
      </c>
      <c r="D134" s="3">
        <f>IFERROR(IF(표1_51121417202326[[#This Row],[목표 레벨]]=1,0,IF(표1_51121417202326[[#This Row],[목표 레벨]]=2,$K$3,$D133+IF(QUOTIENT(표1_51121417202326[[#This Row],[현재 레벨]],$M$3)=0,0,QUOTIENT(표1_51121417202326[[#This Row],[현재 레벨]],$M$3))*$L$3)),"")</f>
        <v>2613</v>
      </c>
      <c r="E134" s="2">
        <f>IFERROR(IF(표1_51121417202326[[#This Row],[목표 레벨]]=1,0,($K$4+(QUOTIENT((표1_51121417202326[[#This Row],[목표 레벨]]-1),$M$4)*$L$4))),"")</f>
        <v>2400</v>
      </c>
      <c r="F134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5013</v>
      </c>
      <c r="G134" s="6">
        <f>IFERROR(IF(표1_51121417202326[[#This Row],[목표 레벨]]=1,표1_51121417202326[[#This Row],[최종 요구 경험치]],$G133+표1_51121417202326[[#This Row],[최종 요구 경험치]]),"")</f>
        <v>258636</v>
      </c>
    </row>
    <row r="135" spans="2:7">
      <c r="B135" s="2">
        <v>126</v>
      </c>
      <c r="C135" s="5">
        <f>IF(표1_51121417202326[[#This Row],[현재 레벨]]=0,1,$C134+1)</f>
        <v>127</v>
      </c>
      <c r="D135" s="3">
        <f>IFERROR(IF(표1_51121417202326[[#This Row],[목표 레벨]]=1,0,IF(표1_51121417202326[[#This Row],[목표 레벨]]=2,$K$3,$D134+IF(QUOTIENT(표1_51121417202326[[#This Row],[현재 레벨]],$M$3)=0,0,QUOTIENT(표1_51121417202326[[#This Row],[현재 레벨]],$M$3))*$L$3)),"")</f>
        <v>2655</v>
      </c>
      <c r="E135" s="2">
        <f>IFERROR(IF(표1_51121417202326[[#This Row],[목표 레벨]]=1,0,($K$4+(QUOTIENT((표1_51121417202326[[#This Row],[목표 레벨]]-1),$M$4)*$L$4))),"")</f>
        <v>2400</v>
      </c>
      <c r="F135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5055</v>
      </c>
      <c r="G135" s="6">
        <f>IFERROR(IF(표1_51121417202326[[#This Row],[목표 레벨]]=1,표1_51121417202326[[#This Row],[최종 요구 경험치]],$G134+표1_51121417202326[[#This Row],[최종 요구 경험치]]),"")</f>
        <v>263691</v>
      </c>
    </row>
    <row r="136" spans="2:7">
      <c r="B136" s="2">
        <v>127</v>
      </c>
      <c r="C136" s="5">
        <f>IF(표1_51121417202326[[#This Row],[현재 레벨]]=0,1,$C135+1)</f>
        <v>128</v>
      </c>
      <c r="D136" s="3">
        <f>IFERROR(IF(표1_51121417202326[[#This Row],[목표 레벨]]=1,0,IF(표1_51121417202326[[#This Row],[목표 레벨]]=2,$K$3,$D135+IF(QUOTIENT(표1_51121417202326[[#This Row],[현재 레벨]],$M$3)=0,0,QUOTIENT(표1_51121417202326[[#This Row],[현재 레벨]],$M$3))*$L$3)),"")</f>
        <v>2697</v>
      </c>
      <c r="E136" s="2">
        <f>IFERROR(IF(표1_51121417202326[[#This Row],[목표 레벨]]=1,0,($K$4+(QUOTIENT((표1_51121417202326[[#This Row],[목표 레벨]]-1),$M$4)*$L$4))),"")</f>
        <v>2400</v>
      </c>
      <c r="F136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5097</v>
      </c>
      <c r="G136" s="6">
        <f>IFERROR(IF(표1_51121417202326[[#This Row],[목표 레벨]]=1,표1_51121417202326[[#This Row],[최종 요구 경험치]],$G135+표1_51121417202326[[#This Row],[최종 요구 경험치]]),"")</f>
        <v>268788</v>
      </c>
    </row>
    <row r="137" spans="2:7">
      <c r="B137" s="2">
        <v>128</v>
      </c>
      <c r="C137" s="5">
        <f>IF(표1_51121417202326[[#This Row],[현재 레벨]]=0,1,$C136+1)</f>
        <v>129</v>
      </c>
      <c r="D137" s="3">
        <f>IFERROR(IF(표1_51121417202326[[#This Row],[목표 레벨]]=1,0,IF(표1_51121417202326[[#This Row],[목표 레벨]]=2,$K$3,$D136+IF(QUOTIENT(표1_51121417202326[[#This Row],[현재 레벨]],$M$3)=0,0,QUOTIENT(표1_51121417202326[[#This Row],[현재 레벨]],$M$3))*$L$3)),"")</f>
        <v>2739</v>
      </c>
      <c r="E137" s="2">
        <f>IFERROR(IF(표1_51121417202326[[#This Row],[목표 레벨]]=1,0,($K$4+(QUOTIENT((표1_51121417202326[[#This Row],[목표 레벨]]-1),$M$4)*$L$4))),"")</f>
        <v>2400</v>
      </c>
      <c r="F137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5139</v>
      </c>
      <c r="G137" s="6">
        <f>IFERROR(IF(표1_51121417202326[[#This Row],[목표 레벨]]=1,표1_51121417202326[[#This Row],[최종 요구 경험치]],$G136+표1_51121417202326[[#This Row],[최종 요구 경험치]]),"")</f>
        <v>273927</v>
      </c>
    </row>
    <row r="138" spans="2:7">
      <c r="B138" s="2">
        <v>129</v>
      </c>
      <c r="C138" s="5">
        <f>IF(표1_51121417202326[[#This Row],[현재 레벨]]=0,1,$C137+1)</f>
        <v>130</v>
      </c>
      <c r="D138" s="3">
        <f>IFERROR(IF(표1_51121417202326[[#This Row],[목표 레벨]]=1,0,IF(표1_51121417202326[[#This Row],[목표 레벨]]=2,$K$3,$D137+IF(QUOTIENT(표1_51121417202326[[#This Row],[현재 레벨]],$M$3)=0,0,QUOTIENT(표1_51121417202326[[#This Row],[현재 레벨]],$M$3))*$L$3)),"")</f>
        <v>2782</v>
      </c>
      <c r="E138" s="2">
        <f>IFERROR(IF(표1_51121417202326[[#This Row],[목표 레벨]]=1,0,($K$4+(QUOTIENT((표1_51121417202326[[#This Row],[목표 레벨]]-1),$M$4)*$L$4))),"")</f>
        <v>2400</v>
      </c>
      <c r="F138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5182</v>
      </c>
      <c r="G138" s="6">
        <f>IFERROR(IF(표1_51121417202326[[#This Row],[목표 레벨]]=1,표1_51121417202326[[#This Row],[최종 요구 경험치]],$G137+표1_51121417202326[[#This Row],[최종 요구 경험치]]),"")</f>
        <v>279109</v>
      </c>
    </row>
    <row r="139" spans="2:7">
      <c r="B139" s="2">
        <v>130</v>
      </c>
      <c r="C139" s="5">
        <f>IF(표1_51121417202326[[#This Row],[현재 레벨]]=0,1,$C138+1)</f>
        <v>131</v>
      </c>
      <c r="D139" s="3">
        <f>IFERROR(IF(표1_51121417202326[[#This Row],[목표 레벨]]=1,0,IF(표1_51121417202326[[#This Row],[목표 레벨]]=2,$K$3,$D138+IF(QUOTIENT(표1_51121417202326[[#This Row],[현재 레벨]],$M$3)=0,0,QUOTIENT(표1_51121417202326[[#This Row],[현재 레벨]],$M$3))*$L$3)),"")</f>
        <v>2825</v>
      </c>
      <c r="E139" s="2">
        <f>IFERROR(IF(표1_51121417202326[[#This Row],[목표 레벨]]=1,0,($K$4+(QUOTIENT((표1_51121417202326[[#This Row],[목표 레벨]]-1),$M$4)*$L$4))),"")</f>
        <v>2600</v>
      </c>
      <c r="F139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5425</v>
      </c>
      <c r="G139" s="6">
        <f>IFERROR(IF(표1_51121417202326[[#This Row],[목표 레벨]]=1,표1_51121417202326[[#This Row],[최종 요구 경험치]],$G138+표1_51121417202326[[#This Row],[최종 요구 경험치]]),"")</f>
        <v>284534</v>
      </c>
    </row>
    <row r="140" spans="2:7">
      <c r="B140" s="2">
        <v>131</v>
      </c>
      <c r="C140" s="5">
        <f>IF(표1_51121417202326[[#This Row],[현재 레벨]]=0,1,$C139+1)</f>
        <v>132</v>
      </c>
      <c r="D140" s="3">
        <f>IFERROR(IF(표1_51121417202326[[#This Row],[목표 레벨]]=1,0,IF(표1_51121417202326[[#This Row],[목표 레벨]]=2,$K$3,$D139+IF(QUOTIENT(표1_51121417202326[[#This Row],[현재 레벨]],$M$3)=0,0,QUOTIENT(표1_51121417202326[[#This Row],[현재 레벨]],$M$3))*$L$3)),"")</f>
        <v>2868</v>
      </c>
      <c r="E140" s="2">
        <f>IFERROR(IF(표1_51121417202326[[#This Row],[목표 레벨]]=1,0,($K$4+(QUOTIENT((표1_51121417202326[[#This Row],[목표 레벨]]-1),$M$4)*$L$4))),"")</f>
        <v>2600</v>
      </c>
      <c r="F140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5468</v>
      </c>
      <c r="G140" s="6">
        <f>IFERROR(IF(표1_51121417202326[[#This Row],[목표 레벨]]=1,표1_51121417202326[[#This Row],[최종 요구 경험치]],$G139+표1_51121417202326[[#This Row],[최종 요구 경험치]]),"")</f>
        <v>290002</v>
      </c>
    </row>
    <row r="141" spans="2:7">
      <c r="B141" s="2">
        <v>132</v>
      </c>
      <c r="C141" s="5">
        <f>IF(표1_51121417202326[[#This Row],[현재 레벨]]=0,1,$C140+1)</f>
        <v>133</v>
      </c>
      <c r="D141" s="3">
        <f>IFERROR(IF(표1_51121417202326[[#This Row],[목표 레벨]]=1,0,IF(표1_51121417202326[[#This Row],[목표 레벨]]=2,$K$3,$D140+IF(QUOTIENT(표1_51121417202326[[#This Row],[현재 레벨]],$M$3)=0,0,QUOTIENT(표1_51121417202326[[#This Row],[현재 레벨]],$M$3))*$L$3)),"")</f>
        <v>2912</v>
      </c>
      <c r="E141" s="2">
        <f>IFERROR(IF(표1_51121417202326[[#This Row],[목표 레벨]]=1,0,($K$4+(QUOTIENT((표1_51121417202326[[#This Row],[목표 레벨]]-1),$M$4)*$L$4))),"")</f>
        <v>2600</v>
      </c>
      <c r="F141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5512</v>
      </c>
      <c r="G141" s="6">
        <f>IFERROR(IF(표1_51121417202326[[#This Row],[목표 레벨]]=1,표1_51121417202326[[#This Row],[최종 요구 경험치]],$G140+표1_51121417202326[[#This Row],[최종 요구 경험치]]),"")</f>
        <v>295514</v>
      </c>
    </row>
    <row r="142" spans="2:7">
      <c r="B142" s="2">
        <v>133</v>
      </c>
      <c r="C142" s="5">
        <f>IF(표1_51121417202326[[#This Row],[현재 레벨]]=0,1,$C141+1)</f>
        <v>134</v>
      </c>
      <c r="D142" s="3">
        <f>IFERROR(IF(표1_51121417202326[[#This Row],[목표 레벨]]=1,0,IF(표1_51121417202326[[#This Row],[목표 레벨]]=2,$K$3,$D141+IF(QUOTIENT(표1_51121417202326[[#This Row],[현재 레벨]],$M$3)=0,0,QUOTIENT(표1_51121417202326[[#This Row],[현재 레벨]],$M$3))*$L$3)),"")</f>
        <v>2956</v>
      </c>
      <c r="E142" s="2">
        <f>IFERROR(IF(표1_51121417202326[[#This Row],[목표 레벨]]=1,0,($K$4+(QUOTIENT((표1_51121417202326[[#This Row],[목표 레벨]]-1),$M$4)*$L$4))),"")</f>
        <v>2600</v>
      </c>
      <c r="F142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5556</v>
      </c>
      <c r="G142" s="6">
        <f>IFERROR(IF(표1_51121417202326[[#This Row],[목표 레벨]]=1,표1_51121417202326[[#This Row],[최종 요구 경험치]],$G141+표1_51121417202326[[#This Row],[최종 요구 경험치]]),"")</f>
        <v>301070</v>
      </c>
    </row>
    <row r="143" spans="2:7">
      <c r="B143" s="2">
        <v>134</v>
      </c>
      <c r="C143" s="5">
        <f>IF(표1_51121417202326[[#This Row],[현재 레벨]]=0,1,$C142+1)</f>
        <v>135</v>
      </c>
      <c r="D143" s="3">
        <f>IFERROR(IF(표1_51121417202326[[#This Row],[목표 레벨]]=1,0,IF(표1_51121417202326[[#This Row],[목표 레벨]]=2,$K$3,$D142+IF(QUOTIENT(표1_51121417202326[[#This Row],[현재 레벨]],$M$3)=0,0,QUOTIENT(표1_51121417202326[[#This Row],[현재 레벨]],$M$3))*$L$3)),"")</f>
        <v>3000</v>
      </c>
      <c r="E143" s="2">
        <f>IFERROR(IF(표1_51121417202326[[#This Row],[목표 레벨]]=1,0,($K$4+(QUOTIENT((표1_51121417202326[[#This Row],[목표 레벨]]-1),$M$4)*$L$4))),"")</f>
        <v>2600</v>
      </c>
      <c r="F143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5600</v>
      </c>
      <c r="G143" s="6">
        <f>IFERROR(IF(표1_51121417202326[[#This Row],[목표 레벨]]=1,표1_51121417202326[[#This Row],[최종 요구 경험치]],$G142+표1_51121417202326[[#This Row],[최종 요구 경험치]]),"")</f>
        <v>306670</v>
      </c>
    </row>
    <row r="144" spans="2:7">
      <c r="B144" s="2">
        <v>135</v>
      </c>
      <c r="C144" s="5">
        <f>IF(표1_51121417202326[[#This Row],[현재 레벨]]=0,1,$C143+1)</f>
        <v>136</v>
      </c>
      <c r="D144" s="3">
        <f>IFERROR(IF(표1_51121417202326[[#This Row],[목표 레벨]]=1,0,IF(표1_51121417202326[[#This Row],[목표 레벨]]=2,$K$3,$D143+IF(QUOTIENT(표1_51121417202326[[#This Row],[현재 레벨]],$M$3)=0,0,QUOTIENT(표1_51121417202326[[#This Row],[현재 레벨]],$M$3))*$L$3)),"")</f>
        <v>3045</v>
      </c>
      <c r="E144" s="2">
        <f>IFERROR(IF(표1_51121417202326[[#This Row],[목표 레벨]]=1,0,($K$4+(QUOTIENT((표1_51121417202326[[#This Row],[목표 레벨]]-1),$M$4)*$L$4))),"")</f>
        <v>2600</v>
      </c>
      <c r="F144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5645</v>
      </c>
      <c r="G144" s="6">
        <f>IFERROR(IF(표1_51121417202326[[#This Row],[목표 레벨]]=1,표1_51121417202326[[#This Row],[최종 요구 경험치]],$G143+표1_51121417202326[[#This Row],[최종 요구 경험치]]),"")</f>
        <v>312315</v>
      </c>
    </row>
    <row r="145" spans="2:7">
      <c r="B145" s="2">
        <v>136</v>
      </c>
      <c r="C145" s="5">
        <f>IF(표1_51121417202326[[#This Row],[현재 레벨]]=0,1,$C144+1)</f>
        <v>137</v>
      </c>
      <c r="D145" s="3">
        <f>IFERROR(IF(표1_51121417202326[[#This Row],[목표 레벨]]=1,0,IF(표1_51121417202326[[#This Row],[목표 레벨]]=2,$K$3,$D144+IF(QUOTIENT(표1_51121417202326[[#This Row],[현재 레벨]],$M$3)=0,0,QUOTIENT(표1_51121417202326[[#This Row],[현재 레벨]],$M$3))*$L$3)),"")</f>
        <v>3090</v>
      </c>
      <c r="E145" s="2">
        <f>IFERROR(IF(표1_51121417202326[[#This Row],[목표 레벨]]=1,0,($K$4+(QUOTIENT((표1_51121417202326[[#This Row],[목표 레벨]]-1),$M$4)*$L$4))),"")</f>
        <v>2600</v>
      </c>
      <c r="F145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5690</v>
      </c>
      <c r="G145" s="6">
        <f>IFERROR(IF(표1_51121417202326[[#This Row],[목표 레벨]]=1,표1_51121417202326[[#This Row],[최종 요구 경험치]],$G144+표1_51121417202326[[#This Row],[최종 요구 경험치]]),"")</f>
        <v>318005</v>
      </c>
    </row>
    <row r="146" spans="2:7">
      <c r="B146" s="2">
        <v>137</v>
      </c>
      <c r="C146" s="5">
        <f>IF(표1_51121417202326[[#This Row],[현재 레벨]]=0,1,$C145+1)</f>
        <v>138</v>
      </c>
      <c r="D146" s="3">
        <f>IFERROR(IF(표1_51121417202326[[#This Row],[목표 레벨]]=1,0,IF(표1_51121417202326[[#This Row],[목표 레벨]]=2,$K$3,$D145+IF(QUOTIENT(표1_51121417202326[[#This Row],[현재 레벨]],$M$3)=0,0,QUOTIENT(표1_51121417202326[[#This Row],[현재 레벨]],$M$3))*$L$3)),"")</f>
        <v>3135</v>
      </c>
      <c r="E146" s="2">
        <f>IFERROR(IF(표1_51121417202326[[#This Row],[목표 레벨]]=1,0,($K$4+(QUOTIENT((표1_51121417202326[[#This Row],[목표 레벨]]-1),$M$4)*$L$4))),"")</f>
        <v>2600</v>
      </c>
      <c r="F146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5735</v>
      </c>
      <c r="G146" s="6">
        <f>IFERROR(IF(표1_51121417202326[[#This Row],[목표 레벨]]=1,표1_51121417202326[[#This Row],[최종 요구 경험치]],$G145+표1_51121417202326[[#This Row],[최종 요구 경험치]]),"")</f>
        <v>323740</v>
      </c>
    </row>
    <row r="147" spans="2:7">
      <c r="B147" s="2">
        <v>138</v>
      </c>
      <c r="C147" s="5">
        <f>IF(표1_51121417202326[[#This Row],[현재 레벨]]=0,1,$C146+1)</f>
        <v>139</v>
      </c>
      <c r="D147" s="3">
        <f>IFERROR(IF(표1_51121417202326[[#This Row],[목표 레벨]]=1,0,IF(표1_51121417202326[[#This Row],[목표 레벨]]=2,$K$3,$D146+IF(QUOTIENT(표1_51121417202326[[#This Row],[현재 레벨]],$M$3)=0,0,QUOTIENT(표1_51121417202326[[#This Row],[현재 레벨]],$M$3))*$L$3)),"")</f>
        <v>3181</v>
      </c>
      <c r="E147" s="2">
        <f>IFERROR(IF(표1_51121417202326[[#This Row],[목표 레벨]]=1,0,($K$4+(QUOTIENT((표1_51121417202326[[#This Row],[목표 레벨]]-1),$M$4)*$L$4))),"")</f>
        <v>2600</v>
      </c>
      <c r="F147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5781</v>
      </c>
      <c r="G147" s="6">
        <f>IFERROR(IF(표1_51121417202326[[#This Row],[목표 레벨]]=1,표1_51121417202326[[#This Row],[최종 요구 경험치]],$G146+표1_51121417202326[[#This Row],[최종 요구 경험치]]),"")</f>
        <v>329521</v>
      </c>
    </row>
    <row r="148" spans="2:7">
      <c r="B148" s="2">
        <v>139</v>
      </c>
      <c r="C148" s="5">
        <f>IF(표1_51121417202326[[#This Row],[현재 레벨]]=0,1,$C147+1)</f>
        <v>140</v>
      </c>
      <c r="D148" s="3">
        <f>IFERROR(IF(표1_51121417202326[[#This Row],[목표 레벨]]=1,0,IF(표1_51121417202326[[#This Row],[목표 레벨]]=2,$K$3,$D147+IF(QUOTIENT(표1_51121417202326[[#This Row],[현재 레벨]],$M$3)=0,0,QUOTIENT(표1_51121417202326[[#This Row],[현재 레벨]],$M$3))*$L$3)),"")</f>
        <v>3227</v>
      </c>
      <c r="E148" s="2">
        <f>IFERROR(IF(표1_51121417202326[[#This Row],[목표 레벨]]=1,0,($K$4+(QUOTIENT((표1_51121417202326[[#This Row],[목표 레벨]]-1),$M$4)*$L$4))),"")</f>
        <v>2600</v>
      </c>
      <c r="F148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5827</v>
      </c>
      <c r="G148" s="6">
        <f>IFERROR(IF(표1_51121417202326[[#This Row],[목표 레벨]]=1,표1_51121417202326[[#This Row],[최종 요구 경험치]],$G147+표1_51121417202326[[#This Row],[최종 요구 경험치]]),"")</f>
        <v>335348</v>
      </c>
    </row>
    <row r="149" spans="2:7">
      <c r="B149" s="2">
        <v>140</v>
      </c>
      <c r="C149" s="5">
        <f>IF(표1_51121417202326[[#This Row],[현재 레벨]]=0,1,$C148+1)</f>
        <v>141</v>
      </c>
      <c r="D149" s="3">
        <f>IFERROR(IF(표1_51121417202326[[#This Row],[목표 레벨]]=1,0,IF(표1_51121417202326[[#This Row],[목표 레벨]]=2,$K$3,$D148+IF(QUOTIENT(표1_51121417202326[[#This Row],[현재 레벨]],$M$3)=0,0,QUOTIENT(표1_51121417202326[[#This Row],[현재 레벨]],$M$3))*$L$3)),"")</f>
        <v>3273</v>
      </c>
      <c r="E149" s="2">
        <f>IFERROR(IF(표1_51121417202326[[#This Row],[목표 레벨]]=1,0,($K$4+(QUOTIENT((표1_51121417202326[[#This Row],[목표 레벨]]-1),$M$4)*$L$4))),"")</f>
        <v>2800</v>
      </c>
      <c r="F149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6073</v>
      </c>
      <c r="G149" s="6">
        <f>IFERROR(IF(표1_51121417202326[[#This Row],[목표 레벨]]=1,표1_51121417202326[[#This Row],[최종 요구 경험치]],$G148+표1_51121417202326[[#This Row],[최종 요구 경험치]]),"")</f>
        <v>341421</v>
      </c>
    </row>
    <row r="150" spans="2:7">
      <c r="B150" s="2">
        <v>141</v>
      </c>
      <c r="C150" s="5">
        <f>IF(표1_51121417202326[[#This Row],[현재 레벨]]=0,1,$C149+1)</f>
        <v>142</v>
      </c>
      <c r="D150" s="3">
        <f>IFERROR(IF(표1_51121417202326[[#This Row],[목표 레벨]]=1,0,IF(표1_51121417202326[[#This Row],[목표 레벨]]=2,$K$3,$D149+IF(QUOTIENT(표1_51121417202326[[#This Row],[현재 레벨]],$M$3)=0,0,QUOTIENT(표1_51121417202326[[#This Row],[현재 레벨]],$M$3))*$L$3)),"")</f>
        <v>3320</v>
      </c>
      <c r="E150" s="2">
        <f>IFERROR(IF(표1_51121417202326[[#This Row],[목표 레벨]]=1,0,($K$4+(QUOTIENT((표1_51121417202326[[#This Row],[목표 레벨]]-1),$M$4)*$L$4))),"")</f>
        <v>2800</v>
      </c>
      <c r="F150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6120</v>
      </c>
      <c r="G150" s="6">
        <f>IFERROR(IF(표1_51121417202326[[#This Row],[목표 레벨]]=1,표1_51121417202326[[#This Row],[최종 요구 경험치]],$G149+표1_51121417202326[[#This Row],[최종 요구 경험치]]),"")</f>
        <v>347541</v>
      </c>
    </row>
    <row r="151" spans="2:7">
      <c r="B151" s="2">
        <v>142</v>
      </c>
      <c r="C151" s="5">
        <f>IF(표1_51121417202326[[#This Row],[현재 레벨]]=0,1,$C150+1)</f>
        <v>143</v>
      </c>
      <c r="D151" s="3">
        <f>IFERROR(IF(표1_51121417202326[[#This Row],[목표 레벨]]=1,0,IF(표1_51121417202326[[#This Row],[목표 레벨]]=2,$K$3,$D150+IF(QUOTIENT(표1_51121417202326[[#This Row],[현재 레벨]],$M$3)=0,0,QUOTIENT(표1_51121417202326[[#This Row],[현재 레벨]],$M$3))*$L$3)),"")</f>
        <v>3367</v>
      </c>
      <c r="E151" s="2">
        <f>IFERROR(IF(표1_51121417202326[[#This Row],[목표 레벨]]=1,0,($K$4+(QUOTIENT((표1_51121417202326[[#This Row],[목표 레벨]]-1),$M$4)*$L$4))),"")</f>
        <v>2800</v>
      </c>
      <c r="F151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6167</v>
      </c>
      <c r="G151" s="6">
        <f>IFERROR(IF(표1_51121417202326[[#This Row],[목표 레벨]]=1,표1_51121417202326[[#This Row],[최종 요구 경험치]],$G150+표1_51121417202326[[#This Row],[최종 요구 경험치]]),"")</f>
        <v>353708</v>
      </c>
    </row>
    <row r="152" spans="2:7">
      <c r="B152" s="2">
        <v>143</v>
      </c>
      <c r="C152" s="5">
        <f>IF(표1_51121417202326[[#This Row],[현재 레벨]]=0,1,$C151+1)</f>
        <v>144</v>
      </c>
      <c r="D152" s="3">
        <f>IFERROR(IF(표1_51121417202326[[#This Row],[목표 레벨]]=1,0,IF(표1_51121417202326[[#This Row],[목표 레벨]]=2,$K$3,$D151+IF(QUOTIENT(표1_51121417202326[[#This Row],[현재 레벨]],$M$3)=0,0,QUOTIENT(표1_51121417202326[[#This Row],[현재 레벨]],$M$3))*$L$3)),"")</f>
        <v>3414</v>
      </c>
      <c r="E152" s="2">
        <f>IFERROR(IF(표1_51121417202326[[#This Row],[목표 레벨]]=1,0,($K$4+(QUOTIENT((표1_51121417202326[[#This Row],[목표 레벨]]-1),$M$4)*$L$4))),"")</f>
        <v>2800</v>
      </c>
      <c r="F152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6214</v>
      </c>
      <c r="G152" s="6">
        <f>IFERROR(IF(표1_51121417202326[[#This Row],[목표 레벨]]=1,표1_51121417202326[[#This Row],[최종 요구 경험치]],$G151+표1_51121417202326[[#This Row],[최종 요구 경험치]]),"")</f>
        <v>359922</v>
      </c>
    </row>
    <row r="153" spans="2:7">
      <c r="B153" s="2">
        <v>144</v>
      </c>
      <c r="C153" s="5">
        <f>IF(표1_51121417202326[[#This Row],[현재 레벨]]=0,1,$C152+1)</f>
        <v>145</v>
      </c>
      <c r="D153" s="3">
        <f>IFERROR(IF(표1_51121417202326[[#This Row],[목표 레벨]]=1,0,IF(표1_51121417202326[[#This Row],[목표 레벨]]=2,$K$3,$D152+IF(QUOTIENT(표1_51121417202326[[#This Row],[현재 레벨]],$M$3)=0,0,QUOTIENT(표1_51121417202326[[#This Row],[현재 레벨]],$M$3))*$L$3)),"")</f>
        <v>3462</v>
      </c>
      <c r="E153" s="2">
        <f>IFERROR(IF(표1_51121417202326[[#This Row],[목표 레벨]]=1,0,($K$4+(QUOTIENT((표1_51121417202326[[#This Row],[목표 레벨]]-1),$M$4)*$L$4))),"")</f>
        <v>2800</v>
      </c>
      <c r="F153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6262</v>
      </c>
      <c r="G153" s="6">
        <f>IFERROR(IF(표1_51121417202326[[#This Row],[목표 레벨]]=1,표1_51121417202326[[#This Row],[최종 요구 경험치]],$G152+표1_51121417202326[[#This Row],[최종 요구 경험치]]),"")</f>
        <v>366184</v>
      </c>
    </row>
    <row r="154" spans="2:7">
      <c r="B154" s="2">
        <v>145</v>
      </c>
      <c r="C154" s="5">
        <f>IF(표1_51121417202326[[#This Row],[현재 레벨]]=0,1,$C153+1)</f>
        <v>146</v>
      </c>
      <c r="D154" s="3">
        <f>IFERROR(IF(표1_51121417202326[[#This Row],[목표 레벨]]=1,0,IF(표1_51121417202326[[#This Row],[목표 레벨]]=2,$K$3,$D153+IF(QUOTIENT(표1_51121417202326[[#This Row],[현재 레벨]],$M$3)=0,0,QUOTIENT(표1_51121417202326[[#This Row],[현재 레벨]],$M$3))*$L$3)),"")</f>
        <v>3510</v>
      </c>
      <c r="E154" s="2">
        <f>IFERROR(IF(표1_51121417202326[[#This Row],[목표 레벨]]=1,0,($K$4+(QUOTIENT((표1_51121417202326[[#This Row],[목표 레벨]]-1),$M$4)*$L$4))),"")</f>
        <v>2800</v>
      </c>
      <c r="F154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6310</v>
      </c>
      <c r="G154" s="6">
        <f>IFERROR(IF(표1_51121417202326[[#This Row],[목표 레벨]]=1,표1_51121417202326[[#This Row],[최종 요구 경험치]],$G153+표1_51121417202326[[#This Row],[최종 요구 경험치]]),"")</f>
        <v>372494</v>
      </c>
    </row>
    <row r="155" spans="2:7">
      <c r="B155" s="2">
        <v>146</v>
      </c>
      <c r="C155" s="5">
        <f>IF(표1_51121417202326[[#This Row],[현재 레벨]]=0,1,$C154+1)</f>
        <v>147</v>
      </c>
      <c r="D155" s="3">
        <f>IFERROR(IF(표1_51121417202326[[#This Row],[목표 레벨]]=1,0,IF(표1_51121417202326[[#This Row],[목표 레벨]]=2,$K$3,$D154+IF(QUOTIENT(표1_51121417202326[[#This Row],[현재 레벨]],$M$3)=0,0,QUOTIENT(표1_51121417202326[[#This Row],[현재 레벨]],$M$3))*$L$3)),"")</f>
        <v>3558</v>
      </c>
      <c r="E155" s="2">
        <f>IFERROR(IF(표1_51121417202326[[#This Row],[목표 레벨]]=1,0,($K$4+(QUOTIENT((표1_51121417202326[[#This Row],[목표 레벨]]-1),$M$4)*$L$4))),"")</f>
        <v>2800</v>
      </c>
      <c r="F155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6358</v>
      </c>
      <c r="G155" s="6">
        <f>IFERROR(IF(표1_51121417202326[[#This Row],[목표 레벨]]=1,표1_51121417202326[[#This Row],[최종 요구 경험치]],$G154+표1_51121417202326[[#This Row],[최종 요구 경험치]]),"")</f>
        <v>378852</v>
      </c>
    </row>
    <row r="156" spans="2:7">
      <c r="B156" s="2">
        <v>147</v>
      </c>
      <c r="C156" s="5">
        <f>IF(표1_51121417202326[[#This Row],[현재 레벨]]=0,1,$C155+1)</f>
        <v>148</v>
      </c>
      <c r="D156" s="3">
        <f>IFERROR(IF(표1_51121417202326[[#This Row],[목표 레벨]]=1,0,IF(표1_51121417202326[[#This Row],[목표 레벨]]=2,$K$3,$D155+IF(QUOTIENT(표1_51121417202326[[#This Row],[현재 레벨]],$M$3)=0,0,QUOTIENT(표1_51121417202326[[#This Row],[현재 레벨]],$M$3))*$L$3)),"")</f>
        <v>3607</v>
      </c>
      <c r="E156" s="2">
        <f>IFERROR(IF(표1_51121417202326[[#This Row],[목표 레벨]]=1,0,($K$4+(QUOTIENT((표1_51121417202326[[#This Row],[목표 레벨]]-1),$M$4)*$L$4))),"")</f>
        <v>2800</v>
      </c>
      <c r="F156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6407</v>
      </c>
      <c r="G156" s="6">
        <f>IFERROR(IF(표1_51121417202326[[#This Row],[목표 레벨]]=1,표1_51121417202326[[#This Row],[최종 요구 경험치]],$G155+표1_51121417202326[[#This Row],[최종 요구 경험치]]),"")</f>
        <v>385259</v>
      </c>
    </row>
    <row r="157" spans="2:7">
      <c r="B157" s="2">
        <v>148</v>
      </c>
      <c r="C157" s="5">
        <f>IF(표1_51121417202326[[#This Row],[현재 레벨]]=0,1,$C156+1)</f>
        <v>149</v>
      </c>
      <c r="D157" s="3">
        <f>IFERROR(IF(표1_51121417202326[[#This Row],[목표 레벨]]=1,0,IF(표1_51121417202326[[#This Row],[목표 레벨]]=2,$K$3,$D156+IF(QUOTIENT(표1_51121417202326[[#This Row],[현재 레벨]],$M$3)=0,0,QUOTIENT(표1_51121417202326[[#This Row],[현재 레벨]],$M$3))*$L$3)),"")</f>
        <v>3656</v>
      </c>
      <c r="E157" s="2">
        <f>IFERROR(IF(표1_51121417202326[[#This Row],[목표 레벨]]=1,0,($K$4+(QUOTIENT((표1_51121417202326[[#This Row],[목표 레벨]]-1),$M$4)*$L$4))),"")</f>
        <v>2800</v>
      </c>
      <c r="F157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6456</v>
      </c>
      <c r="G157" s="6">
        <f>IFERROR(IF(표1_51121417202326[[#This Row],[목표 레벨]]=1,표1_51121417202326[[#This Row],[최종 요구 경험치]],$G156+표1_51121417202326[[#This Row],[최종 요구 경험치]]),"")</f>
        <v>391715</v>
      </c>
    </row>
    <row r="158" spans="2:7">
      <c r="B158" s="2">
        <v>149</v>
      </c>
      <c r="C158" s="5">
        <f>IF(표1_51121417202326[[#This Row],[현재 레벨]]=0,1,$C157+1)</f>
        <v>150</v>
      </c>
      <c r="D158" s="3">
        <f>IFERROR(IF(표1_51121417202326[[#This Row],[목표 레벨]]=1,0,IF(표1_51121417202326[[#This Row],[목표 레벨]]=2,$K$3,$D157+IF(QUOTIENT(표1_51121417202326[[#This Row],[현재 레벨]],$M$3)=0,0,QUOTIENT(표1_51121417202326[[#This Row],[현재 레벨]],$M$3))*$L$3)),"")</f>
        <v>3705</v>
      </c>
      <c r="E158" s="2">
        <f>IFERROR(IF(표1_51121417202326[[#This Row],[목표 레벨]]=1,0,($K$4+(QUOTIENT((표1_51121417202326[[#This Row],[목표 레벨]]-1),$M$4)*$L$4))),"")</f>
        <v>2800</v>
      </c>
      <c r="F158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6505</v>
      </c>
      <c r="G158" s="6">
        <f>IFERROR(IF(표1_51121417202326[[#This Row],[목표 레벨]]=1,표1_51121417202326[[#This Row],[최종 요구 경험치]],$G157+표1_51121417202326[[#This Row],[최종 요구 경험치]]),"")</f>
        <v>398220</v>
      </c>
    </row>
    <row r="159" spans="2:7">
      <c r="B159" s="2">
        <v>150</v>
      </c>
      <c r="C159" s="5">
        <f>IF(표1_51121417202326[[#This Row],[현재 레벨]]=0,1,$C158+1)</f>
        <v>151</v>
      </c>
      <c r="D159" s="3">
        <f>IFERROR(IF(표1_51121417202326[[#This Row],[목표 레벨]]=1,0,IF(표1_51121417202326[[#This Row],[목표 레벨]]=2,$K$3,$D158+IF(QUOTIENT(표1_51121417202326[[#This Row],[현재 레벨]],$M$3)=0,0,QUOTIENT(표1_51121417202326[[#This Row],[현재 레벨]],$M$3))*$L$3)),"")</f>
        <v>3755</v>
      </c>
      <c r="E159" s="2">
        <f>IFERROR(IF(표1_51121417202326[[#This Row],[목표 레벨]]=1,0,($K$4+(QUOTIENT((표1_51121417202326[[#This Row],[목표 레벨]]-1),$M$4)*$L$4))),"")</f>
        <v>3000</v>
      </c>
      <c r="F159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6755</v>
      </c>
      <c r="G159" s="6">
        <f>IFERROR(IF(표1_51121417202326[[#This Row],[목표 레벨]]=1,표1_51121417202326[[#This Row],[최종 요구 경험치]],$G158+표1_51121417202326[[#This Row],[최종 요구 경험치]]),"")</f>
        <v>404975</v>
      </c>
    </row>
    <row r="160" spans="2:7">
      <c r="B160" s="2">
        <v>151</v>
      </c>
      <c r="C160" s="5">
        <f>IF(표1_51121417202326[[#This Row],[현재 레벨]]=0,1,$C159+1)</f>
        <v>152</v>
      </c>
      <c r="D160" s="3">
        <f>IFERROR(IF(표1_51121417202326[[#This Row],[목표 레벨]]=1,0,IF(표1_51121417202326[[#This Row],[목표 레벨]]=2,$K$3,$D159+IF(QUOTIENT(표1_51121417202326[[#This Row],[현재 레벨]],$M$3)=0,0,QUOTIENT(표1_51121417202326[[#This Row],[현재 레벨]],$M$3))*$L$3)),"")</f>
        <v>3805</v>
      </c>
      <c r="E160" s="2">
        <f>IFERROR(IF(표1_51121417202326[[#This Row],[목표 레벨]]=1,0,($K$4+(QUOTIENT((표1_51121417202326[[#This Row],[목표 레벨]]-1),$M$4)*$L$4))),"")</f>
        <v>3000</v>
      </c>
      <c r="F160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6805</v>
      </c>
      <c r="G160" s="6">
        <f>IFERROR(IF(표1_51121417202326[[#This Row],[목표 레벨]]=1,표1_51121417202326[[#This Row],[최종 요구 경험치]],$G159+표1_51121417202326[[#This Row],[최종 요구 경험치]]),"")</f>
        <v>411780</v>
      </c>
    </row>
    <row r="161" spans="2:7">
      <c r="B161" s="2">
        <v>152</v>
      </c>
      <c r="C161" s="5">
        <f>IF(표1_51121417202326[[#This Row],[현재 레벨]]=0,1,$C160+1)</f>
        <v>153</v>
      </c>
      <c r="D161" s="3">
        <f>IFERROR(IF(표1_51121417202326[[#This Row],[목표 레벨]]=1,0,IF(표1_51121417202326[[#This Row],[목표 레벨]]=2,$K$3,$D160+IF(QUOTIENT(표1_51121417202326[[#This Row],[현재 레벨]],$M$3)=0,0,QUOTIENT(표1_51121417202326[[#This Row],[현재 레벨]],$M$3))*$L$3)),"")</f>
        <v>3855</v>
      </c>
      <c r="E161" s="2">
        <f>IFERROR(IF(표1_51121417202326[[#This Row],[목표 레벨]]=1,0,($K$4+(QUOTIENT((표1_51121417202326[[#This Row],[목표 레벨]]-1),$M$4)*$L$4))),"")</f>
        <v>3000</v>
      </c>
      <c r="F161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6855</v>
      </c>
      <c r="G161" s="6">
        <f>IFERROR(IF(표1_51121417202326[[#This Row],[목표 레벨]]=1,표1_51121417202326[[#This Row],[최종 요구 경험치]],$G160+표1_51121417202326[[#This Row],[최종 요구 경험치]]),"")</f>
        <v>418635</v>
      </c>
    </row>
    <row r="162" spans="2:7">
      <c r="B162" s="2">
        <v>153</v>
      </c>
      <c r="C162" s="5">
        <f>IF(표1_51121417202326[[#This Row],[현재 레벨]]=0,1,$C161+1)</f>
        <v>154</v>
      </c>
      <c r="D162" s="3">
        <f>IFERROR(IF(표1_51121417202326[[#This Row],[목표 레벨]]=1,0,IF(표1_51121417202326[[#This Row],[목표 레벨]]=2,$K$3,$D161+IF(QUOTIENT(표1_51121417202326[[#This Row],[현재 레벨]],$M$3)=0,0,QUOTIENT(표1_51121417202326[[#This Row],[현재 레벨]],$M$3))*$L$3)),"")</f>
        <v>3906</v>
      </c>
      <c r="E162" s="2">
        <f>IFERROR(IF(표1_51121417202326[[#This Row],[목표 레벨]]=1,0,($K$4+(QUOTIENT((표1_51121417202326[[#This Row],[목표 레벨]]-1),$M$4)*$L$4))),"")</f>
        <v>3000</v>
      </c>
      <c r="F162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6906</v>
      </c>
      <c r="G162" s="6">
        <f>IFERROR(IF(표1_51121417202326[[#This Row],[목표 레벨]]=1,표1_51121417202326[[#This Row],[최종 요구 경험치]],$G161+표1_51121417202326[[#This Row],[최종 요구 경험치]]),"")</f>
        <v>425541</v>
      </c>
    </row>
    <row r="163" spans="2:7">
      <c r="B163" s="2">
        <v>154</v>
      </c>
      <c r="C163" s="5">
        <f>IF(표1_51121417202326[[#This Row],[현재 레벨]]=0,1,$C162+1)</f>
        <v>155</v>
      </c>
      <c r="D163" s="3">
        <f>IFERROR(IF(표1_51121417202326[[#This Row],[목표 레벨]]=1,0,IF(표1_51121417202326[[#This Row],[목표 레벨]]=2,$K$3,$D162+IF(QUOTIENT(표1_51121417202326[[#This Row],[현재 레벨]],$M$3)=0,0,QUOTIENT(표1_51121417202326[[#This Row],[현재 레벨]],$M$3))*$L$3)),"")</f>
        <v>3957</v>
      </c>
      <c r="E163" s="2">
        <f>IFERROR(IF(표1_51121417202326[[#This Row],[목표 레벨]]=1,0,($K$4+(QUOTIENT((표1_51121417202326[[#This Row],[목표 레벨]]-1),$M$4)*$L$4))),"")</f>
        <v>3000</v>
      </c>
      <c r="F163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6957</v>
      </c>
      <c r="G163" s="6">
        <f>IFERROR(IF(표1_51121417202326[[#This Row],[목표 레벨]]=1,표1_51121417202326[[#This Row],[최종 요구 경험치]],$G162+표1_51121417202326[[#This Row],[최종 요구 경험치]]),"")</f>
        <v>432498</v>
      </c>
    </row>
    <row r="164" spans="2:7">
      <c r="B164" s="2">
        <v>155</v>
      </c>
      <c r="C164" s="5">
        <f>IF(표1_51121417202326[[#This Row],[현재 레벨]]=0,1,$C163+1)</f>
        <v>156</v>
      </c>
      <c r="D164" s="3">
        <f>IFERROR(IF(표1_51121417202326[[#This Row],[목표 레벨]]=1,0,IF(표1_51121417202326[[#This Row],[목표 레벨]]=2,$K$3,$D163+IF(QUOTIENT(표1_51121417202326[[#This Row],[현재 레벨]],$M$3)=0,0,QUOTIENT(표1_51121417202326[[#This Row],[현재 레벨]],$M$3))*$L$3)),"")</f>
        <v>4008</v>
      </c>
      <c r="E164" s="2">
        <f>IFERROR(IF(표1_51121417202326[[#This Row],[목표 레벨]]=1,0,($K$4+(QUOTIENT((표1_51121417202326[[#This Row],[목표 레벨]]-1),$M$4)*$L$4))),"")</f>
        <v>3000</v>
      </c>
      <c r="F164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7008</v>
      </c>
      <c r="G164" s="6">
        <f>IFERROR(IF(표1_51121417202326[[#This Row],[목표 레벨]]=1,표1_51121417202326[[#This Row],[최종 요구 경험치]],$G163+표1_51121417202326[[#This Row],[최종 요구 경험치]]),"")</f>
        <v>439506</v>
      </c>
    </row>
    <row r="165" spans="2:7">
      <c r="B165" s="2">
        <v>156</v>
      </c>
      <c r="C165" s="5">
        <f>IF(표1_51121417202326[[#This Row],[현재 레벨]]=0,1,$C164+1)</f>
        <v>157</v>
      </c>
      <c r="D165" s="3">
        <f>IFERROR(IF(표1_51121417202326[[#This Row],[목표 레벨]]=1,0,IF(표1_51121417202326[[#This Row],[목표 레벨]]=2,$K$3,$D164+IF(QUOTIENT(표1_51121417202326[[#This Row],[현재 레벨]],$M$3)=0,0,QUOTIENT(표1_51121417202326[[#This Row],[현재 레벨]],$M$3))*$L$3)),"")</f>
        <v>4060</v>
      </c>
      <c r="E165" s="2">
        <f>IFERROR(IF(표1_51121417202326[[#This Row],[목표 레벨]]=1,0,($K$4+(QUOTIENT((표1_51121417202326[[#This Row],[목표 레벨]]-1),$M$4)*$L$4))),"")</f>
        <v>3000</v>
      </c>
      <c r="F165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7060</v>
      </c>
      <c r="G165" s="6">
        <f>IFERROR(IF(표1_51121417202326[[#This Row],[목표 레벨]]=1,표1_51121417202326[[#This Row],[최종 요구 경험치]],$G164+표1_51121417202326[[#This Row],[최종 요구 경험치]]),"")</f>
        <v>446566</v>
      </c>
    </row>
    <row r="166" spans="2:7">
      <c r="B166" s="2">
        <v>157</v>
      </c>
      <c r="C166" s="5">
        <f>IF(표1_51121417202326[[#This Row],[현재 레벨]]=0,1,$C165+1)</f>
        <v>158</v>
      </c>
      <c r="D166" s="3">
        <f>IFERROR(IF(표1_51121417202326[[#This Row],[목표 레벨]]=1,0,IF(표1_51121417202326[[#This Row],[목표 레벨]]=2,$K$3,$D165+IF(QUOTIENT(표1_51121417202326[[#This Row],[현재 레벨]],$M$3)=0,0,QUOTIENT(표1_51121417202326[[#This Row],[현재 레벨]],$M$3))*$L$3)),"")</f>
        <v>4112</v>
      </c>
      <c r="E166" s="2">
        <f>IFERROR(IF(표1_51121417202326[[#This Row],[목표 레벨]]=1,0,($K$4+(QUOTIENT((표1_51121417202326[[#This Row],[목표 레벨]]-1),$M$4)*$L$4))),"")</f>
        <v>3000</v>
      </c>
      <c r="F166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7112</v>
      </c>
      <c r="G166" s="6">
        <f>IFERROR(IF(표1_51121417202326[[#This Row],[목표 레벨]]=1,표1_51121417202326[[#This Row],[최종 요구 경험치]],$G165+표1_51121417202326[[#This Row],[최종 요구 경험치]]),"")</f>
        <v>453678</v>
      </c>
    </row>
    <row r="167" spans="2:7">
      <c r="B167" s="2">
        <v>158</v>
      </c>
      <c r="C167" s="5">
        <f>IF(표1_51121417202326[[#This Row],[현재 레벨]]=0,1,$C166+1)</f>
        <v>159</v>
      </c>
      <c r="D167" s="3">
        <f>IFERROR(IF(표1_51121417202326[[#This Row],[목표 레벨]]=1,0,IF(표1_51121417202326[[#This Row],[목표 레벨]]=2,$K$3,$D166+IF(QUOTIENT(표1_51121417202326[[#This Row],[현재 레벨]],$M$3)=0,0,QUOTIENT(표1_51121417202326[[#This Row],[현재 레벨]],$M$3))*$L$3)),"")</f>
        <v>4164</v>
      </c>
      <c r="E167" s="2">
        <f>IFERROR(IF(표1_51121417202326[[#This Row],[목표 레벨]]=1,0,($K$4+(QUOTIENT((표1_51121417202326[[#This Row],[목표 레벨]]-1),$M$4)*$L$4))),"")</f>
        <v>3000</v>
      </c>
      <c r="F167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7164</v>
      </c>
      <c r="G167" s="6">
        <f>IFERROR(IF(표1_51121417202326[[#This Row],[목표 레벨]]=1,표1_51121417202326[[#This Row],[최종 요구 경험치]],$G166+표1_51121417202326[[#This Row],[최종 요구 경험치]]),"")</f>
        <v>460842</v>
      </c>
    </row>
    <row r="168" spans="2:7">
      <c r="B168" s="2">
        <v>159</v>
      </c>
      <c r="C168" s="5">
        <f>IF(표1_51121417202326[[#This Row],[현재 레벨]]=0,1,$C167+1)</f>
        <v>160</v>
      </c>
      <c r="D168" s="3">
        <f>IFERROR(IF(표1_51121417202326[[#This Row],[목표 레벨]]=1,0,IF(표1_51121417202326[[#This Row],[목표 레벨]]=2,$K$3,$D167+IF(QUOTIENT(표1_51121417202326[[#This Row],[현재 레벨]],$M$3)=0,0,QUOTIENT(표1_51121417202326[[#This Row],[현재 레벨]],$M$3))*$L$3)),"")</f>
        <v>4217</v>
      </c>
      <c r="E168" s="2">
        <f>IFERROR(IF(표1_51121417202326[[#This Row],[목표 레벨]]=1,0,($K$4+(QUOTIENT((표1_51121417202326[[#This Row],[목표 레벨]]-1),$M$4)*$L$4))),"")</f>
        <v>3000</v>
      </c>
      <c r="F168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7217</v>
      </c>
      <c r="G168" s="6">
        <f>IFERROR(IF(표1_51121417202326[[#This Row],[목표 레벨]]=1,표1_51121417202326[[#This Row],[최종 요구 경험치]],$G167+표1_51121417202326[[#This Row],[최종 요구 경험치]]),"")</f>
        <v>468059</v>
      </c>
    </row>
    <row r="169" spans="2:7">
      <c r="B169" s="2">
        <v>160</v>
      </c>
      <c r="C169" s="5">
        <f>IF(표1_51121417202326[[#This Row],[현재 레벨]]=0,1,$C168+1)</f>
        <v>161</v>
      </c>
      <c r="D169" s="3">
        <f>IFERROR(IF(표1_51121417202326[[#This Row],[목표 레벨]]=1,0,IF(표1_51121417202326[[#This Row],[목표 레벨]]=2,$K$3,$D168+IF(QUOTIENT(표1_51121417202326[[#This Row],[현재 레벨]],$M$3)=0,0,QUOTIENT(표1_51121417202326[[#This Row],[현재 레벨]],$M$3))*$L$3)),"")</f>
        <v>4270</v>
      </c>
      <c r="E169" s="2">
        <f>IFERROR(IF(표1_51121417202326[[#This Row],[목표 레벨]]=1,0,($K$4+(QUOTIENT((표1_51121417202326[[#This Row],[목표 레벨]]-1),$M$4)*$L$4))),"")</f>
        <v>3200</v>
      </c>
      <c r="F169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7470</v>
      </c>
      <c r="G169" s="6">
        <f>IFERROR(IF(표1_51121417202326[[#This Row],[목표 레벨]]=1,표1_51121417202326[[#This Row],[최종 요구 경험치]],$G168+표1_51121417202326[[#This Row],[최종 요구 경험치]]),"")</f>
        <v>475529</v>
      </c>
    </row>
    <row r="170" spans="2:7">
      <c r="B170" s="2">
        <v>161</v>
      </c>
      <c r="C170" s="5">
        <f>IF(표1_51121417202326[[#This Row],[현재 레벨]]=0,1,$C169+1)</f>
        <v>162</v>
      </c>
      <c r="D170" s="3">
        <f>IFERROR(IF(표1_51121417202326[[#This Row],[목표 레벨]]=1,0,IF(표1_51121417202326[[#This Row],[목표 레벨]]=2,$K$3,$D169+IF(QUOTIENT(표1_51121417202326[[#This Row],[현재 레벨]],$M$3)=0,0,QUOTIENT(표1_51121417202326[[#This Row],[현재 레벨]],$M$3))*$L$3)),"")</f>
        <v>4323</v>
      </c>
      <c r="E170" s="2">
        <f>IFERROR(IF(표1_51121417202326[[#This Row],[목표 레벨]]=1,0,($K$4+(QUOTIENT((표1_51121417202326[[#This Row],[목표 레벨]]-1),$M$4)*$L$4))),"")</f>
        <v>3200</v>
      </c>
      <c r="F170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7523</v>
      </c>
      <c r="G170" s="6">
        <f>IFERROR(IF(표1_51121417202326[[#This Row],[목표 레벨]]=1,표1_51121417202326[[#This Row],[최종 요구 경험치]],$G169+표1_51121417202326[[#This Row],[최종 요구 경험치]]),"")</f>
        <v>483052</v>
      </c>
    </row>
    <row r="171" spans="2:7">
      <c r="B171" s="2">
        <v>162</v>
      </c>
      <c r="C171" s="5">
        <f>IF(표1_51121417202326[[#This Row],[현재 레벨]]=0,1,$C170+1)</f>
        <v>163</v>
      </c>
      <c r="D171" s="3">
        <f>IFERROR(IF(표1_51121417202326[[#This Row],[목표 레벨]]=1,0,IF(표1_51121417202326[[#This Row],[목표 레벨]]=2,$K$3,$D170+IF(QUOTIENT(표1_51121417202326[[#This Row],[현재 레벨]],$M$3)=0,0,QUOTIENT(표1_51121417202326[[#This Row],[현재 레벨]],$M$3))*$L$3)),"")</f>
        <v>4377</v>
      </c>
      <c r="E171" s="2">
        <f>IFERROR(IF(표1_51121417202326[[#This Row],[목표 레벨]]=1,0,($K$4+(QUOTIENT((표1_51121417202326[[#This Row],[목표 레벨]]-1),$M$4)*$L$4))),"")</f>
        <v>3200</v>
      </c>
      <c r="F171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7577</v>
      </c>
      <c r="G171" s="6">
        <f>IFERROR(IF(표1_51121417202326[[#This Row],[목표 레벨]]=1,표1_51121417202326[[#This Row],[최종 요구 경험치]],$G170+표1_51121417202326[[#This Row],[최종 요구 경험치]]),"")</f>
        <v>490629</v>
      </c>
    </row>
    <row r="172" spans="2:7">
      <c r="B172" s="2">
        <v>163</v>
      </c>
      <c r="C172" s="5">
        <f>IF(표1_51121417202326[[#This Row],[현재 레벨]]=0,1,$C171+1)</f>
        <v>164</v>
      </c>
      <c r="D172" s="3">
        <f>IFERROR(IF(표1_51121417202326[[#This Row],[목표 레벨]]=1,0,IF(표1_51121417202326[[#This Row],[목표 레벨]]=2,$K$3,$D171+IF(QUOTIENT(표1_51121417202326[[#This Row],[현재 레벨]],$M$3)=0,0,QUOTIENT(표1_51121417202326[[#This Row],[현재 레벨]],$M$3))*$L$3)),"")</f>
        <v>4431</v>
      </c>
      <c r="E172" s="2">
        <f>IFERROR(IF(표1_51121417202326[[#This Row],[목표 레벨]]=1,0,($K$4+(QUOTIENT((표1_51121417202326[[#This Row],[목표 레벨]]-1),$M$4)*$L$4))),"")</f>
        <v>3200</v>
      </c>
      <c r="F172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7631</v>
      </c>
      <c r="G172" s="6">
        <f>IFERROR(IF(표1_51121417202326[[#This Row],[목표 레벨]]=1,표1_51121417202326[[#This Row],[최종 요구 경험치]],$G171+표1_51121417202326[[#This Row],[최종 요구 경험치]]),"")</f>
        <v>498260</v>
      </c>
    </row>
    <row r="173" spans="2:7">
      <c r="B173" s="2">
        <v>164</v>
      </c>
      <c r="C173" s="5">
        <f>IF(표1_51121417202326[[#This Row],[현재 레벨]]=0,1,$C172+1)</f>
        <v>165</v>
      </c>
      <c r="D173" s="3">
        <f>IFERROR(IF(표1_51121417202326[[#This Row],[목표 레벨]]=1,0,IF(표1_51121417202326[[#This Row],[목표 레벨]]=2,$K$3,$D172+IF(QUOTIENT(표1_51121417202326[[#This Row],[현재 레벨]],$M$3)=0,0,QUOTIENT(표1_51121417202326[[#This Row],[현재 레벨]],$M$3))*$L$3)),"")</f>
        <v>4485</v>
      </c>
      <c r="E173" s="2">
        <f>IFERROR(IF(표1_51121417202326[[#This Row],[목표 레벨]]=1,0,($K$4+(QUOTIENT((표1_51121417202326[[#This Row],[목표 레벨]]-1),$M$4)*$L$4))),"")</f>
        <v>3200</v>
      </c>
      <c r="F173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7685</v>
      </c>
      <c r="G173" s="6">
        <f>IFERROR(IF(표1_51121417202326[[#This Row],[목표 레벨]]=1,표1_51121417202326[[#This Row],[최종 요구 경험치]],$G172+표1_51121417202326[[#This Row],[최종 요구 경험치]]),"")</f>
        <v>505945</v>
      </c>
    </row>
    <row r="174" spans="2:7">
      <c r="B174" s="2">
        <v>165</v>
      </c>
      <c r="C174" s="5">
        <f>IF(표1_51121417202326[[#This Row],[현재 레벨]]=0,1,$C173+1)</f>
        <v>166</v>
      </c>
      <c r="D174" s="3">
        <f>IFERROR(IF(표1_51121417202326[[#This Row],[목표 레벨]]=1,0,IF(표1_51121417202326[[#This Row],[목표 레벨]]=2,$K$3,$D173+IF(QUOTIENT(표1_51121417202326[[#This Row],[현재 레벨]],$M$3)=0,0,QUOTIENT(표1_51121417202326[[#This Row],[현재 레벨]],$M$3))*$L$3)),"")</f>
        <v>4540</v>
      </c>
      <c r="E174" s="2">
        <f>IFERROR(IF(표1_51121417202326[[#This Row],[목표 레벨]]=1,0,($K$4+(QUOTIENT((표1_51121417202326[[#This Row],[목표 레벨]]-1),$M$4)*$L$4))),"")</f>
        <v>3200</v>
      </c>
      <c r="F174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7740</v>
      </c>
      <c r="G174" s="6">
        <f>IFERROR(IF(표1_51121417202326[[#This Row],[목표 레벨]]=1,표1_51121417202326[[#This Row],[최종 요구 경험치]],$G173+표1_51121417202326[[#This Row],[최종 요구 경험치]]),"")</f>
        <v>513685</v>
      </c>
    </row>
    <row r="175" spans="2:7">
      <c r="B175" s="2">
        <v>166</v>
      </c>
      <c r="C175" s="5">
        <f>IF(표1_51121417202326[[#This Row],[현재 레벨]]=0,1,$C174+1)</f>
        <v>167</v>
      </c>
      <c r="D175" s="3">
        <f>IFERROR(IF(표1_51121417202326[[#This Row],[목표 레벨]]=1,0,IF(표1_51121417202326[[#This Row],[목표 레벨]]=2,$K$3,$D174+IF(QUOTIENT(표1_51121417202326[[#This Row],[현재 레벨]],$M$3)=0,0,QUOTIENT(표1_51121417202326[[#This Row],[현재 레벨]],$M$3))*$L$3)),"")</f>
        <v>4595</v>
      </c>
      <c r="E175" s="2">
        <f>IFERROR(IF(표1_51121417202326[[#This Row],[목표 레벨]]=1,0,($K$4+(QUOTIENT((표1_51121417202326[[#This Row],[목표 레벨]]-1),$M$4)*$L$4))),"")</f>
        <v>3200</v>
      </c>
      <c r="F175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7795</v>
      </c>
      <c r="G175" s="6">
        <f>IFERROR(IF(표1_51121417202326[[#This Row],[목표 레벨]]=1,표1_51121417202326[[#This Row],[최종 요구 경험치]],$G174+표1_51121417202326[[#This Row],[최종 요구 경험치]]),"")</f>
        <v>521480</v>
      </c>
    </row>
    <row r="176" spans="2:7">
      <c r="B176" s="2">
        <v>167</v>
      </c>
      <c r="C176" s="5">
        <f>IF(표1_51121417202326[[#This Row],[현재 레벨]]=0,1,$C175+1)</f>
        <v>168</v>
      </c>
      <c r="D176" s="3">
        <f>IFERROR(IF(표1_51121417202326[[#This Row],[목표 레벨]]=1,0,IF(표1_51121417202326[[#This Row],[목표 레벨]]=2,$K$3,$D175+IF(QUOTIENT(표1_51121417202326[[#This Row],[현재 레벨]],$M$3)=0,0,QUOTIENT(표1_51121417202326[[#This Row],[현재 레벨]],$M$3))*$L$3)),"")</f>
        <v>4650</v>
      </c>
      <c r="E176" s="2">
        <f>IFERROR(IF(표1_51121417202326[[#This Row],[목표 레벨]]=1,0,($K$4+(QUOTIENT((표1_51121417202326[[#This Row],[목표 레벨]]-1),$M$4)*$L$4))),"")</f>
        <v>3200</v>
      </c>
      <c r="F176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7850</v>
      </c>
      <c r="G176" s="6">
        <f>IFERROR(IF(표1_51121417202326[[#This Row],[목표 레벨]]=1,표1_51121417202326[[#This Row],[최종 요구 경험치]],$G175+표1_51121417202326[[#This Row],[최종 요구 경험치]]),"")</f>
        <v>529330</v>
      </c>
    </row>
    <row r="177" spans="2:7">
      <c r="B177" s="2">
        <v>168</v>
      </c>
      <c r="C177" s="5">
        <f>IF(표1_51121417202326[[#This Row],[현재 레벨]]=0,1,$C176+1)</f>
        <v>169</v>
      </c>
      <c r="D177" s="3">
        <f>IFERROR(IF(표1_51121417202326[[#This Row],[목표 레벨]]=1,0,IF(표1_51121417202326[[#This Row],[목표 레벨]]=2,$K$3,$D176+IF(QUOTIENT(표1_51121417202326[[#This Row],[현재 레벨]],$M$3)=0,0,QUOTIENT(표1_51121417202326[[#This Row],[현재 레벨]],$M$3))*$L$3)),"")</f>
        <v>4706</v>
      </c>
      <c r="E177" s="2">
        <f>IFERROR(IF(표1_51121417202326[[#This Row],[목표 레벨]]=1,0,($K$4+(QUOTIENT((표1_51121417202326[[#This Row],[목표 레벨]]-1),$M$4)*$L$4))),"")</f>
        <v>3200</v>
      </c>
      <c r="F177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7906</v>
      </c>
      <c r="G177" s="6">
        <f>IFERROR(IF(표1_51121417202326[[#This Row],[목표 레벨]]=1,표1_51121417202326[[#This Row],[최종 요구 경험치]],$G176+표1_51121417202326[[#This Row],[최종 요구 경험치]]),"")</f>
        <v>537236</v>
      </c>
    </row>
    <row r="178" spans="2:7">
      <c r="B178" s="2">
        <v>169</v>
      </c>
      <c r="C178" s="5">
        <f>IF(표1_51121417202326[[#This Row],[현재 레벨]]=0,1,$C177+1)</f>
        <v>170</v>
      </c>
      <c r="D178" s="3">
        <f>IFERROR(IF(표1_51121417202326[[#This Row],[목표 레벨]]=1,0,IF(표1_51121417202326[[#This Row],[목표 레벨]]=2,$K$3,$D177+IF(QUOTIENT(표1_51121417202326[[#This Row],[현재 레벨]],$M$3)=0,0,QUOTIENT(표1_51121417202326[[#This Row],[현재 레벨]],$M$3))*$L$3)),"")</f>
        <v>4762</v>
      </c>
      <c r="E178" s="2">
        <f>IFERROR(IF(표1_51121417202326[[#This Row],[목표 레벨]]=1,0,($K$4+(QUOTIENT((표1_51121417202326[[#This Row],[목표 레벨]]-1),$M$4)*$L$4))),"")</f>
        <v>3200</v>
      </c>
      <c r="F178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7962</v>
      </c>
      <c r="G178" s="6">
        <f>IFERROR(IF(표1_51121417202326[[#This Row],[목표 레벨]]=1,표1_51121417202326[[#This Row],[최종 요구 경험치]],$G177+표1_51121417202326[[#This Row],[최종 요구 경험치]]),"")</f>
        <v>545198</v>
      </c>
    </row>
    <row r="179" spans="2:7">
      <c r="B179" s="2">
        <v>170</v>
      </c>
      <c r="C179" s="5">
        <f>IF(표1_51121417202326[[#This Row],[현재 레벨]]=0,1,$C178+1)</f>
        <v>171</v>
      </c>
      <c r="D179" s="3">
        <f>IFERROR(IF(표1_51121417202326[[#This Row],[목표 레벨]]=1,0,IF(표1_51121417202326[[#This Row],[목표 레벨]]=2,$K$3,$D178+IF(QUOTIENT(표1_51121417202326[[#This Row],[현재 레벨]],$M$3)=0,0,QUOTIENT(표1_51121417202326[[#This Row],[현재 레벨]],$M$3))*$L$3)),"")</f>
        <v>4818</v>
      </c>
      <c r="E179" s="2">
        <f>IFERROR(IF(표1_51121417202326[[#This Row],[목표 레벨]]=1,0,($K$4+(QUOTIENT((표1_51121417202326[[#This Row],[목표 레벨]]-1),$M$4)*$L$4))),"")</f>
        <v>3400</v>
      </c>
      <c r="F179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8218</v>
      </c>
      <c r="G179" s="6">
        <f>IFERROR(IF(표1_51121417202326[[#This Row],[목표 레벨]]=1,표1_51121417202326[[#This Row],[최종 요구 경험치]],$G178+표1_51121417202326[[#This Row],[최종 요구 경험치]]),"")</f>
        <v>553416</v>
      </c>
    </row>
    <row r="180" spans="2:7">
      <c r="B180" s="2">
        <v>171</v>
      </c>
      <c r="C180" s="5">
        <f>IF(표1_51121417202326[[#This Row],[현재 레벨]]=0,1,$C179+1)</f>
        <v>172</v>
      </c>
      <c r="D180" s="3">
        <f>IFERROR(IF(표1_51121417202326[[#This Row],[목표 레벨]]=1,0,IF(표1_51121417202326[[#This Row],[목표 레벨]]=2,$K$3,$D179+IF(QUOTIENT(표1_51121417202326[[#This Row],[현재 레벨]],$M$3)=0,0,QUOTIENT(표1_51121417202326[[#This Row],[현재 레벨]],$M$3))*$L$3)),"")</f>
        <v>4875</v>
      </c>
      <c r="E180" s="2">
        <f>IFERROR(IF(표1_51121417202326[[#This Row],[목표 레벨]]=1,0,($K$4+(QUOTIENT((표1_51121417202326[[#This Row],[목표 레벨]]-1),$M$4)*$L$4))),"")</f>
        <v>3400</v>
      </c>
      <c r="F180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8275</v>
      </c>
      <c r="G180" s="6">
        <f>IFERROR(IF(표1_51121417202326[[#This Row],[목표 레벨]]=1,표1_51121417202326[[#This Row],[최종 요구 경험치]],$G179+표1_51121417202326[[#This Row],[최종 요구 경험치]]),"")</f>
        <v>561691</v>
      </c>
    </row>
    <row r="181" spans="2:7">
      <c r="B181" s="2">
        <v>172</v>
      </c>
      <c r="C181" s="5">
        <f>IF(표1_51121417202326[[#This Row],[현재 레벨]]=0,1,$C180+1)</f>
        <v>173</v>
      </c>
      <c r="D181" s="3">
        <f>IFERROR(IF(표1_51121417202326[[#This Row],[목표 레벨]]=1,0,IF(표1_51121417202326[[#This Row],[목표 레벨]]=2,$K$3,$D180+IF(QUOTIENT(표1_51121417202326[[#This Row],[현재 레벨]],$M$3)=0,0,QUOTIENT(표1_51121417202326[[#This Row],[현재 레벨]],$M$3))*$L$3)),"")</f>
        <v>4932</v>
      </c>
      <c r="E181" s="2">
        <f>IFERROR(IF(표1_51121417202326[[#This Row],[목표 레벨]]=1,0,($K$4+(QUOTIENT((표1_51121417202326[[#This Row],[목표 레벨]]-1),$M$4)*$L$4))),"")</f>
        <v>3400</v>
      </c>
      <c r="F181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8332</v>
      </c>
      <c r="G181" s="6">
        <f>IFERROR(IF(표1_51121417202326[[#This Row],[목표 레벨]]=1,표1_51121417202326[[#This Row],[최종 요구 경험치]],$G180+표1_51121417202326[[#This Row],[최종 요구 경험치]]),"")</f>
        <v>570023</v>
      </c>
    </row>
    <row r="182" spans="2:7">
      <c r="B182" s="2">
        <v>173</v>
      </c>
      <c r="C182" s="5">
        <f>IF(표1_51121417202326[[#This Row],[현재 레벨]]=0,1,$C181+1)</f>
        <v>174</v>
      </c>
      <c r="D182" s="3">
        <f>IFERROR(IF(표1_51121417202326[[#This Row],[목표 레벨]]=1,0,IF(표1_51121417202326[[#This Row],[목표 레벨]]=2,$K$3,$D181+IF(QUOTIENT(표1_51121417202326[[#This Row],[현재 레벨]],$M$3)=0,0,QUOTIENT(표1_51121417202326[[#This Row],[현재 레벨]],$M$3))*$L$3)),"")</f>
        <v>4989</v>
      </c>
      <c r="E182" s="2">
        <f>IFERROR(IF(표1_51121417202326[[#This Row],[목표 레벨]]=1,0,($K$4+(QUOTIENT((표1_51121417202326[[#This Row],[목표 레벨]]-1),$M$4)*$L$4))),"")</f>
        <v>3400</v>
      </c>
      <c r="F182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8389</v>
      </c>
      <c r="G182" s="6">
        <f>IFERROR(IF(표1_51121417202326[[#This Row],[목표 레벨]]=1,표1_51121417202326[[#This Row],[최종 요구 경험치]],$G181+표1_51121417202326[[#This Row],[최종 요구 경험치]]),"")</f>
        <v>578412</v>
      </c>
    </row>
    <row r="183" spans="2:7">
      <c r="B183" s="2">
        <v>174</v>
      </c>
      <c r="C183" s="5">
        <f>IF(표1_51121417202326[[#This Row],[현재 레벨]]=0,1,$C182+1)</f>
        <v>175</v>
      </c>
      <c r="D183" s="3">
        <f>IFERROR(IF(표1_51121417202326[[#This Row],[목표 레벨]]=1,0,IF(표1_51121417202326[[#This Row],[목표 레벨]]=2,$K$3,$D182+IF(QUOTIENT(표1_51121417202326[[#This Row],[현재 레벨]],$M$3)=0,0,QUOTIENT(표1_51121417202326[[#This Row],[현재 레벨]],$M$3))*$L$3)),"")</f>
        <v>5047</v>
      </c>
      <c r="E183" s="2">
        <f>IFERROR(IF(표1_51121417202326[[#This Row],[목표 레벨]]=1,0,($K$4+(QUOTIENT((표1_51121417202326[[#This Row],[목표 레벨]]-1),$M$4)*$L$4))),"")</f>
        <v>3400</v>
      </c>
      <c r="F183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8447</v>
      </c>
      <c r="G183" s="6">
        <f>IFERROR(IF(표1_51121417202326[[#This Row],[목표 레벨]]=1,표1_51121417202326[[#This Row],[최종 요구 경험치]],$G182+표1_51121417202326[[#This Row],[최종 요구 경험치]]),"")</f>
        <v>586859</v>
      </c>
    </row>
    <row r="184" spans="2:7">
      <c r="B184" s="2">
        <v>175</v>
      </c>
      <c r="C184" s="5">
        <f>IF(표1_51121417202326[[#This Row],[현재 레벨]]=0,1,$C183+1)</f>
        <v>176</v>
      </c>
      <c r="D184" s="3">
        <f>IFERROR(IF(표1_51121417202326[[#This Row],[목표 레벨]]=1,0,IF(표1_51121417202326[[#This Row],[목표 레벨]]=2,$K$3,$D183+IF(QUOTIENT(표1_51121417202326[[#This Row],[현재 레벨]],$M$3)=0,0,QUOTIENT(표1_51121417202326[[#This Row],[현재 레벨]],$M$3))*$L$3)),"")</f>
        <v>5105</v>
      </c>
      <c r="E184" s="2">
        <f>IFERROR(IF(표1_51121417202326[[#This Row],[목표 레벨]]=1,0,($K$4+(QUOTIENT((표1_51121417202326[[#This Row],[목표 레벨]]-1),$M$4)*$L$4))),"")</f>
        <v>3400</v>
      </c>
      <c r="F184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8505</v>
      </c>
      <c r="G184" s="6">
        <f>IFERROR(IF(표1_51121417202326[[#This Row],[목표 레벨]]=1,표1_51121417202326[[#This Row],[최종 요구 경험치]],$G183+표1_51121417202326[[#This Row],[최종 요구 경험치]]),"")</f>
        <v>595364</v>
      </c>
    </row>
    <row r="185" spans="2:7">
      <c r="B185" s="2">
        <v>176</v>
      </c>
      <c r="C185" s="5">
        <f>IF(표1_51121417202326[[#This Row],[현재 레벨]]=0,1,$C184+1)</f>
        <v>177</v>
      </c>
      <c r="D185" s="3">
        <f>IFERROR(IF(표1_51121417202326[[#This Row],[목표 레벨]]=1,0,IF(표1_51121417202326[[#This Row],[목표 레벨]]=2,$K$3,$D184+IF(QUOTIENT(표1_51121417202326[[#This Row],[현재 레벨]],$M$3)=0,0,QUOTIENT(표1_51121417202326[[#This Row],[현재 레벨]],$M$3))*$L$3)),"")</f>
        <v>5163</v>
      </c>
      <c r="E185" s="2">
        <f>IFERROR(IF(표1_51121417202326[[#This Row],[목표 레벨]]=1,0,($K$4+(QUOTIENT((표1_51121417202326[[#This Row],[목표 레벨]]-1),$M$4)*$L$4))),"")</f>
        <v>3400</v>
      </c>
      <c r="F185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8563</v>
      </c>
      <c r="G185" s="6">
        <f>IFERROR(IF(표1_51121417202326[[#This Row],[목표 레벨]]=1,표1_51121417202326[[#This Row],[최종 요구 경험치]],$G184+표1_51121417202326[[#This Row],[최종 요구 경험치]]),"")</f>
        <v>603927</v>
      </c>
    </row>
    <row r="186" spans="2:7">
      <c r="B186" s="2">
        <v>177</v>
      </c>
      <c r="C186" s="5">
        <f>IF(표1_51121417202326[[#This Row],[현재 레벨]]=0,1,$C185+1)</f>
        <v>178</v>
      </c>
      <c r="D186" s="3">
        <f>IFERROR(IF(표1_51121417202326[[#This Row],[목표 레벨]]=1,0,IF(표1_51121417202326[[#This Row],[목표 레벨]]=2,$K$3,$D185+IF(QUOTIENT(표1_51121417202326[[#This Row],[현재 레벨]],$M$3)=0,0,QUOTIENT(표1_51121417202326[[#This Row],[현재 레벨]],$M$3))*$L$3)),"")</f>
        <v>5222</v>
      </c>
      <c r="E186" s="2">
        <f>IFERROR(IF(표1_51121417202326[[#This Row],[목표 레벨]]=1,0,($K$4+(QUOTIENT((표1_51121417202326[[#This Row],[목표 레벨]]-1),$M$4)*$L$4))),"")</f>
        <v>3400</v>
      </c>
      <c r="F186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8622</v>
      </c>
      <c r="G186" s="6">
        <f>IFERROR(IF(표1_51121417202326[[#This Row],[목표 레벨]]=1,표1_51121417202326[[#This Row],[최종 요구 경험치]],$G185+표1_51121417202326[[#This Row],[최종 요구 경험치]]),"")</f>
        <v>612549</v>
      </c>
    </row>
    <row r="187" spans="2:7">
      <c r="B187" s="2">
        <v>178</v>
      </c>
      <c r="C187" s="5">
        <f>IF(표1_51121417202326[[#This Row],[현재 레벨]]=0,1,$C186+1)</f>
        <v>179</v>
      </c>
      <c r="D187" s="3">
        <f>IFERROR(IF(표1_51121417202326[[#This Row],[목표 레벨]]=1,0,IF(표1_51121417202326[[#This Row],[목표 레벨]]=2,$K$3,$D186+IF(QUOTIENT(표1_51121417202326[[#This Row],[현재 레벨]],$M$3)=0,0,QUOTIENT(표1_51121417202326[[#This Row],[현재 레벨]],$M$3))*$L$3)),"")</f>
        <v>5281</v>
      </c>
      <c r="E187" s="2">
        <f>IFERROR(IF(표1_51121417202326[[#This Row],[목표 레벨]]=1,0,($K$4+(QUOTIENT((표1_51121417202326[[#This Row],[목표 레벨]]-1),$M$4)*$L$4))),"")</f>
        <v>3400</v>
      </c>
      <c r="F187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8681</v>
      </c>
      <c r="G187" s="6">
        <f>IFERROR(IF(표1_51121417202326[[#This Row],[목표 레벨]]=1,표1_51121417202326[[#This Row],[최종 요구 경험치]],$G186+표1_51121417202326[[#This Row],[최종 요구 경험치]]),"")</f>
        <v>621230</v>
      </c>
    </row>
    <row r="188" spans="2:7">
      <c r="B188" s="2">
        <v>179</v>
      </c>
      <c r="C188" s="5">
        <f>IF(표1_51121417202326[[#This Row],[현재 레벨]]=0,1,$C187+1)</f>
        <v>180</v>
      </c>
      <c r="D188" s="3">
        <f>IFERROR(IF(표1_51121417202326[[#This Row],[목표 레벨]]=1,0,IF(표1_51121417202326[[#This Row],[목표 레벨]]=2,$K$3,$D187+IF(QUOTIENT(표1_51121417202326[[#This Row],[현재 레벨]],$M$3)=0,0,QUOTIENT(표1_51121417202326[[#This Row],[현재 레벨]],$M$3))*$L$3)),"")</f>
        <v>5340</v>
      </c>
      <c r="E188" s="2">
        <f>IFERROR(IF(표1_51121417202326[[#This Row],[목표 레벨]]=1,0,($K$4+(QUOTIENT((표1_51121417202326[[#This Row],[목표 레벨]]-1),$M$4)*$L$4))),"")</f>
        <v>3400</v>
      </c>
      <c r="F188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8740</v>
      </c>
      <c r="G188" s="6">
        <f>IFERROR(IF(표1_51121417202326[[#This Row],[목표 레벨]]=1,표1_51121417202326[[#This Row],[최종 요구 경험치]],$G187+표1_51121417202326[[#This Row],[최종 요구 경험치]]),"")</f>
        <v>629970</v>
      </c>
    </row>
    <row r="189" spans="2:7">
      <c r="B189" s="2">
        <v>180</v>
      </c>
      <c r="C189" s="5">
        <f>IF(표1_51121417202326[[#This Row],[현재 레벨]]=0,1,$C188+1)</f>
        <v>181</v>
      </c>
      <c r="D189" s="3">
        <f>IFERROR(IF(표1_51121417202326[[#This Row],[목표 레벨]]=1,0,IF(표1_51121417202326[[#This Row],[목표 레벨]]=2,$K$3,$D188+IF(QUOTIENT(표1_51121417202326[[#This Row],[현재 레벨]],$M$3)=0,0,QUOTIENT(표1_51121417202326[[#This Row],[현재 레벨]],$M$3))*$L$3)),"")</f>
        <v>5400</v>
      </c>
      <c r="E189" s="2">
        <f>IFERROR(IF(표1_51121417202326[[#This Row],[목표 레벨]]=1,0,($K$4+(QUOTIENT((표1_51121417202326[[#This Row],[목표 레벨]]-1),$M$4)*$L$4))),"")</f>
        <v>3600</v>
      </c>
      <c r="F189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9000</v>
      </c>
      <c r="G189" s="6">
        <f>IFERROR(IF(표1_51121417202326[[#This Row],[목표 레벨]]=1,표1_51121417202326[[#This Row],[최종 요구 경험치]],$G188+표1_51121417202326[[#This Row],[최종 요구 경험치]]),"")</f>
        <v>638970</v>
      </c>
    </row>
    <row r="190" spans="2:7">
      <c r="B190" s="2">
        <v>181</v>
      </c>
      <c r="C190" s="5">
        <f>IF(표1_51121417202326[[#This Row],[현재 레벨]]=0,1,$C189+1)</f>
        <v>182</v>
      </c>
      <c r="D190" s="3">
        <f>IFERROR(IF(표1_51121417202326[[#This Row],[목표 레벨]]=1,0,IF(표1_51121417202326[[#This Row],[목표 레벨]]=2,$K$3,$D189+IF(QUOTIENT(표1_51121417202326[[#This Row],[현재 레벨]],$M$3)=0,0,QUOTIENT(표1_51121417202326[[#This Row],[현재 레벨]],$M$3))*$L$3)),"")</f>
        <v>5460</v>
      </c>
      <c r="E190" s="2">
        <f>IFERROR(IF(표1_51121417202326[[#This Row],[목표 레벨]]=1,0,($K$4+(QUOTIENT((표1_51121417202326[[#This Row],[목표 레벨]]-1),$M$4)*$L$4))),"")</f>
        <v>3600</v>
      </c>
      <c r="F190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9060</v>
      </c>
      <c r="G190" s="6">
        <f>IFERROR(IF(표1_51121417202326[[#This Row],[목표 레벨]]=1,표1_51121417202326[[#This Row],[최종 요구 경험치]],$G189+표1_51121417202326[[#This Row],[최종 요구 경험치]]),"")</f>
        <v>648030</v>
      </c>
    </row>
    <row r="191" spans="2:7">
      <c r="B191" s="2">
        <v>182</v>
      </c>
      <c r="C191" s="5">
        <f>IF(표1_51121417202326[[#This Row],[현재 레벨]]=0,1,$C190+1)</f>
        <v>183</v>
      </c>
      <c r="D191" s="3">
        <f>IFERROR(IF(표1_51121417202326[[#This Row],[목표 레벨]]=1,0,IF(표1_51121417202326[[#This Row],[목표 레벨]]=2,$K$3,$D190+IF(QUOTIENT(표1_51121417202326[[#This Row],[현재 레벨]],$M$3)=0,0,QUOTIENT(표1_51121417202326[[#This Row],[현재 레벨]],$M$3))*$L$3)),"")</f>
        <v>5520</v>
      </c>
      <c r="E191" s="2">
        <f>IFERROR(IF(표1_51121417202326[[#This Row],[목표 레벨]]=1,0,($K$4+(QUOTIENT((표1_51121417202326[[#This Row],[목표 레벨]]-1),$M$4)*$L$4))),"")</f>
        <v>3600</v>
      </c>
      <c r="F191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9120</v>
      </c>
      <c r="G191" s="6">
        <f>IFERROR(IF(표1_51121417202326[[#This Row],[목표 레벨]]=1,표1_51121417202326[[#This Row],[최종 요구 경험치]],$G190+표1_51121417202326[[#This Row],[최종 요구 경험치]]),"")</f>
        <v>657150</v>
      </c>
    </row>
    <row r="192" spans="2:7">
      <c r="B192" s="2">
        <v>183</v>
      </c>
      <c r="C192" s="5">
        <f>IF(표1_51121417202326[[#This Row],[현재 레벨]]=0,1,$C191+1)</f>
        <v>184</v>
      </c>
      <c r="D192" s="3">
        <f>IFERROR(IF(표1_51121417202326[[#This Row],[목표 레벨]]=1,0,IF(표1_51121417202326[[#This Row],[목표 레벨]]=2,$K$3,$D191+IF(QUOTIENT(표1_51121417202326[[#This Row],[현재 레벨]],$M$3)=0,0,QUOTIENT(표1_51121417202326[[#This Row],[현재 레벨]],$M$3))*$L$3)),"")</f>
        <v>5581</v>
      </c>
      <c r="E192" s="2">
        <f>IFERROR(IF(표1_51121417202326[[#This Row],[목표 레벨]]=1,0,($K$4+(QUOTIENT((표1_51121417202326[[#This Row],[목표 레벨]]-1),$M$4)*$L$4))),"")</f>
        <v>3600</v>
      </c>
      <c r="F192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9181</v>
      </c>
      <c r="G192" s="6">
        <f>IFERROR(IF(표1_51121417202326[[#This Row],[목표 레벨]]=1,표1_51121417202326[[#This Row],[최종 요구 경험치]],$G191+표1_51121417202326[[#This Row],[최종 요구 경험치]]),"")</f>
        <v>666331</v>
      </c>
    </row>
    <row r="193" spans="2:7">
      <c r="B193" s="2">
        <v>184</v>
      </c>
      <c r="C193" s="5">
        <f>IF(표1_51121417202326[[#This Row],[현재 레벨]]=0,1,$C192+1)</f>
        <v>185</v>
      </c>
      <c r="D193" s="3">
        <f>IFERROR(IF(표1_51121417202326[[#This Row],[목표 레벨]]=1,0,IF(표1_51121417202326[[#This Row],[목표 레벨]]=2,$K$3,$D192+IF(QUOTIENT(표1_51121417202326[[#This Row],[현재 레벨]],$M$3)=0,0,QUOTIENT(표1_51121417202326[[#This Row],[현재 레벨]],$M$3))*$L$3)),"")</f>
        <v>5642</v>
      </c>
      <c r="E193" s="2">
        <f>IFERROR(IF(표1_51121417202326[[#This Row],[목표 레벨]]=1,0,($K$4+(QUOTIENT((표1_51121417202326[[#This Row],[목표 레벨]]-1),$M$4)*$L$4))),"")</f>
        <v>3600</v>
      </c>
      <c r="F193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9242</v>
      </c>
      <c r="G193" s="6">
        <f>IFERROR(IF(표1_51121417202326[[#This Row],[목표 레벨]]=1,표1_51121417202326[[#This Row],[최종 요구 경험치]],$G192+표1_51121417202326[[#This Row],[최종 요구 경험치]]),"")</f>
        <v>675573</v>
      </c>
    </row>
    <row r="194" spans="2:7">
      <c r="B194" s="2">
        <v>185</v>
      </c>
      <c r="C194" s="5">
        <f>IF(표1_51121417202326[[#This Row],[현재 레벨]]=0,1,$C193+1)</f>
        <v>186</v>
      </c>
      <c r="D194" s="3">
        <f>IFERROR(IF(표1_51121417202326[[#This Row],[목표 레벨]]=1,0,IF(표1_51121417202326[[#This Row],[목표 레벨]]=2,$K$3,$D193+IF(QUOTIENT(표1_51121417202326[[#This Row],[현재 레벨]],$M$3)=0,0,QUOTIENT(표1_51121417202326[[#This Row],[현재 레벨]],$M$3))*$L$3)),"")</f>
        <v>5703</v>
      </c>
      <c r="E194" s="2">
        <f>IFERROR(IF(표1_51121417202326[[#This Row],[목표 레벨]]=1,0,($K$4+(QUOTIENT((표1_51121417202326[[#This Row],[목표 레벨]]-1),$M$4)*$L$4))),"")</f>
        <v>3600</v>
      </c>
      <c r="F194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9303</v>
      </c>
      <c r="G194" s="6">
        <f>IFERROR(IF(표1_51121417202326[[#This Row],[목표 레벨]]=1,표1_51121417202326[[#This Row],[최종 요구 경험치]],$G193+표1_51121417202326[[#This Row],[최종 요구 경험치]]),"")</f>
        <v>684876</v>
      </c>
    </row>
    <row r="195" spans="2:7">
      <c r="B195" s="2">
        <v>186</v>
      </c>
      <c r="C195" s="5">
        <f>IF(표1_51121417202326[[#This Row],[현재 레벨]]=0,1,$C194+1)</f>
        <v>187</v>
      </c>
      <c r="D195" s="3">
        <f>IFERROR(IF(표1_51121417202326[[#This Row],[목표 레벨]]=1,0,IF(표1_51121417202326[[#This Row],[목표 레벨]]=2,$K$3,$D194+IF(QUOTIENT(표1_51121417202326[[#This Row],[현재 레벨]],$M$3)=0,0,QUOTIENT(표1_51121417202326[[#This Row],[현재 레벨]],$M$3))*$L$3)),"")</f>
        <v>5765</v>
      </c>
      <c r="E195" s="2">
        <f>IFERROR(IF(표1_51121417202326[[#This Row],[목표 레벨]]=1,0,($K$4+(QUOTIENT((표1_51121417202326[[#This Row],[목표 레벨]]-1),$M$4)*$L$4))),"")</f>
        <v>3600</v>
      </c>
      <c r="F195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9365</v>
      </c>
      <c r="G195" s="6">
        <f>IFERROR(IF(표1_51121417202326[[#This Row],[목표 레벨]]=1,표1_51121417202326[[#This Row],[최종 요구 경험치]],$G194+표1_51121417202326[[#This Row],[최종 요구 경험치]]),"")</f>
        <v>694241</v>
      </c>
    </row>
    <row r="196" spans="2:7">
      <c r="B196" s="2">
        <v>187</v>
      </c>
      <c r="C196" s="5">
        <f>IF(표1_51121417202326[[#This Row],[현재 레벨]]=0,1,$C195+1)</f>
        <v>188</v>
      </c>
      <c r="D196" s="3">
        <f>IFERROR(IF(표1_51121417202326[[#This Row],[목표 레벨]]=1,0,IF(표1_51121417202326[[#This Row],[목표 레벨]]=2,$K$3,$D195+IF(QUOTIENT(표1_51121417202326[[#This Row],[현재 레벨]],$M$3)=0,0,QUOTIENT(표1_51121417202326[[#This Row],[현재 레벨]],$M$3))*$L$3)),"")</f>
        <v>5827</v>
      </c>
      <c r="E196" s="2">
        <f>IFERROR(IF(표1_51121417202326[[#This Row],[목표 레벨]]=1,0,($K$4+(QUOTIENT((표1_51121417202326[[#This Row],[목표 레벨]]-1),$M$4)*$L$4))),"")</f>
        <v>3600</v>
      </c>
      <c r="F196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9427</v>
      </c>
      <c r="G196" s="6">
        <f>IFERROR(IF(표1_51121417202326[[#This Row],[목표 레벨]]=1,표1_51121417202326[[#This Row],[최종 요구 경험치]],$G195+표1_51121417202326[[#This Row],[최종 요구 경험치]]),"")</f>
        <v>703668</v>
      </c>
    </row>
    <row r="197" spans="2:7">
      <c r="B197" s="2">
        <v>188</v>
      </c>
      <c r="C197" s="5">
        <f>IF(표1_51121417202326[[#This Row],[현재 레벨]]=0,1,$C196+1)</f>
        <v>189</v>
      </c>
      <c r="D197" s="3">
        <f>IFERROR(IF(표1_51121417202326[[#This Row],[목표 레벨]]=1,0,IF(표1_51121417202326[[#This Row],[목표 레벨]]=2,$K$3,$D196+IF(QUOTIENT(표1_51121417202326[[#This Row],[현재 레벨]],$M$3)=0,0,QUOTIENT(표1_51121417202326[[#This Row],[현재 레벨]],$M$3))*$L$3)),"")</f>
        <v>5889</v>
      </c>
      <c r="E197" s="2">
        <f>IFERROR(IF(표1_51121417202326[[#This Row],[목표 레벨]]=1,0,($K$4+(QUOTIENT((표1_51121417202326[[#This Row],[목표 레벨]]-1),$M$4)*$L$4))),"")</f>
        <v>3600</v>
      </c>
      <c r="F197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9489</v>
      </c>
      <c r="G197" s="6">
        <f>IFERROR(IF(표1_51121417202326[[#This Row],[목표 레벨]]=1,표1_51121417202326[[#This Row],[최종 요구 경험치]],$G196+표1_51121417202326[[#This Row],[최종 요구 경험치]]),"")</f>
        <v>713157</v>
      </c>
    </row>
    <row r="198" spans="2:7">
      <c r="B198" s="2">
        <v>189</v>
      </c>
      <c r="C198" s="5">
        <f>IF(표1_51121417202326[[#This Row],[현재 레벨]]=0,1,$C197+1)</f>
        <v>190</v>
      </c>
      <c r="D198" s="3">
        <f>IFERROR(IF(표1_51121417202326[[#This Row],[목표 레벨]]=1,0,IF(표1_51121417202326[[#This Row],[목표 레벨]]=2,$K$3,$D197+IF(QUOTIENT(표1_51121417202326[[#This Row],[현재 레벨]],$M$3)=0,0,QUOTIENT(표1_51121417202326[[#This Row],[현재 레벨]],$M$3))*$L$3)),"")</f>
        <v>5952</v>
      </c>
      <c r="E198" s="2">
        <f>IFERROR(IF(표1_51121417202326[[#This Row],[목표 레벨]]=1,0,($K$4+(QUOTIENT((표1_51121417202326[[#This Row],[목표 레벨]]-1),$M$4)*$L$4))),"")</f>
        <v>3600</v>
      </c>
      <c r="F198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9552</v>
      </c>
      <c r="G198" s="6">
        <f>IFERROR(IF(표1_51121417202326[[#This Row],[목표 레벨]]=1,표1_51121417202326[[#This Row],[최종 요구 경험치]],$G197+표1_51121417202326[[#This Row],[최종 요구 경험치]]),"")</f>
        <v>722709</v>
      </c>
    </row>
    <row r="199" spans="2:7">
      <c r="B199" s="2">
        <v>190</v>
      </c>
      <c r="C199" s="5">
        <f>IF(표1_51121417202326[[#This Row],[현재 레벨]]=0,1,$C198+1)</f>
        <v>191</v>
      </c>
      <c r="D199" s="3">
        <f>IFERROR(IF(표1_51121417202326[[#This Row],[목표 레벨]]=1,0,IF(표1_51121417202326[[#This Row],[목표 레벨]]=2,$K$3,$D198+IF(QUOTIENT(표1_51121417202326[[#This Row],[현재 레벨]],$M$3)=0,0,QUOTIENT(표1_51121417202326[[#This Row],[현재 레벨]],$M$3))*$L$3)),"")</f>
        <v>6015</v>
      </c>
      <c r="E199" s="2">
        <f>IFERROR(IF(표1_51121417202326[[#This Row],[목표 레벨]]=1,0,($K$4+(QUOTIENT((표1_51121417202326[[#This Row],[목표 레벨]]-1),$M$4)*$L$4))),"")</f>
        <v>3800</v>
      </c>
      <c r="F199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9815</v>
      </c>
      <c r="G199" s="6">
        <f>IFERROR(IF(표1_51121417202326[[#This Row],[목표 레벨]]=1,표1_51121417202326[[#This Row],[최종 요구 경험치]],$G198+표1_51121417202326[[#This Row],[최종 요구 경험치]]),"")</f>
        <v>732524</v>
      </c>
    </row>
    <row r="200" spans="2:7">
      <c r="B200" s="2">
        <v>191</v>
      </c>
      <c r="C200" s="5">
        <f>IF(표1_51121417202326[[#This Row],[현재 레벨]]=0,1,$C199+1)</f>
        <v>192</v>
      </c>
      <c r="D200" s="3">
        <f>IFERROR(IF(표1_51121417202326[[#This Row],[목표 레벨]]=1,0,IF(표1_51121417202326[[#This Row],[목표 레벨]]=2,$K$3,$D199+IF(QUOTIENT(표1_51121417202326[[#This Row],[현재 레벨]],$M$3)=0,0,QUOTIENT(표1_51121417202326[[#This Row],[현재 레벨]],$M$3))*$L$3)),"")</f>
        <v>6078</v>
      </c>
      <c r="E200" s="2">
        <f>IFERROR(IF(표1_51121417202326[[#This Row],[목표 레벨]]=1,0,($K$4+(QUOTIENT((표1_51121417202326[[#This Row],[목표 레벨]]-1),$M$4)*$L$4))),"")</f>
        <v>3800</v>
      </c>
      <c r="F200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9878</v>
      </c>
      <c r="G200" s="6">
        <f>IFERROR(IF(표1_51121417202326[[#This Row],[목표 레벨]]=1,표1_51121417202326[[#This Row],[최종 요구 경험치]],$G199+표1_51121417202326[[#This Row],[최종 요구 경험치]]),"")</f>
        <v>742402</v>
      </c>
    </row>
    <row r="201" spans="2:7">
      <c r="B201" s="2">
        <v>192</v>
      </c>
      <c r="C201" s="5">
        <f>IF(표1_51121417202326[[#This Row],[현재 레벨]]=0,1,$C200+1)</f>
        <v>193</v>
      </c>
      <c r="D201" s="3">
        <f>IFERROR(IF(표1_51121417202326[[#This Row],[목표 레벨]]=1,0,IF(표1_51121417202326[[#This Row],[목표 레벨]]=2,$K$3,$D200+IF(QUOTIENT(표1_51121417202326[[#This Row],[현재 레벨]],$M$3)=0,0,QUOTIENT(표1_51121417202326[[#This Row],[현재 레벨]],$M$3))*$L$3)),"")</f>
        <v>6142</v>
      </c>
      <c r="E201" s="2">
        <f>IFERROR(IF(표1_51121417202326[[#This Row],[목표 레벨]]=1,0,($K$4+(QUOTIENT((표1_51121417202326[[#This Row],[목표 레벨]]-1),$M$4)*$L$4))),"")</f>
        <v>3800</v>
      </c>
      <c r="F201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9942</v>
      </c>
      <c r="G201" s="6">
        <f>IFERROR(IF(표1_51121417202326[[#This Row],[목표 레벨]]=1,표1_51121417202326[[#This Row],[최종 요구 경험치]],$G200+표1_51121417202326[[#This Row],[최종 요구 경험치]]),"")</f>
        <v>752344</v>
      </c>
    </row>
    <row r="202" spans="2:7">
      <c r="B202" s="2">
        <v>193</v>
      </c>
      <c r="C202" s="5">
        <f>IF(표1_51121417202326[[#This Row],[현재 레벨]]=0,1,$C201+1)</f>
        <v>194</v>
      </c>
      <c r="D202" s="3">
        <f>IFERROR(IF(표1_51121417202326[[#This Row],[목표 레벨]]=1,0,IF(표1_51121417202326[[#This Row],[목표 레벨]]=2,$K$3,$D201+IF(QUOTIENT(표1_51121417202326[[#This Row],[현재 레벨]],$M$3)=0,0,QUOTIENT(표1_51121417202326[[#This Row],[현재 레벨]],$M$3))*$L$3)),"")</f>
        <v>6206</v>
      </c>
      <c r="E202" s="2">
        <f>IFERROR(IF(표1_51121417202326[[#This Row],[목표 레벨]]=1,0,($K$4+(QUOTIENT((표1_51121417202326[[#This Row],[목표 레벨]]-1),$M$4)*$L$4))),"")</f>
        <v>3800</v>
      </c>
      <c r="F202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10006</v>
      </c>
      <c r="G202" s="6">
        <f>IFERROR(IF(표1_51121417202326[[#This Row],[목표 레벨]]=1,표1_51121417202326[[#This Row],[최종 요구 경험치]],$G201+표1_51121417202326[[#This Row],[최종 요구 경험치]]),"")</f>
        <v>762350</v>
      </c>
    </row>
    <row r="203" spans="2:7">
      <c r="B203" s="2">
        <v>194</v>
      </c>
      <c r="C203" s="5">
        <f>IF(표1_51121417202326[[#This Row],[현재 레벨]]=0,1,$C202+1)</f>
        <v>195</v>
      </c>
      <c r="D203" s="3">
        <f>IFERROR(IF(표1_51121417202326[[#This Row],[목표 레벨]]=1,0,IF(표1_51121417202326[[#This Row],[목표 레벨]]=2,$K$3,$D202+IF(QUOTIENT(표1_51121417202326[[#This Row],[현재 레벨]],$M$3)=0,0,QUOTIENT(표1_51121417202326[[#This Row],[현재 레벨]],$M$3))*$L$3)),"")</f>
        <v>6270</v>
      </c>
      <c r="E203" s="2">
        <f>IFERROR(IF(표1_51121417202326[[#This Row],[목표 레벨]]=1,0,($K$4+(QUOTIENT((표1_51121417202326[[#This Row],[목표 레벨]]-1),$M$4)*$L$4))),"")</f>
        <v>3800</v>
      </c>
      <c r="F203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10070</v>
      </c>
      <c r="G203" s="6">
        <f>IFERROR(IF(표1_51121417202326[[#This Row],[목표 레벨]]=1,표1_51121417202326[[#This Row],[최종 요구 경험치]],$G202+표1_51121417202326[[#This Row],[최종 요구 경험치]]),"")</f>
        <v>772420</v>
      </c>
    </row>
    <row r="204" spans="2:7">
      <c r="B204" s="2">
        <v>195</v>
      </c>
      <c r="C204" s="5">
        <f>IF(표1_51121417202326[[#This Row],[현재 레벨]]=0,1,$C203+1)</f>
        <v>196</v>
      </c>
      <c r="D204" s="3">
        <f>IFERROR(IF(표1_51121417202326[[#This Row],[목표 레벨]]=1,0,IF(표1_51121417202326[[#This Row],[목표 레벨]]=2,$K$3,$D203+IF(QUOTIENT(표1_51121417202326[[#This Row],[현재 레벨]],$M$3)=0,0,QUOTIENT(표1_51121417202326[[#This Row],[현재 레벨]],$M$3))*$L$3)),"")</f>
        <v>6335</v>
      </c>
      <c r="E204" s="2">
        <f>IFERROR(IF(표1_51121417202326[[#This Row],[목표 레벨]]=1,0,($K$4+(QUOTIENT((표1_51121417202326[[#This Row],[목표 레벨]]-1),$M$4)*$L$4))),"")</f>
        <v>3800</v>
      </c>
      <c r="F204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10135</v>
      </c>
      <c r="G204" s="6">
        <f>IFERROR(IF(표1_51121417202326[[#This Row],[목표 레벨]]=1,표1_51121417202326[[#This Row],[최종 요구 경험치]],$G203+표1_51121417202326[[#This Row],[최종 요구 경험치]]),"")</f>
        <v>782555</v>
      </c>
    </row>
    <row r="205" spans="2:7">
      <c r="B205" s="2">
        <v>196</v>
      </c>
      <c r="C205" s="5">
        <f>IF(표1_51121417202326[[#This Row],[현재 레벨]]=0,1,$C204+1)</f>
        <v>197</v>
      </c>
      <c r="D205" s="3">
        <f>IFERROR(IF(표1_51121417202326[[#This Row],[목표 레벨]]=1,0,IF(표1_51121417202326[[#This Row],[목표 레벨]]=2,$K$3,$D204+IF(QUOTIENT(표1_51121417202326[[#This Row],[현재 레벨]],$M$3)=0,0,QUOTIENT(표1_51121417202326[[#This Row],[현재 레벨]],$M$3))*$L$3)),"")</f>
        <v>6400</v>
      </c>
      <c r="E205" s="2">
        <f>IFERROR(IF(표1_51121417202326[[#This Row],[목표 레벨]]=1,0,($K$4+(QUOTIENT((표1_51121417202326[[#This Row],[목표 레벨]]-1),$M$4)*$L$4))),"")</f>
        <v>3800</v>
      </c>
      <c r="F205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10200</v>
      </c>
      <c r="G205" s="6">
        <f>IFERROR(IF(표1_51121417202326[[#This Row],[목표 레벨]]=1,표1_51121417202326[[#This Row],[최종 요구 경험치]],$G204+표1_51121417202326[[#This Row],[최종 요구 경험치]]),"")</f>
        <v>792755</v>
      </c>
    </row>
    <row r="206" spans="2:7">
      <c r="B206" s="2">
        <v>197</v>
      </c>
      <c r="C206" s="5">
        <f>IF(표1_51121417202326[[#This Row],[현재 레벨]]=0,1,$C205+1)</f>
        <v>198</v>
      </c>
      <c r="D206" s="3">
        <f>IFERROR(IF(표1_51121417202326[[#This Row],[목표 레벨]]=1,0,IF(표1_51121417202326[[#This Row],[목표 레벨]]=2,$K$3,$D205+IF(QUOTIENT(표1_51121417202326[[#This Row],[현재 레벨]],$M$3)=0,0,QUOTIENT(표1_51121417202326[[#This Row],[현재 레벨]],$M$3))*$L$3)),"")</f>
        <v>6465</v>
      </c>
      <c r="E206" s="2">
        <f>IFERROR(IF(표1_51121417202326[[#This Row],[목표 레벨]]=1,0,($K$4+(QUOTIENT((표1_51121417202326[[#This Row],[목표 레벨]]-1),$M$4)*$L$4))),"")</f>
        <v>3800</v>
      </c>
      <c r="F206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10265</v>
      </c>
      <c r="G206" s="6">
        <f>IFERROR(IF(표1_51121417202326[[#This Row],[목표 레벨]]=1,표1_51121417202326[[#This Row],[최종 요구 경험치]],$G205+표1_51121417202326[[#This Row],[최종 요구 경험치]]),"")</f>
        <v>803020</v>
      </c>
    </row>
    <row r="207" spans="2:7">
      <c r="B207" s="2">
        <v>198</v>
      </c>
      <c r="C207" s="5">
        <f>IF(표1_51121417202326[[#This Row],[현재 레벨]]=0,1,$C206+1)</f>
        <v>199</v>
      </c>
      <c r="D207" s="3">
        <f>IFERROR(IF(표1_51121417202326[[#This Row],[목표 레벨]]=1,0,IF(표1_51121417202326[[#This Row],[목표 레벨]]=2,$K$3,$D206+IF(QUOTIENT(표1_51121417202326[[#This Row],[현재 레벨]],$M$3)=0,0,QUOTIENT(표1_51121417202326[[#This Row],[현재 레벨]],$M$3))*$L$3)),"")</f>
        <v>6531</v>
      </c>
      <c r="E207" s="2">
        <f>IFERROR(IF(표1_51121417202326[[#This Row],[목표 레벨]]=1,0,($K$4+(QUOTIENT((표1_51121417202326[[#This Row],[목표 레벨]]-1),$M$4)*$L$4))),"")</f>
        <v>3800</v>
      </c>
      <c r="F207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10331</v>
      </c>
      <c r="G207" s="6">
        <f>IFERROR(IF(표1_51121417202326[[#This Row],[목표 레벨]]=1,표1_51121417202326[[#This Row],[최종 요구 경험치]],$G206+표1_51121417202326[[#This Row],[최종 요구 경험치]]),"")</f>
        <v>813351</v>
      </c>
    </row>
    <row r="208" spans="2:7">
      <c r="B208" s="2">
        <v>199</v>
      </c>
      <c r="C208" s="5">
        <f>IF(표1_51121417202326[[#This Row],[현재 레벨]]=0,1,$C207+1)</f>
        <v>200</v>
      </c>
      <c r="D208" s="3">
        <f>IFERROR(IF(표1_51121417202326[[#This Row],[목표 레벨]]=1,0,IF(표1_51121417202326[[#This Row],[목표 레벨]]=2,$K$3,$D207+IF(QUOTIENT(표1_51121417202326[[#This Row],[현재 레벨]],$M$3)=0,0,QUOTIENT(표1_51121417202326[[#This Row],[현재 레벨]],$M$3))*$L$3)),"")</f>
        <v>6597</v>
      </c>
      <c r="E208" s="2">
        <f>IFERROR(IF(표1_51121417202326[[#This Row],[목표 레벨]]=1,0,($K$4+(QUOTIENT((표1_51121417202326[[#This Row],[목표 레벨]]-1),$M$4)*$L$4))),"")</f>
        <v>3800</v>
      </c>
      <c r="F208" s="5">
        <f>IFERROR(IF(표1_51121417202326[[#This Row],[기본 요구 경험치]]+표1_51121417202326[[#This Row],[요구 경험치 보정값]]&gt;$P$3,$P$3,표1_51121417202326[[#This Row],[기본 요구 경험치]]+표1_51121417202326[[#This Row],[요구 경험치 보정값]]),"")</f>
        <v>10397</v>
      </c>
      <c r="G208" s="6">
        <f>IFERROR(IF(표1_51121417202326[[#This Row],[목표 레벨]]=1,표1_51121417202326[[#This Row],[최종 요구 경험치]],$G207+표1_51121417202326[[#This Row],[최종 요구 경험치]]),"")</f>
        <v>823748</v>
      </c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8"/>
  <sheetViews>
    <sheetView workbookViewId="0">
      <pane ySplit="8" topLeftCell="A9" activePane="bottomLeft" state="frozen"/>
      <selection pane="bottomLeft" activeCell="P3" sqref="P3"/>
    </sheetView>
  </sheetViews>
  <sheetFormatPr defaultColWidth="9" defaultRowHeight="16.5"/>
  <cols>
    <col min="1" max="1" width="9" style="1"/>
    <col min="2" max="2" width="10.25" style="1" customWidth="1"/>
    <col min="3" max="3" width="23.5" style="1" bestFit="1" customWidth="1"/>
    <col min="4" max="4" width="25.625" style="1" bestFit="1" customWidth="1"/>
    <col min="5" max="5" width="23.5" style="1" bestFit="1" customWidth="1"/>
    <col min="6" max="6" width="24.875" style="1" bestFit="1" customWidth="1"/>
    <col min="7" max="10" width="9" style="1"/>
    <col min="11" max="11" width="9.25" style="1" customWidth="1"/>
    <col min="12" max="12" width="9" style="1"/>
    <col min="13" max="13" width="16" style="1" bestFit="1" customWidth="1"/>
    <col min="14" max="15" width="9" style="1"/>
    <col min="16" max="16" width="10.5" style="1" bestFit="1" customWidth="1"/>
    <col min="17" max="16384" width="9" style="1"/>
  </cols>
  <sheetData>
    <row r="2" spans="2:16">
      <c r="B2" s="1" t="s">
        <v>17</v>
      </c>
      <c r="C2" s="31" t="s">
        <v>143</v>
      </c>
      <c r="D2" s="31"/>
      <c r="E2" s="31"/>
      <c r="J2" s="1" t="s">
        <v>25</v>
      </c>
      <c r="K2" s="1" t="s">
        <v>19</v>
      </c>
      <c r="L2" s="1" t="s">
        <v>21</v>
      </c>
      <c r="M2" s="1" t="s">
        <v>91</v>
      </c>
      <c r="O2" s="1" t="s">
        <v>25</v>
      </c>
      <c r="P2" s="1" t="s">
        <v>24</v>
      </c>
    </row>
    <row r="3" spans="2:16">
      <c r="J3" s="1" t="s">
        <v>22</v>
      </c>
      <c r="K3" s="1">
        <f>'00.PlayeTime 계산'!N9</f>
        <v>5</v>
      </c>
      <c r="L3" s="1">
        <f>'00.PlayeTime 계산'!N10</f>
        <v>1</v>
      </c>
      <c r="M3" s="1">
        <f>'00.PlayeTime 계산'!N13</f>
        <v>5</v>
      </c>
      <c r="O3" s="1" t="s">
        <v>90</v>
      </c>
      <c r="P3" s="1">
        <f>'00.PlayeTime 계산'!N15</f>
        <v>30000</v>
      </c>
    </row>
    <row r="4" spans="2:16">
      <c r="B4" s="1" t="s">
        <v>18</v>
      </c>
      <c r="J4" s="1" t="s">
        <v>20</v>
      </c>
      <c r="K4" s="1">
        <f>'00.PlayeTime 계산'!N11</f>
        <v>0</v>
      </c>
      <c r="L4" s="1">
        <f>'00.PlayeTime 계산'!N12</f>
        <v>15</v>
      </c>
      <c r="M4" s="1">
        <f>'00.PlayeTime 계산'!N14</f>
        <v>15</v>
      </c>
      <c r="O4" s="1" t="s">
        <v>69</v>
      </c>
      <c r="P4" s="1">
        <v>0</v>
      </c>
    </row>
    <row r="8" spans="2:16">
      <c r="B8" s="8" t="s">
        <v>23</v>
      </c>
      <c r="C8" s="2" t="s">
        <v>86</v>
      </c>
      <c r="D8" s="2" t="s">
        <v>87</v>
      </c>
      <c r="E8" s="2" t="s">
        <v>88</v>
      </c>
      <c r="F8" s="4" t="s">
        <v>89</v>
      </c>
    </row>
    <row r="9" spans="2:16">
      <c r="B9" s="5">
        <v>1</v>
      </c>
      <c r="C9" s="2">
        <f>IFERROR(IF(표1_51121417202332[[#This Row],[스테이지]]=1,$K$3,$C8+IF(QUOTIENT(표1_51121417202332[[#This Row],[스테이지]],$M$3)=0,0,QUOTIENT(표1_51121417202332[[#This Row],[스테이지]],$M$3))*$L$3),"")</f>
        <v>5</v>
      </c>
      <c r="D9" s="2">
        <f>IFERROR(($K$4+(QUOTIENT((표1_51121417202332[[#This Row],[스테이지]]-1),$M$4)*$L$4)),"")</f>
        <v>0</v>
      </c>
      <c r="E9" s="7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5</v>
      </c>
      <c r="F9" s="5">
        <f>IFERROR(IF(표1_51121417202332[[#This Row],[스테이지]]=1,표1_51121417202332[[#This Row],[최종 획득 재화량]],IF($F8+표1_51121417202332[[#This Row],[최종 획득 재화량]]&gt;$P$3,$P$3+표1_51121417202332[[#This Row],[최종 획득 재화량]],$F8+표1_51121417202332[[#This Row],[최종 획득 재화량]])),"")</f>
        <v>5</v>
      </c>
    </row>
    <row r="10" spans="2:16">
      <c r="B10" s="5">
        <v>2</v>
      </c>
      <c r="C10" s="2">
        <f>IFERROR(IF(표1_51121417202332[[#This Row],[스테이지]]=1,$K$3,$C9+IF(QUOTIENT(표1_51121417202332[[#This Row],[스테이지]],$M$3)=0,0,QUOTIENT(표1_51121417202332[[#This Row],[스테이지]],$M$3))*$L$3),"")</f>
        <v>5</v>
      </c>
      <c r="D10" s="2">
        <f>IFERROR(($K$4+(QUOTIENT((표1_51121417202332[[#This Row],[스테이지]]-1),$M$4)*$L$4)),"")</f>
        <v>0</v>
      </c>
      <c r="E10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5</v>
      </c>
      <c r="F10" s="5">
        <f>IFERROR(IF(표1_51121417202332[[#This Row],[스테이지]]=1,표1_51121417202332[[#This Row],[최종 획득 재화량]],IF($F9+표1_51121417202332[[#This Row],[최종 획득 재화량]]&gt;$P$3,$P$3+표1_51121417202332[[#This Row],[최종 획득 재화량]],$F9+표1_51121417202332[[#This Row],[최종 획득 재화량]])),"")</f>
        <v>10</v>
      </c>
    </row>
    <row r="11" spans="2:16">
      <c r="B11" s="5">
        <v>3</v>
      </c>
      <c r="C11" s="3">
        <f>IFERROR(IF(표1_51121417202332[[#This Row],[스테이지]]=1,$K$3,$C10+IF(QUOTIENT(표1_51121417202332[[#This Row],[스테이지]],$M$3)=0,0,QUOTIENT(표1_51121417202332[[#This Row],[스테이지]],$M$3))*$L$3),"")</f>
        <v>5</v>
      </c>
      <c r="D11" s="2">
        <f>IFERROR(($K$4+(QUOTIENT((표1_51121417202332[[#This Row],[스테이지]]-1),$M$4)*$L$4)),"")</f>
        <v>0</v>
      </c>
      <c r="E11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5</v>
      </c>
      <c r="F11" s="6">
        <f>IFERROR(IF(표1_51121417202332[[#This Row],[스테이지]]=1,표1_51121417202332[[#This Row],[최종 획득 재화량]],IF($F10+표1_51121417202332[[#This Row],[최종 획득 재화량]]&gt;$P$3,$P$3+표1_51121417202332[[#This Row],[최종 획득 재화량]],$F10+표1_51121417202332[[#This Row],[최종 획득 재화량]])),"")</f>
        <v>15</v>
      </c>
    </row>
    <row r="12" spans="2:16">
      <c r="B12" s="5">
        <v>4</v>
      </c>
      <c r="C12" s="3">
        <f>IFERROR(IF(표1_51121417202332[[#This Row],[스테이지]]=1,$K$3,$C11+IF(QUOTIENT(표1_51121417202332[[#This Row],[스테이지]],$M$3)=0,0,QUOTIENT(표1_51121417202332[[#This Row],[스테이지]],$M$3))*$L$3),"")</f>
        <v>5</v>
      </c>
      <c r="D12" s="2">
        <f>IFERROR(($K$4+(QUOTIENT((표1_51121417202332[[#This Row],[스테이지]]-1),$M$4)*$L$4)),"")</f>
        <v>0</v>
      </c>
      <c r="E12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5</v>
      </c>
      <c r="F12" s="6">
        <f>IFERROR(IF(표1_51121417202332[[#This Row],[스테이지]]=1,표1_51121417202332[[#This Row],[최종 획득 재화량]],IF($F11+표1_51121417202332[[#This Row],[최종 획득 재화량]]&gt;$P$3,$P$3+표1_51121417202332[[#This Row],[최종 획득 재화량]],$F11+표1_51121417202332[[#This Row],[최종 획득 재화량]])),"")</f>
        <v>20</v>
      </c>
    </row>
    <row r="13" spans="2:16">
      <c r="B13" s="5">
        <v>5</v>
      </c>
      <c r="C13" s="3">
        <f>IFERROR(IF(표1_51121417202332[[#This Row],[스테이지]]=1,$K$3,$C12+IF(QUOTIENT(표1_51121417202332[[#This Row],[스테이지]],$M$3)=0,0,QUOTIENT(표1_51121417202332[[#This Row],[스테이지]],$M$3))*$L$3),"")</f>
        <v>6</v>
      </c>
      <c r="D13" s="2">
        <f>IFERROR(($K$4+(QUOTIENT((표1_51121417202332[[#This Row],[스테이지]]-1),$M$4)*$L$4)),"")</f>
        <v>0</v>
      </c>
      <c r="E13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6</v>
      </c>
      <c r="F13" s="6">
        <f>IFERROR(IF(표1_51121417202332[[#This Row],[스테이지]]=1,표1_51121417202332[[#This Row],[최종 획득 재화량]],IF($F12+표1_51121417202332[[#This Row],[최종 획득 재화량]]&gt;$P$3,$P$3+표1_51121417202332[[#This Row],[최종 획득 재화량]],$F12+표1_51121417202332[[#This Row],[최종 획득 재화량]])),"")</f>
        <v>26</v>
      </c>
    </row>
    <row r="14" spans="2:16">
      <c r="B14" s="5">
        <v>6</v>
      </c>
      <c r="C14" s="3">
        <f>IFERROR(IF(표1_51121417202332[[#This Row],[스테이지]]=1,$K$3,$C13+IF(QUOTIENT(표1_51121417202332[[#This Row],[스테이지]],$M$3)=0,0,QUOTIENT(표1_51121417202332[[#This Row],[스테이지]],$M$3))*$L$3),"")</f>
        <v>7</v>
      </c>
      <c r="D14" s="2">
        <f>IFERROR(($K$4+(QUOTIENT((표1_51121417202332[[#This Row],[스테이지]]-1),$M$4)*$L$4)),"")</f>
        <v>0</v>
      </c>
      <c r="E14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7</v>
      </c>
      <c r="F14" s="6">
        <f>IFERROR(IF(표1_51121417202332[[#This Row],[스테이지]]=1,표1_51121417202332[[#This Row],[최종 획득 재화량]],IF($F13+표1_51121417202332[[#This Row],[최종 획득 재화량]]&gt;$P$3,$P$3+표1_51121417202332[[#This Row],[최종 획득 재화량]],$F13+표1_51121417202332[[#This Row],[최종 획득 재화량]])),"")</f>
        <v>33</v>
      </c>
    </row>
    <row r="15" spans="2:16">
      <c r="B15" s="5">
        <v>7</v>
      </c>
      <c r="C15" s="3">
        <f>IFERROR(IF(표1_51121417202332[[#This Row],[스테이지]]=1,$K$3,$C14+IF(QUOTIENT(표1_51121417202332[[#This Row],[스테이지]],$M$3)=0,0,QUOTIENT(표1_51121417202332[[#This Row],[스테이지]],$M$3))*$L$3),"")</f>
        <v>8</v>
      </c>
      <c r="D15" s="2">
        <f>IFERROR(($K$4+(QUOTIENT((표1_51121417202332[[#This Row],[스테이지]]-1),$M$4)*$L$4)),"")</f>
        <v>0</v>
      </c>
      <c r="E15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8</v>
      </c>
      <c r="F15" s="6">
        <f>IFERROR(IF(표1_51121417202332[[#This Row],[스테이지]]=1,표1_51121417202332[[#This Row],[최종 획득 재화량]],IF($F14+표1_51121417202332[[#This Row],[최종 획득 재화량]]&gt;$P$3,$P$3+표1_51121417202332[[#This Row],[최종 획득 재화량]],$F14+표1_51121417202332[[#This Row],[최종 획득 재화량]])),"")</f>
        <v>41</v>
      </c>
    </row>
    <row r="16" spans="2:16">
      <c r="B16" s="5">
        <v>8</v>
      </c>
      <c r="C16" s="3">
        <f>IFERROR(IF(표1_51121417202332[[#This Row],[스테이지]]=1,$K$3,$C15+IF(QUOTIENT(표1_51121417202332[[#This Row],[스테이지]],$M$3)=0,0,QUOTIENT(표1_51121417202332[[#This Row],[스테이지]],$M$3))*$L$3),"")</f>
        <v>9</v>
      </c>
      <c r="D16" s="2">
        <f>IFERROR(($K$4+(QUOTIENT((표1_51121417202332[[#This Row],[스테이지]]-1),$M$4)*$L$4)),"")</f>
        <v>0</v>
      </c>
      <c r="E16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9</v>
      </c>
      <c r="F16" s="6">
        <f>IFERROR(IF(표1_51121417202332[[#This Row],[스테이지]]=1,표1_51121417202332[[#This Row],[최종 획득 재화량]],IF($F15+표1_51121417202332[[#This Row],[최종 획득 재화량]]&gt;$P$3,$P$3+표1_51121417202332[[#This Row],[최종 획득 재화량]],$F15+표1_51121417202332[[#This Row],[최종 획득 재화량]])),"")</f>
        <v>50</v>
      </c>
    </row>
    <row r="17" spans="2:6">
      <c r="B17" s="5">
        <v>9</v>
      </c>
      <c r="C17" s="3">
        <f>IFERROR(IF(표1_51121417202332[[#This Row],[스테이지]]=1,$K$3,$C16+IF(QUOTIENT(표1_51121417202332[[#This Row],[스테이지]],$M$3)=0,0,QUOTIENT(표1_51121417202332[[#This Row],[스테이지]],$M$3))*$L$3),"")</f>
        <v>10</v>
      </c>
      <c r="D17" s="2">
        <f>IFERROR(($K$4+(QUOTIENT((표1_51121417202332[[#This Row],[스테이지]]-1),$M$4)*$L$4)),"")</f>
        <v>0</v>
      </c>
      <c r="E17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10</v>
      </c>
      <c r="F17" s="6">
        <f>IFERROR(IF(표1_51121417202332[[#This Row],[스테이지]]=1,표1_51121417202332[[#This Row],[최종 획득 재화량]],IF($F16+표1_51121417202332[[#This Row],[최종 획득 재화량]]&gt;$P$3,$P$3+표1_51121417202332[[#This Row],[최종 획득 재화량]],$F16+표1_51121417202332[[#This Row],[최종 획득 재화량]])),"")</f>
        <v>60</v>
      </c>
    </row>
    <row r="18" spans="2:6">
      <c r="B18" s="5">
        <v>10</v>
      </c>
      <c r="C18" s="3">
        <f>IFERROR(IF(표1_51121417202332[[#This Row],[스테이지]]=1,$K$3,$C17+IF(QUOTIENT(표1_51121417202332[[#This Row],[스테이지]],$M$3)=0,0,QUOTIENT(표1_51121417202332[[#This Row],[스테이지]],$M$3))*$L$3),"")</f>
        <v>12</v>
      </c>
      <c r="D18" s="2">
        <f>IFERROR(($K$4+(QUOTIENT((표1_51121417202332[[#This Row],[스테이지]]-1),$M$4)*$L$4)),"")</f>
        <v>0</v>
      </c>
      <c r="E18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12</v>
      </c>
      <c r="F18" s="6">
        <f>IFERROR(IF(표1_51121417202332[[#This Row],[스테이지]]=1,표1_51121417202332[[#This Row],[최종 획득 재화량]],IF($F17+표1_51121417202332[[#This Row],[최종 획득 재화량]]&gt;$P$3,$P$3+표1_51121417202332[[#This Row],[최종 획득 재화량]],$F17+표1_51121417202332[[#This Row],[최종 획득 재화량]])),"")</f>
        <v>72</v>
      </c>
    </row>
    <row r="19" spans="2:6">
      <c r="B19" s="5">
        <v>11</v>
      </c>
      <c r="C19" s="3">
        <f>IFERROR(IF(표1_51121417202332[[#This Row],[스테이지]]=1,$K$3,$C18+IF(QUOTIENT(표1_51121417202332[[#This Row],[스테이지]],$M$3)=0,0,QUOTIENT(표1_51121417202332[[#This Row],[스테이지]],$M$3))*$L$3),"")</f>
        <v>14</v>
      </c>
      <c r="D19" s="2">
        <f>IFERROR(($K$4+(QUOTIENT((표1_51121417202332[[#This Row],[스테이지]]-1),$M$4)*$L$4)),"")</f>
        <v>0</v>
      </c>
      <c r="E19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14</v>
      </c>
      <c r="F19" s="6">
        <f>IFERROR(IF(표1_51121417202332[[#This Row],[스테이지]]=1,표1_51121417202332[[#This Row],[최종 획득 재화량]],IF($F18+표1_51121417202332[[#This Row],[최종 획득 재화량]]&gt;$P$3,$P$3+표1_51121417202332[[#This Row],[최종 획득 재화량]],$F18+표1_51121417202332[[#This Row],[최종 획득 재화량]])),"")</f>
        <v>86</v>
      </c>
    </row>
    <row r="20" spans="2:6">
      <c r="B20" s="5">
        <v>12</v>
      </c>
      <c r="C20" s="3">
        <f>IFERROR(IF(표1_51121417202332[[#This Row],[스테이지]]=1,$K$3,$C19+IF(QUOTIENT(표1_51121417202332[[#This Row],[스테이지]],$M$3)=0,0,QUOTIENT(표1_51121417202332[[#This Row],[스테이지]],$M$3))*$L$3),"")</f>
        <v>16</v>
      </c>
      <c r="D20" s="2">
        <f>IFERROR(($K$4+(QUOTIENT((표1_51121417202332[[#This Row],[스테이지]]-1),$M$4)*$L$4)),"")</f>
        <v>0</v>
      </c>
      <c r="E20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16</v>
      </c>
      <c r="F20" s="6">
        <f>IFERROR(IF(표1_51121417202332[[#This Row],[스테이지]]=1,표1_51121417202332[[#This Row],[최종 획득 재화량]],IF($F19+표1_51121417202332[[#This Row],[최종 획득 재화량]]&gt;$P$3,$P$3+표1_51121417202332[[#This Row],[최종 획득 재화량]],$F19+표1_51121417202332[[#This Row],[최종 획득 재화량]])),"")</f>
        <v>102</v>
      </c>
    </row>
    <row r="21" spans="2:6">
      <c r="B21" s="5">
        <v>13</v>
      </c>
      <c r="C21" s="3">
        <f>IFERROR(IF(표1_51121417202332[[#This Row],[스테이지]]=1,$K$3,$C20+IF(QUOTIENT(표1_51121417202332[[#This Row],[스테이지]],$M$3)=0,0,QUOTIENT(표1_51121417202332[[#This Row],[스테이지]],$M$3))*$L$3),"")</f>
        <v>18</v>
      </c>
      <c r="D21" s="2">
        <f>IFERROR(($K$4+(QUOTIENT((표1_51121417202332[[#This Row],[스테이지]]-1),$M$4)*$L$4)),"")</f>
        <v>0</v>
      </c>
      <c r="E21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18</v>
      </c>
      <c r="F21" s="6">
        <f>IFERROR(IF(표1_51121417202332[[#This Row],[스테이지]]=1,표1_51121417202332[[#This Row],[최종 획득 재화량]],IF($F20+표1_51121417202332[[#This Row],[최종 획득 재화량]]&gt;$P$3,$P$3+표1_51121417202332[[#This Row],[최종 획득 재화량]],$F20+표1_51121417202332[[#This Row],[최종 획득 재화량]])),"")</f>
        <v>120</v>
      </c>
    </row>
    <row r="22" spans="2:6">
      <c r="B22" s="5">
        <v>14</v>
      </c>
      <c r="C22" s="3">
        <f>IFERROR(IF(표1_51121417202332[[#This Row],[스테이지]]=1,$K$3,$C21+IF(QUOTIENT(표1_51121417202332[[#This Row],[스테이지]],$M$3)=0,0,QUOTIENT(표1_51121417202332[[#This Row],[스테이지]],$M$3))*$L$3),"")</f>
        <v>20</v>
      </c>
      <c r="D22" s="2">
        <f>IFERROR(($K$4+(QUOTIENT((표1_51121417202332[[#This Row],[스테이지]]-1),$M$4)*$L$4)),"")</f>
        <v>0</v>
      </c>
      <c r="E22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20</v>
      </c>
      <c r="F22" s="6">
        <f>IFERROR(IF(표1_51121417202332[[#This Row],[스테이지]]=1,표1_51121417202332[[#This Row],[최종 획득 재화량]],IF($F21+표1_51121417202332[[#This Row],[최종 획득 재화량]]&gt;$P$3,$P$3+표1_51121417202332[[#This Row],[최종 획득 재화량]],$F21+표1_51121417202332[[#This Row],[최종 획득 재화량]])),"")</f>
        <v>140</v>
      </c>
    </row>
    <row r="23" spans="2:6">
      <c r="B23" s="5">
        <v>15</v>
      </c>
      <c r="C23" s="3">
        <f>IFERROR(IF(표1_51121417202332[[#This Row],[스테이지]]=1,$K$3,$C22+IF(QUOTIENT(표1_51121417202332[[#This Row],[스테이지]],$M$3)=0,0,QUOTIENT(표1_51121417202332[[#This Row],[스테이지]],$M$3))*$L$3),"")</f>
        <v>23</v>
      </c>
      <c r="D23" s="2">
        <f>IFERROR(($K$4+(QUOTIENT((표1_51121417202332[[#This Row],[스테이지]]-1),$M$4)*$L$4)),"")</f>
        <v>0</v>
      </c>
      <c r="E23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23</v>
      </c>
      <c r="F23" s="6">
        <f>IFERROR(IF(표1_51121417202332[[#This Row],[스테이지]]=1,표1_51121417202332[[#This Row],[최종 획득 재화량]],IF($F22+표1_51121417202332[[#This Row],[최종 획득 재화량]]&gt;$P$3,$P$3+표1_51121417202332[[#This Row],[최종 획득 재화량]],$F22+표1_51121417202332[[#This Row],[최종 획득 재화량]])),"")</f>
        <v>163</v>
      </c>
    </row>
    <row r="24" spans="2:6">
      <c r="B24" s="5">
        <v>16</v>
      </c>
      <c r="C24" s="3">
        <f>IFERROR(IF(표1_51121417202332[[#This Row],[스테이지]]=1,$K$3,$C23+IF(QUOTIENT(표1_51121417202332[[#This Row],[스테이지]],$M$3)=0,0,QUOTIENT(표1_51121417202332[[#This Row],[스테이지]],$M$3))*$L$3),"")</f>
        <v>26</v>
      </c>
      <c r="D24" s="2">
        <f>IFERROR(($K$4+(QUOTIENT((표1_51121417202332[[#This Row],[스테이지]]-1),$M$4)*$L$4)),"")</f>
        <v>15</v>
      </c>
      <c r="E24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41</v>
      </c>
      <c r="F24" s="6">
        <f>IFERROR(IF(표1_51121417202332[[#This Row],[스테이지]]=1,표1_51121417202332[[#This Row],[최종 획득 재화량]],IF($F23+표1_51121417202332[[#This Row],[최종 획득 재화량]]&gt;$P$3,$P$3+표1_51121417202332[[#This Row],[최종 획득 재화량]],$F23+표1_51121417202332[[#This Row],[최종 획득 재화량]])),"")</f>
        <v>204</v>
      </c>
    </row>
    <row r="25" spans="2:6">
      <c r="B25" s="5">
        <v>17</v>
      </c>
      <c r="C25" s="3">
        <f>IFERROR(IF(표1_51121417202332[[#This Row],[스테이지]]=1,$K$3,$C24+IF(QUOTIENT(표1_51121417202332[[#This Row],[스테이지]],$M$3)=0,0,QUOTIENT(표1_51121417202332[[#This Row],[스테이지]],$M$3))*$L$3),"")</f>
        <v>29</v>
      </c>
      <c r="D25" s="2">
        <f>IFERROR(($K$4+(QUOTIENT((표1_51121417202332[[#This Row],[스테이지]]-1),$M$4)*$L$4)),"")</f>
        <v>15</v>
      </c>
      <c r="E25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44</v>
      </c>
      <c r="F25" s="6">
        <f>IFERROR(IF(표1_51121417202332[[#This Row],[스테이지]]=1,표1_51121417202332[[#This Row],[최종 획득 재화량]],IF($F24+표1_51121417202332[[#This Row],[최종 획득 재화량]]&gt;$P$3,$P$3+표1_51121417202332[[#This Row],[최종 획득 재화량]],$F24+표1_51121417202332[[#This Row],[최종 획득 재화량]])),"")</f>
        <v>248</v>
      </c>
    </row>
    <row r="26" spans="2:6">
      <c r="B26" s="5">
        <v>18</v>
      </c>
      <c r="C26" s="3">
        <f>IFERROR(IF(표1_51121417202332[[#This Row],[스테이지]]=1,$K$3,$C25+IF(QUOTIENT(표1_51121417202332[[#This Row],[스테이지]],$M$3)=0,0,QUOTIENT(표1_51121417202332[[#This Row],[스테이지]],$M$3))*$L$3),"")</f>
        <v>32</v>
      </c>
      <c r="D26" s="2">
        <f>IFERROR(($K$4+(QUOTIENT((표1_51121417202332[[#This Row],[스테이지]]-1),$M$4)*$L$4)),"")</f>
        <v>15</v>
      </c>
      <c r="E26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47</v>
      </c>
      <c r="F26" s="6">
        <f>IFERROR(IF(표1_51121417202332[[#This Row],[스테이지]]=1,표1_51121417202332[[#This Row],[최종 획득 재화량]],IF($F25+표1_51121417202332[[#This Row],[최종 획득 재화량]]&gt;$P$3,$P$3+표1_51121417202332[[#This Row],[최종 획득 재화량]],$F25+표1_51121417202332[[#This Row],[최종 획득 재화량]])),"")</f>
        <v>295</v>
      </c>
    </row>
    <row r="27" spans="2:6">
      <c r="B27" s="5">
        <v>19</v>
      </c>
      <c r="C27" s="3">
        <f>IFERROR(IF(표1_51121417202332[[#This Row],[스테이지]]=1,$K$3,$C26+IF(QUOTIENT(표1_51121417202332[[#This Row],[스테이지]],$M$3)=0,0,QUOTIENT(표1_51121417202332[[#This Row],[스테이지]],$M$3))*$L$3),"")</f>
        <v>35</v>
      </c>
      <c r="D27" s="2">
        <f>IFERROR(($K$4+(QUOTIENT((표1_51121417202332[[#This Row],[스테이지]]-1),$M$4)*$L$4)),"")</f>
        <v>15</v>
      </c>
      <c r="E27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50</v>
      </c>
      <c r="F27" s="6">
        <f>IFERROR(IF(표1_51121417202332[[#This Row],[스테이지]]=1,표1_51121417202332[[#This Row],[최종 획득 재화량]],IF($F26+표1_51121417202332[[#This Row],[최종 획득 재화량]]&gt;$P$3,$P$3+표1_51121417202332[[#This Row],[최종 획득 재화량]],$F26+표1_51121417202332[[#This Row],[최종 획득 재화량]])),"")</f>
        <v>345</v>
      </c>
    </row>
    <row r="28" spans="2:6">
      <c r="B28" s="5">
        <v>20</v>
      </c>
      <c r="C28" s="3">
        <f>IFERROR(IF(표1_51121417202332[[#This Row],[스테이지]]=1,$K$3,$C27+IF(QUOTIENT(표1_51121417202332[[#This Row],[스테이지]],$M$3)=0,0,QUOTIENT(표1_51121417202332[[#This Row],[스테이지]],$M$3))*$L$3),"")</f>
        <v>39</v>
      </c>
      <c r="D28" s="2">
        <f>IFERROR(($K$4+(QUOTIENT((표1_51121417202332[[#This Row],[스테이지]]-1),$M$4)*$L$4)),"")</f>
        <v>15</v>
      </c>
      <c r="E28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54</v>
      </c>
      <c r="F28" s="6">
        <f>IFERROR(IF(표1_51121417202332[[#This Row],[스테이지]]=1,표1_51121417202332[[#This Row],[최종 획득 재화량]],IF($F27+표1_51121417202332[[#This Row],[최종 획득 재화량]]&gt;$P$3,$P$3+표1_51121417202332[[#This Row],[최종 획득 재화량]],$F27+표1_51121417202332[[#This Row],[최종 획득 재화량]])),"")</f>
        <v>399</v>
      </c>
    </row>
    <row r="29" spans="2:6">
      <c r="B29" s="5">
        <v>21</v>
      </c>
      <c r="C29" s="3">
        <f>IFERROR(IF(표1_51121417202332[[#This Row],[스테이지]]=1,$K$3,$C28+IF(QUOTIENT(표1_51121417202332[[#This Row],[스테이지]],$M$3)=0,0,QUOTIENT(표1_51121417202332[[#This Row],[스테이지]],$M$3))*$L$3),"")</f>
        <v>43</v>
      </c>
      <c r="D29" s="2">
        <f>IFERROR(($K$4+(QUOTIENT((표1_51121417202332[[#This Row],[스테이지]]-1),$M$4)*$L$4)),"")</f>
        <v>15</v>
      </c>
      <c r="E29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58</v>
      </c>
      <c r="F29" s="6">
        <f>IFERROR(IF(표1_51121417202332[[#This Row],[스테이지]]=1,표1_51121417202332[[#This Row],[최종 획득 재화량]],IF($F28+표1_51121417202332[[#This Row],[최종 획득 재화량]]&gt;$P$3,$P$3+표1_51121417202332[[#This Row],[최종 획득 재화량]],$F28+표1_51121417202332[[#This Row],[최종 획득 재화량]])),"")</f>
        <v>457</v>
      </c>
    </row>
    <row r="30" spans="2:6">
      <c r="B30" s="5">
        <v>22</v>
      </c>
      <c r="C30" s="3">
        <f>IFERROR(IF(표1_51121417202332[[#This Row],[스테이지]]=1,$K$3,$C29+IF(QUOTIENT(표1_51121417202332[[#This Row],[스테이지]],$M$3)=0,0,QUOTIENT(표1_51121417202332[[#This Row],[스테이지]],$M$3))*$L$3),"")</f>
        <v>47</v>
      </c>
      <c r="D30" s="2">
        <f>IFERROR(($K$4+(QUOTIENT((표1_51121417202332[[#This Row],[스테이지]]-1),$M$4)*$L$4)),"")</f>
        <v>15</v>
      </c>
      <c r="E30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62</v>
      </c>
      <c r="F30" s="6">
        <f>IFERROR(IF(표1_51121417202332[[#This Row],[스테이지]]=1,표1_51121417202332[[#This Row],[최종 획득 재화량]],IF($F29+표1_51121417202332[[#This Row],[최종 획득 재화량]]&gt;$P$3,$P$3+표1_51121417202332[[#This Row],[최종 획득 재화량]],$F29+표1_51121417202332[[#This Row],[최종 획득 재화량]])),"")</f>
        <v>519</v>
      </c>
    </row>
    <row r="31" spans="2:6">
      <c r="B31" s="5">
        <v>23</v>
      </c>
      <c r="C31" s="3">
        <f>IFERROR(IF(표1_51121417202332[[#This Row],[스테이지]]=1,$K$3,$C30+IF(QUOTIENT(표1_51121417202332[[#This Row],[스테이지]],$M$3)=0,0,QUOTIENT(표1_51121417202332[[#This Row],[스테이지]],$M$3))*$L$3),"")</f>
        <v>51</v>
      </c>
      <c r="D31" s="2">
        <f>IFERROR(($K$4+(QUOTIENT((표1_51121417202332[[#This Row],[스테이지]]-1),$M$4)*$L$4)),"")</f>
        <v>15</v>
      </c>
      <c r="E31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66</v>
      </c>
      <c r="F31" s="6">
        <f>IFERROR(IF(표1_51121417202332[[#This Row],[스테이지]]=1,표1_51121417202332[[#This Row],[최종 획득 재화량]],IF($F30+표1_51121417202332[[#This Row],[최종 획득 재화량]]&gt;$P$3,$P$3+표1_51121417202332[[#This Row],[최종 획득 재화량]],$F30+표1_51121417202332[[#This Row],[최종 획득 재화량]])),"")</f>
        <v>585</v>
      </c>
    </row>
    <row r="32" spans="2:6">
      <c r="B32" s="5">
        <v>24</v>
      </c>
      <c r="C32" s="3">
        <f>IFERROR(IF(표1_51121417202332[[#This Row],[스테이지]]=1,$K$3,$C31+IF(QUOTIENT(표1_51121417202332[[#This Row],[스테이지]],$M$3)=0,0,QUOTIENT(표1_51121417202332[[#This Row],[스테이지]],$M$3))*$L$3),"")</f>
        <v>55</v>
      </c>
      <c r="D32" s="2">
        <f>IFERROR(($K$4+(QUOTIENT((표1_51121417202332[[#This Row],[스테이지]]-1),$M$4)*$L$4)),"")</f>
        <v>15</v>
      </c>
      <c r="E32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70</v>
      </c>
      <c r="F32" s="6">
        <f>IFERROR(IF(표1_51121417202332[[#This Row],[스테이지]]=1,표1_51121417202332[[#This Row],[최종 획득 재화량]],IF($F31+표1_51121417202332[[#This Row],[최종 획득 재화량]]&gt;$P$3,$P$3+표1_51121417202332[[#This Row],[최종 획득 재화량]],$F31+표1_51121417202332[[#This Row],[최종 획득 재화량]])),"")</f>
        <v>655</v>
      </c>
    </row>
    <row r="33" spans="2:6">
      <c r="B33" s="5">
        <v>25</v>
      </c>
      <c r="C33" s="3">
        <f>IFERROR(IF(표1_51121417202332[[#This Row],[스테이지]]=1,$K$3,$C32+IF(QUOTIENT(표1_51121417202332[[#This Row],[스테이지]],$M$3)=0,0,QUOTIENT(표1_51121417202332[[#This Row],[스테이지]],$M$3))*$L$3),"")</f>
        <v>60</v>
      </c>
      <c r="D33" s="2">
        <f>IFERROR(($K$4+(QUOTIENT((표1_51121417202332[[#This Row],[스테이지]]-1),$M$4)*$L$4)),"")</f>
        <v>15</v>
      </c>
      <c r="E33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75</v>
      </c>
      <c r="F33" s="6">
        <f>IFERROR(IF(표1_51121417202332[[#This Row],[스테이지]]=1,표1_51121417202332[[#This Row],[최종 획득 재화량]],IF($F32+표1_51121417202332[[#This Row],[최종 획득 재화량]]&gt;$P$3,$P$3+표1_51121417202332[[#This Row],[최종 획득 재화량]],$F32+표1_51121417202332[[#This Row],[최종 획득 재화량]])),"")</f>
        <v>730</v>
      </c>
    </row>
    <row r="34" spans="2:6">
      <c r="B34" s="5">
        <v>26</v>
      </c>
      <c r="C34" s="3">
        <f>IFERROR(IF(표1_51121417202332[[#This Row],[스테이지]]=1,$K$3,$C33+IF(QUOTIENT(표1_51121417202332[[#This Row],[스테이지]],$M$3)=0,0,QUOTIENT(표1_51121417202332[[#This Row],[스테이지]],$M$3))*$L$3),"")</f>
        <v>65</v>
      </c>
      <c r="D34" s="2">
        <f>IFERROR(($K$4+(QUOTIENT((표1_51121417202332[[#This Row],[스테이지]]-1),$M$4)*$L$4)),"")</f>
        <v>15</v>
      </c>
      <c r="E34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80</v>
      </c>
      <c r="F34" s="6">
        <f>IFERROR(IF(표1_51121417202332[[#This Row],[스테이지]]=1,표1_51121417202332[[#This Row],[최종 획득 재화량]],IF($F33+표1_51121417202332[[#This Row],[최종 획득 재화량]]&gt;$P$3,$P$3+표1_51121417202332[[#This Row],[최종 획득 재화량]],$F33+표1_51121417202332[[#This Row],[최종 획득 재화량]])),"")</f>
        <v>810</v>
      </c>
    </row>
    <row r="35" spans="2:6">
      <c r="B35" s="5">
        <v>27</v>
      </c>
      <c r="C35" s="3">
        <f>IFERROR(IF(표1_51121417202332[[#This Row],[스테이지]]=1,$K$3,$C34+IF(QUOTIENT(표1_51121417202332[[#This Row],[스테이지]],$M$3)=0,0,QUOTIENT(표1_51121417202332[[#This Row],[스테이지]],$M$3))*$L$3),"")</f>
        <v>70</v>
      </c>
      <c r="D35" s="2">
        <f>IFERROR(($K$4+(QUOTIENT((표1_51121417202332[[#This Row],[스테이지]]-1),$M$4)*$L$4)),"")</f>
        <v>15</v>
      </c>
      <c r="E35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85</v>
      </c>
      <c r="F35" s="6">
        <f>IFERROR(IF(표1_51121417202332[[#This Row],[스테이지]]=1,표1_51121417202332[[#This Row],[최종 획득 재화량]],IF($F34+표1_51121417202332[[#This Row],[최종 획득 재화량]]&gt;$P$3,$P$3+표1_51121417202332[[#This Row],[최종 획득 재화량]],$F34+표1_51121417202332[[#This Row],[최종 획득 재화량]])),"")</f>
        <v>895</v>
      </c>
    </row>
    <row r="36" spans="2:6">
      <c r="B36" s="5">
        <v>28</v>
      </c>
      <c r="C36" s="3">
        <f>IFERROR(IF(표1_51121417202332[[#This Row],[스테이지]]=1,$K$3,$C35+IF(QUOTIENT(표1_51121417202332[[#This Row],[스테이지]],$M$3)=0,0,QUOTIENT(표1_51121417202332[[#This Row],[스테이지]],$M$3))*$L$3),"")</f>
        <v>75</v>
      </c>
      <c r="D36" s="2">
        <f>IFERROR(($K$4+(QUOTIENT((표1_51121417202332[[#This Row],[스테이지]]-1),$M$4)*$L$4)),"")</f>
        <v>15</v>
      </c>
      <c r="E36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90</v>
      </c>
      <c r="F36" s="6">
        <f>IFERROR(IF(표1_51121417202332[[#This Row],[스테이지]]=1,표1_51121417202332[[#This Row],[최종 획득 재화량]],IF($F35+표1_51121417202332[[#This Row],[최종 획득 재화량]]&gt;$P$3,$P$3+표1_51121417202332[[#This Row],[최종 획득 재화량]],$F35+표1_51121417202332[[#This Row],[최종 획득 재화량]])),"")</f>
        <v>985</v>
      </c>
    </row>
    <row r="37" spans="2:6">
      <c r="B37" s="5">
        <v>29</v>
      </c>
      <c r="C37" s="3">
        <f>IFERROR(IF(표1_51121417202332[[#This Row],[스테이지]]=1,$K$3,$C36+IF(QUOTIENT(표1_51121417202332[[#This Row],[스테이지]],$M$3)=0,0,QUOTIENT(표1_51121417202332[[#This Row],[스테이지]],$M$3))*$L$3),"")</f>
        <v>80</v>
      </c>
      <c r="D37" s="2">
        <f>IFERROR(($K$4+(QUOTIENT((표1_51121417202332[[#This Row],[스테이지]]-1),$M$4)*$L$4)),"")</f>
        <v>15</v>
      </c>
      <c r="E37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95</v>
      </c>
      <c r="F37" s="6">
        <f>IFERROR(IF(표1_51121417202332[[#This Row],[스테이지]]=1,표1_51121417202332[[#This Row],[최종 획득 재화량]],IF($F36+표1_51121417202332[[#This Row],[최종 획득 재화량]]&gt;$P$3,$P$3+표1_51121417202332[[#This Row],[최종 획득 재화량]],$F36+표1_51121417202332[[#This Row],[최종 획득 재화량]])),"")</f>
        <v>1080</v>
      </c>
    </row>
    <row r="38" spans="2:6">
      <c r="B38" s="5">
        <v>30</v>
      </c>
      <c r="C38" s="3">
        <f>IFERROR(IF(표1_51121417202332[[#This Row],[스테이지]]=1,$K$3,$C37+IF(QUOTIENT(표1_51121417202332[[#This Row],[스테이지]],$M$3)=0,0,QUOTIENT(표1_51121417202332[[#This Row],[스테이지]],$M$3))*$L$3),"")</f>
        <v>86</v>
      </c>
      <c r="D38" s="2">
        <f>IFERROR(($K$4+(QUOTIENT((표1_51121417202332[[#This Row],[스테이지]]-1),$M$4)*$L$4)),"")</f>
        <v>15</v>
      </c>
      <c r="E38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101</v>
      </c>
      <c r="F38" s="6">
        <f>IFERROR(IF(표1_51121417202332[[#This Row],[스테이지]]=1,표1_51121417202332[[#This Row],[최종 획득 재화량]],IF($F37+표1_51121417202332[[#This Row],[최종 획득 재화량]]&gt;$P$3,$P$3+표1_51121417202332[[#This Row],[최종 획득 재화량]],$F37+표1_51121417202332[[#This Row],[최종 획득 재화량]])),"")</f>
        <v>1181</v>
      </c>
    </row>
    <row r="39" spans="2:6">
      <c r="B39" s="5">
        <v>31</v>
      </c>
      <c r="C39" s="3">
        <f>IFERROR(IF(표1_51121417202332[[#This Row],[스테이지]]=1,$K$3,$C38+IF(QUOTIENT(표1_51121417202332[[#This Row],[스테이지]],$M$3)=0,0,QUOTIENT(표1_51121417202332[[#This Row],[스테이지]],$M$3))*$L$3),"")</f>
        <v>92</v>
      </c>
      <c r="D39" s="2">
        <f>IFERROR(($K$4+(QUOTIENT((표1_51121417202332[[#This Row],[스테이지]]-1),$M$4)*$L$4)),"")</f>
        <v>30</v>
      </c>
      <c r="E39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122</v>
      </c>
      <c r="F39" s="6">
        <f>IFERROR(IF(표1_51121417202332[[#This Row],[스테이지]]=1,표1_51121417202332[[#This Row],[최종 획득 재화량]],IF($F38+표1_51121417202332[[#This Row],[최종 획득 재화량]]&gt;$P$3,$P$3+표1_51121417202332[[#This Row],[최종 획득 재화량]],$F38+표1_51121417202332[[#This Row],[최종 획득 재화량]])),"")</f>
        <v>1303</v>
      </c>
    </row>
    <row r="40" spans="2:6">
      <c r="B40" s="5">
        <v>32</v>
      </c>
      <c r="C40" s="3">
        <f>IFERROR(IF(표1_51121417202332[[#This Row],[스테이지]]=1,$K$3,$C39+IF(QUOTIENT(표1_51121417202332[[#This Row],[스테이지]],$M$3)=0,0,QUOTIENT(표1_51121417202332[[#This Row],[스테이지]],$M$3))*$L$3),"")</f>
        <v>98</v>
      </c>
      <c r="D40" s="2">
        <f>IFERROR(($K$4+(QUOTIENT((표1_51121417202332[[#This Row],[스테이지]]-1),$M$4)*$L$4)),"")</f>
        <v>30</v>
      </c>
      <c r="E40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128</v>
      </c>
      <c r="F40" s="6">
        <f>IFERROR(IF(표1_51121417202332[[#This Row],[스테이지]]=1,표1_51121417202332[[#This Row],[최종 획득 재화량]],IF($F39+표1_51121417202332[[#This Row],[최종 획득 재화량]]&gt;$P$3,$P$3+표1_51121417202332[[#This Row],[최종 획득 재화량]],$F39+표1_51121417202332[[#This Row],[최종 획득 재화량]])),"")</f>
        <v>1431</v>
      </c>
    </row>
    <row r="41" spans="2:6">
      <c r="B41" s="5">
        <v>33</v>
      </c>
      <c r="C41" s="3">
        <f>IFERROR(IF(표1_51121417202332[[#This Row],[스테이지]]=1,$K$3,$C40+IF(QUOTIENT(표1_51121417202332[[#This Row],[스테이지]],$M$3)=0,0,QUOTIENT(표1_51121417202332[[#This Row],[스테이지]],$M$3))*$L$3),"")</f>
        <v>104</v>
      </c>
      <c r="D41" s="2">
        <f>IFERROR(($K$4+(QUOTIENT((표1_51121417202332[[#This Row],[스테이지]]-1),$M$4)*$L$4)),"")</f>
        <v>30</v>
      </c>
      <c r="E41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134</v>
      </c>
      <c r="F41" s="6">
        <f>IFERROR(IF(표1_51121417202332[[#This Row],[스테이지]]=1,표1_51121417202332[[#This Row],[최종 획득 재화량]],IF($F40+표1_51121417202332[[#This Row],[최종 획득 재화량]]&gt;$P$3,$P$3+표1_51121417202332[[#This Row],[최종 획득 재화량]],$F40+표1_51121417202332[[#This Row],[최종 획득 재화량]])),"")</f>
        <v>1565</v>
      </c>
    </row>
    <row r="42" spans="2:6">
      <c r="B42" s="5">
        <v>34</v>
      </c>
      <c r="C42" s="3">
        <f>IFERROR(IF(표1_51121417202332[[#This Row],[스테이지]]=1,$K$3,$C41+IF(QUOTIENT(표1_51121417202332[[#This Row],[스테이지]],$M$3)=0,0,QUOTIENT(표1_51121417202332[[#This Row],[스테이지]],$M$3))*$L$3),"")</f>
        <v>110</v>
      </c>
      <c r="D42" s="2">
        <f>IFERROR(($K$4+(QUOTIENT((표1_51121417202332[[#This Row],[스테이지]]-1),$M$4)*$L$4)),"")</f>
        <v>30</v>
      </c>
      <c r="E42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140</v>
      </c>
      <c r="F42" s="6">
        <f>IFERROR(IF(표1_51121417202332[[#This Row],[스테이지]]=1,표1_51121417202332[[#This Row],[최종 획득 재화량]],IF($F41+표1_51121417202332[[#This Row],[최종 획득 재화량]]&gt;$P$3,$P$3+표1_51121417202332[[#This Row],[최종 획득 재화량]],$F41+표1_51121417202332[[#This Row],[최종 획득 재화량]])),"")</f>
        <v>1705</v>
      </c>
    </row>
    <row r="43" spans="2:6">
      <c r="B43" s="5">
        <v>35</v>
      </c>
      <c r="C43" s="3">
        <f>IFERROR(IF(표1_51121417202332[[#This Row],[스테이지]]=1,$K$3,$C42+IF(QUOTIENT(표1_51121417202332[[#This Row],[스테이지]],$M$3)=0,0,QUOTIENT(표1_51121417202332[[#This Row],[스테이지]],$M$3))*$L$3),"")</f>
        <v>117</v>
      </c>
      <c r="D43" s="2">
        <f>IFERROR(($K$4+(QUOTIENT((표1_51121417202332[[#This Row],[스테이지]]-1),$M$4)*$L$4)),"")</f>
        <v>30</v>
      </c>
      <c r="E43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147</v>
      </c>
      <c r="F43" s="6">
        <f>IFERROR(IF(표1_51121417202332[[#This Row],[스테이지]]=1,표1_51121417202332[[#This Row],[최종 획득 재화량]],IF($F42+표1_51121417202332[[#This Row],[최종 획득 재화량]]&gt;$P$3,$P$3+표1_51121417202332[[#This Row],[최종 획득 재화량]],$F42+표1_51121417202332[[#This Row],[최종 획득 재화량]])),"")</f>
        <v>1852</v>
      </c>
    </row>
    <row r="44" spans="2:6">
      <c r="B44" s="5">
        <v>36</v>
      </c>
      <c r="C44" s="3">
        <f>IFERROR(IF(표1_51121417202332[[#This Row],[스테이지]]=1,$K$3,$C43+IF(QUOTIENT(표1_51121417202332[[#This Row],[스테이지]],$M$3)=0,0,QUOTIENT(표1_51121417202332[[#This Row],[스테이지]],$M$3))*$L$3),"")</f>
        <v>124</v>
      </c>
      <c r="D44" s="2">
        <f>IFERROR(($K$4+(QUOTIENT((표1_51121417202332[[#This Row],[스테이지]]-1),$M$4)*$L$4)),"")</f>
        <v>30</v>
      </c>
      <c r="E44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154</v>
      </c>
      <c r="F44" s="6">
        <f>IFERROR(IF(표1_51121417202332[[#This Row],[스테이지]]=1,표1_51121417202332[[#This Row],[최종 획득 재화량]],IF($F43+표1_51121417202332[[#This Row],[최종 획득 재화량]]&gt;$P$3,$P$3+표1_51121417202332[[#This Row],[최종 획득 재화량]],$F43+표1_51121417202332[[#This Row],[최종 획득 재화량]])),"")</f>
        <v>2006</v>
      </c>
    </row>
    <row r="45" spans="2:6">
      <c r="B45" s="5">
        <v>37</v>
      </c>
      <c r="C45" s="3">
        <f>IFERROR(IF(표1_51121417202332[[#This Row],[스테이지]]=1,$K$3,$C44+IF(QUOTIENT(표1_51121417202332[[#This Row],[스테이지]],$M$3)=0,0,QUOTIENT(표1_51121417202332[[#This Row],[스테이지]],$M$3))*$L$3),"")</f>
        <v>131</v>
      </c>
      <c r="D45" s="2">
        <f>IFERROR(($K$4+(QUOTIENT((표1_51121417202332[[#This Row],[스테이지]]-1),$M$4)*$L$4)),"")</f>
        <v>30</v>
      </c>
      <c r="E45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161</v>
      </c>
      <c r="F45" s="6">
        <f>IFERROR(IF(표1_51121417202332[[#This Row],[스테이지]]=1,표1_51121417202332[[#This Row],[최종 획득 재화량]],IF($F44+표1_51121417202332[[#This Row],[최종 획득 재화량]]&gt;$P$3,$P$3+표1_51121417202332[[#This Row],[최종 획득 재화량]],$F44+표1_51121417202332[[#This Row],[최종 획득 재화량]])),"")</f>
        <v>2167</v>
      </c>
    </row>
    <row r="46" spans="2:6">
      <c r="B46" s="5">
        <v>38</v>
      </c>
      <c r="C46" s="3">
        <f>IFERROR(IF(표1_51121417202332[[#This Row],[스테이지]]=1,$K$3,$C45+IF(QUOTIENT(표1_51121417202332[[#This Row],[스테이지]],$M$3)=0,0,QUOTIENT(표1_51121417202332[[#This Row],[스테이지]],$M$3))*$L$3),"")</f>
        <v>138</v>
      </c>
      <c r="D46" s="2">
        <f>IFERROR(($K$4+(QUOTIENT((표1_51121417202332[[#This Row],[스테이지]]-1),$M$4)*$L$4)),"")</f>
        <v>30</v>
      </c>
      <c r="E46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168</v>
      </c>
      <c r="F46" s="6">
        <f>IFERROR(IF(표1_51121417202332[[#This Row],[스테이지]]=1,표1_51121417202332[[#This Row],[최종 획득 재화량]],IF($F45+표1_51121417202332[[#This Row],[최종 획득 재화량]]&gt;$P$3,$P$3+표1_51121417202332[[#This Row],[최종 획득 재화량]],$F45+표1_51121417202332[[#This Row],[최종 획득 재화량]])),"")</f>
        <v>2335</v>
      </c>
    </row>
    <row r="47" spans="2:6">
      <c r="B47" s="5">
        <v>39</v>
      </c>
      <c r="C47" s="3">
        <f>IFERROR(IF(표1_51121417202332[[#This Row],[스테이지]]=1,$K$3,$C46+IF(QUOTIENT(표1_51121417202332[[#This Row],[스테이지]],$M$3)=0,0,QUOTIENT(표1_51121417202332[[#This Row],[스테이지]],$M$3))*$L$3),"")</f>
        <v>145</v>
      </c>
      <c r="D47" s="2">
        <f>IFERROR(($K$4+(QUOTIENT((표1_51121417202332[[#This Row],[스테이지]]-1),$M$4)*$L$4)),"")</f>
        <v>30</v>
      </c>
      <c r="E47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175</v>
      </c>
      <c r="F47" s="6">
        <f>IFERROR(IF(표1_51121417202332[[#This Row],[스테이지]]=1,표1_51121417202332[[#This Row],[최종 획득 재화량]],IF($F46+표1_51121417202332[[#This Row],[최종 획득 재화량]]&gt;$P$3,$P$3+표1_51121417202332[[#This Row],[최종 획득 재화량]],$F46+표1_51121417202332[[#This Row],[최종 획득 재화량]])),"")</f>
        <v>2510</v>
      </c>
    </row>
    <row r="48" spans="2:6">
      <c r="B48" s="5">
        <v>40</v>
      </c>
      <c r="C48" s="3">
        <f>IFERROR(IF(표1_51121417202332[[#This Row],[스테이지]]=1,$K$3,$C47+IF(QUOTIENT(표1_51121417202332[[#This Row],[스테이지]],$M$3)=0,0,QUOTIENT(표1_51121417202332[[#This Row],[스테이지]],$M$3))*$L$3),"")</f>
        <v>153</v>
      </c>
      <c r="D48" s="2">
        <f>IFERROR(($K$4+(QUOTIENT((표1_51121417202332[[#This Row],[스테이지]]-1),$M$4)*$L$4)),"")</f>
        <v>30</v>
      </c>
      <c r="E48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183</v>
      </c>
      <c r="F48" s="6">
        <f>IFERROR(IF(표1_51121417202332[[#This Row],[스테이지]]=1,표1_51121417202332[[#This Row],[최종 획득 재화량]],IF($F47+표1_51121417202332[[#This Row],[최종 획득 재화량]]&gt;$P$3,$P$3+표1_51121417202332[[#This Row],[최종 획득 재화량]],$F47+표1_51121417202332[[#This Row],[최종 획득 재화량]])),"")</f>
        <v>2693</v>
      </c>
    </row>
    <row r="49" spans="2:6">
      <c r="B49" s="5">
        <v>41</v>
      </c>
      <c r="C49" s="3">
        <f>IFERROR(IF(표1_51121417202332[[#This Row],[스테이지]]=1,$K$3,$C48+IF(QUOTIENT(표1_51121417202332[[#This Row],[스테이지]],$M$3)=0,0,QUOTIENT(표1_51121417202332[[#This Row],[스테이지]],$M$3))*$L$3),"")</f>
        <v>161</v>
      </c>
      <c r="D49" s="2">
        <f>IFERROR(($K$4+(QUOTIENT((표1_51121417202332[[#This Row],[스테이지]]-1),$M$4)*$L$4)),"")</f>
        <v>30</v>
      </c>
      <c r="E49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191</v>
      </c>
      <c r="F49" s="6">
        <f>IFERROR(IF(표1_51121417202332[[#This Row],[스테이지]]=1,표1_51121417202332[[#This Row],[최종 획득 재화량]],IF($F48+표1_51121417202332[[#This Row],[최종 획득 재화량]]&gt;$P$3,$P$3+표1_51121417202332[[#This Row],[최종 획득 재화량]],$F48+표1_51121417202332[[#This Row],[최종 획득 재화량]])),"")</f>
        <v>2884</v>
      </c>
    </row>
    <row r="50" spans="2:6">
      <c r="B50" s="5">
        <v>42</v>
      </c>
      <c r="C50" s="3">
        <f>IFERROR(IF(표1_51121417202332[[#This Row],[스테이지]]=1,$K$3,$C49+IF(QUOTIENT(표1_51121417202332[[#This Row],[스테이지]],$M$3)=0,0,QUOTIENT(표1_51121417202332[[#This Row],[스테이지]],$M$3))*$L$3),"")</f>
        <v>169</v>
      </c>
      <c r="D50" s="2">
        <f>IFERROR(($K$4+(QUOTIENT((표1_51121417202332[[#This Row],[스테이지]]-1),$M$4)*$L$4)),"")</f>
        <v>30</v>
      </c>
      <c r="E50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199</v>
      </c>
      <c r="F50" s="6">
        <f>IFERROR(IF(표1_51121417202332[[#This Row],[스테이지]]=1,표1_51121417202332[[#This Row],[최종 획득 재화량]],IF($F49+표1_51121417202332[[#This Row],[최종 획득 재화량]]&gt;$P$3,$P$3+표1_51121417202332[[#This Row],[최종 획득 재화량]],$F49+표1_51121417202332[[#This Row],[최종 획득 재화량]])),"")</f>
        <v>3083</v>
      </c>
    </row>
    <row r="51" spans="2:6">
      <c r="B51" s="5">
        <v>43</v>
      </c>
      <c r="C51" s="3">
        <f>IFERROR(IF(표1_51121417202332[[#This Row],[스테이지]]=1,$K$3,$C50+IF(QUOTIENT(표1_51121417202332[[#This Row],[스테이지]],$M$3)=0,0,QUOTIENT(표1_51121417202332[[#This Row],[스테이지]],$M$3))*$L$3),"")</f>
        <v>177</v>
      </c>
      <c r="D51" s="2">
        <f>IFERROR(($K$4+(QUOTIENT((표1_51121417202332[[#This Row],[스테이지]]-1),$M$4)*$L$4)),"")</f>
        <v>30</v>
      </c>
      <c r="E51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207</v>
      </c>
      <c r="F51" s="6">
        <f>IFERROR(IF(표1_51121417202332[[#This Row],[스테이지]]=1,표1_51121417202332[[#This Row],[최종 획득 재화량]],IF($F50+표1_51121417202332[[#This Row],[최종 획득 재화량]]&gt;$P$3,$P$3+표1_51121417202332[[#This Row],[최종 획득 재화량]],$F50+표1_51121417202332[[#This Row],[최종 획득 재화량]])),"")</f>
        <v>3290</v>
      </c>
    </row>
    <row r="52" spans="2:6">
      <c r="B52" s="5">
        <v>44</v>
      </c>
      <c r="C52" s="3">
        <f>IFERROR(IF(표1_51121417202332[[#This Row],[스테이지]]=1,$K$3,$C51+IF(QUOTIENT(표1_51121417202332[[#This Row],[스테이지]],$M$3)=0,0,QUOTIENT(표1_51121417202332[[#This Row],[스테이지]],$M$3))*$L$3),"")</f>
        <v>185</v>
      </c>
      <c r="D52" s="2">
        <f>IFERROR(($K$4+(QUOTIENT((표1_51121417202332[[#This Row],[스테이지]]-1),$M$4)*$L$4)),"")</f>
        <v>30</v>
      </c>
      <c r="E52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215</v>
      </c>
      <c r="F52" s="6">
        <f>IFERROR(IF(표1_51121417202332[[#This Row],[스테이지]]=1,표1_51121417202332[[#This Row],[최종 획득 재화량]],IF($F51+표1_51121417202332[[#This Row],[최종 획득 재화량]]&gt;$P$3,$P$3+표1_51121417202332[[#This Row],[최종 획득 재화량]],$F51+표1_51121417202332[[#This Row],[최종 획득 재화량]])),"")</f>
        <v>3505</v>
      </c>
    </row>
    <row r="53" spans="2:6">
      <c r="B53" s="5">
        <v>45</v>
      </c>
      <c r="C53" s="3">
        <f>IFERROR(IF(표1_51121417202332[[#This Row],[스테이지]]=1,$K$3,$C52+IF(QUOTIENT(표1_51121417202332[[#This Row],[스테이지]],$M$3)=0,0,QUOTIENT(표1_51121417202332[[#This Row],[스테이지]],$M$3))*$L$3),"")</f>
        <v>194</v>
      </c>
      <c r="D53" s="2">
        <f>IFERROR(($K$4+(QUOTIENT((표1_51121417202332[[#This Row],[스테이지]]-1),$M$4)*$L$4)),"")</f>
        <v>30</v>
      </c>
      <c r="E53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224</v>
      </c>
      <c r="F53" s="6">
        <f>IFERROR(IF(표1_51121417202332[[#This Row],[스테이지]]=1,표1_51121417202332[[#This Row],[최종 획득 재화량]],IF($F52+표1_51121417202332[[#This Row],[최종 획득 재화량]]&gt;$P$3,$P$3+표1_51121417202332[[#This Row],[최종 획득 재화량]],$F52+표1_51121417202332[[#This Row],[최종 획득 재화량]])),"")</f>
        <v>3729</v>
      </c>
    </row>
    <row r="54" spans="2:6">
      <c r="B54" s="5">
        <v>46</v>
      </c>
      <c r="C54" s="3">
        <f>IFERROR(IF(표1_51121417202332[[#This Row],[스테이지]]=1,$K$3,$C53+IF(QUOTIENT(표1_51121417202332[[#This Row],[스테이지]],$M$3)=0,0,QUOTIENT(표1_51121417202332[[#This Row],[스테이지]],$M$3))*$L$3),"")</f>
        <v>203</v>
      </c>
      <c r="D54" s="2">
        <f>IFERROR(($K$4+(QUOTIENT((표1_51121417202332[[#This Row],[스테이지]]-1),$M$4)*$L$4)),"")</f>
        <v>45</v>
      </c>
      <c r="E54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248</v>
      </c>
      <c r="F54" s="6">
        <f>IFERROR(IF(표1_51121417202332[[#This Row],[스테이지]]=1,표1_51121417202332[[#This Row],[최종 획득 재화량]],IF($F53+표1_51121417202332[[#This Row],[최종 획득 재화량]]&gt;$P$3,$P$3+표1_51121417202332[[#This Row],[최종 획득 재화량]],$F53+표1_51121417202332[[#This Row],[최종 획득 재화량]])),"")</f>
        <v>3977</v>
      </c>
    </row>
    <row r="55" spans="2:6">
      <c r="B55" s="5">
        <v>47</v>
      </c>
      <c r="C55" s="3">
        <f>IFERROR(IF(표1_51121417202332[[#This Row],[스테이지]]=1,$K$3,$C54+IF(QUOTIENT(표1_51121417202332[[#This Row],[스테이지]],$M$3)=0,0,QUOTIENT(표1_51121417202332[[#This Row],[스테이지]],$M$3))*$L$3),"")</f>
        <v>212</v>
      </c>
      <c r="D55" s="2">
        <f>IFERROR(($K$4+(QUOTIENT((표1_51121417202332[[#This Row],[스테이지]]-1),$M$4)*$L$4)),"")</f>
        <v>45</v>
      </c>
      <c r="E55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257</v>
      </c>
      <c r="F55" s="6">
        <f>IFERROR(IF(표1_51121417202332[[#This Row],[스테이지]]=1,표1_51121417202332[[#This Row],[최종 획득 재화량]],IF($F54+표1_51121417202332[[#This Row],[최종 획득 재화량]]&gt;$P$3,$P$3+표1_51121417202332[[#This Row],[최종 획득 재화량]],$F54+표1_51121417202332[[#This Row],[최종 획득 재화량]])),"")</f>
        <v>4234</v>
      </c>
    </row>
    <row r="56" spans="2:6">
      <c r="B56" s="5">
        <v>48</v>
      </c>
      <c r="C56" s="3">
        <f>IFERROR(IF(표1_51121417202332[[#This Row],[스테이지]]=1,$K$3,$C55+IF(QUOTIENT(표1_51121417202332[[#This Row],[스테이지]],$M$3)=0,0,QUOTIENT(표1_51121417202332[[#This Row],[스테이지]],$M$3))*$L$3),"")</f>
        <v>221</v>
      </c>
      <c r="D56" s="2">
        <f>IFERROR(($K$4+(QUOTIENT((표1_51121417202332[[#This Row],[스테이지]]-1),$M$4)*$L$4)),"")</f>
        <v>45</v>
      </c>
      <c r="E56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266</v>
      </c>
      <c r="F56" s="6">
        <f>IFERROR(IF(표1_51121417202332[[#This Row],[스테이지]]=1,표1_51121417202332[[#This Row],[최종 획득 재화량]],IF($F55+표1_51121417202332[[#This Row],[최종 획득 재화량]]&gt;$P$3,$P$3+표1_51121417202332[[#This Row],[최종 획득 재화량]],$F55+표1_51121417202332[[#This Row],[최종 획득 재화량]])),"")</f>
        <v>4500</v>
      </c>
    </row>
    <row r="57" spans="2:6">
      <c r="B57" s="5">
        <v>49</v>
      </c>
      <c r="C57" s="3">
        <f>IFERROR(IF(표1_51121417202332[[#This Row],[스테이지]]=1,$K$3,$C56+IF(QUOTIENT(표1_51121417202332[[#This Row],[스테이지]],$M$3)=0,0,QUOTIENT(표1_51121417202332[[#This Row],[스테이지]],$M$3))*$L$3),"")</f>
        <v>230</v>
      </c>
      <c r="D57" s="2">
        <f>IFERROR(($K$4+(QUOTIENT((표1_51121417202332[[#This Row],[스테이지]]-1),$M$4)*$L$4)),"")</f>
        <v>45</v>
      </c>
      <c r="E57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275</v>
      </c>
      <c r="F57" s="6">
        <f>IFERROR(IF(표1_51121417202332[[#This Row],[스테이지]]=1,표1_51121417202332[[#This Row],[최종 획득 재화량]],IF($F56+표1_51121417202332[[#This Row],[최종 획득 재화량]]&gt;$P$3,$P$3+표1_51121417202332[[#This Row],[최종 획득 재화량]],$F56+표1_51121417202332[[#This Row],[최종 획득 재화량]])),"")</f>
        <v>4775</v>
      </c>
    </row>
    <row r="58" spans="2:6">
      <c r="B58" s="5">
        <v>50</v>
      </c>
      <c r="C58" s="3">
        <f>IFERROR(IF(표1_51121417202332[[#This Row],[스테이지]]=1,$K$3,$C57+IF(QUOTIENT(표1_51121417202332[[#This Row],[스테이지]],$M$3)=0,0,QUOTIENT(표1_51121417202332[[#This Row],[스테이지]],$M$3))*$L$3),"")</f>
        <v>240</v>
      </c>
      <c r="D58" s="2">
        <f>IFERROR(($K$4+(QUOTIENT((표1_51121417202332[[#This Row],[스테이지]]-1),$M$4)*$L$4)),"")</f>
        <v>45</v>
      </c>
      <c r="E58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285</v>
      </c>
      <c r="F58" s="6">
        <f>IFERROR(IF(표1_51121417202332[[#This Row],[스테이지]]=1,표1_51121417202332[[#This Row],[최종 획득 재화량]],IF($F57+표1_51121417202332[[#This Row],[최종 획득 재화량]]&gt;$P$3,$P$3+표1_51121417202332[[#This Row],[최종 획득 재화량]],$F57+표1_51121417202332[[#This Row],[최종 획득 재화량]])),"")</f>
        <v>5060</v>
      </c>
    </row>
    <row r="59" spans="2:6">
      <c r="B59" s="5">
        <v>51</v>
      </c>
      <c r="C59" s="3">
        <f>IFERROR(IF(표1_51121417202332[[#This Row],[스테이지]]=1,$K$3,$C58+IF(QUOTIENT(표1_51121417202332[[#This Row],[스테이지]],$M$3)=0,0,QUOTIENT(표1_51121417202332[[#This Row],[스테이지]],$M$3))*$L$3),"")</f>
        <v>250</v>
      </c>
      <c r="D59" s="2">
        <f>IFERROR(($K$4+(QUOTIENT((표1_51121417202332[[#This Row],[스테이지]]-1),$M$4)*$L$4)),"")</f>
        <v>45</v>
      </c>
      <c r="E59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295</v>
      </c>
      <c r="F59" s="6">
        <f>IFERROR(IF(표1_51121417202332[[#This Row],[스테이지]]=1,표1_51121417202332[[#This Row],[최종 획득 재화량]],IF($F58+표1_51121417202332[[#This Row],[최종 획득 재화량]]&gt;$P$3,$P$3+표1_51121417202332[[#This Row],[최종 획득 재화량]],$F58+표1_51121417202332[[#This Row],[최종 획득 재화량]])),"")</f>
        <v>5355</v>
      </c>
    </row>
    <row r="60" spans="2:6">
      <c r="B60" s="5">
        <v>52</v>
      </c>
      <c r="C60" s="3">
        <f>IFERROR(IF(표1_51121417202332[[#This Row],[스테이지]]=1,$K$3,$C59+IF(QUOTIENT(표1_51121417202332[[#This Row],[스테이지]],$M$3)=0,0,QUOTIENT(표1_51121417202332[[#This Row],[스테이지]],$M$3))*$L$3),"")</f>
        <v>260</v>
      </c>
      <c r="D60" s="2">
        <f>IFERROR(($K$4+(QUOTIENT((표1_51121417202332[[#This Row],[스테이지]]-1),$M$4)*$L$4)),"")</f>
        <v>45</v>
      </c>
      <c r="E60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305</v>
      </c>
      <c r="F60" s="6">
        <f>IFERROR(IF(표1_51121417202332[[#This Row],[스테이지]]=1,표1_51121417202332[[#This Row],[최종 획득 재화량]],IF($F59+표1_51121417202332[[#This Row],[최종 획득 재화량]]&gt;$P$3,$P$3+표1_51121417202332[[#This Row],[최종 획득 재화량]],$F59+표1_51121417202332[[#This Row],[최종 획득 재화량]])),"")</f>
        <v>5660</v>
      </c>
    </row>
    <row r="61" spans="2:6">
      <c r="B61" s="5">
        <v>53</v>
      </c>
      <c r="C61" s="3">
        <f>IFERROR(IF(표1_51121417202332[[#This Row],[스테이지]]=1,$K$3,$C60+IF(QUOTIENT(표1_51121417202332[[#This Row],[스테이지]],$M$3)=0,0,QUOTIENT(표1_51121417202332[[#This Row],[스테이지]],$M$3))*$L$3),"")</f>
        <v>270</v>
      </c>
      <c r="D61" s="2">
        <f>IFERROR(($K$4+(QUOTIENT((표1_51121417202332[[#This Row],[스테이지]]-1),$M$4)*$L$4)),"")</f>
        <v>45</v>
      </c>
      <c r="E61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315</v>
      </c>
      <c r="F61" s="6">
        <f>IFERROR(IF(표1_51121417202332[[#This Row],[스테이지]]=1,표1_51121417202332[[#This Row],[최종 획득 재화량]],IF($F60+표1_51121417202332[[#This Row],[최종 획득 재화량]]&gt;$P$3,$P$3+표1_51121417202332[[#This Row],[최종 획득 재화량]],$F60+표1_51121417202332[[#This Row],[최종 획득 재화량]])),"")</f>
        <v>5975</v>
      </c>
    </row>
    <row r="62" spans="2:6">
      <c r="B62" s="5">
        <v>54</v>
      </c>
      <c r="C62" s="3">
        <f>IFERROR(IF(표1_51121417202332[[#This Row],[스테이지]]=1,$K$3,$C61+IF(QUOTIENT(표1_51121417202332[[#This Row],[스테이지]],$M$3)=0,0,QUOTIENT(표1_51121417202332[[#This Row],[스테이지]],$M$3))*$L$3),"")</f>
        <v>280</v>
      </c>
      <c r="D62" s="2">
        <f>IFERROR(($K$4+(QUOTIENT((표1_51121417202332[[#This Row],[스테이지]]-1),$M$4)*$L$4)),"")</f>
        <v>45</v>
      </c>
      <c r="E62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325</v>
      </c>
      <c r="F62" s="6">
        <f>IFERROR(IF(표1_51121417202332[[#This Row],[스테이지]]=1,표1_51121417202332[[#This Row],[최종 획득 재화량]],IF($F61+표1_51121417202332[[#This Row],[최종 획득 재화량]]&gt;$P$3,$P$3+표1_51121417202332[[#This Row],[최종 획득 재화량]],$F61+표1_51121417202332[[#This Row],[최종 획득 재화량]])),"")</f>
        <v>6300</v>
      </c>
    </row>
    <row r="63" spans="2:6">
      <c r="B63" s="5">
        <v>55</v>
      </c>
      <c r="C63" s="3">
        <f>IFERROR(IF(표1_51121417202332[[#This Row],[스테이지]]=1,$K$3,$C62+IF(QUOTIENT(표1_51121417202332[[#This Row],[스테이지]],$M$3)=0,0,QUOTIENT(표1_51121417202332[[#This Row],[스테이지]],$M$3))*$L$3),"")</f>
        <v>291</v>
      </c>
      <c r="D63" s="2">
        <f>IFERROR(($K$4+(QUOTIENT((표1_51121417202332[[#This Row],[스테이지]]-1),$M$4)*$L$4)),"")</f>
        <v>45</v>
      </c>
      <c r="E63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336</v>
      </c>
      <c r="F63" s="6">
        <f>IFERROR(IF(표1_51121417202332[[#This Row],[스테이지]]=1,표1_51121417202332[[#This Row],[최종 획득 재화량]],IF($F62+표1_51121417202332[[#This Row],[최종 획득 재화량]]&gt;$P$3,$P$3+표1_51121417202332[[#This Row],[최종 획득 재화량]],$F62+표1_51121417202332[[#This Row],[최종 획득 재화량]])),"")</f>
        <v>6636</v>
      </c>
    </row>
    <row r="64" spans="2:6">
      <c r="B64" s="5">
        <v>56</v>
      </c>
      <c r="C64" s="3">
        <f>IFERROR(IF(표1_51121417202332[[#This Row],[스테이지]]=1,$K$3,$C63+IF(QUOTIENT(표1_51121417202332[[#This Row],[스테이지]],$M$3)=0,0,QUOTIENT(표1_51121417202332[[#This Row],[스테이지]],$M$3))*$L$3),"")</f>
        <v>302</v>
      </c>
      <c r="D64" s="2">
        <f>IFERROR(($K$4+(QUOTIENT((표1_51121417202332[[#This Row],[스테이지]]-1),$M$4)*$L$4)),"")</f>
        <v>45</v>
      </c>
      <c r="E64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347</v>
      </c>
      <c r="F64" s="6">
        <f>IFERROR(IF(표1_51121417202332[[#This Row],[스테이지]]=1,표1_51121417202332[[#This Row],[최종 획득 재화량]],IF($F63+표1_51121417202332[[#This Row],[최종 획득 재화량]]&gt;$P$3,$P$3+표1_51121417202332[[#This Row],[최종 획득 재화량]],$F63+표1_51121417202332[[#This Row],[최종 획득 재화량]])),"")</f>
        <v>6983</v>
      </c>
    </row>
    <row r="65" spans="2:6">
      <c r="B65" s="5">
        <v>57</v>
      </c>
      <c r="C65" s="3">
        <f>IFERROR(IF(표1_51121417202332[[#This Row],[스테이지]]=1,$K$3,$C64+IF(QUOTIENT(표1_51121417202332[[#This Row],[스테이지]],$M$3)=0,0,QUOTIENT(표1_51121417202332[[#This Row],[스테이지]],$M$3))*$L$3),"")</f>
        <v>313</v>
      </c>
      <c r="D65" s="2">
        <f>IFERROR(($K$4+(QUOTIENT((표1_51121417202332[[#This Row],[스테이지]]-1),$M$4)*$L$4)),"")</f>
        <v>45</v>
      </c>
      <c r="E65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358</v>
      </c>
      <c r="F65" s="6">
        <f>IFERROR(IF(표1_51121417202332[[#This Row],[스테이지]]=1,표1_51121417202332[[#This Row],[최종 획득 재화량]],IF($F64+표1_51121417202332[[#This Row],[최종 획득 재화량]]&gt;$P$3,$P$3+표1_51121417202332[[#This Row],[최종 획득 재화량]],$F64+표1_51121417202332[[#This Row],[최종 획득 재화량]])),"")</f>
        <v>7341</v>
      </c>
    </row>
    <row r="66" spans="2:6">
      <c r="B66" s="5">
        <v>58</v>
      </c>
      <c r="C66" s="3">
        <f>IFERROR(IF(표1_51121417202332[[#This Row],[스테이지]]=1,$K$3,$C65+IF(QUOTIENT(표1_51121417202332[[#This Row],[스테이지]],$M$3)=0,0,QUOTIENT(표1_51121417202332[[#This Row],[스테이지]],$M$3))*$L$3),"")</f>
        <v>324</v>
      </c>
      <c r="D66" s="2">
        <f>IFERROR(($K$4+(QUOTIENT((표1_51121417202332[[#This Row],[스테이지]]-1),$M$4)*$L$4)),"")</f>
        <v>45</v>
      </c>
      <c r="E66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369</v>
      </c>
      <c r="F66" s="6">
        <f>IFERROR(IF(표1_51121417202332[[#This Row],[스테이지]]=1,표1_51121417202332[[#This Row],[최종 획득 재화량]],IF($F65+표1_51121417202332[[#This Row],[최종 획득 재화량]]&gt;$P$3,$P$3+표1_51121417202332[[#This Row],[최종 획득 재화량]],$F65+표1_51121417202332[[#This Row],[최종 획득 재화량]])),"")</f>
        <v>7710</v>
      </c>
    </row>
    <row r="67" spans="2:6">
      <c r="B67" s="5">
        <v>59</v>
      </c>
      <c r="C67" s="3">
        <f>IFERROR(IF(표1_51121417202332[[#This Row],[스테이지]]=1,$K$3,$C66+IF(QUOTIENT(표1_51121417202332[[#This Row],[스테이지]],$M$3)=0,0,QUOTIENT(표1_51121417202332[[#This Row],[스테이지]],$M$3))*$L$3),"")</f>
        <v>335</v>
      </c>
      <c r="D67" s="2">
        <f>IFERROR(($K$4+(QUOTIENT((표1_51121417202332[[#This Row],[스테이지]]-1),$M$4)*$L$4)),"")</f>
        <v>45</v>
      </c>
      <c r="E67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380</v>
      </c>
      <c r="F67" s="6">
        <f>IFERROR(IF(표1_51121417202332[[#This Row],[스테이지]]=1,표1_51121417202332[[#This Row],[최종 획득 재화량]],IF($F66+표1_51121417202332[[#This Row],[최종 획득 재화량]]&gt;$P$3,$P$3+표1_51121417202332[[#This Row],[최종 획득 재화량]],$F66+표1_51121417202332[[#This Row],[최종 획득 재화량]])),"")</f>
        <v>8090</v>
      </c>
    </row>
    <row r="68" spans="2:6">
      <c r="B68" s="5">
        <v>60</v>
      </c>
      <c r="C68" s="3">
        <f>IFERROR(IF(표1_51121417202332[[#This Row],[스테이지]]=1,$K$3,$C67+IF(QUOTIENT(표1_51121417202332[[#This Row],[스테이지]],$M$3)=0,0,QUOTIENT(표1_51121417202332[[#This Row],[스테이지]],$M$3))*$L$3),"")</f>
        <v>347</v>
      </c>
      <c r="D68" s="2">
        <f>IFERROR(($K$4+(QUOTIENT((표1_51121417202332[[#This Row],[스테이지]]-1),$M$4)*$L$4)),"")</f>
        <v>45</v>
      </c>
      <c r="E68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392</v>
      </c>
      <c r="F68" s="6">
        <f>IFERROR(IF(표1_51121417202332[[#This Row],[스테이지]]=1,표1_51121417202332[[#This Row],[최종 획득 재화량]],IF($F67+표1_51121417202332[[#This Row],[최종 획득 재화량]]&gt;$P$3,$P$3+표1_51121417202332[[#This Row],[최종 획득 재화량]],$F67+표1_51121417202332[[#This Row],[최종 획득 재화량]])),"")</f>
        <v>8482</v>
      </c>
    </row>
    <row r="69" spans="2:6">
      <c r="B69" s="5">
        <v>61</v>
      </c>
      <c r="C69" s="3">
        <f>IFERROR(IF(표1_51121417202332[[#This Row],[스테이지]]=1,$K$3,$C68+IF(QUOTIENT(표1_51121417202332[[#This Row],[스테이지]],$M$3)=0,0,QUOTIENT(표1_51121417202332[[#This Row],[스테이지]],$M$3))*$L$3),"")</f>
        <v>359</v>
      </c>
      <c r="D69" s="2">
        <f>IFERROR(($K$4+(QUOTIENT((표1_51121417202332[[#This Row],[스테이지]]-1),$M$4)*$L$4)),"")</f>
        <v>60</v>
      </c>
      <c r="E69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419</v>
      </c>
      <c r="F69" s="6">
        <f>IFERROR(IF(표1_51121417202332[[#This Row],[스테이지]]=1,표1_51121417202332[[#This Row],[최종 획득 재화량]],IF($F68+표1_51121417202332[[#This Row],[최종 획득 재화량]]&gt;$P$3,$P$3+표1_51121417202332[[#This Row],[최종 획득 재화량]],$F68+표1_51121417202332[[#This Row],[최종 획득 재화량]])),"")</f>
        <v>8901</v>
      </c>
    </row>
    <row r="70" spans="2:6">
      <c r="B70" s="5">
        <v>62</v>
      </c>
      <c r="C70" s="3">
        <f>IFERROR(IF(표1_51121417202332[[#This Row],[스테이지]]=1,$K$3,$C69+IF(QUOTIENT(표1_51121417202332[[#This Row],[스테이지]],$M$3)=0,0,QUOTIENT(표1_51121417202332[[#This Row],[스테이지]],$M$3))*$L$3),"")</f>
        <v>371</v>
      </c>
      <c r="D70" s="2">
        <f>IFERROR(($K$4+(QUOTIENT((표1_51121417202332[[#This Row],[스테이지]]-1),$M$4)*$L$4)),"")</f>
        <v>60</v>
      </c>
      <c r="E70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431</v>
      </c>
      <c r="F70" s="6">
        <f>IFERROR(IF(표1_51121417202332[[#This Row],[스테이지]]=1,표1_51121417202332[[#This Row],[최종 획득 재화량]],IF($F69+표1_51121417202332[[#This Row],[최종 획득 재화량]]&gt;$P$3,$P$3+표1_51121417202332[[#This Row],[최종 획득 재화량]],$F69+표1_51121417202332[[#This Row],[최종 획득 재화량]])),"")</f>
        <v>9332</v>
      </c>
    </row>
    <row r="71" spans="2:6">
      <c r="B71" s="5">
        <v>63</v>
      </c>
      <c r="C71" s="3">
        <f>IFERROR(IF(표1_51121417202332[[#This Row],[스테이지]]=1,$K$3,$C70+IF(QUOTIENT(표1_51121417202332[[#This Row],[스테이지]],$M$3)=0,0,QUOTIENT(표1_51121417202332[[#This Row],[스테이지]],$M$3))*$L$3),"")</f>
        <v>383</v>
      </c>
      <c r="D71" s="2">
        <f>IFERROR(($K$4+(QUOTIENT((표1_51121417202332[[#This Row],[스테이지]]-1),$M$4)*$L$4)),"")</f>
        <v>60</v>
      </c>
      <c r="E71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443</v>
      </c>
      <c r="F71" s="6">
        <f>IFERROR(IF(표1_51121417202332[[#This Row],[스테이지]]=1,표1_51121417202332[[#This Row],[최종 획득 재화량]],IF($F70+표1_51121417202332[[#This Row],[최종 획득 재화량]]&gt;$P$3,$P$3+표1_51121417202332[[#This Row],[최종 획득 재화량]],$F70+표1_51121417202332[[#This Row],[최종 획득 재화량]])),"")</f>
        <v>9775</v>
      </c>
    </row>
    <row r="72" spans="2:6">
      <c r="B72" s="5">
        <v>64</v>
      </c>
      <c r="C72" s="3">
        <f>IFERROR(IF(표1_51121417202332[[#This Row],[스테이지]]=1,$K$3,$C71+IF(QUOTIENT(표1_51121417202332[[#This Row],[스테이지]],$M$3)=0,0,QUOTIENT(표1_51121417202332[[#This Row],[스테이지]],$M$3))*$L$3),"")</f>
        <v>395</v>
      </c>
      <c r="D72" s="2">
        <f>IFERROR(($K$4+(QUOTIENT((표1_51121417202332[[#This Row],[스테이지]]-1),$M$4)*$L$4)),"")</f>
        <v>60</v>
      </c>
      <c r="E72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455</v>
      </c>
      <c r="F72" s="6">
        <f>IFERROR(IF(표1_51121417202332[[#This Row],[스테이지]]=1,표1_51121417202332[[#This Row],[최종 획득 재화량]],IF($F71+표1_51121417202332[[#This Row],[최종 획득 재화량]]&gt;$P$3,$P$3+표1_51121417202332[[#This Row],[최종 획득 재화량]],$F71+표1_51121417202332[[#This Row],[최종 획득 재화량]])),"")</f>
        <v>10230</v>
      </c>
    </row>
    <row r="73" spans="2:6">
      <c r="B73" s="5">
        <v>65</v>
      </c>
      <c r="C73" s="3">
        <f>IFERROR(IF(표1_51121417202332[[#This Row],[스테이지]]=1,$K$3,$C72+IF(QUOTIENT(표1_51121417202332[[#This Row],[스테이지]],$M$3)=0,0,QUOTIENT(표1_51121417202332[[#This Row],[스테이지]],$M$3))*$L$3),"")</f>
        <v>408</v>
      </c>
      <c r="D73" s="2">
        <f>IFERROR(($K$4+(QUOTIENT((표1_51121417202332[[#This Row],[스테이지]]-1),$M$4)*$L$4)),"")</f>
        <v>60</v>
      </c>
      <c r="E73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468</v>
      </c>
      <c r="F73" s="6">
        <f>IFERROR(IF(표1_51121417202332[[#This Row],[스테이지]]=1,표1_51121417202332[[#This Row],[최종 획득 재화량]],IF($F72+표1_51121417202332[[#This Row],[최종 획득 재화량]]&gt;$P$3,$P$3+표1_51121417202332[[#This Row],[최종 획득 재화량]],$F72+표1_51121417202332[[#This Row],[최종 획득 재화량]])),"")</f>
        <v>10698</v>
      </c>
    </row>
    <row r="74" spans="2:6">
      <c r="B74" s="5">
        <v>66</v>
      </c>
      <c r="C74" s="3">
        <f>IFERROR(IF(표1_51121417202332[[#This Row],[스테이지]]=1,$K$3,$C73+IF(QUOTIENT(표1_51121417202332[[#This Row],[스테이지]],$M$3)=0,0,QUOTIENT(표1_51121417202332[[#This Row],[스테이지]],$M$3))*$L$3),"")</f>
        <v>421</v>
      </c>
      <c r="D74" s="2">
        <f>IFERROR(($K$4+(QUOTIENT((표1_51121417202332[[#This Row],[스테이지]]-1),$M$4)*$L$4)),"")</f>
        <v>60</v>
      </c>
      <c r="E74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481</v>
      </c>
      <c r="F74" s="6">
        <f>IFERROR(IF(표1_51121417202332[[#This Row],[스테이지]]=1,표1_51121417202332[[#This Row],[최종 획득 재화량]],IF($F73+표1_51121417202332[[#This Row],[최종 획득 재화량]]&gt;$P$3,$P$3+표1_51121417202332[[#This Row],[최종 획득 재화량]],$F73+표1_51121417202332[[#This Row],[최종 획득 재화량]])),"")</f>
        <v>11179</v>
      </c>
    </row>
    <row r="75" spans="2:6">
      <c r="B75" s="5">
        <v>67</v>
      </c>
      <c r="C75" s="3">
        <f>IFERROR(IF(표1_51121417202332[[#This Row],[스테이지]]=1,$K$3,$C74+IF(QUOTIENT(표1_51121417202332[[#This Row],[스테이지]],$M$3)=0,0,QUOTIENT(표1_51121417202332[[#This Row],[스테이지]],$M$3))*$L$3),"")</f>
        <v>434</v>
      </c>
      <c r="D75" s="2">
        <f>IFERROR(($K$4+(QUOTIENT((표1_51121417202332[[#This Row],[스테이지]]-1),$M$4)*$L$4)),"")</f>
        <v>60</v>
      </c>
      <c r="E75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494</v>
      </c>
      <c r="F75" s="6">
        <f>IFERROR(IF(표1_51121417202332[[#This Row],[스테이지]]=1,표1_51121417202332[[#This Row],[최종 획득 재화량]],IF($F74+표1_51121417202332[[#This Row],[최종 획득 재화량]]&gt;$P$3,$P$3+표1_51121417202332[[#This Row],[최종 획득 재화량]],$F74+표1_51121417202332[[#This Row],[최종 획득 재화량]])),"")</f>
        <v>11673</v>
      </c>
    </row>
    <row r="76" spans="2:6">
      <c r="B76" s="5">
        <v>68</v>
      </c>
      <c r="C76" s="3">
        <f>IFERROR(IF(표1_51121417202332[[#This Row],[스테이지]]=1,$K$3,$C75+IF(QUOTIENT(표1_51121417202332[[#This Row],[스테이지]],$M$3)=0,0,QUOTIENT(표1_51121417202332[[#This Row],[스테이지]],$M$3))*$L$3),"")</f>
        <v>447</v>
      </c>
      <c r="D76" s="2">
        <f>IFERROR(($K$4+(QUOTIENT((표1_51121417202332[[#This Row],[스테이지]]-1),$M$4)*$L$4)),"")</f>
        <v>60</v>
      </c>
      <c r="E76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507</v>
      </c>
      <c r="F76" s="6">
        <f>IFERROR(IF(표1_51121417202332[[#This Row],[스테이지]]=1,표1_51121417202332[[#This Row],[최종 획득 재화량]],IF($F75+표1_51121417202332[[#This Row],[최종 획득 재화량]]&gt;$P$3,$P$3+표1_51121417202332[[#This Row],[최종 획득 재화량]],$F75+표1_51121417202332[[#This Row],[최종 획득 재화량]])),"")</f>
        <v>12180</v>
      </c>
    </row>
    <row r="77" spans="2:6">
      <c r="B77" s="5">
        <v>69</v>
      </c>
      <c r="C77" s="3">
        <f>IFERROR(IF(표1_51121417202332[[#This Row],[스테이지]]=1,$K$3,$C76+IF(QUOTIENT(표1_51121417202332[[#This Row],[스테이지]],$M$3)=0,0,QUOTIENT(표1_51121417202332[[#This Row],[스테이지]],$M$3))*$L$3),"")</f>
        <v>460</v>
      </c>
      <c r="D77" s="2">
        <f>IFERROR(($K$4+(QUOTIENT((표1_51121417202332[[#This Row],[스테이지]]-1),$M$4)*$L$4)),"")</f>
        <v>60</v>
      </c>
      <c r="E77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520</v>
      </c>
      <c r="F77" s="6">
        <f>IFERROR(IF(표1_51121417202332[[#This Row],[스테이지]]=1,표1_51121417202332[[#This Row],[최종 획득 재화량]],IF($F76+표1_51121417202332[[#This Row],[최종 획득 재화량]]&gt;$P$3,$P$3+표1_51121417202332[[#This Row],[최종 획득 재화량]],$F76+표1_51121417202332[[#This Row],[최종 획득 재화량]])),"")</f>
        <v>12700</v>
      </c>
    </row>
    <row r="78" spans="2:6">
      <c r="B78" s="5">
        <v>70</v>
      </c>
      <c r="C78" s="3">
        <f>IFERROR(IF(표1_51121417202332[[#This Row],[스테이지]]=1,$K$3,$C77+IF(QUOTIENT(표1_51121417202332[[#This Row],[스테이지]],$M$3)=0,0,QUOTIENT(표1_51121417202332[[#This Row],[스테이지]],$M$3))*$L$3),"")</f>
        <v>474</v>
      </c>
      <c r="D78" s="2">
        <f>IFERROR(($K$4+(QUOTIENT((표1_51121417202332[[#This Row],[스테이지]]-1),$M$4)*$L$4)),"")</f>
        <v>60</v>
      </c>
      <c r="E78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534</v>
      </c>
      <c r="F78" s="6">
        <f>IFERROR(IF(표1_51121417202332[[#This Row],[스테이지]]=1,표1_51121417202332[[#This Row],[최종 획득 재화량]],IF($F77+표1_51121417202332[[#This Row],[최종 획득 재화량]]&gt;$P$3,$P$3+표1_51121417202332[[#This Row],[최종 획득 재화량]],$F77+표1_51121417202332[[#This Row],[최종 획득 재화량]])),"")</f>
        <v>13234</v>
      </c>
    </row>
    <row r="79" spans="2:6">
      <c r="B79" s="5">
        <v>71</v>
      </c>
      <c r="C79" s="3">
        <f>IFERROR(IF(표1_51121417202332[[#This Row],[스테이지]]=1,$K$3,$C78+IF(QUOTIENT(표1_51121417202332[[#This Row],[스테이지]],$M$3)=0,0,QUOTIENT(표1_51121417202332[[#This Row],[스테이지]],$M$3))*$L$3),"")</f>
        <v>488</v>
      </c>
      <c r="D79" s="2">
        <f>IFERROR(($K$4+(QUOTIENT((표1_51121417202332[[#This Row],[스테이지]]-1),$M$4)*$L$4)),"")</f>
        <v>60</v>
      </c>
      <c r="E79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548</v>
      </c>
      <c r="F79" s="6">
        <f>IFERROR(IF(표1_51121417202332[[#This Row],[스테이지]]=1,표1_51121417202332[[#This Row],[최종 획득 재화량]],IF($F78+표1_51121417202332[[#This Row],[최종 획득 재화량]]&gt;$P$3,$P$3+표1_51121417202332[[#This Row],[최종 획득 재화량]],$F78+표1_51121417202332[[#This Row],[최종 획득 재화량]])),"")</f>
        <v>13782</v>
      </c>
    </row>
    <row r="80" spans="2:6">
      <c r="B80" s="5">
        <v>72</v>
      </c>
      <c r="C80" s="3">
        <f>IFERROR(IF(표1_51121417202332[[#This Row],[스테이지]]=1,$K$3,$C79+IF(QUOTIENT(표1_51121417202332[[#This Row],[스테이지]],$M$3)=0,0,QUOTIENT(표1_51121417202332[[#This Row],[스테이지]],$M$3))*$L$3),"")</f>
        <v>502</v>
      </c>
      <c r="D80" s="2">
        <f>IFERROR(($K$4+(QUOTIENT((표1_51121417202332[[#This Row],[스테이지]]-1),$M$4)*$L$4)),"")</f>
        <v>60</v>
      </c>
      <c r="E80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562</v>
      </c>
      <c r="F80" s="6">
        <f>IFERROR(IF(표1_51121417202332[[#This Row],[스테이지]]=1,표1_51121417202332[[#This Row],[최종 획득 재화량]],IF($F79+표1_51121417202332[[#This Row],[최종 획득 재화량]]&gt;$P$3,$P$3+표1_51121417202332[[#This Row],[최종 획득 재화량]],$F79+표1_51121417202332[[#This Row],[최종 획득 재화량]])),"")</f>
        <v>14344</v>
      </c>
    </row>
    <row r="81" spans="2:6">
      <c r="B81" s="5">
        <v>73</v>
      </c>
      <c r="C81" s="3">
        <f>IFERROR(IF(표1_51121417202332[[#This Row],[스테이지]]=1,$K$3,$C80+IF(QUOTIENT(표1_51121417202332[[#This Row],[스테이지]],$M$3)=0,0,QUOTIENT(표1_51121417202332[[#This Row],[스테이지]],$M$3))*$L$3),"")</f>
        <v>516</v>
      </c>
      <c r="D81" s="2">
        <f>IFERROR(($K$4+(QUOTIENT((표1_51121417202332[[#This Row],[스테이지]]-1),$M$4)*$L$4)),"")</f>
        <v>60</v>
      </c>
      <c r="E81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576</v>
      </c>
      <c r="F81" s="6">
        <f>IFERROR(IF(표1_51121417202332[[#This Row],[스테이지]]=1,표1_51121417202332[[#This Row],[최종 획득 재화량]],IF($F80+표1_51121417202332[[#This Row],[최종 획득 재화량]]&gt;$P$3,$P$3+표1_51121417202332[[#This Row],[최종 획득 재화량]],$F80+표1_51121417202332[[#This Row],[최종 획득 재화량]])),"")</f>
        <v>14920</v>
      </c>
    </row>
    <row r="82" spans="2:6">
      <c r="B82" s="5">
        <v>74</v>
      </c>
      <c r="C82" s="3">
        <f>IFERROR(IF(표1_51121417202332[[#This Row],[스테이지]]=1,$K$3,$C81+IF(QUOTIENT(표1_51121417202332[[#This Row],[스테이지]],$M$3)=0,0,QUOTIENT(표1_51121417202332[[#This Row],[스테이지]],$M$3))*$L$3),"")</f>
        <v>530</v>
      </c>
      <c r="D82" s="2">
        <f>IFERROR(($K$4+(QUOTIENT((표1_51121417202332[[#This Row],[스테이지]]-1),$M$4)*$L$4)),"")</f>
        <v>60</v>
      </c>
      <c r="E82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590</v>
      </c>
      <c r="F82" s="6">
        <f>IFERROR(IF(표1_51121417202332[[#This Row],[스테이지]]=1,표1_51121417202332[[#This Row],[최종 획득 재화량]],IF($F81+표1_51121417202332[[#This Row],[최종 획득 재화량]]&gt;$P$3,$P$3+표1_51121417202332[[#This Row],[최종 획득 재화량]],$F81+표1_51121417202332[[#This Row],[최종 획득 재화량]])),"")</f>
        <v>15510</v>
      </c>
    </row>
    <row r="83" spans="2:6">
      <c r="B83" s="5">
        <v>75</v>
      </c>
      <c r="C83" s="3">
        <f>IFERROR(IF(표1_51121417202332[[#This Row],[스테이지]]=1,$K$3,$C82+IF(QUOTIENT(표1_51121417202332[[#This Row],[스테이지]],$M$3)=0,0,QUOTIENT(표1_51121417202332[[#This Row],[스테이지]],$M$3))*$L$3),"")</f>
        <v>545</v>
      </c>
      <c r="D83" s="2">
        <f>IFERROR(($K$4+(QUOTIENT((표1_51121417202332[[#This Row],[스테이지]]-1),$M$4)*$L$4)),"")</f>
        <v>60</v>
      </c>
      <c r="E83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605</v>
      </c>
      <c r="F83" s="6">
        <f>IFERROR(IF(표1_51121417202332[[#This Row],[스테이지]]=1,표1_51121417202332[[#This Row],[최종 획득 재화량]],IF($F82+표1_51121417202332[[#This Row],[최종 획득 재화량]]&gt;$P$3,$P$3+표1_51121417202332[[#This Row],[최종 획득 재화량]],$F82+표1_51121417202332[[#This Row],[최종 획득 재화량]])),"")</f>
        <v>16115</v>
      </c>
    </row>
    <row r="84" spans="2:6">
      <c r="B84" s="5">
        <v>76</v>
      </c>
      <c r="C84" s="3">
        <f>IFERROR(IF(표1_51121417202332[[#This Row],[스테이지]]=1,$K$3,$C83+IF(QUOTIENT(표1_51121417202332[[#This Row],[스테이지]],$M$3)=0,0,QUOTIENT(표1_51121417202332[[#This Row],[스테이지]],$M$3))*$L$3),"")</f>
        <v>560</v>
      </c>
      <c r="D84" s="2">
        <f>IFERROR(($K$4+(QUOTIENT((표1_51121417202332[[#This Row],[스테이지]]-1),$M$4)*$L$4)),"")</f>
        <v>75</v>
      </c>
      <c r="E84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635</v>
      </c>
      <c r="F84" s="6">
        <f>IFERROR(IF(표1_51121417202332[[#This Row],[스테이지]]=1,표1_51121417202332[[#This Row],[최종 획득 재화량]],IF($F83+표1_51121417202332[[#This Row],[최종 획득 재화량]]&gt;$P$3,$P$3+표1_51121417202332[[#This Row],[최종 획득 재화량]],$F83+표1_51121417202332[[#This Row],[최종 획득 재화량]])),"")</f>
        <v>16750</v>
      </c>
    </row>
    <row r="85" spans="2:6">
      <c r="B85" s="5">
        <v>77</v>
      </c>
      <c r="C85" s="3">
        <f>IFERROR(IF(표1_51121417202332[[#This Row],[스테이지]]=1,$K$3,$C84+IF(QUOTIENT(표1_51121417202332[[#This Row],[스테이지]],$M$3)=0,0,QUOTIENT(표1_51121417202332[[#This Row],[스테이지]],$M$3))*$L$3),"")</f>
        <v>575</v>
      </c>
      <c r="D85" s="2">
        <f>IFERROR(($K$4+(QUOTIENT((표1_51121417202332[[#This Row],[스테이지]]-1),$M$4)*$L$4)),"")</f>
        <v>75</v>
      </c>
      <c r="E85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650</v>
      </c>
      <c r="F85" s="6">
        <f>IFERROR(IF(표1_51121417202332[[#This Row],[스테이지]]=1,표1_51121417202332[[#This Row],[최종 획득 재화량]],IF($F84+표1_51121417202332[[#This Row],[최종 획득 재화량]]&gt;$P$3,$P$3+표1_51121417202332[[#This Row],[최종 획득 재화량]],$F84+표1_51121417202332[[#This Row],[최종 획득 재화량]])),"")</f>
        <v>17400</v>
      </c>
    </row>
    <row r="86" spans="2:6">
      <c r="B86" s="5">
        <v>78</v>
      </c>
      <c r="C86" s="3">
        <f>IFERROR(IF(표1_51121417202332[[#This Row],[스테이지]]=1,$K$3,$C85+IF(QUOTIENT(표1_51121417202332[[#This Row],[스테이지]],$M$3)=0,0,QUOTIENT(표1_51121417202332[[#This Row],[스테이지]],$M$3))*$L$3),"")</f>
        <v>590</v>
      </c>
      <c r="D86" s="2">
        <f>IFERROR(($K$4+(QUOTIENT((표1_51121417202332[[#This Row],[스테이지]]-1),$M$4)*$L$4)),"")</f>
        <v>75</v>
      </c>
      <c r="E86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665</v>
      </c>
      <c r="F86" s="6">
        <f>IFERROR(IF(표1_51121417202332[[#This Row],[스테이지]]=1,표1_51121417202332[[#This Row],[최종 획득 재화량]],IF($F85+표1_51121417202332[[#This Row],[최종 획득 재화량]]&gt;$P$3,$P$3+표1_51121417202332[[#This Row],[최종 획득 재화량]],$F85+표1_51121417202332[[#This Row],[최종 획득 재화량]])),"")</f>
        <v>18065</v>
      </c>
    </row>
    <row r="87" spans="2:6">
      <c r="B87" s="5">
        <v>79</v>
      </c>
      <c r="C87" s="3">
        <f>IFERROR(IF(표1_51121417202332[[#This Row],[스테이지]]=1,$K$3,$C86+IF(QUOTIENT(표1_51121417202332[[#This Row],[스테이지]],$M$3)=0,0,QUOTIENT(표1_51121417202332[[#This Row],[스테이지]],$M$3))*$L$3),"")</f>
        <v>605</v>
      </c>
      <c r="D87" s="2">
        <f>IFERROR(($K$4+(QUOTIENT((표1_51121417202332[[#This Row],[스테이지]]-1),$M$4)*$L$4)),"")</f>
        <v>75</v>
      </c>
      <c r="E87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680</v>
      </c>
      <c r="F87" s="6">
        <f>IFERROR(IF(표1_51121417202332[[#This Row],[스테이지]]=1,표1_51121417202332[[#This Row],[최종 획득 재화량]],IF($F86+표1_51121417202332[[#This Row],[최종 획득 재화량]]&gt;$P$3,$P$3+표1_51121417202332[[#This Row],[최종 획득 재화량]],$F86+표1_51121417202332[[#This Row],[최종 획득 재화량]])),"")</f>
        <v>18745</v>
      </c>
    </row>
    <row r="88" spans="2:6">
      <c r="B88" s="5">
        <v>80</v>
      </c>
      <c r="C88" s="3">
        <f>IFERROR(IF(표1_51121417202332[[#This Row],[스테이지]]=1,$K$3,$C87+IF(QUOTIENT(표1_51121417202332[[#This Row],[스테이지]],$M$3)=0,0,QUOTIENT(표1_51121417202332[[#This Row],[스테이지]],$M$3))*$L$3),"")</f>
        <v>621</v>
      </c>
      <c r="D88" s="2">
        <f>IFERROR(($K$4+(QUOTIENT((표1_51121417202332[[#This Row],[스테이지]]-1),$M$4)*$L$4)),"")</f>
        <v>75</v>
      </c>
      <c r="E88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696</v>
      </c>
      <c r="F88" s="6">
        <f>IFERROR(IF(표1_51121417202332[[#This Row],[스테이지]]=1,표1_51121417202332[[#This Row],[최종 획득 재화량]],IF($F87+표1_51121417202332[[#This Row],[최종 획득 재화량]]&gt;$P$3,$P$3+표1_51121417202332[[#This Row],[최종 획득 재화량]],$F87+표1_51121417202332[[#This Row],[최종 획득 재화량]])),"")</f>
        <v>19441</v>
      </c>
    </row>
    <row r="89" spans="2:6">
      <c r="B89" s="5">
        <v>81</v>
      </c>
      <c r="C89" s="3">
        <f>IFERROR(IF(표1_51121417202332[[#This Row],[스테이지]]=1,$K$3,$C88+IF(QUOTIENT(표1_51121417202332[[#This Row],[스테이지]],$M$3)=0,0,QUOTIENT(표1_51121417202332[[#This Row],[스테이지]],$M$3))*$L$3),"")</f>
        <v>637</v>
      </c>
      <c r="D89" s="2">
        <f>IFERROR(($K$4+(QUOTIENT((표1_51121417202332[[#This Row],[스테이지]]-1),$M$4)*$L$4)),"")</f>
        <v>75</v>
      </c>
      <c r="E89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712</v>
      </c>
      <c r="F89" s="6">
        <f>IFERROR(IF(표1_51121417202332[[#This Row],[스테이지]]=1,표1_51121417202332[[#This Row],[최종 획득 재화량]],IF($F88+표1_51121417202332[[#This Row],[최종 획득 재화량]]&gt;$P$3,$P$3+표1_51121417202332[[#This Row],[최종 획득 재화량]],$F88+표1_51121417202332[[#This Row],[최종 획득 재화량]])),"")</f>
        <v>20153</v>
      </c>
    </row>
    <row r="90" spans="2:6">
      <c r="B90" s="5">
        <v>82</v>
      </c>
      <c r="C90" s="3">
        <f>IFERROR(IF(표1_51121417202332[[#This Row],[스테이지]]=1,$K$3,$C89+IF(QUOTIENT(표1_51121417202332[[#This Row],[스테이지]],$M$3)=0,0,QUOTIENT(표1_51121417202332[[#This Row],[스테이지]],$M$3))*$L$3),"")</f>
        <v>653</v>
      </c>
      <c r="D90" s="2">
        <f>IFERROR(($K$4+(QUOTIENT((표1_51121417202332[[#This Row],[스테이지]]-1),$M$4)*$L$4)),"")</f>
        <v>75</v>
      </c>
      <c r="E90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728</v>
      </c>
      <c r="F90" s="6">
        <f>IFERROR(IF(표1_51121417202332[[#This Row],[스테이지]]=1,표1_51121417202332[[#This Row],[최종 획득 재화량]],IF($F89+표1_51121417202332[[#This Row],[최종 획득 재화량]]&gt;$P$3,$P$3+표1_51121417202332[[#This Row],[최종 획득 재화량]],$F89+표1_51121417202332[[#This Row],[최종 획득 재화량]])),"")</f>
        <v>20881</v>
      </c>
    </row>
    <row r="91" spans="2:6">
      <c r="B91" s="5">
        <v>83</v>
      </c>
      <c r="C91" s="3">
        <f>IFERROR(IF(표1_51121417202332[[#This Row],[스테이지]]=1,$K$3,$C90+IF(QUOTIENT(표1_51121417202332[[#This Row],[스테이지]],$M$3)=0,0,QUOTIENT(표1_51121417202332[[#This Row],[스테이지]],$M$3))*$L$3),"")</f>
        <v>669</v>
      </c>
      <c r="D91" s="2">
        <f>IFERROR(($K$4+(QUOTIENT((표1_51121417202332[[#This Row],[스테이지]]-1),$M$4)*$L$4)),"")</f>
        <v>75</v>
      </c>
      <c r="E91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744</v>
      </c>
      <c r="F91" s="6">
        <f>IFERROR(IF(표1_51121417202332[[#This Row],[스테이지]]=1,표1_51121417202332[[#This Row],[최종 획득 재화량]],IF($F90+표1_51121417202332[[#This Row],[최종 획득 재화량]]&gt;$P$3,$P$3+표1_51121417202332[[#This Row],[최종 획득 재화량]],$F90+표1_51121417202332[[#This Row],[최종 획득 재화량]])),"")</f>
        <v>21625</v>
      </c>
    </row>
    <row r="92" spans="2:6">
      <c r="B92" s="5">
        <v>84</v>
      </c>
      <c r="C92" s="3">
        <f>IFERROR(IF(표1_51121417202332[[#This Row],[스테이지]]=1,$K$3,$C91+IF(QUOTIENT(표1_51121417202332[[#This Row],[스테이지]],$M$3)=0,0,QUOTIENT(표1_51121417202332[[#This Row],[스테이지]],$M$3))*$L$3),"")</f>
        <v>685</v>
      </c>
      <c r="D92" s="2">
        <f>IFERROR(($K$4+(QUOTIENT((표1_51121417202332[[#This Row],[스테이지]]-1),$M$4)*$L$4)),"")</f>
        <v>75</v>
      </c>
      <c r="E92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760</v>
      </c>
      <c r="F92" s="6">
        <f>IFERROR(IF(표1_51121417202332[[#This Row],[스테이지]]=1,표1_51121417202332[[#This Row],[최종 획득 재화량]],IF($F91+표1_51121417202332[[#This Row],[최종 획득 재화량]]&gt;$P$3,$P$3+표1_51121417202332[[#This Row],[최종 획득 재화량]],$F91+표1_51121417202332[[#This Row],[최종 획득 재화량]])),"")</f>
        <v>22385</v>
      </c>
    </row>
    <row r="93" spans="2:6">
      <c r="B93" s="5">
        <v>85</v>
      </c>
      <c r="C93" s="3">
        <f>IFERROR(IF(표1_51121417202332[[#This Row],[스테이지]]=1,$K$3,$C92+IF(QUOTIENT(표1_51121417202332[[#This Row],[스테이지]],$M$3)=0,0,QUOTIENT(표1_51121417202332[[#This Row],[스테이지]],$M$3))*$L$3),"")</f>
        <v>702</v>
      </c>
      <c r="D93" s="2">
        <f>IFERROR(($K$4+(QUOTIENT((표1_51121417202332[[#This Row],[스테이지]]-1),$M$4)*$L$4)),"")</f>
        <v>75</v>
      </c>
      <c r="E93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777</v>
      </c>
      <c r="F93" s="6">
        <f>IFERROR(IF(표1_51121417202332[[#This Row],[스테이지]]=1,표1_51121417202332[[#This Row],[최종 획득 재화량]],IF($F92+표1_51121417202332[[#This Row],[최종 획득 재화량]]&gt;$P$3,$P$3+표1_51121417202332[[#This Row],[최종 획득 재화량]],$F92+표1_51121417202332[[#This Row],[최종 획득 재화량]])),"")</f>
        <v>23162</v>
      </c>
    </row>
    <row r="94" spans="2:6">
      <c r="B94" s="5">
        <v>86</v>
      </c>
      <c r="C94" s="3">
        <f>IFERROR(IF(표1_51121417202332[[#This Row],[스테이지]]=1,$K$3,$C93+IF(QUOTIENT(표1_51121417202332[[#This Row],[스테이지]],$M$3)=0,0,QUOTIENT(표1_51121417202332[[#This Row],[스테이지]],$M$3))*$L$3),"")</f>
        <v>719</v>
      </c>
      <c r="D94" s="2">
        <f>IFERROR(($K$4+(QUOTIENT((표1_51121417202332[[#This Row],[스테이지]]-1),$M$4)*$L$4)),"")</f>
        <v>75</v>
      </c>
      <c r="E94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794</v>
      </c>
      <c r="F94" s="6">
        <f>IFERROR(IF(표1_51121417202332[[#This Row],[스테이지]]=1,표1_51121417202332[[#This Row],[최종 획득 재화량]],IF($F93+표1_51121417202332[[#This Row],[최종 획득 재화량]]&gt;$P$3,$P$3+표1_51121417202332[[#This Row],[최종 획득 재화량]],$F93+표1_51121417202332[[#This Row],[최종 획득 재화량]])),"")</f>
        <v>23956</v>
      </c>
    </row>
    <row r="95" spans="2:6">
      <c r="B95" s="5">
        <v>87</v>
      </c>
      <c r="C95" s="3">
        <f>IFERROR(IF(표1_51121417202332[[#This Row],[스테이지]]=1,$K$3,$C94+IF(QUOTIENT(표1_51121417202332[[#This Row],[스테이지]],$M$3)=0,0,QUOTIENT(표1_51121417202332[[#This Row],[스테이지]],$M$3))*$L$3),"")</f>
        <v>736</v>
      </c>
      <c r="D95" s="2">
        <f>IFERROR(($K$4+(QUOTIENT((표1_51121417202332[[#This Row],[스테이지]]-1),$M$4)*$L$4)),"")</f>
        <v>75</v>
      </c>
      <c r="E95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811</v>
      </c>
      <c r="F95" s="6">
        <f>IFERROR(IF(표1_51121417202332[[#This Row],[스테이지]]=1,표1_51121417202332[[#This Row],[최종 획득 재화량]],IF($F94+표1_51121417202332[[#This Row],[최종 획득 재화량]]&gt;$P$3,$P$3+표1_51121417202332[[#This Row],[최종 획득 재화량]],$F94+표1_51121417202332[[#This Row],[최종 획득 재화량]])),"")</f>
        <v>24767</v>
      </c>
    </row>
    <row r="96" spans="2:6">
      <c r="B96" s="5">
        <v>88</v>
      </c>
      <c r="C96" s="3">
        <f>IFERROR(IF(표1_51121417202332[[#This Row],[스테이지]]=1,$K$3,$C95+IF(QUOTIENT(표1_51121417202332[[#This Row],[스테이지]],$M$3)=0,0,QUOTIENT(표1_51121417202332[[#This Row],[스테이지]],$M$3))*$L$3),"")</f>
        <v>753</v>
      </c>
      <c r="D96" s="2">
        <f>IFERROR(($K$4+(QUOTIENT((표1_51121417202332[[#This Row],[스테이지]]-1),$M$4)*$L$4)),"")</f>
        <v>75</v>
      </c>
      <c r="E96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828</v>
      </c>
      <c r="F96" s="6">
        <f>IFERROR(IF(표1_51121417202332[[#This Row],[스테이지]]=1,표1_51121417202332[[#This Row],[최종 획득 재화량]],IF($F95+표1_51121417202332[[#This Row],[최종 획득 재화량]]&gt;$P$3,$P$3+표1_51121417202332[[#This Row],[최종 획득 재화량]],$F95+표1_51121417202332[[#This Row],[최종 획득 재화량]])),"")</f>
        <v>25595</v>
      </c>
    </row>
    <row r="97" spans="2:6">
      <c r="B97" s="5">
        <v>89</v>
      </c>
      <c r="C97" s="3">
        <f>IFERROR(IF(표1_51121417202332[[#This Row],[스테이지]]=1,$K$3,$C96+IF(QUOTIENT(표1_51121417202332[[#This Row],[스테이지]],$M$3)=0,0,QUOTIENT(표1_51121417202332[[#This Row],[스테이지]],$M$3))*$L$3),"")</f>
        <v>770</v>
      </c>
      <c r="D97" s="2">
        <f>IFERROR(($K$4+(QUOTIENT((표1_51121417202332[[#This Row],[스테이지]]-1),$M$4)*$L$4)),"")</f>
        <v>75</v>
      </c>
      <c r="E97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845</v>
      </c>
      <c r="F97" s="6">
        <f>IFERROR(IF(표1_51121417202332[[#This Row],[스테이지]]=1,표1_51121417202332[[#This Row],[최종 획득 재화량]],IF($F96+표1_51121417202332[[#This Row],[최종 획득 재화량]]&gt;$P$3,$P$3+표1_51121417202332[[#This Row],[최종 획득 재화량]],$F96+표1_51121417202332[[#This Row],[최종 획득 재화량]])),"")</f>
        <v>26440</v>
      </c>
    </row>
    <row r="98" spans="2:6">
      <c r="B98" s="5">
        <v>90</v>
      </c>
      <c r="C98" s="3">
        <f>IFERROR(IF(표1_51121417202332[[#This Row],[스테이지]]=1,$K$3,$C97+IF(QUOTIENT(표1_51121417202332[[#This Row],[스테이지]],$M$3)=0,0,QUOTIENT(표1_51121417202332[[#This Row],[스테이지]],$M$3))*$L$3),"")</f>
        <v>788</v>
      </c>
      <c r="D98" s="2">
        <f>IFERROR(($K$4+(QUOTIENT((표1_51121417202332[[#This Row],[스테이지]]-1),$M$4)*$L$4)),"")</f>
        <v>75</v>
      </c>
      <c r="E98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863</v>
      </c>
      <c r="F98" s="6">
        <f>IFERROR(IF(표1_51121417202332[[#This Row],[스테이지]]=1,표1_51121417202332[[#This Row],[최종 획득 재화량]],IF($F97+표1_51121417202332[[#This Row],[최종 획득 재화량]]&gt;$P$3,$P$3+표1_51121417202332[[#This Row],[최종 획득 재화량]],$F97+표1_51121417202332[[#This Row],[최종 획득 재화량]])),"")</f>
        <v>27303</v>
      </c>
    </row>
    <row r="99" spans="2:6">
      <c r="B99" s="5">
        <v>91</v>
      </c>
      <c r="C99" s="3">
        <f>IFERROR(IF(표1_51121417202332[[#This Row],[스테이지]]=1,$K$3,$C98+IF(QUOTIENT(표1_51121417202332[[#This Row],[스테이지]],$M$3)=0,0,QUOTIENT(표1_51121417202332[[#This Row],[스테이지]],$M$3))*$L$3),"")</f>
        <v>806</v>
      </c>
      <c r="D99" s="2">
        <f>IFERROR(($K$4+(QUOTIENT((표1_51121417202332[[#This Row],[스테이지]]-1),$M$4)*$L$4)),"")</f>
        <v>90</v>
      </c>
      <c r="E99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896</v>
      </c>
      <c r="F99" s="6">
        <f>IFERROR(IF(표1_51121417202332[[#This Row],[스테이지]]=1,표1_51121417202332[[#This Row],[최종 획득 재화량]],IF($F98+표1_51121417202332[[#This Row],[최종 획득 재화량]]&gt;$P$3,$P$3+표1_51121417202332[[#This Row],[최종 획득 재화량]],$F98+표1_51121417202332[[#This Row],[최종 획득 재화량]])),"")</f>
        <v>28199</v>
      </c>
    </row>
    <row r="100" spans="2:6">
      <c r="B100" s="5">
        <v>92</v>
      </c>
      <c r="C100" s="3">
        <f>IFERROR(IF(표1_51121417202332[[#This Row],[스테이지]]=1,$K$3,$C99+IF(QUOTIENT(표1_51121417202332[[#This Row],[스테이지]],$M$3)=0,0,QUOTIENT(표1_51121417202332[[#This Row],[스테이지]],$M$3))*$L$3),"")</f>
        <v>824</v>
      </c>
      <c r="D100" s="2">
        <f>IFERROR(($K$4+(QUOTIENT((표1_51121417202332[[#This Row],[스테이지]]-1),$M$4)*$L$4)),"")</f>
        <v>90</v>
      </c>
      <c r="E100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914</v>
      </c>
      <c r="F100" s="6">
        <f>IFERROR(IF(표1_51121417202332[[#This Row],[스테이지]]=1,표1_51121417202332[[#This Row],[최종 획득 재화량]],IF($F99+표1_51121417202332[[#This Row],[최종 획득 재화량]]&gt;$P$3,$P$3+표1_51121417202332[[#This Row],[최종 획득 재화량]],$F99+표1_51121417202332[[#This Row],[최종 획득 재화량]])),"")</f>
        <v>29113</v>
      </c>
    </row>
    <row r="101" spans="2:6">
      <c r="B101" s="5">
        <v>93</v>
      </c>
      <c r="C101" s="3">
        <f>IFERROR(IF(표1_51121417202332[[#This Row],[스테이지]]=1,$K$3,$C100+IF(QUOTIENT(표1_51121417202332[[#This Row],[스테이지]],$M$3)=0,0,QUOTIENT(표1_51121417202332[[#This Row],[스테이지]],$M$3))*$L$3),"")</f>
        <v>842</v>
      </c>
      <c r="D101" s="2">
        <f>IFERROR(($K$4+(QUOTIENT((표1_51121417202332[[#This Row],[스테이지]]-1),$M$4)*$L$4)),"")</f>
        <v>90</v>
      </c>
      <c r="E101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932</v>
      </c>
      <c r="F101" s="6">
        <f>IFERROR(IF(표1_51121417202332[[#This Row],[스테이지]]=1,표1_51121417202332[[#This Row],[최종 획득 재화량]],IF($F100+표1_51121417202332[[#This Row],[최종 획득 재화량]]&gt;$P$3,$P$3+표1_51121417202332[[#This Row],[최종 획득 재화량]],$F100+표1_51121417202332[[#This Row],[최종 획득 재화량]])),"")</f>
        <v>30932</v>
      </c>
    </row>
    <row r="102" spans="2:6">
      <c r="B102" s="5">
        <v>94</v>
      </c>
      <c r="C102" s="3">
        <f>IFERROR(IF(표1_51121417202332[[#This Row],[스테이지]]=1,$K$3,$C101+IF(QUOTIENT(표1_51121417202332[[#This Row],[스테이지]],$M$3)=0,0,QUOTIENT(표1_51121417202332[[#This Row],[스테이지]],$M$3))*$L$3),"")</f>
        <v>860</v>
      </c>
      <c r="D102" s="2">
        <f>IFERROR(($K$4+(QUOTIENT((표1_51121417202332[[#This Row],[스테이지]]-1),$M$4)*$L$4)),"")</f>
        <v>90</v>
      </c>
      <c r="E102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950</v>
      </c>
      <c r="F102" s="6">
        <f>IFERROR(IF(표1_51121417202332[[#This Row],[스테이지]]=1,표1_51121417202332[[#This Row],[최종 획득 재화량]],IF($F101+표1_51121417202332[[#This Row],[최종 획득 재화량]]&gt;$P$3,$P$3+표1_51121417202332[[#This Row],[최종 획득 재화량]],$F101+표1_51121417202332[[#This Row],[최종 획득 재화량]])),"")</f>
        <v>30950</v>
      </c>
    </row>
    <row r="103" spans="2:6">
      <c r="B103" s="5">
        <v>95</v>
      </c>
      <c r="C103" s="3">
        <f>IFERROR(IF(표1_51121417202332[[#This Row],[스테이지]]=1,$K$3,$C102+IF(QUOTIENT(표1_51121417202332[[#This Row],[스테이지]],$M$3)=0,0,QUOTIENT(표1_51121417202332[[#This Row],[스테이지]],$M$3))*$L$3),"")</f>
        <v>879</v>
      </c>
      <c r="D103" s="2">
        <f>IFERROR(($K$4+(QUOTIENT((표1_51121417202332[[#This Row],[스테이지]]-1),$M$4)*$L$4)),"")</f>
        <v>90</v>
      </c>
      <c r="E103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969</v>
      </c>
      <c r="F103" s="6">
        <f>IFERROR(IF(표1_51121417202332[[#This Row],[스테이지]]=1,표1_51121417202332[[#This Row],[최종 획득 재화량]],IF($F102+표1_51121417202332[[#This Row],[최종 획득 재화량]]&gt;$P$3,$P$3+표1_51121417202332[[#This Row],[최종 획득 재화량]],$F102+표1_51121417202332[[#This Row],[최종 획득 재화량]])),"")</f>
        <v>30969</v>
      </c>
    </row>
    <row r="104" spans="2:6">
      <c r="B104" s="5">
        <v>96</v>
      </c>
      <c r="C104" s="3">
        <f>IFERROR(IF(표1_51121417202332[[#This Row],[스테이지]]=1,$K$3,$C103+IF(QUOTIENT(표1_51121417202332[[#This Row],[스테이지]],$M$3)=0,0,QUOTIENT(표1_51121417202332[[#This Row],[스테이지]],$M$3))*$L$3),"")</f>
        <v>898</v>
      </c>
      <c r="D104" s="2">
        <f>IFERROR(($K$4+(QUOTIENT((표1_51121417202332[[#This Row],[스테이지]]-1),$M$4)*$L$4)),"")</f>
        <v>90</v>
      </c>
      <c r="E104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988</v>
      </c>
      <c r="F104" s="6">
        <f>IFERROR(IF(표1_51121417202332[[#This Row],[스테이지]]=1,표1_51121417202332[[#This Row],[최종 획득 재화량]],IF($F103+표1_51121417202332[[#This Row],[최종 획득 재화량]]&gt;$P$3,$P$3+표1_51121417202332[[#This Row],[최종 획득 재화량]],$F103+표1_51121417202332[[#This Row],[최종 획득 재화량]])),"")</f>
        <v>30988</v>
      </c>
    </row>
    <row r="105" spans="2:6">
      <c r="B105" s="5">
        <v>97</v>
      </c>
      <c r="C105" s="3">
        <f>IFERROR(IF(표1_51121417202332[[#This Row],[스테이지]]=1,$K$3,$C104+IF(QUOTIENT(표1_51121417202332[[#This Row],[스테이지]],$M$3)=0,0,QUOTIENT(표1_51121417202332[[#This Row],[스테이지]],$M$3))*$L$3),"")</f>
        <v>917</v>
      </c>
      <c r="D105" s="2">
        <f>IFERROR(($K$4+(QUOTIENT((표1_51121417202332[[#This Row],[스테이지]]-1),$M$4)*$L$4)),"")</f>
        <v>90</v>
      </c>
      <c r="E105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1007</v>
      </c>
      <c r="F105" s="6">
        <f>IFERROR(IF(표1_51121417202332[[#This Row],[스테이지]]=1,표1_51121417202332[[#This Row],[최종 획득 재화량]],IF($F104+표1_51121417202332[[#This Row],[최종 획득 재화량]]&gt;$P$3,$P$3+표1_51121417202332[[#This Row],[최종 획득 재화량]],$F104+표1_51121417202332[[#This Row],[최종 획득 재화량]])),"")</f>
        <v>31007</v>
      </c>
    </row>
    <row r="106" spans="2:6">
      <c r="B106" s="5">
        <v>98</v>
      </c>
      <c r="C106" s="3">
        <f>IFERROR(IF(표1_51121417202332[[#This Row],[스테이지]]=1,$K$3,$C105+IF(QUOTIENT(표1_51121417202332[[#This Row],[스테이지]],$M$3)=0,0,QUOTIENT(표1_51121417202332[[#This Row],[스테이지]],$M$3))*$L$3),"")</f>
        <v>936</v>
      </c>
      <c r="D106" s="2">
        <f>IFERROR(($K$4+(QUOTIENT((표1_51121417202332[[#This Row],[스테이지]]-1),$M$4)*$L$4)),"")</f>
        <v>90</v>
      </c>
      <c r="E106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1026</v>
      </c>
      <c r="F106" s="6">
        <f>IFERROR(IF(표1_51121417202332[[#This Row],[스테이지]]=1,표1_51121417202332[[#This Row],[최종 획득 재화량]],IF($F105+표1_51121417202332[[#This Row],[최종 획득 재화량]]&gt;$P$3,$P$3+표1_51121417202332[[#This Row],[최종 획득 재화량]],$F105+표1_51121417202332[[#This Row],[최종 획득 재화량]])),"")</f>
        <v>31026</v>
      </c>
    </row>
    <row r="107" spans="2:6">
      <c r="B107" s="5">
        <v>99</v>
      </c>
      <c r="C107" s="3">
        <f>IFERROR(IF(표1_51121417202332[[#This Row],[스테이지]]=1,$K$3,$C106+IF(QUOTIENT(표1_51121417202332[[#This Row],[스테이지]],$M$3)=0,0,QUOTIENT(표1_51121417202332[[#This Row],[스테이지]],$M$3))*$L$3),"")</f>
        <v>955</v>
      </c>
      <c r="D107" s="2">
        <f>IFERROR(($K$4+(QUOTIENT((표1_51121417202332[[#This Row],[스테이지]]-1),$M$4)*$L$4)),"")</f>
        <v>90</v>
      </c>
      <c r="E107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1045</v>
      </c>
      <c r="F107" s="6">
        <f>IFERROR(IF(표1_51121417202332[[#This Row],[스테이지]]=1,표1_51121417202332[[#This Row],[최종 획득 재화량]],IF($F106+표1_51121417202332[[#This Row],[최종 획득 재화량]]&gt;$P$3,$P$3+표1_51121417202332[[#This Row],[최종 획득 재화량]],$F106+표1_51121417202332[[#This Row],[최종 획득 재화량]])),"")</f>
        <v>31045</v>
      </c>
    </row>
    <row r="108" spans="2:6">
      <c r="B108" s="5">
        <v>100</v>
      </c>
      <c r="C108" s="3">
        <f>IFERROR(IF(표1_51121417202332[[#This Row],[스테이지]]=1,$K$3,$C107+IF(QUOTIENT(표1_51121417202332[[#This Row],[스테이지]],$M$3)=0,0,QUOTIENT(표1_51121417202332[[#This Row],[스테이지]],$M$3))*$L$3),"")</f>
        <v>975</v>
      </c>
      <c r="D108" s="2">
        <f>IFERROR(($K$4+(QUOTIENT((표1_51121417202332[[#This Row],[스테이지]]-1),$M$4)*$L$4)),"")</f>
        <v>90</v>
      </c>
      <c r="E108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1065</v>
      </c>
      <c r="F108" s="6">
        <f>IFERROR(IF(표1_51121417202332[[#This Row],[스테이지]]=1,표1_51121417202332[[#This Row],[최종 획득 재화량]],IF($F107+표1_51121417202332[[#This Row],[최종 획득 재화량]]&gt;$P$3,$P$3+표1_51121417202332[[#This Row],[최종 획득 재화량]],$F107+표1_51121417202332[[#This Row],[최종 획득 재화량]])),"")</f>
        <v>31065</v>
      </c>
    </row>
    <row r="109" spans="2:6">
      <c r="B109" s="5">
        <v>101</v>
      </c>
      <c r="C109" s="3">
        <f>IFERROR(IF(표1_51121417202332[[#This Row],[스테이지]]=1,$K$3,$C108+IF(QUOTIENT(표1_51121417202332[[#This Row],[스테이지]],$M$3)=0,0,QUOTIENT(표1_51121417202332[[#This Row],[스테이지]],$M$3))*$L$3),"")</f>
        <v>995</v>
      </c>
      <c r="D109" s="2">
        <f>IFERROR(($K$4+(QUOTIENT((표1_51121417202332[[#This Row],[스테이지]]-1),$M$4)*$L$4)),"")</f>
        <v>90</v>
      </c>
      <c r="E109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1085</v>
      </c>
      <c r="F109" s="6">
        <f>IFERROR(IF(표1_51121417202332[[#This Row],[스테이지]]=1,표1_51121417202332[[#This Row],[최종 획득 재화량]],IF($F108+표1_51121417202332[[#This Row],[최종 획득 재화량]]&gt;$P$3,$P$3+표1_51121417202332[[#This Row],[최종 획득 재화량]],$F108+표1_51121417202332[[#This Row],[최종 획득 재화량]])),"")</f>
        <v>31085</v>
      </c>
    </row>
    <row r="110" spans="2:6">
      <c r="B110" s="5">
        <v>102</v>
      </c>
      <c r="C110" s="3">
        <f>IFERROR(IF(표1_51121417202332[[#This Row],[스테이지]]=1,$K$3,$C109+IF(QUOTIENT(표1_51121417202332[[#This Row],[스테이지]],$M$3)=0,0,QUOTIENT(표1_51121417202332[[#This Row],[스테이지]],$M$3))*$L$3),"")</f>
        <v>1015</v>
      </c>
      <c r="D110" s="2">
        <f>IFERROR(($K$4+(QUOTIENT((표1_51121417202332[[#This Row],[스테이지]]-1),$M$4)*$L$4)),"")</f>
        <v>90</v>
      </c>
      <c r="E110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1105</v>
      </c>
      <c r="F110" s="6">
        <f>IFERROR(IF(표1_51121417202332[[#This Row],[스테이지]]=1,표1_51121417202332[[#This Row],[최종 획득 재화량]],IF($F109+표1_51121417202332[[#This Row],[최종 획득 재화량]]&gt;$P$3,$P$3+표1_51121417202332[[#This Row],[최종 획득 재화량]],$F109+표1_51121417202332[[#This Row],[최종 획득 재화량]])),"")</f>
        <v>31105</v>
      </c>
    </row>
    <row r="111" spans="2:6">
      <c r="B111" s="5">
        <v>103</v>
      </c>
      <c r="C111" s="3">
        <f>IFERROR(IF(표1_51121417202332[[#This Row],[스테이지]]=1,$K$3,$C110+IF(QUOTIENT(표1_51121417202332[[#This Row],[스테이지]],$M$3)=0,0,QUOTIENT(표1_51121417202332[[#This Row],[스테이지]],$M$3))*$L$3),"")</f>
        <v>1035</v>
      </c>
      <c r="D111" s="2">
        <f>IFERROR(($K$4+(QUOTIENT((표1_51121417202332[[#This Row],[스테이지]]-1),$M$4)*$L$4)),"")</f>
        <v>90</v>
      </c>
      <c r="E111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1125</v>
      </c>
      <c r="F111" s="6">
        <f>IFERROR(IF(표1_51121417202332[[#This Row],[스테이지]]=1,표1_51121417202332[[#This Row],[최종 획득 재화량]],IF($F110+표1_51121417202332[[#This Row],[최종 획득 재화량]]&gt;$P$3,$P$3+표1_51121417202332[[#This Row],[최종 획득 재화량]],$F110+표1_51121417202332[[#This Row],[최종 획득 재화량]])),"")</f>
        <v>31125</v>
      </c>
    </row>
    <row r="112" spans="2:6">
      <c r="B112" s="5">
        <v>104</v>
      </c>
      <c r="C112" s="3">
        <f>IFERROR(IF(표1_51121417202332[[#This Row],[스테이지]]=1,$K$3,$C111+IF(QUOTIENT(표1_51121417202332[[#This Row],[스테이지]],$M$3)=0,0,QUOTIENT(표1_51121417202332[[#This Row],[스테이지]],$M$3))*$L$3),"")</f>
        <v>1055</v>
      </c>
      <c r="D112" s="2">
        <f>IFERROR(($K$4+(QUOTIENT((표1_51121417202332[[#This Row],[스테이지]]-1),$M$4)*$L$4)),"")</f>
        <v>90</v>
      </c>
      <c r="E112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1145</v>
      </c>
      <c r="F112" s="6">
        <f>IFERROR(IF(표1_51121417202332[[#This Row],[스테이지]]=1,표1_51121417202332[[#This Row],[최종 획득 재화량]],IF($F111+표1_51121417202332[[#This Row],[최종 획득 재화량]]&gt;$P$3,$P$3+표1_51121417202332[[#This Row],[최종 획득 재화량]],$F111+표1_51121417202332[[#This Row],[최종 획득 재화량]])),"")</f>
        <v>31145</v>
      </c>
    </row>
    <row r="113" spans="2:6">
      <c r="B113" s="5">
        <v>105</v>
      </c>
      <c r="C113" s="3">
        <f>IFERROR(IF(표1_51121417202332[[#This Row],[스테이지]]=1,$K$3,$C112+IF(QUOTIENT(표1_51121417202332[[#This Row],[스테이지]],$M$3)=0,0,QUOTIENT(표1_51121417202332[[#This Row],[스테이지]],$M$3))*$L$3),"")</f>
        <v>1076</v>
      </c>
      <c r="D113" s="2">
        <f>IFERROR(($K$4+(QUOTIENT((표1_51121417202332[[#This Row],[스테이지]]-1),$M$4)*$L$4)),"")</f>
        <v>90</v>
      </c>
      <c r="E113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1166</v>
      </c>
      <c r="F113" s="6">
        <f>IFERROR(IF(표1_51121417202332[[#This Row],[스테이지]]=1,표1_51121417202332[[#This Row],[최종 획득 재화량]],IF($F112+표1_51121417202332[[#This Row],[최종 획득 재화량]]&gt;$P$3,$P$3+표1_51121417202332[[#This Row],[최종 획득 재화량]],$F112+표1_51121417202332[[#This Row],[최종 획득 재화량]])),"")</f>
        <v>31166</v>
      </c>
    </row>
    <row r="114" spans="2:6">
      <c r="B114" s="5">
        <v>106</v>
      </c>
      <c r="C114" s="3">
        <f>IFERROR(IF(표1_51121417202332[[#This Row],[스테이지]]=1,$K$3,$C113+IF(QUOTIENT(표1_51121417202332[[#This Row],[스테이지]],$M$3)=0,0,QUOTIENT(표1_51121417202332[[#This Row],[스테이지]],$M$3))*$L$3),"")</f>
        <v>1097</v>
      </c>
      <c r="D114" s="2">
        <f>IFERROR(($K$4+(QUOTIENT((표1_51121417202332[[#This Row],[스테이지]]-1),$M$4)*$L$4)),"")</f>
        <v>105</v>
      </c>
      <c r="E114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1202</v>
      </c>
      <c r="F114" s="6">
        <f>IFERROR(IF(표1_51121417202332[[#This Row],[스테이지]]=1,표1_51121417202332[[#This Row],[최종 획득 재화량]],IF($F113+표1_51121417202332[[#This Row],[최종 획득 재화량]]&gt;$P$3,$P$3+표1_51121417202332[[#This Row],[최종 획득 재화량]],$F113+표1_51121417202332[[#This Row],[최종 획득 재화량]])),"")</f>
        <v>31202</v>
      </c>
    </row>
    <row r="115" spans="2:6">
      <c r="B115" s="5">
        <v>107</v>
      </c>
      <c r="C115" s="3">
        <f>IFERROR(IF(표1_51121417202332[[#This Row],[스테이지]]=1,$K$3,$C114+IF(QUOTIENT(표1_51121417202332[[#This Row],[스테이지]],$M$3)=0,0,QUOTIENT(표1_51121417202332[[#This Row],[스테이지]],$M$3))*$L$3),"")</f>
        <v>1118</v>
      </c>
      <c r="D115" s="2">
        <f>IFERROR(($K$4+(QUOTIENT((표1_51121417202332[[#This Row],[스테이지]]-1),$M$4)*$L$4)),"")</f>
        <v>105</v>
      </c>
      <c r="E115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1223</v>
      </c>
      <c r="F115" s="6">
        <f>IFERROR(IF(표1_51121417202332[[#This Row],[스테이지]]=1,표1_51121417202332[[#This Row],[최종 획득 재화량]],IF($F114+표1_51121417202332[[#This Row],[최종 획득 재화량]]&gt;$P$3,$P$3+표1_51121417202332[[#This Row],[최종 획득 재화량]],$F114+표1_51121417202332[[#This Row],[최종 획득 재화량]])),"")</f>
        <v>31223</v>
      </c>
    </row>
    <row r="116" spans="2:6">
      <c r="B116" s="5">
        <v>108</v>
      </c>
      <c r="C116" s="3">
        <f>IFERROR(IF(표1_51121417202332[[#This Row],[스테이지]]=1,$K$3,$C115+IF(QUOTIENT(표1_51121417202332[[#This Row],[스테이지]],$M$3)=0,0,QUOTIENT(표1_51121417202332[[#This Row],[스테이지]],$M$3))*$L$3),"")</f>
        <v>1139</v>
      </c>
      <c r="D116" s="2">
        <f>IFERROR(($K$4+(QUOTIENT((표1_51121417202332[[#This Row],[스테이지]]-1),$M$4)*$L$4)),"")</f>
        <v>105</v>
      </c>
      <c r="E116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1244</v>
      </c>
      <c r="F116" s="6">
        <f>IFERROR(IF(표1_51121417202332[[#This Row],[스테이지]]=1,표1_51121417202332[[#This Row],[최종 획득 재화량]],IF($F115+표1_51121417202332[[#This Row],[최종 획득 재화량]]&gt;$P$3,$P$3+표1_51121417202332[[#This Row],[최종 획득 재화량]],$F115+표1_51121417202332[[#This Row],[최종 획득 재화량]])),"")</f>
        <v>31244</v>
      </c>
    </row>
    <row r="117" spans="2:6">
      <c r="B117" s="5">
        <v>109</v>
      </c>
      <c r="C117" s="3">
        <f>IFERROR(IF(표1_51121417202332[[#This Row],[스테이지]]=1,$K$3,$C116+IF(QUOTIENT(표1_51121417202332[[#This Row],[스테이지]],$M$3)=0,0,QUOTIENT(표1_51121417202332[[#This Row],[스테이지]],$M$3))*$L$3),"")</f>
        <v>1160</v>
      </c>
      <c r="D117" s="2">
        <f>IFERROR(($K$4+(QUOTIENT((표1_51121417202332[[#This Row],[스테이지]]-1),$M$4)*$L$4)),"")</f>
        <v>105</v>
      </c>
      <c r="E117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1265</v>
      </c>
      <c r="F117" s="6">
        <f>IFERROR(IF(표1_51121417202332[[#This Row],[스테이지]]=1,표1_51121417202332[[#This Row],[최종 획득 재화량]],IF($F116+표1_51121417202332[[#This Row],[최종 획득 재화량]]&gt;$P$3,$P$3+표1_51121417202332[[#This Row],[최종 획득 재화량]],$F116+표1_51121417202332[[#This Row],[최종 획득 재화량]])),"")</f>
        <v>31265</v>
      </c>
    </row>
    <row r="118" spans="2:6">
      <c r="B118" s="5">
        <v>110</v>
      </c>
      <c r="C118" s="3">
        <f>IFERROR(IF(표1_51121417202332[[#This Row],[스테이지]]=1,$K$3,$C117+IF(QUOTIENT(표1_51121417202332[[#This Row],[스테이지]],$M$3)=0,0,QUOTIENT(표1_51121417202332[[#This Row],[스테이지]],$M$3))*$L$3),"")</f>
        <v>1182</v>
      </c>
      <c r="D118" s="2">
        <f>IFERROR(($K$4+(QUOTIENT((표1_51121417202332[[#This Row],[스테이지]]-1),$M$4)*$L$4)),"")</f>
        <v>105</v>
      </c>
      <c r="E118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1287</v>
      </c>
      <c r="F118" s="6">
        <f>IFERROR(IF(표1_51121417202332[[#This Row],[스테이지]]=1,표1_51121417202332[[#This Row],[최종 획득 재화량]],IF($F117+표1_51121417202332[[#This Row],[최종 획득 재화량]]&gt;$P$3,$P$3+표1_51121417202332[[#This Row],[최종 획득 재화량]],$F117+표1_51121417202332[[#This Row],[최종 획득 재화량]])),"")</f>
        <v>31287</v>
      </c>
    </row>
    <row r="119" spans="2:6">
      <c r="B119" s="5">
        <v>111</v>
      </c>
      <c r="C119" s="3">
        <f>IFERROR(IF(표1_51121417202332[[#This Row],[스테이지]]=1,$K$3,$C118+IF(QUOTIENT(표1_51121417202332[[#This Row],[스테이지]],$M$3)=0,0,QUOTIENT(표1_51121417202332[[#This Row],[스테이지]],$M$3))*$L$3),"")</f>
        <v>1204</v>
      </c>
      <c r="D119" s="2">
        <f>IFERROR(($K$4+(QUOTIENT((표1_51121417202332[[#This Row],[스테이지]]-1),$M$4)*$L$4)),"")</f>
        <v>105</v>
      </c>
      <c r="E119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1309</v>
      </c>
      <c r="F119" s="6">
        <f>IFERROR(IF(표1_51121417202332[[#This Row],[스테이지]]=1,표1_51121417202332[[#This Row],[최종 획득 재화량]],IF($F118+표1_51121417202332[[#This Row],[최종 획득 재화량]]&gt;$P$3,$P$3+표1_51121417202332[[#This Row],[최종 획득 재화량]],$F118+표1_51121417202332[[#This Row],[최종 획득 재화량]])),"")</f>
        <v>31309</v>
      </c>
    </row>
    <row r="120" spans="2:6">
      <c r="B120" s="5">
        <v>112</v>
      </c>
      <c r="C120" s="3">
        <f>IFERROR(IF(표1_51121417202332[[#This Row],[스테이지]]=1,$K$3,$C119+IF(QUOTIENT(표1_51121417202332[[#This Row],[스테이지]],$M$3)=0,0,QUOTIENT(표1_51121417202332[[#This Row],[스테이지]],$M$3))*$L$3),"")</f>
        <v>1226</v>
      </c>
      <c r="D120" s="2">
        <f>IFERROR(($K$4+(QUOTIENT((표1_51121417202332[[#This Row],[스테이지]]-1),$M$4)*$L$4)),"")</f>
        <v>105</v>
      </c>
      <c r="E120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1331</v>
      </c>
      <c r="F120" s="6">
        <f>IFERROR(IF(표1_51121417202332[[#This Row],[스테이지]]=1,표1_51121417202332[[#This Row],[최종 획득 재화량]],IF($F119+표1_51121417202332[[#This Row],[최종 획득 재화량]]&gt;$P$3,$P$3+표1_51121417202332[[#This Row],[최종 획득 재화량]],$F119+표1_51121417202332[[#This Row],[최종 획득 재화량]])),"")</f>
        <v>31331</v>
      </c>
    </row>
    <row r="121" spans="2:6">
      <c r="B121" s="5">
        <v>113</v>
      </c>
      <c r="C121" s="3">
        <f>IFERROR(IF(표1_51121417202332[[#This Row],[스테이지]]=1,$K$3,$C120+IF(QUOTIENT(표1_51121417202332[[#This Row],[스테이지]],$M$3)=0,0,QUOTIENT(표1_51121417202332[[#This Row],[스테이지]],$M$3))*$L$3),"")</f>
        <v>1248</v>
      </c>
      <c r="D121" s="2">
        <f>IFERROR(($K$4+(QUOTIENT((표1_51121417202332[[#This Row],[스테이지]]-1),$M$4)*$L$4)),"")</f>
        <v>105</v>
      </c>
      <c r="E121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1353</v>
      </c>
      <c r="F121" s="6">
        <f>IFERROR(IF(표1_51121417202332[[#This Row],[스테이지]]=1,표1_51121417202332[[#This Row],[최종 획득 재화량]],IF($F120+표1_51121417202332[[#This Row],[최종 획득 재화량]]&gt;$P$3,$P$3+표1_51121417202332[[#This Row],[최종 획득 재화량]],$F120+표1_51121417202332[[#This Row],[최종 획득 재화량]])),"")</f>
        <v>31353</v>
      </c>
    </row>
    <row r="122" spans="2:6">
      <c r="B122" s="5">
        <v>114</v>
      </c>
      <c r="C122" s="3">
        <f>IFERROR(IF(표1_51121417202332[[#This Row],[스테이지]]=1,$K$3,$C121+IF(QUOTIENT(표1_51121417202332[[#This Row],[스테이지]],$M$3)=0,0,QUOTIENT(표1_51121417202332[[#This Row],[스테이지]],$M$3))*$L$3),"")</f>
        <v>1270</v>
      </c>
      <c r="D122" s="2">
        <f>IFERROR(($K$4+(QUOTIENT((표1_51121417202332[[#This Row],[스테이지]]-1),$M$4)*$L$4)),"")</f>
        <v>105</v>
      </c>
      <c r="E122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1375</v>
      </c>
      <c r="F122" s="6">
        <f>IFERROR(IF(표1_51121417202332[[#This Row],[스테이지]]=1,표1_51121417202332[[#This Row],[최종 획득 재화량]],IF($F121+표1_51121417202332[[#This Row],[최종 획득 재화량]]&gt;$P$3,$P$3+표1_51121417202332[[#This Row],[최종 획득 재화량]],$F121+표1_51121417202332[[#This Row],[최종 획득 재화량]])),"")</f>
        <v>31375</v>
      </c>
    </row>
    <row r="123" spans="2:6">
      <c r="B123" s="5">
        <v>115</v>
      </c>
      <c r="C123" s="3">
        <f>IFERROR(IF(표1_51121417202332[[#This Row],[스테이지]]=1,$K$3,$C122+IF(QUOTIENT(표1_51121417202332[[#This Row],[스테이지]],$M$3)=0,0,QUOTIENT(표1_51121417202332[[#This Row],[스테이지]],$M$3))*$L$3),"")</f>
        <v>1293</v>
      </c>
      <c r="D123" s="2">
        <f>IFERROR(($K$4+(QUOTIENT((표1_51121417202332[[#This Row],[스테이지]]-1),$M$4)*$L$4)),"")</f>
        <v>105</v>
      </c>
      <c r="E123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1398</v>
      </c>
      <c r="F123" s="6">
        <f>IFERROR(IF(표1_51121417202332[[#This Row],[스테이지]]=1,표1_51121417202332[[#This Row],[최종 획득 재화량]],IF($F122+표1_51121417202332[[#This Row],[최종 획득 재화량]]&gt;$P$3,$P$3+표1_51121417202332[[#This Row],[최종 획득 재화량]],$F122+표1_51121417202332[[#This Row],[최종 획득 재화량]])),"")</f>
        <v>31398</v>
      </c>
    </row>
    <row r="124" spans="2:6">
      <c r="B124" s="5">
        <v>116</v>
      </c>
      <c r="C124" s="3">
        <f>IFERROR(IF(표1_51121417202332[[#This Row],[스테이지]]=1,$K$3,$C123+IF(QUOTIENT(표1_51121417202332[[#This Row],[스테이지]],$M$3)=0,0,QUOTIENT(표1_51121417202332[[#This Row],[스테이지]],$M$3))*$L$3),"")</f>
        <v>1316</v>
      </c>
      <c r="D124" s="2">
        <f>IFERROR(($K$4+(QUOTIENT((표1_51121417202332[[#This Row],[스테이지]]-1),$M$4)*$L$4)),"")</f>
        <v>105</v>
      </c>
      <c r="E124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1421</v>
      </c>
      <c r="F124" s="6">
        <f>IFERROR(IF(표1_51121417202332[[#This Row],[스테이지]]=1,표1_51121417202332[[#This Row],[최종 획득 재화량]],IF($F123+표1_51121417202332[[#This Row],[최종 획득 재화량]]&gt;$P$3,$P$3+표1_51121417202332[[#This Row],[최종 획득 재화량]],$F123+표1_51121417202332[[#This Row],[최종 획득 재화량]])),"")</f>
        <v>31421</v>
      </c>
    </row>
    <row r="125" spans="2:6">
      <c r="B125" s="5">
        <v>117</v>
      </c>
      <c r="C125" s="3">
        <f>IFERROR(IF(표1_51121417202332[[#This Row],[스테이지]]=1,$K$3,$C124+IF(QUOTIENT(표1_51121417202332[[#This Row],[스테이지]],$M$3)=0,0,QUOTIENT(표1_51121417202332[[#This Row],[스테이지]],$M$3))*$L$3),"")</f>
        <v>1339</v>
      </c>
      <c r="D125" s="2">
        <f>IFERROR(($K$4+(QUOTIENT((표1_51121417202332[[#This Row],[스테이지]]-1),$M$4)*$L$4)),"")</f>
        <v>105</v>
      </c>
      <c r="E125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1444</v>
      </c>
      <c r="F125" s="6">
        <f>IFERROR(IF(표1_51121417202332[[#This Row],[스테이지]]=1,표1_51121417202332[[#This Row],[최종 획득 재화량]],IF($F124+표1_51121417202332[[#This Row],[최종 획득 재화량]]&gt;$P$3,$P$3+표1_51121417202332[[#This Row],[최종 획득 재화량]],$F124+표1_51121417202332[[#This Row],[최종 획득 재화량]])),"")</f>
        <v>31444</v>
      </c>
    </row>
    <row r="126" spans="2:6">
      <c r="B126" s="5">
        <v>118</v>
      </c>
      <c r="C126" s="3">
        <f>IFERROR(IF(표1_51121417202332[[#This Row],[스테이지]]=1,$K$3,$C125+IF(QUOTIENT(표1_51121417202332[[#This Row],[스테이지]],$M$3)=0,0,QUOTIENT(표1_51121417202332[[#This Row],[스테이지]],$M$3))*$L$3),"")</f>
        <v>1362</v>
      </c>
      <c r="D126" s="2">
        <f>IFERROR(($K$4+(QUOTIENT((표1_51121417202332[[#This Row],[스테이지]]-1),$M$4)*$L$4)),"")</f>
        <v>105</v>
      </c>
      <c r="E126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1467</v>
      </c>
      <c r="F126" s="6">
        <f>IFERROR(IF(표1_51121417202332[[#This Row],[스테이지]]=1,표1_51121417202332[[#This Row],[최종 획득 재화량]],IF($F125+표1_51121417202332[[#This Row],[최종 획득 재화량]]&gt;$P$3,$P$3+표1_51121417202332[[#This Row],[최종 획득 재화량]],$F125+표1_51121417202332[[#This Row],[최종 획득 재화량]])),"")</f>
        <v>31467</v>
      </c>
    </row>
    <row r="127" spans="2:6">
      <c r="B127" s="5">
        <v>119</v>
      </c>
      <c r="C127" s="3">
        <f>IFERROR(IF(표1_51121417202332[[#This Row],[스테이지]]=1,$K$3,$C126+IF(QUOTIENT(표1_51121417202332[[#This Row],[스테이지]],$M$3)=0,0,QUOTIENT(표1_51121417202332[[#This Row],[스테이지]],$M$3))*$L$3),"")</f>
        <v>1385</v>
      </c>
      <c r="D127" s="2">
        <f>IFERROR(($K$4+(QUOTIENT((표1_51121417202332[[#This Row],[스테이지]]-1),$M$4)*$L$4)),"")</f>
        <v>105</v>
      </c>
      <c r="E127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1490</v>
      </c>
      <c r="F127" s="6">
        <f>IFERROR(IF(표1_51121417202332[[#This Row],[스테이지]]=1,표1_51121417202332[[#This Row],[최종 획득 재화량]],IF($F126+표1_51121417202332[[#This Row],[최종 획득 재화량]]&gt;$P$3,$P$3+표1_51121417202332[[#This Row],[최종 획득 재화량]],$F126+표1_51121417202332[[#This Row],[최종 획득 재화량]])),"")</f>
        <v>31490</v>
      </c>
    </row>
    <row r="128" spans="2:6">
      <c r="B128" s="5">
        <v>120</v>
      </c>
      <c r="C128" s="3">
        <f>IFERROR(IF(표1_51121417202332[[#This Row],[스테이지]]=1,$K$3,$C127+IF(QUOTIENT(표1_51121417202332[[#This Row],[스테이지]],$M$3)=0,0,QUOTIENT(표1_51121417202332[[#This Row],[스테이지]],$M$3))*$L$3),"")</f>
        <v>1409</v>
      </c>
      <c r="D128" s="2">
        <f>IFERROR(($K$4+(QUOTIENT((표1_51121417202332[[#This Row],[스테이지]]-1),$M$4)*$L$4)),"")</f>
        <v>105</v>
      </c>
      <c r="E128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1514</v>
      </c>
      <c r="F128" s="6">
        <f>IFERROR(IF(표1_51121417202332[[#This Row],[스테이지]]=1,표1_51121417202332[[#This Row],[최종 획득 재화량]],IF($F127+표1_51121417202332[[#This Row],[최종 획득 재화량]]&gt;$P$3,$P$3+표1_51121417202332[[#This Row],[최종 획득 재화량]],$F127+표1_51121417202332[[#This Row],[최종 획득 재화량]])),"")</f>
        <v>31514</v>
      </c>
    </row>
    <row r="129" spans="2:6">
      <c r="B129" s="5">
        <v>121</v>
      </c>
      <c r="C129" s="3">
        <f>IFERROR(IF(표1_51121417202332[[#This Row],[스테이지]]=1,$K$3,$C128+IF(QUOTIENT(표1_51121417202332[[#This Row],[스테이지]],$M$3)=0,0,QUOTIENT(표1_51121417202332[[#This Row],[스테이지]],$M$3))*$L$3),"")</f>
        <v>1433</v>
      </c>
      <c r="D129" s="2">
        <f>IFERROR(($K$4+(QUOTIENT((표1_51121417202332[[#This Row],[스테이지]]-1),$M$4)*$L$4)),"")</f>
        <v>120</v>
      </c>
      <c r="E129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1553</v>
      </c>
      <c r="F129" s="6">
        <f>IFERROR(IF(표1_51121417202332[[#This Row],[스테이지]]=1,표1_51121417202332[[#This Row],[최종 획득 재화량]],IF($F128+표1_51121417202332[[#This Row],[최종 획득 재화량]]&gt;$P$3,$P$3+표1_51121417202332[[#This Row],[최종 획득 재화량]],$F128+표1_51121417202332[[#This Row],[최종 획득 재화량]])),"")</f>
        <v>31553</v>
      </c>
    </row>
    <row r="130" spans="2:6">
      <c r="B130" s="5">
        <v>122</v>
      </c>
      <c r="C130" s="3">
        <f>IFERROR(IF(표1_51121417202332[[#This Row],[스테이지]]=1,$K$3,$C129+IF(QUOTIENT(표1_51121417202332[[#This Row],[스테이지]],$M$3)=0,0,QUOTIENT(표1_51121417202332[[#This Row],[스테이지]],$M$3))*$L$3),"")</f>
        <v>1457</v>
      </c>
      <c r="D130" s="2">
        <f>IFERROR(($K$4+(QUOTIENT((표1_51121417202332[[#This Row],[스테이지]]-1),$M$4)*$L$4)),"")</f>
        <v>120</v>
      </c>
      <c r="E130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1577</v>
      </c>
      <c r="F130" s="6">
        <f>IFERROR(IF(표1_51121417202332[[#This Row],[스테이지]]=1,표1_51121417202332[[#This Row],[최종 획득 재화량]],IF($F129+표1_51121417202332[[#This Row],[최종 획득 재화량]]&gt;$P$3,$P$3+표1_51121417202332[[#This Row],[최종 획득 재화량]],$F129+표1_51121417202332[[#This Row],[최종 획득 재화량]])),"")</f>
        <v>31577</v>
      </c>
    </row>
    <row r="131" spans="2:6">
      <c r="B131" s="5">
        <v>123</v>
      </c>
      <c r="C131" s="3">
        <f>IFERROR(IF(표1_51121417202332[[#This Row],[스테이지]]=1,$K$3,$C130+IF(QUOTIENT(표1_51121417202332[[#This Row],[스테이지]],$M$3)=0,0,QUOTIENT(표1_51121417202332[[#This Row],[스테이지]],$M$3))*$L$3),"")</f>
        <v>1481</v>
      </c>
      <c r="D131" s="2">
        <f>IFERROR(($K$4+(QUOTIENT((표1_51121417202332[[#This Row],[스테이지]]-1),$M$4)*$L$4)),"")</f>
        <v>120</v>
      </c>
      <c r="E131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1601</v>
      </c>
      <c r="F131" s="6">
        <f>IFERROR(IF(표1_51121417202332[[#This Row],[스테이지]]=1,표1_51121417202332[[#This Row],[최종 획득 재화량]],IF($F130+표1_51121417202332[[#This Row],[최종 획득 재화량]]&gt;$P$3,$P$3+표1_51121417202332[[#This Row],[최종 획득 재화량]],$F130+표1_51121417202332[[#This Row],[최종 획득 재화량]])),"")</f>
        <v>31601</v>
      </c>
    </row>
    <row r="132" spans="2:6">
      <c r="B132" s="5">
        <v>124</v>
      </c>
      <c r="C132" s="3">
        <f>IFERROR(IF(표1_51121417202332[[#This Row],[스테이지]]=1,$K$3,$C131+IF(QUOTIENT(표1_51121417202332[[#This Row],[스테이지]],$M$3)=0,0,QUOTIENT(표1_51121417202332[[#This Row],[스테이지]],$M$3))*$L$3),"")</f>
        <v>1505</v>
      </c>
      <c r="D132" s="2">
        <f>IFERROR(($K$4+(QUOTIENT((표1_51121417202332[[#This Row],[스테이지]]-1),$M$4)*$L$4)),"")</f>
        <v>120</v>
      </c>
      <c r="E132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1625</v>
      </c>
      <c r="F132" s="6">
        <f>IFERROR(IF(표1_51121417202332[[#This Row],[스테이지]]=1,표1_51121417202332[[#This Row],[최종 획득 재화량]],IF($F131+표1_51121417202332[[#This Row],[최종 획득 재화량]]&gt;$P$3,$P$3+표1_51121417202332[[#This Row],[최종 획득 재화량]],$F131+표1_51121417202332[[#This Row],[최종 획득 재화량]])),"")</f>
        <v>31625</v>
      </c>
    </row>
    <row r="133" spans="2:6">
      <c r="B133" s="5">
        <v>125</v>
      </c>
      <c r="C133" s="3">
        <f>IFERROR(IF(표1_51121417202332[[#This Row],[스테이지]]=1,$K$3,$C132+IF(QUOTIENT(표1_51121417202332[[#This Row],[스테이지]],$M$3)=0,0,QUOTIENT(표1_51121417202332[[#This Row],[스테이지]],$M$3))*$L$3),"")</f>
        <v>1530</v>
      </c>
      <c r="D133" s="2">
        <f>IFERROR(($K$4+(QUOTIENT((표1_51121417202332[[#This Row],[스테이지]]-1),$M$4)*$L$4)),"")</f>
        <v>120</v>
      </c>
      <c r="E133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1650</v>
      </c>
      <c r="F133" s="6">
        <f>IFERROR(IF(표1_51121417202332[[#This Row],[스테이지]]=1,표1_51121417202332[[#This Row],[최종 획득 재화량]],IF($F132+표1_51121417202332[[#This Row],[최종 획득 재화량]]&gt;$P$3,$P$3+표1_51121417202332[[#This Row],[최종 획득 재화량]],$F132+표1_51121417202332[[#This Row],[최종 획득 재화량]])),"")</f>
        <v>31650</v>
      </c>
    </row>
    <row r="134" spans="2:6">
      <c r="B134" s="5">
        <v>126</v>
      </c>
      <c r="C134" s="3">
        <f>IFERROR(IF(표1_51121417202332[[#This Row],[스테이지]]=1,$K$3,$C133+IF(QUOTIENT(표1_51121417202332[[#This Row],[스테이지]],$M$3)=0,0,QUOTIENT(표1_51121417202332[[#This Row],[스테이지]],$M$3))*$L$3),"")</f>
        <v>1555</v>
      </c>
      <c r="D134" s="2">
        <f>IFERROR(($K$4+(QUOTIENT((표1_51121417202332[[#This Row],[스테이지]]-1),$M$4)*$L$4)),"")</f>
        <v>120</v>
      </c>
      <c r="E134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1675</v>
      </c>
      <c r="F134" s="6">
        <f>IFERROR(IF(표1_51121417202332[[#This Row],[스테이지]]=1,표1_51121417202332[[#This Row],[최종 획득 재화량]],IF($F133+표1_51121417202332[[#This Row],[최종 획득 재화량]]&gt;$P$3,$P$3+표1_51121417202332[[#This Row],[최종 획득 재화량]],$F133+표1_51121417202332[[#This Row],[최종 획득 재화량]])),"")</f>
        <v>31675</v>
      </c>
    </row>
    <row r="135" spans="2:6">
      <c r="B135" s="5">
        <v>127</v>
      </c>
      <c r="C135" s="3">
        <f>IFERROR(IF(표1_51121417202332[[#This Row],[스테이지]]=1,$K$3,$C134+IF(QUOTIENT(표1_51121417202332[[#This Row],[스테이지]],$M$3)=0,0,QUOTIENT(표1_51121417202332[[#This Row],[스테이지]],$M$3))*$L$3),"")</f>
        <v>1580</v>
      </c>
      <c r="D135" s="2">
        <f>IFERROR(($K$4+(QUOTIENT((표1_51121417202332[[#This Row],[스테이지]]-1),$M$4)*$L$4)),"")</f>
        <v>120</v>
      </c>
      <c r="E135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1700</v>
      </c>
      <c r="F135" s="6">
        <f>IFERROR(IF(표1_51121417202332[[#This Row],[스테이지]]=1,표1_51121417202332[[#This Row],[최종 획득 재화량]],IF($F134+표1_51121417202332[[#This Row],[최종 획득 재화량]]&gt;$P$3,$P$3+표1_51121417202332[[#This Row],[최종 획득 재화량]],$F134+표1_51121417202332[[#This Row],[최종 획득 재화량]])),"")</f>
        <v>31700</v>
      </c>
    </row>
    <row r="136" spans="2:6">
      <c r="B136" s="5">
        <v>128</v>
      </c>
      <c r="C136" s="3">
        <f>IFERROR(IF(표1_51121417202332[[#This Row],[스테이지]]=1,$K$3,$C135+IF(QUOTIENT(표1_51121417202332[[#This Row],[스테이지]],$M$3)=0,0,QUOTIENT(표1_51121417202332[[#This Row],[스테이지]],$M$3))*$L$3),"")</f>
        <v>1605</v>
      </c>
      <c r="D136" s="2">
        <f>IFERROR(($K$4+(QUOTIENT((표1_51121417202332[[#This Row],[스테이지]]-1),$M$4)*$L$4)),"")</f>
        <v>120</v>
      </c>
      <c r="E136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1725</v>
      </c>
      <c r="F136" s="6">
        <f>IFERROR(IF(표1_51121417202332[[#This Row],[스테이지]]=1,표1_51121417202332[[#This Row],[최종 획득 재화량]],IF($F135+표1_51121417202332[[#This Row],[최종 획득 재화량]]&gt;$P$3,$P$3+표1_51121417202332[[#This Row],[최종 획득 재화량]],$F135+표1_51121417202332[[#This Row],[최종 획득 재화량]])),"")</f>
        <v>31725</v>
      </c>
    </row>
    <row r="137" spans="2:6">
      <c r="B137" s="5">
        <v>129</v>
      </c>
      <c r="C137" s="3">
        <f>IFERROR(IF(표1_51121417202332[[#This Row],[스테이지]]=1,$K$3,$C136+IF(QUOTIENT(표1_51121417202332[[#This Row],[스테이지]],$M$3)=0,0,QUOTIENT(표1_51121417202332[[#This Row],[스테이지]],$M$3))*$L$3),"")</f>
        <v>1630</v>
      </c>
      <c r="D137" s="2">
        <f>IFERROR(($K$4+(QUOTIENT((표1_51121417202332[[#This Row],[스테이지]]-1),$M$4)*$L$4)),"")</f>
        <v>120</v>
      </c>
      <c r="E137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1750</v>
      </c>
      <c r="F137" s="6">
        <f>IFERROR(IF(표1_51121417202332[[#This Row],[스테이지]]=1,표1_51121417202332[[#This Row],[최종 획득 재화량]],IF($F136+표1_51121417202332[[#This Row],[최종 획득 재화량]]&gt;$P$3,$P$3+표1_51121417202332[[#This Row],[최종 획득 재화량]],$F136+표1_51121417202332[[#This Row],[최종 획득 재화량]])),"")</f>
        <v>31750</v>
      </c>
    </row>
    <row r="138" spans="2:6">
      <c r="B138" s="5">
        <v>130</v>
      </c>
      <c r="C138" s="3">
        <f>IFERROR(IF(표1_51121417202332[[#This Row],[스테이지]]=1,$K$3,$C137+IF(QUOTIENT(표1_51121417202332[[#This Row],[스테이지]],$M$3)=0,0,QUOTIENT(표1_51121417202332[[#This Row],[스테이지]],$M$3))*$L$3),"")</f>
        <v>1656</v>
      </c>
      <c r="D138" s="2">
        <f>IFERROR(($K$4+(QUOTIENT((표1_51121417202332[[#This Row],[스테이지]]-1),$M$4)*$L$4)),"")</f>
        <v>120</v>
      </c>
      <c r="E138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1776</v>
      </c>
      <c r="F138" s="6">
        <f>IFERROR(IF(표1_51121417202332[[#This Row],[스테이지]]=1,표1_51121417202332[[#This Row],[최종 획득 재화량]],IF($F137+표1_51121417202332[[#This Row],[최종 획득 재화량]]&gt;$P$3,$P$3+표1_51121417202332[[#This Row],[최종 획득 재화량]],$F137+표1_51121417202332[[#This Row],[최종 획득 재화량]])),"")</f>
        <v>31776</v>
      </c>
    </row>
    <row r="139" spans="2:6">
      <c r="B139" s="5">
        <v>131</v>
      </c>
      <c r="C139" s="3">
        <f>IFERROR(IF(표1_51121417202332[[#This Row],[스테이지]]=1,$K$3,$C138+IF(QUOTIENT(표1_51121417202332[[#This Row],[스테이지]],$M$3)=0,0,QUOTIENT(표1_51121417202332[[#This Row],[스테이지]],$M$3))*$L$3),"")</f>
        <v>1682</v>
      </c>
      <c r="D139" s="2">
        <f>IFERROR(($K$4+(QUOTIENT((표1_51121417202332[[#This Row],[스테이지]]-1),$M$4)*$L$4)),"")</f>
        <v>120</v>
      </c>
      <c r="E139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1802</v>
      </c>
      <c r="F139" s="6">
        <f>IFERROR(IF(표1_51121417202332[[#This Row],[스테이지]]=1,표1_51121417202332[[#This Row],[최종 획득 재화량]],IF($F138+표1_51121417202332[[#This Row],[최종 획득 재화량]]&gt;$P$3,$P$3+표1_51121417202332[[#This Row],[최종 획득 재화량]],$F138+표1_51121417202332[[#This Row],[최종 획득 재화량]])),"")</f>
        <v>31802</v>
      </c>
    </row>
    <row r="140" spans="2:6">
      <c r="B140" s="5">
        <v>132</v>
      </c>
      <c r="C140" s="3">
        <f>IFERROR(IF(표1_51121417202332[[#This Row],[스테이지]]=1,$K$3,$C139+IF(QUOTIENT(표1_51121417202332[[#This Row],[스테이지]],$M$3)=0,0,QUOTIENT(표1_51121417202332[[#This Row],[스테이지]],$M$3))*$L$3),"")</f>
        <v>1708</v>
      </c>
      <c r="D140" s="2">
        <f>IFERROR(($K$4+(QUOTIENT((표1_51121417202332[[#This Row],[스테이지]]-1),$M$4)*$L$4)),"")</f>
        <v>120</v>
      </c>
      <c r="E140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1828</v>
      </c>
      <c r="F140" s="6">
        <f>IFERROR(IF(표1_51121417202332[[#This Row],[스테이지]]=1,표1_51121417202332[[#This Row],[최종 획득 재화량]],IF($F139+표1_51121417202332[[#This Row],[최종 획득 재화량]]&gt;$P$3,$P$3+표1_51121417202332[[#This Row],[최종 획득 재화량]],$F139+표1_51121417202332[[#This Row],[최종 획득 재화량]])),"")</f>
        <v>31828</v>
      </c>
    </row>
    <row r="141" spans="2:6">
      <c r="B141" s="5">
        <v>133</v>
      </c>
      <c r="C141" s="3">
        <f>IFERROR(IF(표1_51121417202332[[#This Row],[스테이지]]=1,$K$3,$C140+IF(QUOTIENT(표1_51121417202332[[#This Row],[스테이지]],$M$3)=0,0,QUOTIENT(표1_51121417202332[[#This Row],[스테이지]],$M$3))*$L$3),"")</f>
        <v>1734</v>
      </c>
      <c r="D141" s="2">
        <f>IFERROR(($K$4+(QUOTIENT((표1_51121417202332[[#This Row],[스테이지]]-1),$M$4)*$L$4)),"")</f>
        <v>120</v>
      </c>
      <c r="E141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1854</v>
      </c>
      <c r="F141" s="6">
        <f>IFERROR(IF(표1_51121417202332[[#This Row],[스테이지]]=1,표1_51121417202332[[#This Row],[최종 획득 재화량]],IF($F140+표1_51121417202332[[#This Row],[최종 획득 재화량]]&gt;$P$3,$P$3+표1_51121417202332[[#This Row],[최종 획득 재화량]],$F140+표1_51121417202332[[#This Row],[최종 획득 재화량]])),"")</f>
        <v>31854</v>
      </c>
    </row>
    <row r="142" spans="2:6">
      <c r="B142" s="5">
        <v>134</v>
      </c>
      <c r="C142" s="3">
        <f>IFERROR(IF(표1_51121417202332[[#This Row],[스테이지]]=1,$K$3,$C141+IF(QUOTIENT(표1_51121417202332[[#This Row],[스테이지]],$M$3)=0,0,QUOTIENT(표1_51121417202332[[#This Row],[스테이지]],$M$3))*$L$3),"")</f>
        <v>1760</v>
      </c>
      <c r="D142" s="2">
        <f>IFERROR(($K$4+(QUOTIENT((표1_51121417202332[[#This Row],[스테이지]]-1),$M$4)*$L$4)),"")</f>
        <v>120</v>
      </c>
      <c r="E142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1880</v>
      </c>
      <c r="F142" s="6">
        <f>IFERROR(IF(표1_51121417202332[[#This Row],[스테이지]]=1,표1_51121417202332[[#This Row],[최종 획득 재화량]],IF($F141+표1_51121417202332[[#This Row],[최종 획득 재화량]]&gt;$P$3,$P$3+표1_51121417202332[[#This Row],[최종 획득 재화량]],$F141+표1_51121417202332[[#This Row],[최종 획득 재화량]])),"")</f>
        <v>31880</v>
      </c>
    </row>
    <row r="143" spans="2:6">
      <c r="B143" s="5">
        <v>135</v>
      </c>
      <c r="C143" s="3">
        <f>IFERROR(IF(표1_51121417202332[[#This Row],[스테이지]]=1,$K$3,$C142+IF(QUOTIENT(표1_51121417202332[[#This Row],[스테이지]],$M$3)=0,0,QUOTIENT(표1_51121417202332[[#This Row],[스테이지]],$M$3))*$L$3),"")</f>
        <v>1787</v>
      </c>
      <c r="D143" s="2">
        <f>IFERROR(($K$4+(QUOTIENT((표1_51121417202332[[#This Row],[스테이지]]-1),$M$4)*$L$4)),"")</f>
        <v>120</v>
      </c>
      <c r="E143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1907</v>
      </c>
      <c r="F143" s="6">
        <f>IFERROR(IF(표1_51121417202332[[#This Row],[스테이지]]=1,표1_51121417202332[[#This Row],[최종 획득 재화량]],IF($F142+표1_51121417202332[[#This Row],[최종 획득 재화량]]&gt;$P$3,$P$3+표1_51121417202332[[#This Row],[최종 획득 재화량]],$F142+표1_51121417202332[[#This Row],[최종 획득 재화량]])),"")</f>
        <v>31907</v>
      </c>
    </row>
    <row r="144" spans="2:6">
      <c r="B144" s="5">
        <v>136</v>
      </c>
      <c r="C144" s="3">
        <f>IFERROR(IF(표1_51121417202332[[#This Row],[스테이지]]=1,$K$3,$C143+IF(QUOTIENT(표1_51121417202332[[#This Row],[스테이지]],$M$3)=0,0,QUOTIENT(표1_51121417202332[[#This Row],[스테이지]],$M$3))*$L$3),"")</f>
        <v>1814</v>
      </c>
      <c r="D144" s="2">
        <f>IFERROR(($K$4+(QUOTIENT((표1_51121417202332[[#This Row],[스테이지]]-1),$M$4)*$L$4)),"")</f>
        <v>135</v>
      </c>
      <c r="E144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1949</v>
      </c>
      <c r="F144" s="6">
        <f>IFERROR(IF(표1_51121417202332[[#This Row],[스테이지]]=1,표1_51121417202332[[#This Row],[최종 획득 재화량]],IF($F143+표1_51121417202332[[#This Row],[최종 획득 재화량]]&gt;$P$3,$P$3+표1_51121417202332[[#This Row],[최종 획득 재화량]],$F143+표1_51121417202332[[#This Row],[최종 획득 재화량]])),"")</f>
        <v>31949</v>
      </c>
    </row>
    <row r="145" spans="2:6">
      <c r="B145" s="5">
        <v>137</v>
      </c>
      <c r="C145" s="3">
        <f>IFERROR(IF(표1_51121417202332[[#This Row],[스테이지]]=1,$K$3,$C144+IF(QUOTIENT(표1_51121417202332[[#This Row],[스테이지]],$M$3)=0,0,QUOTIENT(표1_51121417202332[[#This Row],[스테이지]],$M$3))*$L$3),"")</f>
        <v>1841</v>
      </c>
      <c r="D145" s="2">
        <f>IFERROR(($K$4+(QUOTIENT((표1_51121417202332[[#This Row],[스테이지]]-1),$M$4)*$L$4)),"")</f>
        <v>135</v>
      </c>
      <c r="E145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1976</v>
      </c>
      <c r="F145" s="6">
        <f>IFERROR(IF(표1_51121417202332[[#This Row],[스테이지]]=1,표1_51121417202332[[#This Row],[최종 획득 재화량]],IF($F144+표1_51121417202332[[#This Row],[최종 획득 재화량]]&gt;$P$3,$P$3+표1_51121417202332[[#This Row],[최종 획득 재화량]],$F144+표1_51121417202332[[#This Row],[최종 획득 재화량]])),"")</f>
        <v>31976</v>
      </c>
    </row>
    <row r="146" spans="2:6">
      <c r="B146" s="5">
        <v>138</v>
      </c>
      <c r="C146" s="3">
        <f>IFERROR(IF(표1_51121417202332[[#This Row],[스테이지]]=1,$K$3,$C145+IF(QUOTIENT(표1_51121417202332[[#This Row],[스테이지]],$M$3)=0,0,QUOTIENT(표1_51121417202332[[#This Row],[스테이지]],$M$3))*$L$3),"")</f>
        <v>1868</v>
      </c>
      <c r="D146" s="2">
        <f>IFERROR(($K$4+(QUOTIENT((표1_51121417202332[[#This Row],[스테이지]]-1),$M$4)*$L$4)),"")</f>
        <v>135</v>
      </c>
      <c r="E146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2003</v>
      </c>
      <c r="F146" s="6">
        <f>IFERROR(IF(표1_51121417202332[[#This Row],[스테이지]]=1,표1_51121417202332[[#This Row],[최종 획득 재화량]],IF($F145+표1_51121417202332[[#This Row],[최종 획득 재화량]]&gt;$P$3,$P$3+표1_51121417202332[[#This Row],[최종 획득 재화량]],$F145+표1_51121417202332[[#This Row],[최종 획득 재화량]])),"")</f>
        <v>32003</v>
      </c>
    </row>
    <row r="147" spans="2:6">
      <c r="B147" s="5">
        <v>139</v>
      </c>
      <c r="C147" s="3">
        <f>IFERROR(IF(표1_51121417202332[[#This Row],[스테이지]]=1,$K$3,$C146+IF(QUOTIENT(표1_51121417202332[[#This Row],[스테이지]],$M$3)=0,0,QUOTIENT(표1_51121417202332[[#This Row],[스테이지]],$M$3))*$L$3),"")</f>
        <v>1895</v>
      </c>
      <c r="D147" s="2">
        <f>IFERROR(($K$4+(QUOTIENT((표1_51121417202332[[#This Row],[스테이지]]-1),$M$4)*$L$4)),"")</f>
        <v>135</v>
      </c>
      <c r="E147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2030</v>
      </c>
      <c r="F147" s="6">
        <f>IFERROR(IF(표1_51121417202332[[#This Row],[스테이지]]=1,표1_51121417202332[[#This Row],[최종 획득 재화량]],IF($F146+표1_51121417202332[[#This Row],[최종 획득 재화량]]&gt;$P$3,$P$3+표1_51121417202332[[#This Row],[최종 획득 재화량]],$F146+표1_51121417202332[[#This Row],[최종 획득 재화량]])),"")</f>
        <v>32030</v>
      </c>
    </row>
    <row r="148" spans="2:6">
      <c r="B148" s="5">
        <v>140</v>
      </c>
      <c r="C148" s="3">
        <f>IFERROR(IF(표1_51121417202332[[#This Row],[스테이지]]=1,$K$3,$C147+IF(QUOTIENT(표1_51121417202332[[#This Row],[스테이지]],$M$3)=0,0,QUOTIENT(표1_51121417202332[[#This Row],[스테이지]],$M$3))*$L$3),"")</f>
        <v>1923</v>
      </c>
      <c r="D148" s="2">
        <f>IFERROR(($K$4+(QUOTIENT((표1_51121417202332[[#This Row],[스테이지]]-1),$M$4)*$L$4)),"")</f>
        <v>135</v>
      </c>
      <c r="E148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2058</v>
      </c>
      <c r="F148" s="6">
        <f>IFERROR(IF(표1_51121417202332[[#This Row],[스테이지]]=1,표1_51121417202332[[#This Row],[최종 획득 재화량]],IF($F147+표1_51121417202332[[#This Row],[최종 획득 재화량]]&gt;$P$3,$P$3+표1_51121417202332[[#This Row],[최종 획득 재화량]],$F147+표1_51121417202332[[#This Row],[최종 획득 재화량]])),"")</f>
        <v>32058</v>
      </c>
    </row>
    <row r="149" spans="2:6">
      <c r="B149" s="5">
        <v>141</v>
      </c>
      <c r="C149" s="3">
        <f>IFERROR(IF(표1_51121417202332[[#This Row],[스테이지]]=1,$K$3,$C148+IF(QUOTIENT(표1_51121417202332[[#This Row],[스테이지]],$M$3)=0,0,QUOTIENT(표1_51121417202332[[#This Row],[스테이지]],$M$3))*$L$3),"")</f>
        <v>1951</v>
      </c>
      <c r="D149" s="2">
        <f>IFERROR(($K$4+(QUOTIENT((표1_51121417202332[[#This Row],[스테이지]]-1),$M$4)*$L$4)),"")</f>
        <v>135</v>
      </c>
      <c r="E149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2086</v>
      </c>
      <c r="F149" s="6">
        <f>IFERROR(IF(표1_51121417202332[[#This Row],[스테이지]]=1,표1_51121417202332[[#This Row],[최종 획득 재화량]],IF($F148+표1_51121417202332[[#This Row],[최종 획득 재화량]]&gt;$P$3,$P$3+표1_51121417202332[[#This Row],[최종 획득 재화량]],$F148+표1_51121417202332[[#This Row],[최종 획득 재화량]])),"")</f>
        <v>32086</v>
      </c>
    </row>
    <row r="150" spans="2:6">
      <c r="B150" s="5">
        <v>142</v>
      </c>
      <c r="C150" s="3">
        <f>IFERROR(IF(표1_51121417202332[[#This Row],[스테이지]]=1,$K$3,$C149+IF(QUOTIENT(표1_51121417202332[[#This Row],[스테이지]],$M$3)=0,0,QUOTIENT(표1_51121417202332[[#This Row],[스테이지]],$M$3))*$L$3),"")</f>
        <v>1979</v>
      </c>
      <c r="D150" s="2">
        <f>IFERROR(($K$4+(QUOTIENT((표1_51121417202332[[#This Row],[스테이지]]-1),$M$4)*$L$4)),"")</f>
        <v>135</v>
      </c>
      <c r="E150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2114</v>
      </c>
      <c r="F150" s="6">
        <f>IFERROR(IF(표1_51121417202332[[#This Row],[스테이지]]=1,표1_51121417202332[[#This Row],[최종 획득 재화량]],IF($F149+표1_51121417202332[[#This Row],[최종 획득 재화량]]&gt;$P$3,$P$3+표1_51121417202332[[#This Row],[최종 획득 재화량]],$F149+표1_51121417202332[[#This Row],[최종 획득 재화량]])),"")</f>
        <v>32114</v>
      </c>
    </row>
    <row r="151" spans="2:6">
      <c r="B151" s="5">
        <v>143</v>
      </c>
      <c r="C151" s="3">
        <f>IFERROR(IF(표1_51121417202332[[#This Row],[스테이지]]=1,$K$3,$C150+IF(QUOTIENT(표1_51121417202332[[#This Row],[스테이지]],$M$3)=0,0,QUOTIENT(표1_51121417202332[[#This Row],[스테이지]],$M$3))*$L$3),"")</f>
        <v>2007</v>
      </c>
      <c r="D151" s="2">
        <f>IFERROR(($K$4+(QUOTIENT((표1_51121417202332[[#This Row],[스테이지]]-1),$M$4)*$L$4)),"")</f>
        <v>135</v>
      </c>
      <c r="E151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2142</v>
      </c>
      <c r="F151" s="6">
        <f>IFERROR(IF(표1_51121417202332[[#This Row],[스테이지]]=1,표1_51121417202332[[#This Row],[최종 획득 재화량]],IF($F150+표1_51121417202332[[#This Row],[최종 획득 재화량]]&gt;$P$3,$P$3+표1_51121417202332[[#This Row],[최종 획득 재화량]],$F150+표1_51121417202332[[#This Row],[최종 획득 재화량]])),"")</f>
        <v>32142</v>
      </c>
    </row>
    <row r="152" spans="2:6">
      <c r="B152" s="5">
        <v>144</v>
      </c>
      <c r="C152" s="3">
        <f>IFERROR(IF(표1_51121417202332[[#This Row],[스테이지]]=1,$K$3,$C151+IF(QUOTIENT(표1_51121417202332[[#This Row],[스테이지]],$M$3)=0,0,QUOTIENT(표1_51121417202332[[#This Row],[스테이지]],$M$3))*$L$3),"")</f>
        <v>2035</v>
      </c>
      <c r="D152" s="2">
        <f>IFERROR(($K$4+(QUOTIENT((표1_51121417202332[[#This Row],[스테이지]]-1),$M$4)*$L$4)),"")</f>
        <v>135</v>
      </c>
      <c r="E152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2170</v>
      </c>
      <c r="F152" s="6">
        <f>IFERROR(IF(표1_51121417202332[[#This Row],[스테이지]]=1,표1_51121417202332[[#This Row],[최종 획득 재화량]],IF($F151+표1_51121417202332[[#This Row],[최종 획득 재화량]]&gt;$P$3,$P$3+표1_51121417202332[[#This Row],[최종 획득 재화량]],$F151+표1_51121417202332[[#This Row],[최종 획득 재화량]])),"")</f>
        <v>32170</v>
      </c>
    </row>
    <row r="153" spans="2:6">
      <c r="B153" s="5">
        <v>145</v>
      </c>
      <c r="C153" s="3">
        <f>IFERROR(IF(표1_51121417202332[[#This Row],[스테이지]]=1,$K$3,$C152+IF(QUOTIENT(표1_51121417202332[[#This Row],[스테이지]],$M$3)=0,0,QUOTIENT(표1_51121417202332[[#This Row],[스테이지]],$M$3))*$L$3),"")</f>
        <v>2064</v>
      </c>
      <c r="D153" s="2">
        <f>IFERROR(($K$4+(QUOTIENT((표1_51121417202332[[#This Row],[스테이지]]-1),$M$4)*$L$4)),"")</f>
        <v>135</v>
      </c>
      <c r="E153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2199</v>
      </c>
      <c r="F153" s="6">
        <f>IFERROR(IF(표1_51121417202332[[#This Row],[스테이지]]=1,표1_51121417202332[[#This Row],[최종 획득 재화량]],IF($F152+표1_51121417202332[[#This Row],[최종 획득 재화량]]&gt;$P$3,$P$3+표1_51121417202332[[#This Row],[최종 획득 재화량]],$F152+표1_51121417202332[[#This Row],[최종 획득 재화량]])),"")</f>
        <v>32199</v>
      </c>
    </row>
    <row r="154" spans="2:6">
      <c r="B154" s="5">
        <v>146</v>
      </c>
      <c r="C154" s="3">
        <f>IFERROR(IF(표1_51121417202332[[#This Row],[스테이지]]=1,$K$3,$C153+IF(QUOTIENT(표1_51121417202332[[#This Row],[스테이지]],$M$3)=0,0,QUOTIENT(표1_51121417202332[[#This Row],[스테이지]],$M$3))*$L$3),"")</f>
        <v>2093</v>
      </c>
      <c r="D154" s="2">
        <f>IFERROR(($K$4+(QUOTIENT((표1_51121417202332[[#This Row],[스테이지]]-1),$M$4)*$L$4)),"")</f>
        <v>135</v>
      </c>
      <c r="E154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2228</v>
      </c>
      <c r="F154" s="6">
        <f>IFERROR(IF(표1_51121417202332[[#This Row],[스테이지]]=1,표1_51121417202332[[#This Row],[최종 획득 재화량]],IF($F153+표1_51121417202332[[#This Row],[최종 획득 재화량]]&gt;$P$3,$P$3+표1_51121417202332[[#This Row],[최종 획득 재화량]],$F153+표1_51121417202332[[#This Row],[최종 획득 재화량]])),"")</f>
        <v>32228</v>
      </c>
    </row>
    <row r="155" spans="2:6">
      <c r="B155" s="5">
        <v>147</v>
      </c>
      <c r="C155" s="3">
        <f>IFERROR(IF(표1_51121417202332[[#This Row],[스테이지]]=1,$K$3,$C154+IF(QUOTIENT(표1_51121417202332[[#This Row],[스테이지]],$M$3)=0,0,QUOTIENT(표1_51121417202332[[#This Row],[스테이지]],$M$3))*$L$3),"")</f>
        <v>2122</v>
      </c>
      <c r="D155" s="2">
        <f>IFERROR(($K$4+(QUOTIENT((표1_51121417202332[[#This Row],[스테이지]]-1),$M$4)*$L$4)),"")</f>
        <v>135</v>
      </c>
      <c r="E155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2257</v>
      </c>
      <c r="F155" s="6">
        <f>IFERROR(IF(표1_51121417202332[[#This Row],[스테이지]]=1,표1_51121417202332[[#This Row],[최종 획득 재화량]],IF($F154+표1_51121417202332[[#This Row],[최종 획득 재화량]]&gt;$P$3,$P$3+표1_51121417202332[[#This Row],[최종 획득 재화량]],$F154+표1_51121417202332[[#This Row],[최종 획득 재화량]])),"")</f>
        <v>32257</v>
      </c>
    </row>
    <row r="156" spans="2:6">
      <c r="B156" s="5">
        <v>148</v>
      </c>
      <c r="C156" s="3">
        <f>IFERROR(IF(표1_51121417202332[[#This Row],[스테이지]]=1,$K$3,$C155+IF(QUOTIENT(표1_51121417202332[[#This Row],[스테이지]],$M$3)=0,0,QUOTIENT(표1_51121417202332[[#This Row],[스테이지]],$M$3))*$L$3),"")</f>
        <v>2151</v>
      </c>
      <c r="D156" s="2">
        <f>IFERROR(($K$4+(QUOTIENT((표1_51121417202332[[#This Row],[스테이지]]-1),$M$4)*$L$4)),"")</f>
        <v>135</v>
      </c>
      <c r="E156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2286</v>
      </c>
      <c r="F156" s="6">
        <f>IFERROR(IF(표1_51121417202332[[#This Row],[스테이지]]=1,표1_51121417202332[[#This Row],[최종 획득 재화량]],IF($F155+표1_51121417202332[[#This Row],[최종 획득 재화량]]&gt;$P$3,$P$3+표1_51121417202332[[#This Row],[최종 획득 재화량]],$F155+표1_51121417202332[[#This Row],[최종 획득 재화량]])),"")</f>
        <v>32286</v>
      </c>
    </row>
    <row r="157" spans="2:6">
      <c r="B157" s="5">
        <v>149</v>
      </c>
      <c r="C157" s="3">
        <f>IFERROR(IF(표1_51121417202332[[#This Row],[스테이지]]=1,$K$3,$C156+IF(QUOTIENT(표1_51121417202332[[#This Row],[스테이지]],$M$3)=0,0,QUOTIENT(표1_51121417202332[[#This Row],[스테이지]],$M$3))*$L$3),"")</f>
        <v>2180</v>
      </c>
      <c r="D157" s="2">
        <f>IFERROR(($K$4+(QUOTIENT((표1_51121417202332[[#This Row],[스테이지]]-1),$M$4)*$L$4)),"")</f>
        <v>135</v>
      </c>
      <c r="E157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2315</v>
      </c>
      <c r="F157" s="6">
        <f>IFERROR(IF(표1_51121417202332[[#This Row],[스테이지]]=1,표1_51121417202332[[#This Row],[최종 획득 재화량]],IF($F156+표1_51121417202332[[#This Row],[최종 획득 재화량]]&gt;$P$3,$P$3+표1_51121417202332[[#This Row],[최종 획득 재화량]],$F156+표1_51121417202332[[#This Row],[최종 획득 재화량]])),"")</f>
        <v>32315</v>
      </c>
    </row>
    <row r="158" spans="2:6">
      <c r="B158" s="5">
        <v>150</v>
      </c>
      <c r="C158" s="3">
        <f>IFERROR(IF(표1_51121417202332[[#This Row],[스테이지]]=1,$K$3,$C157+IF(QUOTIENT(표1_51121417202332[[#This Row],[스테이지]],$M$3)=0,0,QUOTIENT(표1_51121417202332[[#This Row],[스테이지]],$M$3))*$L$3),"")</f>
        <v>2210</v>
      </c>
      <c r="D158" s="2">
        <f>IFERROR(($K$4+(QUOTIENT((표1_51121417202332[[#This Row],[스테이지]]-1),$M$4)*$L$4)),"")</f>
        <v>135</v>
      </c>
      <c r="E158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2345</v>
      </c>
      <c r="F158" s="6">
        <f>IFERROR(IF(표1_51121417202332[[#This Row],[스테이지]]=1,표1_51121417202332[[#This Row],[최종 획득 재화량]],IF($F157+표1_51121417202332[[#This Row],[최종 획득 재화량]]&gt;$P$3,$P$3+표1_51121417202332[[#This Row],[최종 획득 재화량]],$F157+표1_51121417202332[[#This Row],[최종 획득 재화량]])),"")</f>
        <v>32345</v>
      </c>
    </row>
    <row r="159" spans="2:6">
      <c r="B159" s="5">
        <v>151</v>
      </c>
      <c r="C159" s="3">
        <f>IFERROR(IF(표1_51121417202332[[#This Row],[스테이지]]=1,$K$3,$C158+IF(QUOTIENT(표1_51121417202332[[#This Row],[스테이지]],$M$3)=0,0,QUOTIENT(표1_51121417202332[[#This Row],[스테이지]],$M$3))*$L$3),"")</f>
        <v>2240</v>
      </c>
      <c r="D159" s="2">
        <f>IFERROR(($K$4+(QUOTIENT((표1_51121417202332[[#This Row],[스테이지]]-1),$M$4)*$L$4)),"")</f>
        <v>150</v>
      </c>
      <c r="E159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2390</v>
      </c>
      <c r="F159" s="6">
        <f>IFERROR(IF(표1_51121417202332[[#This Row],[스테이지]]=1,표1_51121417202332[[#This Row],[최종 획득 재화량]],IF($F158+표1_51121417202332[[#This Row],[최종 획득 재화량]]&gt;$P$3,$P$3+표1_51121417202332[[#This Row],[최종 획득 재화량]],$F158+표1_51121417202332[[#This Row],[최종 획득 재화량]])),"")</f>
        <v>32390</v>
      </c>
    </row>
    <row r="160" spans="2:6">
      <c r="B160" s="5">
        <v>152</v>
      </c>
      <c r="C160" s="3">
        <f>IFERROR(IF(표1_51121417202332[[#This Row],[스테이지]]=1,$K$3,$C159+IF(QUOTIENT(표1_51121417202332[[#This Row],[스테이지]],$M$3)=0,0,QUOTIENT(표1_51121417202332[[#This Row],[스테이지]],$M$3))*$L$3),"")</f>
        <v>2270</v>
      </c>
      <c r="D160" s="2">
        <f>IFERROR(($K$4+(QUOTIENT((표1_51121417202332[[#This Row],[스테이지]]-1),$M$4)*$L$4)),"")</f>
        <v>150</v>
      </c>
      <c r="E160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2420</v>
      </c>
      <c r="F160" s="6">
        <f>IFERROR(IF(표1_51121417202332[[#This Row],[스테이지]]=1,표1_51121417202332[[#This Row],[최종 획득 재화량]],IF($F159+표1_51121417202332[[#This Row],[최종 획득 재화량]]&gt;$P$3,$P$3+표1_51121417202332[[#This Row],[최종 획득 재화량]],$F159+표1_51121417202332[[#This Row],[최종 획득 재화량]])),"")</f>
        <v>32420</v>
      </c>
    </row>
    <row r="161" spans="2:6">
      <c r="B161" s="5">
        <v>153</v>
      </c>
      <c r="C161" s="3">
        <f>IFERROR(IF(표1_51121417202332[[#This Row],[스테이지]]=1,$K$3,$C160+IF(QUOTIENT(표1_51121417202332[[#This Row],[스테이지]],$M$3)=0,0,QUOTIENT(표1_51121417202332[[#This Row],[스테이지]],$M$3))*$L$3),"")</f>
        <v>2300</v>
      </c>
      <c r="D161" s="2">
        <f>IFERROR(($K$4+(QUOTIENT((표1_51121417202332[[#This Row],[스테이지]]-1),$M$4)*$L$4)),"")</f>
        <v>150</v>
      </c>
      <c r="E161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2450</v>
      </c>
      <c r="F161" s="6">
        <f>IFERROR(IF(표1_51121417202332[[#This Row],[스테이지]]=1,표1_51121417202332[[#This Row],[최종 획득 재화량]],IF($F160+표1_51121417202332[[#This Row],[최종 획득 재화량]]&gt;$P$3,$P$3+표1_51121417202332[[#This Row],[최종 획득 재화량]],$F160+표1_51121417202332[[#This Row],[최종 획득 재화량]])),"")</f>
        <v>32450</v>
      </c>
    </row>
    <row r="162" spans="2:6">
      <c r="B162" s="5">
        <v>154</v>
      </c>
      <c r="C162" s="3">
        <f>IFERROR(IF(표1_51121417202332[[#This Row],[스테이지]]=1,$K$3,$C161+IF(QUOTIENT(표1_51121417202332[[#This Row],[스테이지]],$M$3)=0,0,QUOTIENT(표1_51121417202332[[#This Row],[스테이지]],$M$3))*$L$3),"")</f>
        <v>2330</v>
      </c>
      <c r="D162" s="2">
        <f>IFERROR(($K$4+(QUOTIENT((표1_51121417202332[[#This Row],[스테이지]]-1),$M$4)*$L$4)),"")</f>
        <v>150</v>
      </c>
      <c r="E162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2480</v>
      </c>
      <c r="F162" s="6">
        <f>IFERROR(IF(표1_51121417202332[[#This Row],[스테이지]]=1,표1_51121417202332[[#This Row],[최종 획득 재화량]],IF($F161+표1_51121417202332[[#This Row],[최종 획득 재화량]]&gt;$P$3,$P$3+표1_51121417202332[[#This Row],[최종 획득 재화량]],$F161+표1_51121417202332[[#This Row],[최종 획득 재화량]])),"")</f>
        <v>32480</v>
      </c>
    </row>
    <row r="163" spans="2:6">
      <c r="B163" s="5">
        <v>155</v>
      </c>
      <c r="C163" s="3">
        <f>IFERROR(IF(표1_51121417202332[[#This Row],[스테이지]]=1,$K$3,$C162+IF(QUOTIENT(표1_51121417202332[[#This Row],[스테이지]],$M$3)=0,0,QUOTIENT(표1_51121417202332[[#This Row],[스테이지]],$M$3))*$L$3),"")</f>
        <v>2361</v>
      </c>
      <c r="D163" s="2">
        <f>IFERROR(($K$4+(QUOTIENT((표1_51121417202332[[#This Row],[스테이지]]-1),$M$4)*$L$4)),"")</f>
        <v>150</v>
      </c>
      <c r="E163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2511</v>
      </c>
      <c r="F163" s="6">
        <f>IFERROR(IF(표1_51121417202332[[#This Row],[스테이지]]=1,표1_51121417202332[[#This Row],[최종 획득 재화량]],IF($F162+표1_51121417202332[[#This Row],[최종 획득 재화량]]&gt;$P$3,$P$3+표1_51121417202332[[#This Row],[최종 획득 재화량]],$F162+표1_51121417202332[[#This Row],[최종 획득 재화량]])),"")</f>
        <v>32511</v>
      </c>
    </row>
    <row r="164" spans="2:6">
      <c r="B164" s="5">
        <v>156</v>
      </c>
      <c r="C164" s="3">
        <f>IFERROR(IF(표1_51121417202332[[#This Row],[스테이지]]=1,$K$3,$C163+IF(QUOTIENT(표1_51121417202332[[#This Row],[스테이지]],$M$3)=0,0,QUOTIENT(표1_51121417202332[[#This Row],[스테이지]],$M$3))*$L$3),"")</f>
        <v>2392</v>
      </c>
      <c r="D164" s="2">
        <f>IFERROR(($K$4+(QUOTIENT((표1_51121417202332[[#This Row],[스테이지]]-1),$M$4)*$L$4)),"")</f>
        <v>150</v>
      </c>
      <c r="E164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2542</v>
      </c>
      <c r="F164" s="6">
        <f>IFERROR(IF(표1_51121417202332[[#This Row],[스테이지]]=1,표1_51121417202332[[#This Row],[최종 획득 재화량]],IF($F163+표1_51121417202332[[#This Row],[최종 획득 재화량]]&gt;$P$3,$P$3+표1_51121417202332[[#This Row],[최종 획득 재화량]],$F163+표1_51121417202332[[#This Row],[최종 획득 재화량]])),"")</f>
        <v>32542</v>
      </c>
    </row>
    <row r="165" spans="2:6">
      <c r="B165" s="5">
        <v>157</v>
      </c>
      <c r="C165" s="3">
        <f>IFERROR(IF(표1_51121417202332[[#This Row],[스테이지]]=1,$K$3,$C164+IF(QUOTIENT(표1_51121417202332[[#This Row],[스테이지]],$M$3)=0,0,QUOTIENT(표1_51121417202332[[#This Row],[스테이지]],$M$3))*$L$3),"")</f>
        <v>2423</v>
      </c>
      <c r="D165" s="2">
        <f>IFERROR(($K$4+(QUOTIENT((표1_51121417202332[[#This Row],[스테이지]]-1),$M$4)*$L$4)),"")</f>
        <v>150</v>
      </c>
      <c r="E165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2573</v>
      </c>
      <c r="F165" s="6">
        <f>IFERROR(IF(표1_51121417202332[[#This Row],[스테이지]]=1,표1_51121417202332[[#This Row],[최종 획득 재화량]],IF($F164+표1_51121417202332[[#This Row],[최종 획득 재화량]]&gt;$P$3,$P$3+표1_51121417202332[[#This Row],[최종 획득 재화량]],$F164+표1_51121417202332[[#This Row],[최종 획득 재화량]])),"")</f>
        <v>32573</v>
      </c>
    </row>
    <row r="166" spans="2:6">
      <c r="B166" s="5">
        <v>158</v>
      </c>
      <c r="C166" s="3">
        <f>IFERROR(IF(표1_51121417202332[[#This Row],[스테이지]]=1,$K$3,$C165+IF(QUOTIENT(표1_51121417202332[[#This Row],[스테이지]],$M$3)=0,0,QUOTIENT(표1_51121417202332[[#This Row],[스테이지]],$M$3))*$L$3),"")</f>
        <v>2454</v>
      </c>
      <c r="D166" s="2">
        <f>IFERROR(($K$4+(QUOTIENT((표1_51121417202332[[#This Row],[스테이지]]-1),$M$4)*$L$4)),"")</f>
        <v>150</v>
      </c>
      <c r="E166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2604</v>
      </c>
      <c r="F166" s="6">
        <f>IFERROR(IF(표1_51121417202332[[#This Row],[스테이지]]=1,표1_51121417202332[[#This Row],[최종 획득 재화량]],IF($F165+표1_51121417202332[[#This Row],[최종 획득 재화량]]&gt;$P$3,$P$3+표1_51121417202332[[#This Row],[최종 획득 재화량]],$F165+표1_51121417202332[[#This Row],[최종 획득 재화량]])),"")</f>
        <v>32604</v>
      </c>
    </row>
    <row r="167" spans="2:6">
      <c r="B167" s="5">
        <v>159</v>
      </c>
      <c r="C167" s="3">
        <f>IFERROR(IF(표1_51121417202332[[#This Row],[스테이지]]=1,$K$3,$C166+IF(QUOTIENT(표1_51121417202332[[#This Row],[스테이지]],$M$3)=0,0,QUOTIENT(표1_51121417202332[[#This Row],[스테이지]],$M$3))*$L$3),"")</f>
        <v>2485</v>
      </c>
      <c r="D167" s="2">
        <f>IFERROR(($K$4+(QUOTIENT((표1_51121417202332[[#This Row],[스테이지]]-1),$M$4)*$L$4)),"")</f>
        <v>150</v>
      </c>
      <c r="E167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2635</v>
      </c>
      <c r="F167" s="6">
        <f>IFERROR(IF(표1_51121417202332[[#This Row],[스테이지]]=1,표1_51121417202332[[#This Row],[최종 획득 재화량]],IF($F166+표1_51121417202332[[#This Row],[최종 획득 재화량]]&gt;$P$3,$P$3+표1_51121417202332[[#This Row],[최종 획득 재화량]],$F166+표1_51121417202332[[#This Row],[최종 획득 재화량]])),"")</f>
        <v>32635</v>
      </c>
    </row>
    <row r="168" spans="2:6">
      <c r="B168" s="5">
        <v>160</v>
      </c>
      <c r="C168" s="3">
        <f>IFERROR(IF(표1_51121417202332[[#This Row],[스테이지]]=1,$K$3,$C167+IF(QUOTIENT(표1_51121417202332[[#This Row],[스테이지]],$M$3)=0,0,QUOTIENT(표1_51121417202332[[#This Row],[스테이지]],$M$3))*$L$3),"")</f>
        <v>2517</v>
      </c>
      <c r="D168" s="2">
        <f>IFERROR(($K$4+(QUOTIENT((표1_51121417202332[[#This Row],[스테이지]]-1),$M$4)*$L$4)),"")</f>
        <v>150</v>
      </c>
      <c r="E168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2667</v>
      </c>
      <c r="F168" s="6">
        <f>IFERROR(IF(표1_51121417202332[[#This Row],[스테이지]]=1,표1_51121417202332[[#This Row],[최종 획득 재화량]],IF($F167+표1_51121417202332[[#This Row],[최종 획득 재화량]]&gt;$P$3,$P$3+표1_51121417202332[[#This Row],[최종 획득 재화량]],$F167+표1_51121417202332[[#This Row],[최종 획득 재화량]])),"")</f>
        <v>32667</v>
      </c>
    </row>
    <row r="169" spans="2:6">
      <c r="B169" s="5">
        <v>161</v>
      </c>
      <c r="C169" s="3">
        <f>IFERROR(IF(표1_51121417202332[[#This Row],[스테이지]]=1,$K$3,$C168+IF(QUOTIENT(표1_51121417202332[[#This Row],[스테이지]],$M$3)=0,0,QUOTIENT(표1_51121417202332[[#This Row],[스테이지]],$M$3))*$L$3),"")</f>
        <v>2549</v>
      </c>
      <c r="D169" s="2">
        <f>IFERROR(($K$4+(QUOTIENT((표1_51121417202332[[#This Row],[스테이지]]-1),$M$4)*$L$4)),"")</f>
        <v>150</v>
      </c>
      <c r="E169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2699</v>
      </c>
      <c r="F169" s="6">
        <f>IFERROR(IF(표1_51121417202332[[#This Row],[스테이지]]=1,표1_51121417202332[[#This Row],[최종 획득 재화량]],IF($F168+표1_51121417202332[[#This Row],[최종 획득 재화량]]&gt;$P$3,$P$3+표1_51121417202332[[#This Row],[최종 획득 재화량]],$F168+표1_51121417202332[[#This Row],[최종 획득 재화량]])),"")</f>
        <v>32699</v>
      </c>
    </row>
    <row r="170" spans="2:6">
      <c r="B170" s="5">
        <v>162</v>
      </c>
      <c r="C170" s="3">
        <f>IFERROR(IF(표1_51121417202332[[#This Row],[스테이지]]=1,$K$3,$C169+IF(QUOTIENT(표1_51121417202332[[#This Row],[스테이지]],$M$3)=0,0,QUOTIENT(표1_51121417202332[[#This Row],[스테이지]],$M$3))*$L$3),"")</f>
        <v>2581</v>
      </c>
      <c r="D170" s="2">
        <f>IFERROR(($K$4+(QUOTIENT((표1_51121417202332[[#This Row],[스테이지]]-1),$M$4)*$L$4)),"")</f>
        <v>150</v>
      </c>
      <c r="E170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2731</v>
      </c>
      <c r="F170" s="6">
        <f>IFERROR(IF(표1_51121417202332[[#This Row],[스테이지]]=1,표1_51121417202332[[#This Row],[최종 획득 재화량]],IF($F169+표1_51121417202332[[#This Row],[최종 획득 재화량]]&gt;$P$3,$P$3+표1_51121417202332[[#This Row],[최종 획득 재화량]],$F169+표1_51121417202332[[#This Row],[최종 획득 재화량]])),"")</f>
        <v>32731</v>
      </c>
    </row>
    <row r="171" spans="2:6">
      <c r="B171" s="5">
        <v>163</v>
      </c>
      <c r="C171" s="3">
        <f>IFERROR(IF(표1_51121417202332[[#This Row],[스테이지]]=1,$K$3,$C170+IF(QUOTIENT(표1_51121417202332[[#This Row],[스테이지]],$M$3)=0,0,QUOTIENT(표1_51121417202332[[#This Row],[스테이지]],$M$3))*$L$3),"")</f>
        <v>2613</v>
      </c>
      <c r="D171" s="2">
        <f>IFERROR(($K$4+(QUOTIENT((표1_51121417202332[[#This Row],[스테이지]]-1),$M$4)*$L$4)),"")</f>
        <v>150</v>
      </c>
      <c r="E171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2763</v>
      </c>
      <c r="F171" s="6">
        <f>IFERROR(IF(표1_51121417202332[[#This Row],[스테이지]]=1,표1_51121417202332[[#This Row],[최종 획득 재화량]],IF($F170+표1_51121417202332[[#This Row],[최종 획득 재화량]]&gt;$P$3,$P$3+표1_51121417202332[[#This Row],[최종 획득 재화량]],$F170+표1_51121417202332[[#This Row],[최종 획득 재화량]])),"")</f>
        <v>32763</v>
      </c>
    </row>
    <row r="172" spans="2:6">
      <c r="B172" s="5">
        <v>164</v>
      </c>
      <c r="C172" s="3">
        <f>IFERROR(IF(표1_51121417202332[[#This Row],[스테이지]]=1,$K$3,$C171+IF(QUOTIENT(표1_51121417202332[[#This Row],[스테이지]],$M$3)=0,0,QUOTIENT(표1_51121417202332[[#This Row],[스테이지]],$M$3))*$L$3),"")</f>
        <v>2645</v>
      </c>
      <c r="D172" s="2">
        <f>IFERROR(($K$4+(QUOTIENT((표1_51121417202332[[#This Row],[스테이지]]-1),$M$4)*$L$4)),"")</f>
        <v>150</v>
      </c>
      <c r="E172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2795</v>
      </c>
      <c r="F172" s="6">
        <f>IFERROR(IF(표1_51121417202332[[#This Row],[스테이지]]=1,표1_51121417202332[[#This Row],[최종 획득 재화량]],IF($F171+표1_51121417202332[[#This Row],[최종 획득 재화량]]&gt;$P$3,$P$3+표1_51121417202332[[#This Row],[최종 획득 재화량]],$F171+표1_51121417202332[[#This Row],[최종 획득 재화량]])),"")</f>
        <v>32795</v>
      </c>
    </row>
    <row r="173" spans="2:6">
      <c r="B173" s="5">
        <v>165</v>
      </c>
      <c r="C173" s="3">
        <f>IFERROR(IF(표1_51121417202332[[#This Row],[스테이지]]=1,$K$3,$C172+IF(QUOTIENT(표1_51121417202332[[#This Row],[스테이지]],$M$3)=0,0,QUOTIENT(표1_51121417202332[[#This Row],[스테이지]],$M$3))*$L$3),"")</f>
        <v>2678</v>
      </c>
      <c r="D173" s="2">
        <f>IFERROR(($K$4+(QUOTIENT((표1_51121417202332[[#This Row],[스테이지]]-1),$M$4)*$L$4)),"")</f>
        <v>150</v>
      </c>
      <c r="E173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2828</v>
      </c>
      <c r="F173" s="6">
        <f>IFERROR(IF(표1_51121417202332[[#This Row],[스테이지]]=1,표1_51121417202332[[#This Row],[최종 획득 재화량]],IF($F172+표1_51121417202332[[#This Row],[최종 획득 재화량]]&gt;$P$3,$P$3+표1_51121417202332[[#This Row],[최종 획득 재화량]],$F172+표1_51121417202332[[#This Row],[최종 획득 재화량]])),"")</f>
        <v>32828</v>
      </c>
    </row>
    <row r="174" spans="2:6">
      <c r="B174" s="5">
        <v>166</v>
      </c>
      <c r="C174" s="3">
        <f>IFERROR(IF(표1_51121417202332[[#This Row],[스테이지]]=1,$K$3,$C173+IF(QUOTIENT(표1_51121417202332[[#This Row],[스테이지]],$M$3)=0,0,QUOTIENT(표1_51121417202332[[#This Row],[스테이지]],$M$3))*$L$3),"")</f>
        <v>2711</v>
      </c>
      <c r="D174" s="2">
        <f>IFERROR(($K$4+(QUOTIENT((표1_51121417202332[[#This Row],[스테이지]]-1),$M$4)*$L$4)),"")</f>
        <v>165</v>
      </c>
      <c r="E174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2876</v>
      </c>
      <c r="F174" s="6">
        <f>IFERROR(IF(표1_51121417202332[[#This Row],[스테이지]]=1,표1_51121417202332[[#This Row],[최종 획득 재화량]],IF($F173+표1_51121417202332[[#This Row],[최종 획득 재화량]]&gt;$P$3,$P$3+표1_51121417202332[[#This Row],[최종 획득 재화량]],$F173+표1_51121417202332[[#This Row],[최종 획득 재화량]])),"")</f>
        <v>32876</v>
      </c>
    </row>
    <row r="175" spans="2:6">
      <c r="B175" s="5">
        <v>167</v>
      </c>
      <c r="C175" s="3">
        <f>IFERROR(IF(표1_51121417202332[[#This Row],[스테이지]]=1,$K$3,$C174+IF(QUOTIENT(표1_51121417202332[[#This Row],[스테이지]],$M$3)=0,0,QUOTIENT(표1_51121417202332[[#This Row],[스테이지]],$M$3))*$L$3),"")</f>
        <v>2744</v>
      </c>
      <c r="D175" s="2">
        <f>IFERROR(($K$4+(QUOTIENT((표1_51121417202332[[#This Row],[스테이지]]-1),$M$4)*$L$4)),"")</f>
        <v>165</v>
      </c>
      <c r="E175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2909</v>
      </c>
      <c r="F175" s="6">
        <f>IFERROR(IF(표1_51121417202332[[#This Row],[스테이지]]=1,표1_51121417202332[[#This Row],[최종 획득 재화량]],IF($F174+표1_51121417202332[[#This Row],[최종 획득 재화량]]&gt;$P$3,$P$3+표1_51121417202332[[#This Row],[최종 획득 재화량]],$F174+표1_51121417202332[[#This Row],[최종 획득 재화량]])),"")</f>
        <v>32909</v>
      </c>
    </row>
    <row r="176" spans="2:6">
      <c r="B176" s="5">
        <v>168</v>
      </c>
      <c r="C176" s="3">
        <f>IFERROR(IF(표1_51121417202332[[#This Row],[스테이지]]=1,$K$3,$C175+IF(QUOTIENT(표1_51121417202332[[#This Row],[스테이지]],$M$3)=0,0,QUOTIENT(표1_51121417202332[[#This Row],[스테이지]],$M$3))*$L$3),"")</f>
        <v>2777</v>
      </c>
      <c r="D176" s="2">
        <f>IFERROR(($K$4+(QUOTIENT((표1_51121417202332[[#This Row],[스테이지]]-1),$M$4)*$L$4)),"")</f>
        <v>165</v>
      </c>
      <c r="E176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2942</v>
      </c>
      <c r="F176" s="6">
        <f>IFERROR(IF(표1_51121417202332[[#This Row],[스테이지]]=1,표1_51121417202332[[#This Row],[최종 획득 재화량]],IF($F175+표1_51121417202332[[#This Row],[최종 획득 재화량]]&gt;$P$3,$P$3+표1_51121417202332[[#This Row],[최종 획득 재화량]],$F175+표1_51121417202332[[#This Row],[최종 획득 재화량]])),"")</f>
        <v>32942</v>
      </c>
    </row>
    <row r="177" spans="2:6">
      <c r="B177" s="5">
        <v>169</v>
      </c>
      <c r="C177" s="3">
        <f>IFERROR(IF(표1_51121417202332[[#This Row],[스테이지]]=1,$K$3,$C176+IF(QUOTIENT(표1_51121417202332[[#This Row],[스테이지]],$M$3)=0,0,QUOTIENT(표1_51121417202332[[#This Row],[스테이지]],$M$3))*$L$3),"")</f>
        <v>2810</v>
      </c>
      <c r="D177" s="2">
        <f>IFERROR(($K$4+(QUOTIENT((표1_51121417202332[[#This Row],[스테이지]]-1),$M$4)*$L$4)),"")</f>
        <v>165</v>
      </c>
      <c r="E177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2975</v>
      </c>
      <c r="F177" s="6">
        <f>IFERROR(IF(표1_51121417202332[[#This Row],[스테이지]]=1,표1_51121417202332[[#This Row],[최종 획득 재화량]],IF($F176+표1_51121417202332[[#This Row],[최종 획득 재화량]]&gt;$P$3,$P$3+표1_51121417202332[[#This Row],[최종 획득 재화량]],$F176+표1_51121417202332[[#This Row],[최종 획득 재화량]])),"")</f>
        <v>32975</v>
      </c>
    </row>
    <row r="178" spans="2:6">
      <c r="B178" s="5">
        <v>170</v>
      </c>
      <c r="C178" s="3">
        <f>IFERROR(IF(표1_51121417202332[[#This Row],[스테이지]]=1,$K$3,$C177+IF(QUOTIENT(표1_51121417202332[[#This Row],[스테이지]],$M$3)=0,0,QUOTIENT(표1_51121417202332[[#This Row],[스테이지]],$M$3))*$L$3),"")</f>
        <v>2844</v>
      </c>
      <c r="D178" s="2">
        <f>IFERROR(($K$4+(QUOTIENT((표1_51121417202332[[#This Row],[스테이지]]-1),$M$4)*$L$4)),"")</f>
        <v>165</v>
      </c>
      <c r="E178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3009</v>
      </c>
      <c r="F178" s="6">
        <f>IFERROR(IF(표1_51121417202332[[#This Row],[스테이지]]=1,표1_51121417202332[[#This Row],[최종 획득 재화량]],IF($F177+표1_51121417202332[[#This Row],[최종 획득 재화량]]&gt;$P$3,$P$3+표1_51121417202332[[#This Row],[최종 획득 재화량]],$F177+표1_51121417202332[[#This Row],[최종 획득 재화량]])),"")</f>
        <v>33009</v>
      </c>
    </row>
    <row r="179" spans="2:6">
      <c r="B179" s="5">
        <v>171</v>
      </c>
      <c r="C179" s="3">
        <f>IFERROR(IF(표1_51121417202332[[#This Row],[스테이지]]=1,$K$3,$C178+IF(QUOTIENT(표1_51121417202332[[#This Row],[스테이지]],$M$3)=0,0,QUOTIENT(표1_51121417202332[[#This Row],[스테이지]],$M$3))*$L$3),"")</f>
        <v>2878</v>
      </c>
      <c r="D179" s="2">
        <f>IFERROR(($K$4+(QUOTIENT((표1_51121417202332[[#This Row],[스테이지]]-1),$M$4)*$L$4)),"")</f>
        <v>165</v>
      </c>
      <c r="E179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3043</v>
      </c>
      <c r="F179" s="6">
        <f>IFERROR(IF(표1_51121417202332[[#This Row],[스테이지]]=1,표1_51121417202332[[#This Row],[최종 획득 재화량]],IF($F178+표1_51121417202332[[#This Row],[최종 획득 재화량]]&gt;$P$3,$P$3+표1_51121417202332[[#This Row],[최종 획득 재화량]],$F178+표1_51121417202332[[#This Row],[최종 획득 재화량]])),"")</f>
        <v>33043</v>
      </c>
    </row>
    <row r="180" spans="2:6">
      <c r="B180" s="5">
        <v>172</v>
      </c>
      <c r="C180" s="3">
        <f>IFERROR(IF(표1_51121417202332[[#This Row],[스테이지]]=1,$K$3,$C179+IF(QUOTIENT(표1_51121417202332[[#This Row],[스테이지]],$M$3)=0,0,QUOTIENT(표1_51121417202332[[#This Row],[스테이지]],$M$3))*$L$3),"")</f>
        <v>2912</v>
      </c>
      <c r="D180" s="2">
        <f>IFERROR(($K$4+(QUOTIENT((표1_51121417202332[[#This Row],[스테이지]]-1),$M$4)*$L$4)),"")</f>
        <v>165</v>
      </c>
      <c r="E180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3077</v>
      </c>
      <c r="F180" s="6">
        <f>IFERROR(IF(표1_51121417202332[[#This Row],[스테이지]]=1,표1_51121417202332[[#This Row],[최종 획득 재화량]],IF($F179+표1_51121417202332[[#This Row],[최종 획득 재화량]]&gt;$P$3,$P$3+표1_51121417202332[[#This Row],[최종 획득 재화량]],$F179+표1_51121417202332[[#This Row],[최종 획득 재화량]])),"")</f>
        <v>33077</v>
      </c>
    </row>
    <row r="181" spans="2:6">
      <c r="B181" s="5">
        <v>173</v>
      </c>
      <c r="C181" s="3">
        <f>IFERROR(IF(표1_51121417202332[[#This Row],[스테이지]]=1,$K$3,$C180+IF(QUOTIENT(표1_51121417202332[[#This Row],[스테이지]],$M$3)=0,0,QUOTIENT(표1_51121417202332[[#This Row],[스테이지]],$M$3))*$L$3),"")</f>
        <v>2946</v>
      </c>
      <c r="D181" s="2">
        <f>IFERROR(($K$4+(QUOTIENT((표1_51121417202332[[#This Row],[스테이지]]-1),$M$4)*$L$4)),"")</f>
        <v>165</v>
      </c>
      <c r="E181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3111</v>
      </c>
      <c r="F181" s="6">
        <f>IFERROR(IF(표1_51121417202332[[#This Row],[스테이지]]=1,표1_51121417202332[[#This Row],[최종 획득 재화량]],IF($F180+표1_51121417202332[[#This Row],[최종 획득 재화량]]&gt;$P$3,$P$3+표1_51121417202332[[#This Row],[최종 획득 재화량]],$F180+표1_51121417202332[[#This Row],[최종 획득 재화량]])),"")</f>
        <v>33111</v>
      </c>
    </row>
    <row r="182" spans="2:6">
      <c r="B182" s="5">
        <v>174</v>
      </c>
      <c r="C182" s="3">
        <f>IFERROR(IF(표1_51121417202332[[#This Row],[스테이지]]=1,$K$3,$C181+IF(QUOTIENT(표1_51121417202332[[#This Row],[스테이지]],$M$3)=0,0,QUOTIENT(표1_51121417202332[[#This Row],[스테이지]],$M$3))*$L$3),"")</f>
        <v>2980</v>
      </c>
      <c r="D182" s="2">
        <f>IFERROR(($K$4+(QUOTIENT((표1_51121417202332[[#This Row],[스테이지]]-1),$M$4)*$L$4)),"")</f>
        <v>165</v>
      </c>
      <c r="E182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3145</v>
      </c>
      <c r="F182" s="6">
        <f>IFERROR(IF(표1_51121417202332[[#This Row],[스테이지]]=1,표1_51121417202332[[#This Row],[최종 획득 재화량]],IF($F181+표1_51121417202332[[#This Row],[최종 획득 재화량]]&gt;$P$3,$P$3+표1_51121417202332[[#This Row],[최종 획득 재화량]],$F181+표1_51121417202332[[#This Row],[최종 획득 재화량]])),"")</f>
        <v>33145</v>
      </c>
    </row>
    <row r="183" spans="2:6">
      <c r="B183" s="5">
        <v>175</v>
      </c>
      <c r="C183" s="3">
        <f>IFERROR(IF(표1_51121417202332[[#This Row],[스테이지]]=1,$K$3,$C182+IF(QUOTIENT(표1_51121417202332[[#This Row],[스테이지]],$M$3)=0,0,QUOTIENT(표1_51121417202332[[#This Row],[스테이지]],$M$3))*$L$3),"")</f>
        <v>3015</v>
      </c>
      <c r="D183" s="2">
        <f>IFERROR(($K$4+(QUOTIENT((표1_51121417202332[[#This Row],[스테이지]]-1),$M$4)*$L$4)),"")</f>
        <v>165</v>
      </c>
      <c r="E183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3180</v>
      </c>
      <c r="F183" s="6">
        <f>IFERROR(IF(표1_51121417202332[[#This Row],[스테이지]]=1,표1_51121417202332[[#This Row],[최종 획득 재화량]],IF($F182+표1_51121417202332[[#This Row],[최종 획득 재화량]]&gt;$P$3,$P$3+표1_51121417202332[[#This Row],[최종 획득 재화량]],$F182+표1_51121417202332[[#This Row],[최종 획득 재화량]])),"")</f>
        <v>33180</v>
      </c>
    </row>
    <row r="184" spans="2:6">
      <c r="B184" s="5">
        <v>176</v>
      </c>
      <c r="C184" s="3">
        <f>IFERROR(IF(표1_51121417202332[[#This Row],[스테이지]]=1,$K$3,$C183+IF(QUOTIENT(표1_51121417202332[[#This Row],[스테이지]],$M$3)=0,0,QUOTIENT(표1_51121417202332[[#This Row],[스테이지]],$M$3))*$L$3),"")</f>
        <v>3050</v>
      </c>
      <c r="D184" s="2">
        <f>IFERROR(($K$4+(QUOTIENT((표1_51121417202332[[#This Row],[스테이지]]-1),$M$4)*$L$4)),"")</f>
        <v>165</v>
      </c>
      <c r="E184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3215</v>
      </c>
      <c r="F184" s="6">
        <f>IFERROR(IF(표1_51121417202332[[#This Row],[스테이지]]=1,표1_51121417202332[[#This Row],[최종 획득 재화량]],IF($F183+표1_51121417202332[[#This Row],[최종 획득 재화량]]&gt;$P$3,$P$3+표1_51121417202332[[#This Row],[최종 획득 재화량]],$F183+표1_51121417202332[[#This Row],[최종 획득 재화량]])),"")</f>
        <v>33215</v>
      </c>
    </row>
    <row r="185" spans="2:6">
      <c r="B185" s="5">
        <v>177</v>
      </c>
      <c r="C185" s="3">
        <f>IFERROR(IF(표1_51121417202332[[#This Row],[스테이지]]=1,$K$3,$C184+IF(QUOTIENT(표1_51121417202332[[#This Row],[스테이지]],$M$3)=0,0,QUOTIENT(표1_51121417202332[[#This Row],[스테이지]],$M$3))*$L$3),"")</f>
        <v>3085</v>
      </c>
      <c r="D185" s="2">
        <f>IFERROR(($K$4+(QUOTIENT((표1_51121417202332[[#This Row],[스테이지]]-1),$M$4)*$L$4)),"")</f>
        <v>165</v>
      </c>
      <c r="E185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3250</v>
      </c>
      <c r="F185" s="6">
        <f>IFERROR(IF(표1_51121417202332[[#This Row],[스테이지]]=1,표1_51121417202332[[#This Row],[최종 획득 재화량]],IF($F184+표1_51121417202332[[#This Row],[최종 획득 재화량]]&gt;$P$3,$P$3+표1_51121417202332[[#This Row],[최종 획득 재화량]],$F184+표1_51121417202332[[#This Row],[최종 획득 재화량]])),"")</f>
        <v>33250</v>
      </c>
    </row>
    <row r="186" spans="2:6">
      <c r="B186" s="5">
        <v>178</v>
      </c>
      <c r="C186" s="3">
        <f>IFERROR(IF(표1_51121417202332[[#This Row],[스테이지]]=1,$K$3,$C185+IF(QUOTIENT(표1_51121417202332[[#This Row],[스테이지]],$M$3)=0,0,QUOTIENT(표1_51121417202332[[#This Row],[스테이지]],$M$3))*$L$3),"")</f>
        <v>3120</v>
      </c>
      <c r="D186" s="2">
        <f>IFERROR(($K$4+(QUOTIENT((표1_51121417202332[[#This Row],[스테이지]]-1),$M$4)*$L$4)),"")</f>
        <v>165</v>
      </c>
      <c r="E186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3285</v>
      </c>
      <c r="F186" s="6">
        <f>IFERROR(IF(표1_51121417202332[[#This Row],[스테이지]]=1,표1_51121417202332[[#This Row],[최종 획득 재화량]],IF($F185+표1_51121417202332[[#This Row],[최종 획득 재화량]]&gt;$P$3,$P$3+표1_51121417202332[[#This Row],[최종 획득 재화량]],$F185+표1_51121417202332[[#This Row],[최종 획득 재화량]])),"")</f>
        <v>33285</v>
      </c>
    </row>
    <row r="187" spans="2:6">
      <c r="B187" s="5">
        <v>179</v>
      </c>
      <c r="C187" s="3">
        <f>IFERROR(IF(표1_51121417202332[[#This Row],[스테이지]]=1,$K$3,$C186+IF(QUOTIENT(표1_51121417202332[[#This Row],[스테이지]],$M$3)=0,0,QUOTIENT(표1_51121417202332[[#This Row],[스테이지]],$M$3))*$L$3),"")</f>
        <v>3155</v>
      </c>
      <c r="D187" s="2">
        <f>IFERROR(($K$4+(QUOTIENT((표1_51121417202332[[#This Row],[스테이지]]-1),$M$4)*$L$4)),"")</f>
        <v>165</v>
      </c>
      <c r="E187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3320</v>
      </c>
      <c r="F187" s="6">
        <f>IFERROR(IF(표1_51121417202332[[#This Row],[스테이지]]=1,표1_51121417202332[[#This Row],[최종 획득 재화량]],IF($F186+표1_51121417202332[[#This Row],[최종 획득 재화량]]&gt;$P$3,$P$3+표1_51121417202332[[#This Row],[최종 획득 재화량]],$F186+표1_51121417202332[[#This Row],[최종 획득 재화량]])),"")</f>
        <v>33320</v>
      </c>
    </row>
    <row r="188" spans="2:6">
      <c r="B188" s="5">
        <v>180</v>
      </c>
      <c r="C188" s="3">
        <f>IFERROR(IF(표1_51121417202332[[#This Row],[스테이지]]=1,$K$3,$C187+IF(QUOTIENT(표1_51121417202332[[#This Row],[스테이지]],$M$3)=0,0,QUOTIENT(표1_51121417202332[[#This Row],[스테이지]],$M$3))*$L$3),"")</f>
        <v>3191</v>
      </c>
      <c r="D188" s="2">
        <f>IFERROR(($K$4+(QUOTIENT((표1_51121417202332[[#This Row],[스테이지]]-1),$M$4)*$L$4)),"")</f>
        <v>165</v>
      </c>
      <c r="E188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3356</v>
      </c>
      <c r="F188" s="6">
        <f>IFERROR(IF(표1_51121417202332[[#This Row],[스테이지]]=1,표1_51121417202332[[#This Row],[최종 획득 재화량]],IF($F187+표1_51121417202332[[#This Row],[최종 획득 재화량]]&gt;$P$3,$P$3+표1_51121417202332[[#This Row],[최종 획득 재화량]],$F187+표1_51121417202332[[#This Row],[최종 획득 재화량]])),"")</f>
        <v>33356</v>
      </c>
    </row>
    <row r="189" spans="2:6">
      <c r="B189" s="5">
        <v>181</v>
      </c>
      <c r="C189" s="3">
        <f>IFERROR(IF(표1_51121417202332[[#This Row],[스테이지]]=1,$K$3,$C188+IF(QUOTIENT(표1_51121417202332[[#This Row],[스테이지]],$M$3)=0,0,QUOTIENT(표1_51121417202332[[#This Row],[스테이지]],$M$3))*$L$3),"")</f>
        <v>3227</v>
      </c>
      <c r="D189" s="2">
        <f>IFERROR(($K$4+(QUOTIENT((표1_51121417202332[[#This Row],[스테이지]]-1),$M$4)*$L$4)),"")</f>
        <v>180</v>
      </c>
      <c r="E189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3407</v>
      </c>
      <c r="F189" s="6">
        <f>IFERROR(IF(표1_51121417202332[[#This Row],[스테이지]]=1,표1_51121417202332[[#This Row],[최종 획득 재화량]],IF($F188+표1_51121417202332[[#This Row],[최종 획득 재화량]]&gt;$P$3,$P$3+표1_51121417202332[[#This Row],[최종 획득 재화량]],$F188+표1_51121417202332[[#This Row],[최종 획득 재화량]])),"")</f>
        <v>33407</v>
      </c>
    </row>
    <row r="190" spans="2:6">
      <c r="B190" s="5">
        <v>182</v>
      </c>
      <c r="C190" s="3">
        <f>IFERROR(IF(표1_51121417202332[[#This Row],[스테이지]]=1,$K$3,$C189+IF(QUOTIENT(표1_51121417202332[[#This Row],[스테이지]],$M$3)=0,0,QUOTIENT(표1_51121417202332[[#This Row],[스테이지]],$M$3))*$L$3),"")</f>
        <v>3263</v>
      </c>
      <c r="D190" s="2">
        <f>IFERROR(($K$4+(QUOTIENT((표1_51121417202332[[#This Row],[스테이지]]-1),$M$4)*$L$4)),"")</f>
        <v>180</v>
      </c>
      <c r="E190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3443</v>
      </c>
      <c r="F190" s="6">
        <f>IFERROR(IF(표1_51121417202332[[#This Row],[스테이지]]=1,표1_51121417202332[[#This Row],[최종 획득 재화량]],IF($F189+표1_51121417202332[[#This Row],[최종 획득 재화량]]&gt;$P$3,$P$3+표1_51121417202332[[#This Row],[최종 획득 재화량]],$F189+표1_51121417202332[[#This Row],[최종 획득 재화량]])),"")</f>
        <v>33443</v>
      </c>
    </row>
    <row r="191" spans="2:6">
      <c r="B191" s="5">
        <v>183</v>
      </c>
      <c r="C191" s="3">
        <f>IFERROR(IF(표1_51121417202332[[#This Row],[스테이지]]=1,$K$3,$C190+IF(QUOTIENT(표1_51121417202332[[#This Row],[스테이지]],$M$3)=0,0,QUOTIENT(표1_51121417202332[[#This Row],[스테이지]],$M$3))*$L$3),"")</f>
        <v>3299</v>
      </c>
      <c r="D191" s="2">
        <f>IFERROR(($K$4+(QUOTIENT((표1_51121417202332[[#This Row],[스테이지]]-1),$M$4)*$L$4)),"")</f>
        <v>180</v>
      </c>
      <c r="E191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3479</v>
      </c>
      <c r="F191" s="6">
        <f>IFERROR(IF(표1_51121417202332[[#This Row],[스테이지]]=1,표1_51121417202332[[#This Row],[최종 획득 재화량]],IF($F190+표1_51121417202332[[#This Row],[최종 획득 재화량]]&gt;$P$3,$P$3+표1_51121417202332[[#This Row],[최종 획득 재화량]],$F190+표1_51121417202332[[#This Row],[최종 획득 재화량]])),"")</f>
        <v>33479</v>
      </c>
    </row>
    <row r="192" spans="2:6">
      <c r="B192" s="5">
        <v>184</v>
      </c>
      <c r="C192" s="3">
        <f>IFERROR(IF(표1_51121417202332[[#This Row],[스테이지]]=1,$K$3,$C191+IF(QUOTIENT(표1_51121417202332[[#This Row],[스테이지]],$M$3)=0,0,QUOTIENT(표1_51121417202332[[#This Row],[스테이지]],$M$3))*$L$3),"")</f>
        <v>3335</v>
      </c>
      <c r="D192" s="2">
        <f>IFERROR(($K$4+(QUOTIENT((표1_51121417202332[[#This Row],[스테이지]]-1),$M$4)*$L$4)),"")</f>
        <v>180</v>
      </c>
      <c r="E192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3515</v>
      </c>
      <c r="F192" s="6">
        <f>IFERROR(IF(표1_51121417202332[[#This Row],[스테이지]]=1,표1_51121417202332[[#This Row],[최종 획득 재화량]],IF($F191+표1_51121417202332[[#This Row],[최종 획득 재화량]]&gt;$P$3,$P$3+표1_51121417202332[[#This Row],[최종 획득 재화량]],$F191+표1_51121417202332[[#This Row],[최종 획득 재화량]])),"")</f>
        <v>33515</v>
      </c>
    </row>
    <row r="193" spans="2:6">
      <c r="B193" s="5">
        <v>185</v>
      </c>
      <c r="C193" s="3">
        <f>IFERROR(IF(표1_51121417202332[[#This Row],[스테이지]]=1,$K$3,$C192+IF(QUOTIENT(표1_51121417202332[[#This Row],[스테이지]],$M$3)=0,0,QUOTIENT(표1_51121417202332[[#This Row],[스테이지]],$M$3))*$L$3),"")</f>
        <v>3372</v>
      </c>
      <c r="D193" s="2">
        <f>IFERROR(($K$4+(QUOTIENT((표1_51121417202332[[#This Row],[스테이지]]-1),$M$4)*$L$4)),"")</f>
        <v>180</v>
      </c>
      <c r="E193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3552</v>
      </c>
      <c r="F193" s="6">
        <f>IFERROR(IF(표1_51121417202332[[#This Row],[스테이지]]=1,표1_51121417202332[[#This Row],[최종 획득 재화량]],IF($F192+표1_51121417202332[[#This Row],[최종 획득 재화량]]&gt;$P$3,$P$3+표1_51121417202332[[#This Row],[최종 획득 재화량]],$F192+표1_51121417202332[[#This Row],[최종 획득 재화량]])),"")</f>
        <v>33552</v>
      </c>
    </row>
    <row r="194" spans="2:6">
      <c r="B194" s="5">
        <v>186</v>
      </c>
      <c r="C194" s="3">
        <f>IFERROR(IF(표1_51121417202332[[#This Row],[스테이지]]=1,$K$3,$C193+IF(QUOTIENT(표1_51121417202332[[#This Row],[스테이지]],$M$3)=0,0,QUOTIENT(표1_51121417202332[[#This Row],[스테이지]],$M$3))*$L$3),"")</f>
        <v>3409</v>
      </c>
      <c r="D194" s="2">
        <f>IFERROR(($K$4+(QUOTIENT((표1_51121417202332[[#This Row],[스테이지]]-1),$M$4)*$L$4)),"")</f>
        <v>180</v>
      </c>
      <c r="E194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3589</v>
      </c>
      <c r="F194" s="6">
        <f>IFERROR(IF(표1_51121417202332[[#This Row],[스테이지]]=1,표1_51121417202332[[#This Row],[최종 획득 재화량]],IF($F193+표1_51121417202332[[#This Row],[최종 획득 재화량]]&gt;$P$3,$P$3+표1_51121417202332[[#This Row],[최종 획득 재화량]],$F193+표1_51121417202332[[#This Row],[최종 획득 재화량]])),"")</f>
        <v>33589</v>
      </c>
    </row>
    <row r="195" spans="2:6">
      <c r="B195" s="5">
        <v>187</v>
      </c>
      <c r="C195" s="3">
        <f>IFERROR(IF(표1_51121417202332[[#This Row],[스테이지]]=1,$K$3,$C194+IF(QUOTIENT(표1_51121417202332[[#This Row],[스테이지]],$M$3)=0,0,QUOTIENT(표1_51121417202332[[#This Row],[스테이지]],$M$3))*$L$3),"")</f>
        <v>3446</v>
      </c>
      <c r="D195" s="2">
        <f>IFERROR(($K$4+(QUOTIENT((표1_51121417202332[[#This Row],[스테이지]]-1),$M$4)*$L$4)),"")</f>
        <v>180</v>
      </c>
      <c r="E195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3626</v>
      </c>
      <c r="F195" s="6">
        <f>IFERROR(IF(표1_51121417202332[[#This Row],[스테이지]]=1,표1_51121417202332[[#This Row],[최종 획득 재화량]],IF($F194+표1_51121417202332[[#This Row],[최종 획득 재화량]]&gt;$P$3,$P$3+표1_51121417202332[[#This Row],[최종 획득 재화량]],$F194+표1_51121417202332[[#This Row],[최종 획득 재화량]])),"")</f>
        <v>33626</v>
      </c>
    </row>
    <row r="196" spans="2:6">
      <c r="B196" s="5">
        <v>188</v>
      </c>
      <c r="C196" s="3">
        <f>IFERROR(IF(표1_51121417202332[[#This Row],[스테이지]]=1,$K$3,$C195+IF(QUOTIENT(표1_51121417202332[[#This Row],[스테이지]],$M$3)=0,0,QUOTIENT(표1_51121417202332[[#This Row],[스테이지]],$M$3))*$L$3),"")</f>
        <v>3483</v>
      </c>
      <c r="D196" s="2">
        <f>IFERROR(($K$4+(QUOTIENT((표1_51121417202332[[#This Row],[스테이지]]-1),$M$4)*$L$4)),"")</f>
        <v>180</v>
      </c>
      <c r="E196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3663</v>
      </c>
      <c r="F196" s="6">
        <f>IFERROR(IF(표1_51121417202332[[#This Row],[스테이지]]=1,표1_51121417202332[[#This Row],[최종 획득 재화량]],IF($F195+표1_51121417202332[[#This Row],[최종 획득 재화량]]&gt;$P$3,$P$3+표1_51121417202332[[#This Row],[최종 획득 재화량]],$F195+표1_51121417202332[[#This Row],[최종 획득 재화량]])),"")</f>
        <v>33663</v>
      </c>
    </row>
    <row r="197" spans="2:6">
      <c r="B197" s="5">
        <v>189</v>
      </c>
      <c r="C197" s="3">
        <f>IFERROR(IF(표1_51121417202332[[#This Row],[스테이지]]=1,$K$3,$C196+IF(QUOTIENT(표1_51121417202332[[#This Row],[스테이지]],$M$3)=0,0,QUOTIENT(표1_51121417202332[[#This Row],[스테이지]],$M$3))*$L$3),"")</f>
        <v>3520</v>
      </c>
      <c r="D197" s="2">
        <f>IFERROR(($K$4+(QUOTIENT((표1_51121417202332[[#This Row],[스테이지]]-1),$M$4)*$L$4)),"")</f>
        <v>180</v>
      </c>
      <c r="E197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3700</v>
      </c>
      <c r="F197" s="6">
        <f>IFERROR(IF(표1_51121417202332[[#This Row],[스테이지]]=1,표1_51121417202332[[#This Row],[최종 획득 재화량]],IF($F196+표1_51121417202332[[#This Row],[최종 획득 재화량]]&gt;$P$3,$P$3+표1_51121417202332[[#This Row],[최종 획득 재화량]],$F196+표1_51121417202332[[#This Row],[최종 획득 재화량]])),"")</f>
        <v>33700</v>
      </c>
    </row>
    <row r="198" spans="2:6">
      <c r="B198" s="5">
        <v>190</v>
      </c>
      <c r="C198" s="3">
        <f>IFERROR(IF(표1_51121417202332[[#This Row],[스테이지]]=1,$K$3,$C197+IF(QUOTIENT(표1_51121417202332[[#This Row],[스테이지]],$M$3)=0,0,QUOTIENT(표1_51121417202332[[#This Row],[스테이지]],$M$3))*$L$3),"")</f>
        <v>3558</v>
      </c>
      <c r="D198" s="2">
        <f>IFERROR(($K$4+(QUOTIENT((표1_51121417202332[[#This Row],[스테이지]]-1),$M$4)*$L$4)),"")</f>
        <v>180</v>
      </c>
      <c r="E198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3738</v>
      </c>
      <c r="F198" s="6">
        <f>IFERROR(IF(표1_51121417202332[[#This Row],[스테이지]]=1,표1_51121417202332[[#This Row],[최종 획득 재화량]],IF($F197+표1_51121417202332[[#This Row],[최종 획득 재화량]]&gt;$P$3,$P$3+표1_51121417202332[[#This Row],[최종 획득 재화량]],$F197+표1_51121417202332[[#This Row],[최종 획득 재화량]])),"")</f>
        <v>33738</v>
      </c>
    </row>
    <row r="199" spans="2:6">
      <c r="B199" s="5">
        <v>191</v>
      </c>
      <c r="C199" s="3">
        <f>IFERROR(IF(표1_51121417202332[[#This Row],[스테이지]]=1,$K$3,$C198+IF(QUOTIENT(표1_51121417202332[[#This Row],[스테이지]],$M$3)=0,0,QUOTIENT(표1_51121417202332[[#This Row],[스테이지]],$M$3))*$L$3),"")</f>
        <v>3596</v>
      </c>
      <c r="D199" s="2">
        <f>IFERROR(($K$4+(QUOTIENT((표1_51121417202332[[#This Row],[스테이지]]-1),$M$4)*$L$4)),"")</f>
        <v>180</v>
      </c>
      <c r="E199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3776</v>
      </c>
      <c r="F199" s="6">
        <f>IFERROR(IF(표1_51121417202332[[#This Row],[스테이지]]=1,표1_51121417202332[[#This Row],[최종 획득 재화량]],IF($F198+표1_51121417202332[[#This Row],[최종 획득 재화량]]&gt;$P$3,$P$3+표1_51121417202332[[#This Row],[최종 획득 재화량]],$F198+표1_51121417202332[[#This Row],[최종 획득 재화량]])),"")</f>
        <v>33776</v>
      </c>
    </row>
    <row r="200" spans="2:6">
      <c r="B200" s="5">
        <v>192</v>
      </c>
      <c r="C200" s="3">
        <f>IFERROR(IF(표1_51121417202332[[#This Row],[스테이지]]=1,$K$3,$C199+IF(QUOTIENT(표1_51121417202332[[#This Row],[스테이지]],$M$3)=0,0,QUOTIENT(표1_51121417202332[[#This Row],[스테이지]],$M$3))*$L$3),"")</f>
        <v>3634</v>
      </c>
      <c r="D200" s="2">
        <f>IFERROR(($K$4+(QUOTIENT((표1_51121417202332[[#This Row],[스테이지]]-1),$M$4)*$L$4)),"")</f>
        <v>180</v>
      </c>
      <c r="E200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3814</v>
      </c>
      <c r="F200" s="6">
        <f>IFERROR(IF(표1_51121417202332[[#This Row],[스테이지]]=1,표1_51121417202332[[#This Row],[최종 획득 재화량]],IF($F199+표1_51121417202332[[#This Row],[최종 획득 재화량]]&gt;$P$3,$P$3+표1_51121417202332[[#This Row],[최종 획득 재화량]],$F199+표1_51121417202332[[#This Row],[최종 획득 재화량]])),"")</f>
        <v>33814</v>
      </c>
    </row>
    <row r="201" spans="2:6">
      <c r="B201" s="5">
        <v>193</v>
      </c>
      <c r="C201" s="3">
        <f>IFERROR(IF(표1_51121417202332[[#This Row],[스테이지]]=1,$K$3,$C200+IF(QUOTIENT(표1_51121417202332[[#This Row],[스테이지]],$M$3)=0,0,QUOTIENT(표1_51121417202332[[#This Row],[스테이지]],$M$3))*$L$3),"")</f>
        <v>3672</v>
      </c>
      <c r="D201" s="2">
        <f>IFERROR(($K$4+(QUOTIENT((표1_51121417202332[[#This Row],[스테이지]]-1),$M$4)*$L$4)),"")</f>
        <v>180</v>
      </c>
      <c r="E201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3852</v>
      </c>
      <c r="F201" s="6">
        <f>IFERROR(IF(표1_51121417202332[[#This Row],[스테이지]]=1,표1_51121417202332[[#This Row],[최종 획득 재화량]],IF($F200+표1_51121417202332[[#This Row],[최종 획득 재화량]]&gt;$P$3,$P$3+표1_51121417202332[[#This Row],[최종 획득 재화량]],$F200+표1_51121417202332[[#This Row],[최종 획득 재화량]])),"")</f>
        <v>33852</v>
      </c>
    </row>
    <row r="202" spans="2:6">
      <c r="B202" s="5">
        <v>194</v>
      </c>
      <c r="C202" s="3">
        <f>IFERROR(IF(표1_51121417202332[[#This Row],[스테이지]]=1,$K$3,$C201+IF(QUOTIENT(표1_51121417202332[[#This Row],[스테이지]],$M$3)=0,0,QUOTIENT(표1_51121417202332[[#This Row],[스테이지]],$M$3))*$L$3),"")</f>
        <v>3710</v>
      </c>
      <c r="D202" s="2">
        <f>IFERROR(($K$4+(QUOTIENT((표1_51121417202332[[#This Row],[스테이지]]-1),$M$4)*$L$4)),"")</f>
        <v>180</v>
      </c>
      <c r="E202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3890</v>
      </c>
      <c r="F202" s="6">
        <f>IFERROR(IF(표1_51121417202332[[#This Row],[스테이지]]=1,표1_51121417202332[[#This Row],[최종 획득 재화량]],IF($F201+표1_51121417202332[[#This Row],[최종 획득 재화량]]&gt;$P$3,$P$3+표1_51121417202332[[#This Row],[최종 획득 재화량]],$F201+표1_51121417202332[[#This Row],[최종 획득 재화량]])),"")</f>
        <v>33890</v>
      </c>
    </row>
    <row r="203" spans="2:6">
      <c r="B203" s="5">
        <v>195</v>
      </c>
      <c r="C203" s="3">
        <f>IFERROR(IF(표1_51121417202332[[#This Row],[스테이지]]=1,$K$3,$C202+IF(QUOTIENT(표1_51121417202332[[#This Row],[스테이지]],$M$3)=0,0,QUOTIENT(표1_51121417202332[[#This Row],[스테이지]],$M$3))*$L$3),"")</f>
        <v>3749</v>
      </c>
      <c r="D203" s="2">
        <f>IFERROR(($K$4+(QUOTIENT((표1_51121417202332[[#This Row],[스테이지]]-1),$M$4)*$L$4)),"")</f>
        <v>180</v>
      </c>
      <c r="E203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3929</v>
      </c>
      <c r="F203" s="6">
        <f>IFERROR(IF(표1_51121417202332[[#This Row],[스테이지]]=1,표1_51121417202332[[#This Row],[최종 획득 재화량]],IF($F202+표1_51121417202332[[#This Row],[최종 획득 재화량]]&gt;$P$3,$P$3+표1_51121417202332[[#This Row],[최종 획득 재화량]],$F202+표1_51121417202332[[#This Row],[최종 획득 재화량]])),"")</f>
        <v>33929</v>
      </c>
    </row>
    <row r="204" spans="2:6">
      <c r="B204" s="5">
        <v>196</v>
      </c>
      <c r="C204" s="3">
        <f>IFERROR(IF(표1_51121417202332[[#This Row],[스테이지]]=1,$K$3,$C203+IF(QUOTIENT(표1_51121417202332[[#This Row],[스테이지]],$M$3)=0,0,QUOTIENT(표1_51121417202332[[#This Row],[스테이지]],$M$3))*$L$3),"")</f>
        <v>3788</v>
      </c>
      <c r="D204" s="2">
        <f>IFERROR(($K$4+(QUOTIENT((표1_51121417202332[[#This Row],[스테이지]]-1),$M$4)*$L$4)),"")</f>
        <v>195</v>
      </c>
      <c r="E204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3983</v>
      </c>
      <c r="F204" s="6">
        <f>IFERROR(IF(표1_51121417202332[[#This Row],[스테이지]]=1,표1_51121417202332[[#This Row],[최종 획득 재화량]],IF($F203+표1_51121417202332[[#This Row],[최종 획득 재화량]]&gt;$P$3,$P$3+표1_51121417202332[[#This Row],[최종 획득 재화량]],$F203+표1_51121417202332[[#This Row],[최종 획득 재화량]])),"")</f>
        <v>33983</v>
      </c>
    </row>
    <row r="205" spans="2:6">
      <c r="B205" s="5">
        <v>197</v>
      </c>
      <c r="C205" s="3">
        <f>IFERROR(IF(표1_51121417202332[[#This Row],[스테이지]]=1,$K$3,$C204+IF(QUOTIENT(표1_51121417202332[[#This Row],[스테이지]],$M$3)=0,0,QUOTIENT(표1_51121417202332[[#This Row],[스테이지]],$M$3))*$L$3),"")</f>
        <v>3827</v>
      </c>
      <c r="D205" s="2">
        <f>IFERROR(($K$4+(QUOTIENT((표1_51121417202332[[#This Row],[스테이지]]-1),$M$4)*$L$4)),"")</f>
        <v>195</v>
      </c>
      <c r="E205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4022</v>
      </c>
      <c r="F205" s="6">
        <f>IFERROR(IF(표1_51121417202332[[#This Row],[스테이지]]=1,표1_51121417202332[[#This Row],[최종 획득 재화량]],IF($F204+표1_51121417202332[[#This Row],[최종 획득 재화량]]&gt;$P$3,$P$3+표1_51121417202332[[#This Row],[최종 획득 재화량]],$F204+표1_51121417202332[[#This Row],[최종 획득 재화량]])),"")</f>
        <v>34022</v>
      </c>
    </row>
    <row r="206" spans="2:6">
      <c r="B206" s="5">
        <v>198</v>
      </c>
      <c r="C206" s="3">
        <f>IFERROR(IF(표1_51121417202332[[#This Row],[스테이지]]=1,$K$3,$C205+IF(QUOTIENT(표1_51121417202332[[#This Row],[스테이지]],$M$3)=0,0,QUOTIENT(표1_51121417202332[[#This Row],[스테이지]],$M$3))*$L$3),"")</f>
        <v>3866</v>
      </c>
      <c r="D206" s="2">
        <f>IFERROR(($K$4+(QUOTIENT((표1_51121417202332[[#This Row],[스테이지]]-1),$M$4)*$L$4)),"")</f>
        <v>195</v>
      </c>
      <c r="E206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4061</v>
      </c>
      <c r="F206" s="6">
        <f>IFERROR(IF(표1_51121417202332[[#This Row],[스테이지]]=1,표1_51121417202332[[#This Row],[최종 획득 재화량]],IF($F205+표1_51121417202332[[#This Row],[최종 획득 재화량]]&gt;$P$3,$P$3+표1_51121417202332[[#This Row],[최종 획득 재화량]],$F205+표1_51121417202332[[#This Row],[최종 획득 재화량]])),"")</f>
        <v>34061</v>
      </c>
    </row>
    <row r="207" spans="2:6">
      <c r="B207" s="5">
        <v>199</v>
      </c>
      <c r="C207" s="3">
        <f>IFERROR(IF(표1_51121417202332[[#This Row],[스테이지]]=1,$K$3,$C206+IF(QUOTIENT(표1_51121417202332[[#This Row],[스테이지]],$M$3)=0,0,QUOTIENT(표1_51121417202332[[#This Row],[스테이지]],$M$3))*$L$3),"")</f>
        <v>3905</v>
      </c>
      <c r="D207" s="2">
        <f>IFERROR(($K$4+(QUOTIENT((표1_51121417202332[[#This Row],[스테이지]]-1),$M$4)*$L$4)),"")</f>
        <v>195</v>
      </c>
      <c r="E207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4100</v>
      </c>
      <c r="F207" s="6">
        <f>IFERROR(IF(표1_51121417202332[[#This Row],[스테이지]]=1,표1_51121417202332[[#This Row],[최종 획득 재화량]],IF($F206+표1_51121417202332[[#This Row],[최종 획득 재화량]]&gt;$P$3,$P$3+표1_51121417202332[[#This Row],[최종 획득 재화량]],$F206+표1_51121417202332[[#This Row],[최종 획득 재화량]])),"")</f>
        <v>34100</v>
      </c>
    </row>
    <row r="208" spans="2:6">
      <c r="B208" s="5">
        <v>200</v>
      </c>
      <c r="C208" s="3">
        <f>IFERROR(IF(표1_51121417202332[[#This Row],[스테이지]]=1,$K$3,$C207+IF(QUOTIENT(표1_51121417202332[[#This Row],[스테이지]],$M$3)=0,0,QUOTIENT(표1_51121417202332[[#This Row],[스테이지]],$M$3))*$L$3),"")</f>
        <v>3945</v>
      </c>
      <c r="D208" s="2">
        <f>IFERROR(($K$4+(QUOTIENT((표1_51121417202332[[#This Row],[스테이지]]-1),$M$4)*$L$4)),"")</f>
        <v>195</v>
      </c>
      <c r="E208" s="2">
        <f>IFERROR(IF(표1_51121417202332[[#This Row],[기본 획득 재화량]]+표1_51121417202332[[#This Row],[획득 재화량 보정값]]&gt;$P$3,$P$3,표1_51121417202332[[#This Row],[기본 획득 재화량]]+표1_51121417202332[[#This Row],[획득 재화량 보정값]]),"")</f>
        <v>4140</v>
      </c>
      <c r="F208" s="6">
        <f>IFERROR(IF(표1_51121417202332[[#This Row],[스테이지]]=1,표1_51121417202332[[#This Row],[최종 획득 재화량]],IF($F207+표1_51121417202332[[#This Row],[최종 획득 재화량]]&gt;$P$3,$P$3+표1_51121417202332[[#This Row],[최종 획득 재화량]],$F207+표1_51121417202332[[#This Row],[최종 획득 재화량]])),"")</f>
        <v>34140</v>
      </c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8"/>
  <sheetViews>
    <sheetView workbookViewId="0">
      <pane ySplit="8" topLeftCell="A9" activePane="bottomLeft" state="frozen"/>
      <selection activeCell="I1" sqref="I1"/>
      <selection pane="bottomLeft" activeCell="I32" sqref="I32"/>
    </sheetView>
  </sheetViews>
  <sheetFormatPr defaultColWidth="9" defaultRowHeight="16.5"/>
  <cols>
    <col min="1" max="1" width="9" style="1"/>
    <col min="2" max="2" width="10.25" style="1" customWidth="1"/>
    <col min="3" max="3" width="23.5" style="1" bestFit="1" customWidth="1"/>
    <col min="4" max="4" width="25.625" style="1" bestFit="1" customWidth="1"/>
    <col min="5" max="5" width="23.5" style="1" bestFit="1" customWidth="1"/>
    <col min="6" max="6" width="24.875" style="1" bestFit="1" customWidth="1"/>
    <col min="7" max="10" width="9" style="1"/>
    <col min="11" max="11" width="9.25" style="1" customWidth="1"/>
    <col min="12" max="12" width="9" style="1"/>
    <col min="13" max="13" width="16" style="1" bestFit="1" customWidth="1"/>
    <col min="14" max="16384" width="9" style="1"/>
  </cols>
  <sheetData>
    <row r="2" spans="2:16">
      <c r="B2" s="1" t="s">
        <v>17</v>
      </c>
      <c r="C2" s="31" t="s">
        <v>137</v>
      </c>
      <c r="D2" s="31"/>
      <c r="E2" s="31"/>
      <c r="J2" s="1" t="s">
        <v>25</v>
      </c>
      <c r="K2" s="1" t="s">
        <v>19</v>
      </c>
      <c r="L2" s="1" t="s">
        <v>21</v>
      </c>
      <c r="M2" s="1" t="s">
        <v>91</v>
      </c>
      <c r="O2" s="1" t="s">
        <v>25</v>
      </c>
      <c r="P2" s="1" t="s">
        <v>24</v>
      </c>
    </row>
    <row r="3" spans="2:16">
      <c r="J3" s="1" t="s">
        <v>22</v>
      </c>
      <c r="K3" s="27">
        <f>'00.PlayeTime 계산'!O9</f>
        <v>1</v>
      </c>
      <c r="L3" s="27">
        <f>'00.PlayeTime 계산'!O10</f>
        <v>3.5000000000000003E-2</v>
      </c>
      <c r="M3" s="1">
        <f>'00.PlayeTime 계산'!O13</f>
        <v>0</v>
      </c>
      <c r="O3" s="1" t="s">
        <v>46</v>
      </c>
      <c r="P3" s="27">
        <f>'00.PlayeTime 계산'!O15</f>
        <v>3</v>
      </c>
    </row>
    <row r="4" spans="2:16">
      <c r="B4" s="1" t="s">
        <v>18</v>
      </c>
      <c r="J4" s="1" t="s">
        <v>20</v>
      </c>
      <c r="K4" s="27">
        <f>'00.PlayeTime 계산'!O11</f>
        <v>0</v>
      </c>
      <c r="L4" s="27">
        <f>'00.PlayeTime 계산'!O12</f>
        <v>0.16</v>
      </c>
      <c r="M4" s="1">
        <f>'00.PlayeTime 계산'!O14</f>
        <v>10</v>
      </c>
      <c r="O4" s="1" t="s">
        <v>69</v>
      </c>
      <c r="P4" s="1">
        <f>'00.PlayeTime 계산'!O16</f>
        <v>40</v>
      </c>
    </row>
    <row r="8" spans="2:16">
      <c r="B8" s="2" t="s">
        <v>135</v>
      </c>
      <c r="C8" s="8" t="s">
        <v>136</v>
      </c>
      <c r="D8" s="2" t="s">
        <v>142</v>
      </c>
      <c r="E8" s="2" t="s">
        <v>140</v>
      </c>
      <c r="F8" s="4" t="s">
        <v>141</v>
      </c>
    </row>
    <row r="9" spans="2:16">
      <c r="B9" s="3">
        <v>0</v>
      </c>
      <c r="C9" s="2">
        <f>IF(표1_511214172036[[#This Row],[이전 레벨]]=0,1,IF($C8&lt;$P$4,$C8+1,""))</f>
        <v>1</v>
      </c>
      <c r="D9" s="26">
        <f>IFERROR(IF(표1_511214172036[[#This Row],[도달 레벨]]=1,$K$3,IF($D8&lt;$P$3,($K$3+(표1_511214172036[[#This Row],[도달 레벨]]-1)*$L$3),IF(ISNUMBER(표1_511214172036[[#This Row],[도달 레벨]])=TRUE,$P$3,""))),"")</f>
        <v>1</v>
      </c>
      <c r="E9" s="26">
        <f>IFERROR(($K$4+(QUOTIENT((표1_511214172036[[#This Row],[도달 레벨]]),$M$4)*$L$4)),"")</f>
        <v>0</v>
      </c>
      <c r="F9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1</v>
      </c>
    </row>
    <row r="10" spans="2:16">
      <c r="B10" s="3">
        <v>1</v>
      </c>
      <c r="C10" s="2">
        <f>IF(표1_511214172036[[#This Row],[이전 레벨]]=0,1,IF($C9&lt;$P$4,$C9+1,""))</f>
        <v>2</v>
      </c>
      <c r="D10" s="26">
        <f>IFERROR(IF(표1_511214172036[[#This Row],[도달 레벨]]=1,$K$3,IF($D9&lt;$P$3,($K$3+(표1_511214172036[[#This Row],[도달 레벨]]-1)*$L$3),IF(ISNUMBER(표1_511214172036[[#This Row],[도달 레벨]])=TRUE,$P$3,""))),"")</f>
        <v>1.0349999999999999</v>
      </c>
      <c r="E10" s="26">
        <f>IFERROR(($K$4+(QUOTIENT((표1_511214172036[[#This Row],[도달 레벨]]),$M$4)*$L$4)),"")</f>
        <v>0</v>
      </c>
      <c r="F10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1.0349999999999999</v>
      </c>
    </row>
    <row r="11" spans="2:16">
      <c r="B11" s="3">
        <v>2</v>
      </c>
      <c r="C11" s="2">
        <f>IF(표1_511214172036[[#This Row],[이전 레벨]]=0,1,IF($C10&lt;$P$4,$C10+1,""))</f>
        <v>3</v>
      </c>
      <c r="D11" s="26">
        <f>IFERROR(IF(표1_511214172036[[#This Row],[도달 레벨]]=1,$K$3,IF($D10&lt;$P$3,($K$3+(표1_511214172036[[#This Row],[도달 레벨]]-1)*$L$3),IF(ISNUMBER(표1_511214172036[[#This Row],[도달 레벨]])=TRUE,$P$3,""))),"")</f>
        <v>1.07</v>
      </c>
      <c r="E11" s="26">
        <f>IFERROR(($K$4+(QUOTIENT((표1_511214172036[[#This Row],[도달 레벨]]),$M$4)*$L$4)),"")</f>
        <v>0</v>
      </c>
      <c r="F11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1.07</v>
      </c>
    </row>
    <row r="12" spans="2:16">
      <c r="B12" s="3">
        <v>3</v>
      </c>
      <c r="C12" s="2">
        <f>IF(표1_511214172036[[#This Row],[이전 레벨]]=0,1,IF($C11&lt;$P$4,$C11+1,""))</f>
        <v>4</v>
      </c>
      <c r="D12" s="26">
        <f>IFERROR(IF(표1_511214172036[[#This Row],[도달 레벨]]=1,$K$3,IF($D11&lt;$P$3,($K$3+(표1_511214172036[[#This Row],[도달 레벨]]-1)*$L$3),IF(ISNUMBER(표1_511214172036[[#This Row],[도달 레벨]])=TRUE,$P$3,""))),"")</f>
        <v>1.105</v>
      </c>
      <c r="E12" s="26">
        <f>IFERROR(($K$4+(QUOTIENT((표1_511214172036[[#This Row],[도달 레벨]]),$M$4)*$L$4)),"")</f>
        <v>0</v>
      </c>
      <c r="F12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1.105</v>
      </c>
    </row>
    <row r="13" spans="2:16">
      <c r="B13" s="3">
        <v>4</v>
      </c>
      <c r="C13" s="2">
        <f>IF(표1_511214172036[[#This Row],[이전 레벨]]=0,1,IF($C12&lt;$P$4,$C12+1,""))</f>
        <v>5</v>
      </c>
      <c r="D13" s="26">
        <f>IFERROR(IF(표1_511214172036[[#This Row],[도달 레벨]]=1,$K$3,IF($D12&lt;$P$3,($K$3+(표1_511214172036[[#This Row],[도달 레벨]]-1)*$L$3),IF(ISNUMBER(표1_511214172036[[#This Row],[도달 레벨]])=TRUE,$P$3,""))),"")</f>
        <v>1.1400000000000001</v>
      </c>
      <c r="E13" s="26">
        <f>IFERROR(($K$4+(QUOTIENT((표1_511214172036[[#This Row],[도달 레벨]]),$M$4)*$L$4)),"")</f>
        <v>0</v>
      </c>
      <c r="F13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1.1400000000000001</v>
      </c>
    </row>
    <row r="14" spans="2:16">
      <c r="B14" s="3">
        <v>5</v>
      </c>
      <c r="C14" s="2">
        <f>IF(표1_511214172036[[#This Row],[이전 레벨]]=0,1,IF($C13&lt;$P$4,$C13+1,""))</f>
        <v>6</v>
      </c>
      <c r="D14" s="26">
        <f>IFERROR(IF(표1_511214172036[[#This Row],[도달 레벨]]=1,$K$3,IF($D13&lt;$P$3,($K$3+(표1_511214172036[[#This Row],[도달 레벨]]-1)*$L$3),IF(ISNUMBER(표1_511214172036[[#This Row],[도달 레벨]])=TRUE,$P$3,""))),"")</f>
        <v>1.175</v>
      </c>
      <c r="E14" s="26">
        <f>IFERROR(($K$4+(QUOTIENT((표1_511214172036[[#This Row],[도달 레벨]]),$M$4)*$L$4)),"")</f>
        <v>0</v>
      </c>
      <c r="F14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1.175</v>
      </c>
    </row>
    <row r="15" spans="2:16">
      <c r="B15" s="3">
        <v>6</v>
      </c>
      <c r="C15" s="2">
        <f>IF(표1_511214172036[[#This Row],[이전 레벨]]=0,1,IF($C14&lt;$P$4,$C14+1,""))</f>
        <v>7</v>
      </c>
      <c r="D15" s="26">
        <f>IFERROR(IF(표1_511214172036[[#This Row],[도달 레벨]]=1,$K$3,IF($D14&lt;$P$3,($K$3+(표1_511214172036[[#This Row],[도달 레벨]]-1)*$L$3),IF(ISNUMBER(표1_511214172036[[#This Row],[도달 레벨]])=TRUE,$P$3,""))),"")</f>
        <v>1.21</v>
      </c>
      <c r="E15" s="26">
        <f>IFERROR(($K$4+(QUOTIENT((표1_511214172036[[#This Row],[도달 레벨]]),$M$4)*$L$4)),"")</f>
        <v>0</v>
      </c>
      <c r="F15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1.21</v>
      </c>
    </row>
    <row r="16" spans="2:16">
      <c r="B16" s="3">
        <v>7</v>
      </c>
      <c r="C16" s="2">
        <f>IF(표1_511214172036[[#This Row],[이전 레벨]]=0,1,IF($C15&lt;$P$4,$C15+1,""))</f>
        <v>8</v>
      </c>
      <c r="D16" s="26">
        <f>IFERROR(IF(표1_511214172036[[#This Row],[도달 레벨]]=1,$K$3,IF($D15&lt;$P$3,($K$3+(표1_511214172036[[#This Row],[도달 레벨]]-1)*$L$3),IF(ISNUMBER(표1_511214172036[[#This Row],[도달 레벨]])=TRUE,$P$3,""))),"")</f>
        <v>1.2450000000000001</v>
      </c>
      <c r="E16" s="26">
        <f>IFERROR(($K$4+(QUOTIENT((표1_511214172036[[#This Row],[도달 레벨]]),$M$4)*$L$4)),"")</f>
        <v>0</v>
      </c>
      <c r="F16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1.2450000000000001</v>
      </c>
    </row>
    <row r="17" spans="2:6">
      <c r="B17" s="3">
        <v>8</v>
      </c>
      <c r="C17" s="2">
        <f>IF(표1_511214172036[[#This Row],[이전 레벨]]=0,1,IF($C16&lt;$P$4,$C16+1,""))</f>
        <v>9</v>
      </c>
      <c r="D17" s="26">
        <f>IFERROR(IF(표1_511214172036[[#This Row],[도달 레벨]]=1,$K$3,IF($D16&lt;$P$3,($K$3+(표1_511214172036[[#This Row],[도달 레벨]]-1)*$L$3),IF(ISNUMBER(표1_511214172036[[#This Row],[도달 레벨]])=TRUE,$P$3,""))),"")</f>
        <v>1.28</v>
      </c>
      <c r="E17" s="26">
        <f>IFERROR(($K$4+(QUOTIENT((표1_511214172036[[#This Row],[도달 레벨]]),$M$4)*$L$4)),"")</f>
        <v>0</v>
      </c>
      <c r="F17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1.28</v>
      </c>
    </row>
    <row r="18" spans="2:6">
      <c r="B18" s="3">
        <v>9</v>
      </c>
      <c r="C18" s="2">
        <f>IF(표1_511214172036[[#This Row],[이전 레벨]]=0,1,IF($C17&lt;$P$4,$C17+1,""))</f>
        <v>10</v>
      </c>
      <c r="D18" s="26">
        <f>IFERROR(IF(표1_511214172036[[#This Row],[도달 레벨]]=1,$K$3,IF($D17&lt;$P$3,($K$3+(표1_511214172036[[#This Row],[도달 레벨]]-1)*$L$3),IF(ISNUMBER(표1_511214172036[[#This Row],[도달 레벨]])=TRUE,$P$3,""))),"")</f>
        <v>1.3149999999999999</v>
      </c>
      <c r="E18" s="26">
        <f>IFERROR(($K$4+(QUOTIENT((표1_511214172036[[#This Row],[도달 레벨]]),$M$4)*$L$4)),"")</f>
        <v>0.16</v>
      </c>
      <c r="F18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1.4749999999999999</v>
      </c>
    </row>
    <row r="19" spans="2:6">
      <c r="B19" s="3">
        <v>10</v>
      </c>
      <c r="C19" s="2">
        <f>IF(표1_511214172036[[#This Row],[이전 레벨]]=0,1,IF($C18&lt;$P$4,$C18+1,""))</f>
        <v>11</v>
      </c>
      <c r="D19" s="26">
        <f>IFERROR(IF(표1_511214172036[[#This Row],[도달 레벨]]=1,$K$3,IF($D18&lt;$P$3,($K$3+(표1_511214172036[[#This Row],[도달 레벨]]-1)*$L$3),IF(ISNUMBER(표1_511214172036[[#This Row],[도달 레벨]])=TRUE,$P$3,""))),"")</f>
        <v>1.35</v>
      </c>
      <c r="E19" s="26">
        <f>IFERROR(($K$4+(QUOTIENT((표1_511214172036[[#This Row],[도달 레벨]]),$M$4)*$L$4)),"")</f>
        <v>0.16</v>
      </c>
      <c r="F19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1.51</v>
      </c>
    </row>
    <row r="20" spans="2:6">
      <c r="B20" s="3">
        <v>11</v>
      </c>
      <c r="C20" s="2">
        <f>IF(표1_511214172036[[#This Row],[이전 레벨]]=0,1,IF($C19&lt;$P$4,$C19+1,""))</f>
        <v>12</v>
      </c>
      <c r="D20" s="26">
        <f>IFERROR(IF(표1_511214172036[[#This Row],[도달 레벨]]=1,$K$3,IF($D19&lt;$P$3,($K$3+(표1_511214172036[[#This Row],[도달 레벨]]-1)*$L$3),IF(ISNUMBER(표1_511214172036[[#This Row],[도달 레벨]])=TRUE,$P$3,""))),"")</f>
        <v>1.385</v>
      </c>
      <c r="E20" s="26">
        <f>IFERROR(($K$4+(QUOTIENT((표1_511214172036[[#This Row],[도달 레벨]]),$M$4)*$L$4)),"")</f>
        <v>0.16</v>
      </c>
      <c r="F20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1.5449999999999999</v>
      </c>
    </row>
    <row r="21" spans="2:6">
      <c r="B21" s="3">
        <v>12</v>
      </c>
      <c r="C21" s="2">
        <f>IF(표1_511214172036[[#This Row],[이전 레벨]]=0,1,IF($C20&lt;$P$4,$C20+1,""))</f>
        <v>13</v>
      </c>
      <c r="D21" s="26">
        <f>IFERROR(IF(표1_511214172036[[#This Row],[도달 레벨]]=1,$K$3,IF($D20&lt;$P$3,($K$3+(표1_511214172036[[#This Row],[도달 레벨]]-1)*$L$3),IF(ISNUMBER(표1_511214172036[[#This Row],[도달 레벨]])=TRUE,$P$3,""))),"")</f>
        <v>1.42</v>
      </c>
      <c r="E21" s="26">
        <f>IFERROR(($K$4+(QUOTIENT((표1_511214172036[[#This Row],[도달 레벨]]),$M$4)*$L$4)),"")</f>
        <v>0.16</v>
      </c>
      <c r="F21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1.5799999999999998</v>
      </c>
    </row>
    <row r="22" spans="2:6">
      <c r="B22" s="3">
        <v>13</v>
      </c>
      <c r="C22" s="2">
        <f>IF(표1_511214172036[[#This Row],[이전 레벨]]=0,1,IF($C21&lt;$P$4,$C21+1,""))</f>
        <v>14</v>
      </c>
      <c r="D22" s="26">
        <f>IFERROR(IF(표1_511214172036[[#This Row],[도달 레벨]]=1,$K$3,IF($D21&lt;$P$3,($K$3+(표1_511214172036[[#This Row],[도달 레벨]]-1)*$L$3),IF(ISNUMBER(표1_511214172036[[#This Row],[도달 레벨]])=TRUE,$P$3,""))),"")</f>
        <v>1.4550000000000001</v>
      </c>
      <c r="E22" s="26">
        <f>IFERROR(($K$4+(QUOTIENT((표1_511214172036[[#This Row],[도달 레벨]]),$M$4)*$L$4)),"")</f>
        <v>0.16</v>
      </c>
      <c r="F22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1.615</v>
      </c>
    </row>
    <row r="23" spans="2:6">
      <c r="B23" s="3">
        <v>14</v>
      </c>
      <c r="C23" s="2">
        <f>IF(표1_511214172036[[#This Row],[이전 레벨]]=0,1,IF($C22&lt;$P$4,$C22+1,""))</f>
        <v>15</v>
      </c>
      <c r="D23" s="26">
        <f>IFERROR(IF(표1_511214172036[[#This Row],[도달 레벨]]=1,$K$3,IF($D22&lt;$P$3,($K$3+(표1_511214172036[[#This Row],[도달 레벨]]-1)*$L$3),IF(ISNUMBER(표1_511214172036[[#This Row],[도달 레벨]])=TRUE,$P$3,""))),"")</f>
        <v>1.49</v>
      </c>
      <c r="E23" s="26">
        <f>IFERROR(($K$4+(QUOTIENT((표1_511214172036[[#This Row],[도달 레벨]]),$M$4)*$L$4)),"")</f>
        <v>0.16</v>
      </c>
      <c r="F23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1.65</v>
      </c>
    </row>
    <row r="24" spans="2:6">
      <c r="B24" s="3">
        <v>15</v>
      </c>
      <c r="C24" s="2">
        <f>IF(표1_511214172036[[#This Row],[이전 레벨]]=0,1,IF($C23&lt;$P$4,$C23+1,""))</f>
        <v>16</v>
      </c>
      <c r="D24" s="26">
        <f>IFERROR(IF(표1_511214172036[[#This Row],[도달 레벨]]=1,$K$3,IF($D23&lt;$P$3,($K$3+(표1_511214172036[[#This Row],[도달 레벨]]-1)*$L$3),IF(ISNUMBER(표1_511214172036[[#This Row],[도달 레벨]])=TRUE,$P$3,""))),"")</f>
        <v>1.5249999999999999</v>
      </c>
      <c r="E24" s="26">
        <f>IFERROR(($K$4+(QUOTIENT((표1_511214172036[[#This Row],[도달 레벨]]),$M$4)*$L$4)),"")</f>
        <v>0.16</v>
      </c>
      <c r="F24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1.6849999999999998</v>
      </c>
    </row>
    <row r="25" spans="2:6">
      <c r="B25" s="3">
        <v>16</v>
      </c>
      <c r="C25" s="2">
        <f>IF(표1_511214172036[[#This Row],[이전 레벨]]=0,1,IF($C24&lt;$P$4,$C24+1,""))</f>
        <v>17</v>
      </c>
      <c r="D25" s="26">
        <f>IFERROR(IF(표1_511214172036[[#This Row],[도달 레벨]]=1,$K$3,IF($D24&lt;$P$3,($K$3+(표1_511214172036[[#This Row],[도달 레벨]]-1)*$L$3),IF(ISNUMBER(표1_511214172036[[#This Row],[도달 레벨]])=TRUE,$P$3,""))),"")</f>
        <v>1.56</v>
      </c>
      <c r="E25" s="26">
        <f>IFERROR(($K$4+(QUOTIENT((표1_511214172036[[#This Row],[도달 레벨]]),$M$4)*$L$4)),"")</f>
        <v>0.16</v>
      </c>
      <c r="F25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1.72</v>
      </c>
    </row>
    <row r="26" spans="2:6">
      <c r="B26" s="3">
        <v>17</v>
      </c>
      <c r="C26" s="2">
        <f>IF(표1_511214172036[[#This Row],[이전 레벨]]=0,1,IF($C25&lt;$P$4,$C25+1,""))</f>
        <v>18</v>
      </c>
      <c r="D26" s="26">
        <f>IFERROR(IF(표1_511214172036[[#This Row],[도달 레벨]]=1,$K$3,IF($D25&lt;$P$3,($K$3+(표1_511214172036[[#This Row],[도달 레벨]]-1)*$L$3),IF(ISNUMBER(표1_511214172036[[#This Row],[도달 레벨]])=TRUE,$P$3,""))),"")</f>
        <v>1.5950000000000002</v>
      </c>
      <c r="E26" s="26">
        <f>IFERROR(($K$4+(QUOTIENT((표1_511214172036[[#This Row],[도달 레벨]]),$M$4)*$L$4)),"")</f>
        <v>0.16</v>
      </c>
      <c r="F26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1.7550000000000001</v>
      </c>
    </row>
    <row r="27" spans="2:6">
      <c r="B27" s="3">
        <v>18</v>
      </c>
      <c r="C27" s="2">
        <f>IF(표1_511214172036[[#This Row],[이전 레벨]]=0,1,IF($C26&lt;$P$4,$C26+1,""))</f>
        <v>19</v>
      </c>
      <c r="D27" s="26">
        <f>IFERROR(IF(표1_511214172036[[#This Row],[도달 레벨]]=1,$K$3,IF($D26&lt;$P$3,($K$3+(표1_511214172036[[#This Row],[도달 레벨]]-1)*$L$3),IF(ISNUMBER(표1_511214172036[[#This Row],[도달 레벨]])=TRUE,$P$3,""))),"")</f>
        <v>1.6300000000000001</v>
      </c>
      <c r="E27" s="26">
        <f>IFERROR(($K$4+(QUOTIENT((표1_511214172036[[#This Row],[도달 레벨]]),$M$4)*$L$4)),"")</f>
        <v>0.16</v>
      </c>
      <c r="F27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1.79</v>
      </c>
    </row>
    <row r="28" spans="2:6">
      <c r="B28" s="3">
        <v>19</v>
      </c>
      <c r="C28" s="2">
        <f>IF(표1_511214172036[[#This Row],[이전 레벨]]=0,1,IF($C27&lt;$P$4,$C27+1,""))</f>
        <v>20</v>
      </c>
      <c r="D28" s="26">
        <f>IFERROR(IF(표1_511214172036[[#This Row],[도달 레벨]]=1,$K$3,IF($D27&lt;$P$3,($K$3+(표1_511214172036[[#This Row],[도달 레벨]]-1)*$L$3),IF(ISNUMBER(표1_511214172036[[#This Row],[도달 레벨]])=TRUE,$P$3,""))),"")</f>
        <v>1.665</v>
      </c>
      <c r="E28" s="26">
        <f>IFERROR(($K$4+(QUOTIENT((표1_511214172036[[#This Row],[도달 레벨]]),$M$4)*$L$4)),"")</f>
        <v>0.32</v>
      </c>
      <c r="F28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1.9850000000000001</v>
      </c>
    </row>
    <row r="29" spans="2:6">
      <c r="B29" s="3">
        <v>20</v>
      </c>
      <c r="C29" s="2">
        <f>IF(표1_511214172036[[#This Row],[이전 레벨]]=0,1,IF($C28&lt;$P$4,$C28+1,""))</f>
        <v>21</v>
      </c>
      <c r="D29" s="26">
        <f>IFERROR(IF(표1_511214172036[[#This Row],[도달 레벨]]=1,$K$3,IF($D28&lt;$P$3,($K$3+(표1_511214172036[[#This Row],[도달 레벨]]-1)*$L$3),IF(ISNUMBER(표1_511214172036[[#This Row],[도달 레벨]])=TRUE,$P$3,""))),"")</f>
        <v>1.7000000000000002</v>
      </c>
      <c r="E29" s="26">
        <f>IFERROR(($K$4+(QUOTIENT((표1_511214172036[[#This Row],[도달 레벨]]),$M$4)*$L$4)),"")</f>
        <v>0.32</v>
      </c>
      <c r="F29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2.02</v>
      </c>
    </row>
    <row r="30" spans="2:6">
      <c r="B30" s="3">
        <v>21</v>
      </c>
      <c r="C30" s="2">
        <f>IF(표1_511214172036[[#This Row],[이전 레벨]]=0,1,IF($C29&lt;$P$4,$C29+1,""))</f>
        <v>22</v>
      </c>
      <c r="D30" s="26">
        <f>IFERROR(IF(표1_511214172036[[#This Row],[도달 레벨]]=1,$K$3,IF($D29&lt;$P$3,($K$3+(표1_511214172036[[#This Row],[도달 레벨]]-1)*$L$3),IF(ISNUMBER(표1_511214172036[[#This Row],[도달 레벨]])=TRUE,$P$3,""))),"")</f>
        <v>1.7350000000000001</v>
      </c>
      <c r="E30" s="26">
        <f>IFERROR(($K$4+(QUOTIENT((표1_511214172036[[#This Row],[도달 레벨]]),$M$4)*$L$4)),"")</f>
        <v>0.32</v>
      </c>
      <c r="F30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2.0550000000000002</v>
      </c>
    </row>
    <row r="31" spans="2:6">
      <c r="B31" s="3">
        <v>22</v>
      </c>
      <c r="C31" s="2">
        <f>IF(표1_511214172036[[#This Row],[이전 레벨]]=0,1,IF($C30&lt;$P$4,$C30+1,""))</f>
        <v>23</v>
      </c>
      <c r="D31" s="26">
        <f>IFERROR(IF(표1_511214172036[[#This Row],[도달 레벨]]=1,$K$3,IF($D30&lt;$P$3,($K$3+(표1_511214172036[[#This Row],[도달 레벨]]-1)*$L$3),IF(ISNUMBER(표1_511214172036[[#This Row],[도달 레벨]])=TRUE,$P$3,""))),"")</f>
        <v>1.77</v>
      </c>
      <c r="E31" s="26">
        <f>IFERROR(($K$4+(QUOTIENT((표1_511214172036[[#This Row],[도달 레벨]]),$M$4)*$L$4)),"")</f>
        <v>0.32</v>
      </c>
      <c r="F31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2.09</v>
      </c>
    </row>
    <row r="32" spans="2:6">
      <c r="B32" s="3">
        <v>23</v>
      </c>
      <c r="C32" s="2">
        <f>IF(표1_511214172036[[#This Row],[이전 레벨]]=0,1,IF($C31&lt;$P$4,$C31+1,""))</f>
        <v>24</v>
      </c>
      <c r="D32" s="26">
        <f>IFERROR(IF(표1_511214172036[[#This Row],[도달 레벨]]=1,$K$3,IF($D31&lt;$P$3,($K$3+(표1_511214172036[[#This Row],[도달 레벨]]-1)*$L$3),IF(ISNUMBER(표1_511214172036[[#This Row],[도달 레벨]])=TRUE,$P$3,""))),"")</f>
        <v>1.8050000000000002</v>
      </c>
      <c r="E32" s="26">
        <f>IFERROR(($K$4+(QUOTIENT((표1_511214172036[[#This Row],[도달 레벨]]),$M$4)*$L$4)),"")</f>
        <v>0.32</v>
      </c>
      <c r="F32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2.125</v>
      </c>
    </row>
    <row r="33" spans="2:6">
      <c r="B33" s="3">
        <v>24</v>
      </c>
      <c r="C33" s="2">
        <f>IF(표1_511214172036[[#This Row],[이전 레벨]]=0,1,IF($C32&lt;$P$4,$C32+1,""))</f>
        <v>25</v>
      </c>
      <c r="D33" s="26">
        <f>IFERROR(IF(표1_511214172036[[#This Row],[도달 레벨]]=1,$K$3,IF($D32&lt;$P$3,($K$3+(표1_511214172036[[#This Row],[도달 레벨]]-1)*$L$3),IF(ISNUMBER(표1_511214172036[[#This Row],[도달 레벨]])=TRUE,$P$3,""))),"")</f>
        <v>1.84</v>
      </c>
      <c r="E33" s="26">
        <f>IFERROR(($K$4+(QUOTIENT((표1_511214172036[[#This Row],[도달 레벨]]),$M$4)*$L$4)),"")</f>
        <v>0.32</v>
      </c>
      <c r="F33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2.16</v>
      </c>
    </row>
    <row r="34" spans="2:6">
      <c r="B34" s="3">
        <v>25</v>
      </c>
      <c r="C34" s="2">
        <f>IF(표1_511214172036[[#This Row],[이전 레벨]]=0,1,IF($C33&lt;$P$4,$C33+1,""))</f>
        <v>26</v>
      </c>
      <c r="D34" s="26">
        <f>IFERROR(IF(표1_511214172036[[#This Row],[도달 레벨]]=1,$K$3,IF($D33&lt;$P$3,($K$3+(표1_511214172036[[#This Row],[도달 레벨]]-1)*$L$3),IF(ISNUMBER(표1_511214172036[[#This Row],[도달 레벨]])=TRUE,$P$3,""))),"")</f>
        <v>1.875</v>
      </c>
      <c r="E34" s="26">
        <f>IFERROR(($K$4+(QUOTIENT((표1_511214172036[[#This Row],[도달 레벨]]),$M$4)*$L$4)),"")</f>
        <v>0.32</v>
      </c>
      <c r="F34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2.1949999999999998</v>
      </c>
    </row>
    <row r="35" spans="2:6">
      <c r="B35" s="3">
        <v>26</v>
      </c>
      <c r="C35" s="2">
        <f>IF(표1_511214172036[[#This Row],[이전 레벨]]=0,1,IF($C34&lt;$P$4,$C34+1,""))</f>
        <v>27</v>
      </c>
      <c r="D35" s="26">
        <f>IFERROR(IF(표1_511214172036[[#This Row],[도달 레벨]]=1,$K$3,IF($D34&lt;$P$3,($K$3+(표1_511214172036[[#This Row],[도달 레벨]]-1)*$L$3),IF(ISNUMBER(표1_511214172036[[#This Row],[도달 레벨]])=TRUE,$P$3,""))),"")</f>
        <v>1.9100000000000001</v>
      </c>
      <c r="E35" s="26">
        <f>IFERROR(($K$4+(QUOTIENT((표1_511214172036[[#This Row],[도달 레벨]]),$M$4)*$L$4)),"")</f>
        <v>0.32</v>
      </c>
      <c r="F35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2.23</v>
      </c>
    </row>
    <row r="36" spans="2:6">
      <c r="B36" s="3">
        <v>27</v>
      </c>
      <c r="C36" s="2">
        <f>IF(표1_511214172036[[#This Row],[이전 레벨]]=0,1,IF($C35&lt;$P$4,$C35+1,""))</f>
        <v>28</v>
      </c>
      <c r="D36" s="26">
        <f>IFERROR(IF(표1_511214172036[[#This Row],[도달 레벨]]=1,$K$3,IF($D35&lt;$P$3,($K$3+(표1_511214172036[[#This Row],[도달 레벨]]-1)*$L$3),IF(ISNUMBER(표1_511214172036[[#This Row],[도달 레벨]])=TRUE,$P$3,""))),"")</f>
        <v>1.9450000000000001</v>
      </c>
      <c r="E36" s="26">
        <f>IFERROR(($K$4+(QUOTIENT((표1_511214172036[[#This Row],[도달 레벨]]),$M$4)*$L$4)),"")</f>
        <v>0.32</v>
      </c>
      <c r="F36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2.2650000000000001</v>
      </c>
    </row>
    <row r="37" spans="2:6">
      <c r="B37" s="3">
        <v>28</v>
      </c>
      <c r="C37" s="2">
        <f>IF(표1_511214172036[[#This Row],[이전 레벨]]=0,1,IF($C36&lt;$P$4,$C36+1,""))</f>
        <v>29</v>
      </c>
      <c r="D37" s="26">
        <f>IFERROR(IF(표1_511214172036[[#This Row],[도달 레벨]]=1,$K$3,IF($D36&lt;$P$3,($K$3+(표1_511214172036[[#This Row],[도달 레벨]]-1)*$L$3),IF(ISNUMBER(표1_511214172036[[#This Row],[도달 레벨]])=TRUE,$P$3,""))),"")</f>
        <v>1.98</v>
      </c>
      <c r="E37" s="26">
        <f>IFERROR(($K$4+(QUOTIENT((표1_511214172036[[#This Row],[도달 레벨]]),$M$4)*$L$4)),"")</f>
        <v>0.32</v>
      </c>
      <c r="F37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2.2999999999999998</v>
      </c>
    </row>
    <row r="38" spans="2:6">
      <c r="B38" s="3">
        <v>29</v>
      </c>
      <c r="C38" s="2">
        <f>IF(표1_511214172036[[#This Row],[이전 레벨]]=0,1,IF($C37&lt;$P$4,$C37+1,""))</f>
        <v>30</v>
      </c>
      <c r="D38" s="26">
        <f>IFERROR(IF(표1_511214172036[[#This Row],[도달 레벨]]=1,$K$3,IF($D37&lt;$P$3,($K$3+(표1_511214172036[[#This Row],[도달 레벨]]-1)*$L$3),IF(ISNUMBER(표1_511214172036[[#This Row],[도달 레벨]])=TRUE,$P$3,""))),"")</f>
        <v>2.0150000000000001</v>
      </c>
      <c r="E38" s="26">
        <f>IFERROR(($K$4+(QUOTIENT((표1_511214172036[[#This Row],[도달 레벨]]),$M$4)*$L$4)),"")</f>
        <v>0.48</v>
      </c>
      <c r="F38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2.4950000000000001</v>
      </c>
    </row>
    <row r="39" spans="2:6">
      <c r="B39" s="3">
        <v>30</v>
      </c>
      <c r="C39" s="2">
        <f>IF(표1_511214172036[[#This Row],[이전 레벨]]=0,1,IF($C38&lt;$P$4,$C38+1,""))</f>
        <v>31</v>
      </c>
      <c r="D39" s="26">
        <f>IFERROR(IF(표1_511214172036[[#This Row],[도달 레벨]]=1,$K$3,IF($D38&lt;$P$3,($K$3+(표1_511214172036[[#This Row],[도달 레벨]]-1)*$L$3),IF(ISNUMBER(표1_511214172036[[#This Row],[도달 레벨]])=TRUE,$P$3,""))),"")</f>
        <v>2.0499999999999998</v>
      </c>
      <c r="E39" s="26">
        <f>IFERROR(($K$4+(QUOTIENT((표1_511214172036[[#This Row],[도달 레벨]]),$M$4)*$L$4)),"")</f>
        <v>0.48</v>
      </c>
      <c r="F39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2.5299999999999998</v>
      </c>
    </row>
    <row r="40" spans="2:6">
      <c r="B40" s="3">
        <v>31</v>
      </c>
      <c r="C40" s="2">
        <f>IF(표1_511214172036[[#This Row],[이전 레벨]]=0,1,IF($C39&lt;$P$4,$C39+1,""))</f>
        <v>32</v>
      </c>
      <c r="D40" s="26">
        <f>IFERROR(IF(표1_511214172036[[#This Row],[도달 레벨]]=1,$K$3,IF($D39&lt;$P$3,($K$3+(표1_511214172036[[#This Row],[도달 레벨]]-1)*$L$3),IF(ISNUMBER(표1_511214172036[[#This Row],[도달 레벨]])=TRUE,$P$3,""))),"")</f>
        <v>2.085</v>
      </c>
      <c r="E40" s="26">
        <f>IFERROR(($K$4+(QUOTIENT((표1_511214172036[[#This Row],[도달 레벨]]),$M$4)*$L$4)),"")</f>
        <v>0.48</v>
      </c>
      <c r="F40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2.5649999999999999</v>
      </c>
    </row>
    <row r="41" spans="2:6">
      <c r="B41" s="3">
        <v>32</v>
      </c>
      <c r="C41" s="2">
        <f>IF(표1_511214172036[[#This Row],[이전 레벨]]=0,1,IF($C40&lt;$P$4,$C40+1,""))</f>
        <v>33</v>
      </c>
      <c r="D41" s="26">
        <f>IFERROR(IF(표1_511214172036[[#This Row],[도달 레벨]]=1,$K$3,IF($D40&lt;$P$3,($K$3+(표1_511214172036[[#This Row],[도달 레벨]]-1)*$L$3),IF(ISNUMBER(표1_511214172036[[#This Row],[도달 레벨]])=TRUE,$P$3,""))),"")</f>
        <v>2.12</v>
      </c>
      <c r="E41" s="26">
        <f>IFERROR(($K$4+(QUOTIENT((표1_511214172036[[#This Row],[도달 레벨]]),$M$4)*$L$4)),"")</f>
        <v>0.48</v>
      </c>
      <c r="F41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2.6</v>
      </c>
    </row>
    <row r="42" spans="2:6">
      <c r="B42" s="3">
        <v>33</v>
      </c>
      <c r="C42" s="2">
        <f>IF(표1_511214172036[[#This Row],[이전 레벨]]=0,1,IF($C41&lt;$P$4,$C41+1,""))</f>
        <v>34</v>
      </c>
      <c r="D42" s="26">
        <f>IFERROR(IF(표1_511214172036[[#This Row],[도달 레벨]]=1,$K$3,IF($D41&lt;$P$3,($K$3+(표1_511214172036[[#This Row],[도달 레벨]]-1)*$L$3),IF(ISNUMBER(표1_511214172036[[#This Row],[도달 레벨]])=TRUE,$P$3,""))),"")</f>
        <v>2.1550000000000002</v>
      </c>
      <c r="E42" s="26">
        <f>IFERROR(($K$4+(QUOTIENT((표1_511214172036[[#This Row],[도달 레벨]]),$M$4)*$L$4)),"")</f>
        <v>0.48</v>
      </c>
      <c r="F42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2.6350000000000002</v>
      </c>
    </row>
    <row r="43" spans="2:6">
      <c r="B43" s="3">
        <v>34</v>
      </c>
      <c r="C43" s="2">
        <f>IF(표1_511214172036[[#This Row],[이전 레벨]]=0,1,IF($C42&lt;$P$4,$C42+1,""))</f>
        <v>35</v>
      </c>
      <c r="D43" s="26">
        <f>IFERROR(IF(표1_511214172036[[#This Row],[도달 레벨]]=1,$K$3,IF($D42&lt;$P$3,($K$3+(표1_511214172036[[#This Row],[도달 레벨]]-1)*$L$3),IF(ISNUMBER(표1_511214172036[[#This Row],[도달 레벨]])=TRUE,$P$3,""))),"")</f>
        <v>2.1900000000000004</v>
      </c>
      <c r="E43" s="26">
        <f>IFERROR(($K$4+(QUOTIENT((표1_511214172036[[#This Row],[도달 레벨]]),$M$4)*$L$4)),"")</f>
        <v>0.48</v>
      </c>
      <c r="F43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2.6700000000000004</v>
      </c>
    </row>
    <row r="44" spans="2:6">
      <c r="B44" s="3">
        <v>35</v>
      </c>
      <c r="C44" s="2">
        <f>IF(표1_511214172036[[#This Row],[이전 레벨]]=0,1,IF($C43&lt;$P$4,$C43+1,""))</f>
        <v>36</v>
      </c>
      <c r="D44" s="26">
        <f>IFERROR(IF(표1_511214172036[[#This Row],[도달 레벨]]=1,$K$3,IF($D43&lt;$P$3,($K$3+(표1_511214172036[[#This Row],[도달 레벨]]-1)*$L$3),IF(ISNUMBER(표1_511214172036[[#This Row],[도달 레벨]])=TRUE,$P$3,""))),"")</f>
        <v>2.2250000000000001</v>
      </c>
      <c r="E44" s="26">
        <f>IFERROR(($K$4+(QUOTIENT((표1_511214172036[[#This Row],[도달 레벨]]),$M$4)*$L$4)),"")</f>
        <v>0.48</v>
      </c>
      <c r="F44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2.7050000000000001</v>
      </c>
    </row>
    <row r="45" spans="2:6">
      <c r="B45" s="3">
        <v>36</v>
      </c>
      <c r="C45" s="2">
        <f>IF(표1_511214172036[[#This Row],[이전 레벨]]=0,1,IF($C44&lt;$P$4,$C44+1,""))</f>
        <v>37</v>
      </c>
      <c r="D45" s="26">
        <f>IFERROR(IF(표1_511214172036[[#This Row],[도달 레벨]]=1,$K$3,IF($D44&lt;$P$3,($K$3+(표1_511214172036[[#This Row],[도달 레벨]]-1)*$L$3),IF(ISNUMBER(표1_511214172036[[#This Row],[도달 레벨]])=TRUE,$P$3,""))),"")</f>
        <v>2.2600000000000002</v>
      </c>
      <c r="E45" s="26">
        <f>IFERROR(($K$4+(QUOTIENT((표1_511214172036[[#This Row],[도달 레벨]]),$M$4)*$L$4)),"")</f>
        <v>0.48</v>
      </c>
      <c r="F45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2.74</v>
      </c>
    </row>
    <row r="46" spans="2:6">
      <c r="B46" s="3">
        <v>37</v>
      </c>
      <c r="C46" s="2">
        <f>IF(표1_511214172036[[#This Row],[이전 레벨]]=0,1,IF($C45&lt;$P$4,$C45+1,""))</f>
        <v>38</v>
      </c>
      <c r="D46" s="26">
        <f>IFERROR(IF(표1_511214172036[[#This Row],[도달 레벨]]=1,$K$3,IF($D45&lt;$P$3,($K$3+(표1_511214172036[[#This Row],[도달 레벨]]-1)*$L$3),IF(ISNUMBER(표1_511214172036[[#This Row],[도달 레벨]])=TRUE,$P$3,""))),"")</f>
        <v>2.2949999999999999</v>
      </c>
      <c r="E46" s="26">
        <f>IFERROR(($K$4+(QUOTIENT((표1_511214172036[[#This Row],[도달 레벨]]),$M$4)*$L$4)),"")</f>
        <v>0.48</v>
      </c>
      <c r="F46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2.7749999999999999</v>
      </c>
    </row>
    <row r="47" spans="2:6">
      <c r="B47" s="3">
        <v>38</v>
      </c>
      <c r="C47" s="2">
        <f>IF(표1_511214172036[[#This Row],[이전 레벨]]=0,1,IF($C46&lt;$P$4,$C46+1,""))</f>
        <v>39</v>
      </c>
      <c r="D47" s="26">
        <f>IFERROR(IF(표1_511214172036[[#This Row],[도달 레벨]]=1,$K$3,IF($D46&lt;$P$3,($K$3+(표1_511214172036[[#This Row],[도달 레벨]]-1)*$L$3),IF(ISNUMBER(표1_511214172036[[#This Row],[도달 레벨]])=TRUE,$P$3,""))),"")</f>
        <v>2.33</v>
      </c>
      <c r="E47" s="26">
        <f>IFERROR(($K$4+(QUOTIENT((표1_511214172036[[#This Row],[도달 레벨]]),$M$4)*$L$4)),"")</f>
        <v>0.48</v>
      </c>
      <c r="F47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2.81</v>
      </c>
    </row>
    <row r="48" spans="2:6">
      <c r="B48" s="3">
        <v>39</v>
      </c>
      <c r="C48" s="2">
        <f>IF(표1_511214172036[[#This Row],[이전 레벨]]=0,1,IF($C47&lt;$P$4,$C47+1,""))</f>
        <v>40</v>
      </c>
      <c r="D48" s="26">
        <f>IFERROR(IF(표1_511214172036[[#This Row],[도달 레벨]]=1,$K$3,IF($D47&lt;$P$3,($K$3+(표1_511214172036[[#This Row],[도달 레벨]]-1)*$L$3),IF(ISNUMBER(표1_511214172036[[#This Row],[도달 레벨]])=TRUE,$P$3,""))),"")</f>
        <v>2.3650000000000002</v>
      </c>
      <c r="E48" s="26">
        <f>IFERROR(($K$4+(QUOTIENT((표1_511214172036[[#This Row],[도달 레벨]]),$M$4)*$L$4)),"")</f>
        <v>0.64</v>
      </c>
      <c r="F48" s="28">
        <f>IFERROR(IF(표1_511214172036[[#This Row],[기본 UG 공격력]]+표1_511214172036[[#This Row],[UG 공격력 보정값]]&gt;$P$3,$P$3,표1_511214172036[[#This Row],[기본 UG 공격력]]+표1_511214172036[[#This Row],[UG 공격력 보정값]]),"")</f>
        <v>3</v>
      </c>
    </row>
    <row r="49" spans="2:6">
      <c r="B49" s="3">
        <v>40</v>
      </c>
      <c r="C49" s="2" t="str">
        <f>IF(표1_511214172036[[#This Row],[이전 레벨]]=0,1,IF($C48&lt;$P$4,$C48+1,""))</f>
        <v/>
      </c>
      <c r="D49" s="26" t="str">
        <f>IFERROR(IF(표1_511214172036[[#This Row],[도달 레벨]]=1,$K$3,IF($D48&lt;$P$3,($K$3+(표1_511214172036[[#This Row],[도달 레벨]]-1)*$L$3),IF(ISNUMBER(표1_511214172036[[#This Row],[도달 레벨]])=TRUE,$P$3,""))),"")</f>
        <v/>
      </c>
      <c r="E49" s="26" t="str">
        <f>IFERROR(($K$4+(QUOTIENT((표1_511214172036[[#This Row],[도달 레벨]]),$M$4)*$L$4)),"")</f>
        <v/>
      </c>
      <c r="F49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50" spans="2:6">
      <c r="B50" s="3">
        <v>41</v>
      </c>
      <c r="C50" s="2" t="str">
        <f>IF(표1_511214172036[[#This Row],[이전 레벨]]=0,1,IF($C49&lt;$P$4,$C49+1,""))</f>
        <v/>
      </c>
      <c r="D50" s="26" t="str">
        <f>IFERROR(IF(표1_511214172036[[#This Row],[도달 레벨]]=1,$K$3,IF($D49&lt;$P$3,($K$3+(표1_511214172036[[#This Row],[도달 레벨]]-1)*$L$3),IF(ISNUMBER(표1_511214172036[[#This Row],[도달 레벨]])=TRUE,$P$3,""))),"")</f>
        <v/>
      </c>
      <c r="E50" s="26" t="str">
        <f>IFERROR(($K$4+(QUOTIENT((표1_511214172036[[#This Row],[도달 레벨]]),$M$4)*$L$4)),"")</f>
        <v/>
      </c>
      <c r="F50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51" spans="2:6">
      <c r="B51" s="3">
        <v>42</v>
      </c>
      <c r="C51" s="2" t="str">
        <f>IF(표1_511214172036[[#This Row],[이전 레벨]]=0,1,IF($C50&lt;$P$4,$C50+1,""))</f>
        <v/>
      </c>
      <c r="D51" s="26" t="str">
        <f>IFERROR(IF(표1_511214172036[[#This Row],[도달 레벨]]=1,$K$3,IF($D50&lt;$P$3,($K$3+(표1_511214172036[[#This Row],[도달 레벨]]-1)*$L$3),IF(ISNUMBER(표1_511214172036[[#This Row],[도달 레벨]])=TRUE,$P$3,""))),"")</f>
        <v/>
      </c>
      <c r="E51" s="26" t="str">
        <f>IFERROR(($K$4+(QUOTIENT((표1_511214172036[[#This Row],[도달 레벨]]),$M$4)*$L$4)),"")</f>
        <v/>
      </c>
      <c r="F51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52" spans="2:6">
      <c r="B52" s="3">
        <v>43</v>
      </c>
      <c r="C52" s="2" t="str">
        <f>IF(표1_511214172036[[#This Row],[이전 레벨]]=0,1,IF($C51&lt;$P$4,$C51+1,""))</f>
        <v/>
      </c>
      <c r="D52" s="26" t="str">
        <f>IFERROR(IF(표1_511214172036[[#This Row],[도달 레벨]]=1,$K$3,IF($D51&lt;$P$3,($K$3+(표1_511214172036[[#This Row],[도달 레벨]]-1)*$L$3),IF(ISNUMBER(표1_511214172036[[#This Row],[도달 레벨]])=TRUE,$P$3,""))),"")</f>
        <v/>
      </c>
      <c r="E52" s="26" t="str">
        <f>IFERROR(($K$4+(QUOTIENT((표1_511214172036[[#This Row],[도달 레벨]]),$M$4)*$L$4)),"")</f>
        <v/>
      </c>
      <c r="F52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53" spans="2:6">
      <c r="B53" s="3">
        <v>44</v>
      </c>
      <c r="C53" s="2" t="str">
        <f>IF(표1_511214172036[[#This Row],[이전 레벨]]=0,1,IF($C52&lt;$P$4,$C52+1,""))</f>
        <v/>
      </c>
      <c r="D53" s="26" t="str">
        <f>IFERROR(IF(표1_511214172036[[#This Row],[도달 레벨]]=1,$K$3,IF($D52&lt;$P$3,($K$3+(표1_511214172036[[#This Row],[도달 레벨]]-1)*$L$3),IF(ISNUMBER(표1_511214172036[[#This Row],[도달 레벨]])=TRUE,$P$3,""))),"")</f>
        <v/>
      </c>
      <c r="E53" s="26" t="str">
        <f>IFERROR(($K$4+(QUOTIENT((표1_511214172036[[#This Row],[도달 레벨]]),$M$4)*$L$4)),"")</f>
        <v/>
      </c>
      <c r="F53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54" spans="2:6">
      <c r="B54" s="3">
        <v>45</v>
      </c>
      <c r="C54" s="2" t="str">
        <f>IF(표1_511214172036[[#This Row],[이전 레벨]]=0,1,IF($C53&lt;$P$4,$C53+1,""))</f>
        <v/>
      </c>
      <c r="D54" s="26" t="str">
        <f>IFERROR(IF(표1_511214172036[[#This Row],[도달 레벨]]=1,$K$3,IF($D53&lt;$P$3,($K$3+(표1_511214172036[[#This Row],[도달 레벨]]-1)*$L$3),IF(ISNUMBER(표1_511214172036[[#This Row],[도달 레벨]])=TRUE,$P$3,""))),"")</f>
        <v/>
      </c>
      <c r="E54" s="26" t="str">
        <f>IFERROR(($K$4+(QUOTIENT((표1_511214172036[[#This Row],[도달 레벨]]),$M$4)*$L$4)),"")</f>
        <v/>
      </c>
      <c r="F54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55" spans="2:6">
      <c r="B55" s="3">
        <v>46</v>
      </c>
      <c r="C55" s="2" t="str">
        <f>IF(표1_511214172036[[#This Row],[이전 레벨]]=0,1,IF($C54&lt;$P$4,$C54+1,""))</f>
        <v/>
      </c>
      <c r="D55" s="26" t="str">
        <f>IFERROR(IF(표1_511214172036[[#This Row],[도달 레벨]]=1,$K$3,IF($D54&lt;$P$3,($K$3+(표1_511214172036[[#This Row],[도달 레벨]]-1)*$L$3),IF(ISNUMBER(표1_511214172036[[#This Row],[도달 레벨]])=TRUE,$P$3,""))),"")</f>
        <v/>
      </c>
      <c r="E55" s="26" t="str">
        <f>IFERROR(($K$4+(QUOTIENT((표1_511214172036[[#This Row],[도달 레벨]]),$M$4)*$L$4)),"")</f>
        <v/>
      </c>
      <c r="F55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56" spans="2:6">
      <c r="B56" s="3">
        <v>47</v>
      </c>
      <c r="C56" s="2" t="str">
        <f>IF(표1_511214172036[[#This Row],[이전 레벨]]=0,1,IF($C55&lt;$P$4,$C55+1,""))</f>
        <v/>
      </c>
      <c r="D56" s="26" t="str">
        <f>IFERROR(IF(표1_511214172036[[#This Row],[도달 레벨]]=1,$K$3,IF($D55&lt;$P$3,($K$3+(표1_511214172036[[#This Row],[도달 레벨]]-1)*$L$3),IF(ISNUMBER(표1_511214172036[[#This Row],[도달 레벨]])=TRUE,$P$3,""))),"")</f>
        <v/>
      </c>
      <c r="E56" s="26" t="str">
        <f>IFERROR(($K$4+(QUOTIENT((표1_511214172036[[#This Row],[도달 레벨]]),$M$4)*$L$4)),"")</f>
        <v/>
      </c>
      <c r="F56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57" spans="2:6">
      <c r="B57" s="3">
        <v>48</v>
      </c>
      <c r="C57" s="2" t="str">
        <f>IF(표1_511214172036[[#This Row],[이전 레벨]]=0,1,IF($C56&lt;$P$4,$C56+1,""))</f>
        <v/>
      </c>
      <c r="D57" s="26" t="str">
        <f>IFERROR(IF(표1_511214172036[[#This Row],[도달 레벨]]=1,$K$3,IF($D56&lt;$P$3,($K$3+(표1_511214172036[[#This Row],[도달 레벨]]-1)*$L$3),IF(ISNUMBER(표1_511214172036[[#This Row],[도달 레벨]])=TRUE,$P$3,""))),"")</f>
        <v/>
      </c>
      <c r="E57" s="26" t="str">
        <f>IFERROR(($K$4+(QUOTIENT((표1_511214172036[[#This Row],[도달 레벨]]),$M$4)*$L$4)),"")</f>
        <v/>
      </c>
      <c r="F57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58" spans="2:6">
      <c r="B58" s="3">
        <v>49</v>
      </c>
      <c r="C58" s="2" t="str">
        <f>IF(표1_511214172036[[#This Row],[이전 레벨]]=0,1,IF($C57&lt;$P$4,$C57+1,""))</f>
        <v/>
      </c>
      <c r="D58" s="26" t="str">
        <f>IFERROR(IF(표1_511214172036[[#This Row],[도달 레벨]]=1,$K$3,IF($D57&lt;$P$3,($K$3+(표1_511214172036[[#This Row],[도달 레벨]]-1)*$L$3),IF(ISNUMBER(표1_511214172036[[#This Row],[도달 레벨]])=TRUE,$P$3,""))),"")</f>
        <v/>
      </c>
      <c r="E58" s="26" t="str">
        <f>IFERROR(($K$4+(QUOTIENT((표1_511214172036[[#This Row],[도달 레벨]]),$M$4)*$L$4)),"")</f>
        <v/>
      </c>
      <c r="F58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59" spans="2:6">
      <c r="B59" s="3">
        <v>50</v>
      </c>
      <c r="C59" s="2" t="str">
        <f>IF(표1_511214172036[[#This Row],[이전 레벨]]=0,1,IF($C58&lt;$P$4,$C58+1,""))</f>
        <v/>
      </c>
      <c r="D59" s="26" t="str">
        <f>IFERROR(IF(표1_511214172036[[#This Row],[도달 레벨]]=1,$K$3,IF($D58&lt;$P$3,($K$3+(표1_511214172036[[#This Row],[도달 레벨]]-1)*$L$3),IF(ISNUMBER(표1_511214172036[[#This Row],[도달 레벨]])=TRUE,$P$3,""))),"")</f>
        <v/>
      </c>
      <c r="E59" s="26" t="str">
        <f>IFERROR(($K$4+(QUOTIENT((표1_511214172036[[#This Row],[도달 레벨]]),$M$4)*$L$4)),"")</f>
        <v/>
      </c>
      <c r="F59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60" spans="2:6">
      <c r="B60" s="3">
        <v>51</v>
      </c>
      <c r="C60" s="2" t="str">
        <f>IF(표1_511214172036[[#This Row],[이전 레벨]]=0,1,IF($C59&lt;$P$4,$C59+1,""))</f>
        <v/>
      </c>
      <c r="D60" s="26" t="str">
        <f>IFERROR(IF(표1_511214172036[[#This Row],[도달 레벨]]=1,$K$3,IF($D59&lt;$P$3,($K$3+(표1_511214172036[[#This Row],[도달 레벨]]-1)*$L$3),IF(ISNUMBER(표1_511214172036[[#This Row],[도달 레벨]])=TRUE,$P$3,""))),"")</f>
        <v/>
      </c>
      <c r="E60" s="26" t="str">
        <f>IFERROR(($K$4+(QUOTIENT((표1_511214172036[[#This Row],[도달 레벨]]),$M$4)*$L$4)),"")</f>
        <v/>
      </c>
      <c r="F60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61" spans="2:6">
      <c r="B61" s="3">
        <v>52</v>
      </c>
      <c r="C61" s="2" t="str">
        <f>IF(표1_511214172036[[#This Row],[이전 레벨]]=0,1,IF($C60&lt;$P$4,$C60+1,""))</f>
        <v/>
      </c>
      <c r="D61" s="26" t="str">
        <f>IFERROR(IF(표1_511214172036[[#This Row],[도달 레벨]]=1,$K$3,IF($D60&lt;$P$3,($K$3+(표1_511214172036[[#This Row],[도달 레벨]]-1)*$L$3),IF(ISNUMBER(표1_511214172036[[#This Row],[도달 레벨]])=TRUE,$P$3,""))),"")</f>
        <v/>
      </c>
      <c r="E61" s="26" t="str">
        <f>IFERROR(($K$4+(QUOTIENT((표1_511214172036[[#This Row],[도달 레벨]]),$M$4)*$L$4)),"")</f>
        <v/>
      </c>
      <c r="F61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62" spans="2:6">
      <c r="B62" s="3">
        <v>53</v>
      </c>
      <c r="C62" s="2" t="str">
        <f>IF(표1_511214172036[[#This Row],[이전 레벨]]=0,1,IF($C61&lt;$P$4,$C61+1,""))</f>
        <v/>
      </c>
      <c r="D62" s="26" t="str">
        <f>IFERROR(IF(표1_511214172036[[#This Row],[도달 레벨]]=1,$K$3,IF($D61&lt;$P$3,($K$3+(표1_511214172036[[#This Row],[도달 레벨]]-1)*$L$3),IF(ISNUMBER(표1_511214172036[[#This Row],[도달 레벨]])=TRUE,$P$3,""))),"")</f>
        <v/>
      </c>
      <c r="E62" s="26" t="str">
        <f>IFERROR(($K$4+(QUOTIENT((표1_511214172036[[#This Row],[도달 레벨]]),$M$4)*$L$4)),"")</f>
        <v/>
      </c>
      <c r="F62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63" spans="2:6">
      <c r="B63" s="3">
        <v>54</v>
      </c>
      <c r="C63" s="2" t="str">
        <f>IF(표1_511214172036[[#This Row],[이전 레벨]]=0,1,IF($C62&lt;$P$4,$C62+1,""))</f>
        <v/>
      </c>
      <c r="D63" s="26" t="str">
        <f>IFERROR(IF(표1_511214172036[[#This Row],[도달 레벨]]=1,$K$3,IF($D62&lt;$P$3,($K$3+(표1_511214172036[[#This Row],[도달 레벨]]-1)*$L$3),IF(ISNUMBER(표1_511214172036[[#This Row],[도달 레벨]])=TRUE,$P$3,""))),"")</f>
        <v/>
      </c>
      <c r="E63" s="26" t="str">
        <f>IFERROR(($K$4+(QUOTIENT((표1_511214172036[[#This Row],[도달 레벨]]),$M$4)*$L$4)),"")</f>
        <v/>
      </c>
      <c r="F63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64" spans="2:6">
      <c r="B64" s="3">
        <v>55</v>
      </c>
      <c r="C64" s="2" t="str">
        <f>IF(표1_511214172036[[#This Row],[이전 레벨]]=0,1,IF($C63&lt;$P$4,$C63+1,""))</f>
        <v/>
      </c>
      <c r="D64" s="26" t="str">
        <f>IFERROR(IF(표1_511214172036[[#This Row],[도달 레벨]]=1,$K$3,IF($D63&lt;$P$3,($K$3+(표1_511214172036[[#This Row],[도달 레벨]]-1)*$L$3),IF(ISNUMBER(표1_511214172036[[#This Row],[도달 레벨]])=TRUE,$P$3,""))),"")</f>
        <v/>
      </c>
      <c r="E64" s="26" t="str">
        <f>IFERROR(($K$4+(QUOTIENT((표1_511214172036[[#This Row],[도달 레벨]]),$M$4)*$L$4)),"")</f>
        <v/>
      </c>
      <c r="F64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65" spans="2:6">
      <c r="B65" s="3">
        <v>56</v>
      </c>
      <c r="C65" s="2" t="str">
        <f>IF(표1_511214172036[[#This Row],[이전 레벨]]=0,1,IF($C64&lt;$P$4,$C64+1,""))</f>
        <v/>
      </c>
      <c r="D65" s="26" t="str">
        <f>IFERROR(IF(표1_511214172036[[#This Row],[도달 레벨]]=1,$K$3,IF($D64&lt;$P$3,($K$3+(표1_511214172036[[#This Row],[도달 레벨]]-1)*$L$3),IF(ISNUMBER(표1_511214172036[[#This Row],[도달 레벨]])=TRUE,$P$3,""))),"")</f>
        <v/>
      </c>
      <c r="E65" s="26" t="str">
        <f>IFERROR(($K$4+(QUOTIENT((표1_511214172036[[#This Row],[도달 레벨]]),$M$4)*$L$4)),"")</f>
        <v/>
      </c>
      <c r="F65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66" spans="2:6">
      <c r="B66" s="3">
        <v>57</v>
      </c>
      <c r="C66" s="2" t="str">
        <f>IF(표1_511214172036[[#This Row],[이전 레벨]]=0,1,IF($C65&lt;$P$4,$C65+1,""))</f>
        <v/>
      </c>
      <c r="D66" s="26" t="str">
        <f>IFERROR(IF(표1_511214172036[[#This Row],[도달 레벨]]=1,$K$3,IF($D65&lt;$P$3,($K$3+(표1_511214172036[[#This Row],[도달 레벨]]-1)*$L$3),IF(ISNUMBER(표1_511214172036[[#This Row],[도달 레벨]])=TRUE,$P$3,""))),"")</f>
        <v/>
      </c>
      <c r="E66" s="26" t="str">
        <f>IFERROR(($K$4+(QUOTIENT((표1_511214172036[[#This Row],[도달 레벨]]),$M$4)*$L$4)),"")</f>
        <v/>
      </c>
      <c r="F66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67" spans="2:6">
      <c r="B67" s="3">
        <v>58</v>
      </c>
      <c r="C67" s="2" t="str">
        <f>IF(표1_511214172036[[#This Row],[이전 레벨]]=0,1,IF($C66&lt;$P$4,$C66+1,""))</f>
        <v/>
      </c>
      <c r="D67" s="26" t="str">
        <f>IFERROR(IF(표1_511214172036[[#This Row],[도달 레벨]]=1,$K$3,IF($D66&lt;$P$3,($K$3+(표1_511214172036[[#This Row],[도달 레벨]]-1)*$L$3),IF(ISNUMBER(표1_511214172036[[#This Row],[도달 레벨]])=TRUE,$P$3,""))),"")</f>
        <v/>
      </c>
      <c r="E67" s="26" t="str">
        <f>IFERROR(($K$4+(QUOTIENT((표1_511214172036[[#This Row],[도달 레벨]]),$M$4)*$L$4)),"")</f>
        <v/>
      </c>
      <c r="F67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68" spans="2:6">
      <c r="B68" s="3">
        <v>59</v>
      </c>
      <c r="C68" s="2" t="str">
        <f>IF(표1_511214172036[[#This Row],[이전 레벨]]=0,1,IF($C67&lt;$P$4,$C67+1,""))</f>
        <v/>
      </c>
      <c r="D68" s="26" t="str">
        <f>IFERROR(IF(표1_511214172036[[#This Row],[도달 레벨]]=1,$K$3,IF($D67&lt;$P$3,($K$3+(표1_511214172036[[#This Row],[도달 레벨]]-1)*$L$3),IF(ISNUMBER(표1_511214172036[[#This Row],[도달 레벨]])=TRUE,$P$3,""))),"")</f>
        <v/>
      </c>
      <c r="E68" s="26" t="str">
        <f>IFERROR(($K$4+(QUOTIENT((표1_511214172036[[#This Row],[도달 레벨]]),$M$4)*$L$4)),"")</f>
        <v/>
      </c>
      <c r="F68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69" spans="2:6">
      <c r="B69" s="3">
        <v>60</v>
      </c>
      <c r="C69" s="2" t="str">
        <f>IF(표1_511214172036[[#This Row],[이전 레벨]]=0,1,IF($C68&lt;$P$4,$C68+1,""))</f>
        <v/>
      </c>
      <c r="D69" s="26" t="str">
        <f>IFERROR(IF(표1_511214172036[[#This Row],[도달 레벨]]=1,$K$3,IF($D68&lt;$P$3,($K$3+(표1_511214172036[[#This Row],[도달 레벨]]-1)*$L$3),IF(ISNUMBER(표1_511214172036[[#This Row],[도달 레벨]])=TRUE,$P$3,""))),"")</f>
        <v/>
      </c>
      <c r="E69" s="26" t="str">
        <f>IFERROR(($K$4+(QUOTIENT((표1_511214172036[[#This Row],[도달 레벨]]),$M$4)*$L$4)),"")</f>
        <v/>
      </c>
      <c r="F69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70" spans="2:6">
      <c r="B70" s="3">
        <v>61</v>
      </c>
      <c r="C70" s="2" t="str">
        <f>IF(표1_511214172036[[#This Row],[이전 레벨]]=0,1,IF($C69&lt;$P$4,$C69+1,""))</f>
        <v/>
      </c>
      <c r="D70" s="26" t="str">
        <f>IFERROR(IF(표1_511214172036[[#This Row],[도달 레벨]]=1,$K$3,IF($D69&lt;$P$3,($K$3+(표1_511214172036[[#This Row],[도달 레벨]]-1)*$L$3),IF(ISNUMBER(표1_511214172036[[#This Row],[도달 레벨]])=TRUE,$P$3,""))),"")</f>
        <v/>
      </c>
      <c r="E70" s="26" t="str">
        <f>IFERROR(($K$4+(QUOTIENT((표1_511214172036[[#This Row],[도달 레벨]]),$M$4)*$L$4)),"")</f>
        <v/>
      </c>
      <c r="F70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71" spans="2:6">
      <c r="B71" s="3">
        <v>62</v>
      </c>
      <c r="C71" s="2" t="str">
        <f>IF(표1_511214172036[[#This Row],[이전 레벨]]=0,1,IF($C70&lt;$P$4,$C70+1,""))</f>
        <v/>
      </c>
      <c r="D71" s="26" t="str">
        <f>IFERROR(IF(표1_511214172036[[#This Row],[도달 레벨]]=1,$K$3,IF($D70&lt;$P$3,($K$3+(표1_511214172036[[#This Row],[도달 레벨]]-1)*$L$3),IF(ISNUMBER(표1_511214172036[[#This Row],[도달 레벨]])=TRUE,$P$3,""))),"")</f>
        <v/>
      </c>
      <c r="E71" s="26" t="str">
        <f>IFERROR(($K$4+(QUOTIENT((표1_511214172036[[#This Row],[도달 레벨]]),$M$4)*$L$4)),"")</f>
        <v/>
      </c>
      <c r="F71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72" spans="2:6">
      <c r="B72" s="3">
        <v>63</v>
      </c>
      <c r="C72" s="2" t="str">
        <f>IF(표1_511214172036[[#This Row],[이전 레벨]]=0,1,IF($C71&lt;$P$4,$C71+1,""))</f>
        <v/>
      </c>
      <c r="D72" s="26" t="str">
        <f>IFERROR(IF(표1_511214172036[[#This Row],[도달 레벨]]=1,$K$3,IF($D71&lt;$P$3,($K$3+(표1_511214172036[[#This Row],[도달 레벨]]-1)*$L$3),IF(ISNUMBER(표1_511214172036[[#This Row],[도달 레벨]])=TRUE,$P$3,""))),"")</f>
        <v/>
      </c>
      <c r="E72" s="26" t="str">
        <f>IFERROR(($K$4+(QUOTIENT((표1_511214172036[[#This Row],[도달 레벨]]),$M$4)*$L$4)),"")</f>
        <v/>
      </c>
      <c r="F72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73" spans="2:6">
      <c r="B73" s="3">
        <v>64</v>
      </c>
      <c r="C73" s="2" t="str">
        <f>IF(표1_511214172036[[#This Row],[이전 레벨]]=0,1,IF($C72&lt;$P$4,$C72+1,""))</f>
        <v/>
      </c>
      <c r="D73" s="26" t="str">
        <f>IFERROR(IF(표1_511214172036[[#This Row],[도달 레벨]]=1,$K$3,IF($D72&lt;$P$3,($K$3+(표1_511214172036[[#This Row],[도달 레벨]]-1)*$L$3),IF(ISNUMBER(표1_511214172036[[#This Row],[도달 레벨]])=TRUE,$P$3,""))),"")</f>
        <v/>
      </c>
      <c r="E73" s="26" t="str">
        <f>IFERROR(($K$4+(QUOTIENT((표1_511214172036[[#This Row],[도달 레벨]]),$M$4)*$L$4)),"")</f>
        <v/>
      </c>
      <c r="F73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74" spans="2:6">
      <c r="B74" s="3">
        <v>65</v>
      </c>
      <c r="C74" s="2" t="str">
        <f>IF(표1_511214172036[[#This Row],[이전 레벨]]=0,1,IF($C73&lt;$P$4,$C73+1,""))</f>
        <v/>
      </c>
      <c r="D74" s="26" t="str">
        <f>IFERROR(IF(표1_511214172036[[#This Row],[도달 레벨]]=1,$K$3,IF($D73&lt;$P$3,($K$3+(표1_511214172036[[#This Row],[도달 레벨]]-1)*$L$3),IF(ISNUMBER(표1_511214172036[[#This Row],[도달 레벨]])=TRUE,$P$3,""))),"")</f>
        <v/>
      </c>
      <c r="E74" s="26" t="str">
        <f>IFERROR(($K$4+(QUOTIENT((표1_511214172036[[#This Row],[도달 레벨]]),$M$4)*$L$4)),"")</f>
        <v/>
      </c>
      <c r="F74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75" spans="2:6">
      <c r="B75" s="3">
        <v>66</v>
      </c>
      <c r="C75" s="2" t="str">
        <f>IF(표1_511214172036[[#This Row],[이전 레벨]]=0,1,IF($C74&lt;$P$4,$C74+1,""))</f>
        <v/>
      </c>
      <c r="D75" s="26" t="str">
        <f>IFERROR(IF(표1_511214172036[[#This Row],[도달 레벨]]=1,$K$3,IF($D74&lt;$P$3,($K$3+(표1_511214172036[[#This Row],[도달 레벨]]-1)*$L$3),IF(ISNUMBER(표1_511214172036[[#This Row],[도달 레벨]])=TRUE,$P$3,""))),"")</f>
        <v/>
      </c>
      <c r="E75" s="26" t="str">
        <f>IFERROR(($K$4+(QUOTIENT((표1_511214172036[[#This Row],[도달 레벨]]),$M$4)*$L$4)),"")</f>
        <v/>
      </c>
      <c r="F75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76" spans="2:6">
      <c r="B76" s="3">
        <v>67</v>
      </c>
      <c r="C76" s="2" t="str">
        <f>IF(표1_511214172036[[#This Row],[이전 레벨]]=0,1,IF($C75&lt;$P$4,$C75+1,""))</f>
        <v/>
      </c>
      <c r="D76" s="26" t="str">
        <f>IFERROR(IF(표1_511214172036[[#This Row],[도달 레벨]]=1,$K$3,IF($D75&lt;$P$3,($K$3+(표1_511214172036[[#This Row],[도달 레벨]]-1)*$L$3),IF(ISNUMBER(표1_511214172036[[#This Row],[도달 레벨]])=TRUE,$P$3,""))),"")</f>
        <v/>
      </c>
      <c r="E76" s="26" t="str">
        <f>IFERROR(($K$4+(QUOTIENT((표1_511214172036[[#This Row],[도달 레벨]]),$M$4)*$L$4)),"")</f>
        <v/>
      </c>
      <c r="F76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77" spans="2:6">
      <c r="B77" s="3">
        <v>68</v>
      </c>
      <c r="C77" s="2" t="str">
        <f>IF(표1_511214172036[[#This Row],[이전 레벨]]=0,1,IF($C76&lt;$P$4,$C76+1,""))</f>
        <v/>
      </c>
      <c r="D77" s="26" t="str">
        <f>IFERROR(IF(표1_511214172036[[#This Row],[도달 레벨]]=1,$K$3,IF($D76&lt;$P$3,($K$3+(표1_511214172036[[#This Row],[도달 레벨]]-1)*$L$3),IF(ISNUMBER(표1_511214172036[[#This Row],[도달 레벨]])=TRUE,$P$3,""))),"")</f>
        <v/>
      </c>
      <c r="E77" s="26" t="str">
        <f>IFERROR(($K$4+(QUOTIENT((표1_511214172036[[#This Row],[도달 레벨]]),$M$4)*$L$4)),"")</f>
        <v/>
      </c>
      <c r="F77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78" spans="2:6">
      <c r="B78" s="3">
        <v>69</v>
      </c>
      <c r="C78" s="2" t="str">
        <f>IF(표1_511214172036[[#This Row],[이전 레벨]]=0,1,IF($C77&lt;$P$4,$C77+1,""))</f>
        <v/>
      </c>
      <c r="D78" s="26" t="str">
        <f>IFERROR(IF(표1_511214172036[[#This Row],[도달 레벨]]=1,$K$3,IF($D77&lt;$P$3,($K$3+(표1_511214172036[[#This Row],[도달 레벨]]-1)*$L$3),IF(ISNUMBER(표1_511214172036[[#This Row],[도달 레벨]])=TRUE,$P$3,""))),"")</f>
        <v/>
      </c>
      <c r="E78" s="26" t="str">
        <f>IFERROR(($K$4+(QUOTIENT((표1_511214172036[[#This Row],[도달 레벨]]),$M$4)*$L$4)),"")</f>
        <v/>
      </c>
      <c r="F78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79" spans="2:6">
      <c r="B79" s="3">
        <v>70</v>
      </c>
      <c r="C79" s="2" t="str">
        <f>IF(표1_511214172036[[#This Row],[이전 레벨]]=0,1,IF($C78&lt;$P$4,$C78+1,""))</f>
        <v/>
      </c>
      <c r="D79" s="26" t="str">
        <f>IFERROR(IF(표1_511214172036[[#This Row],[도달 레벨]]=1,$K$3,IF($D78&lt;$P$3,($K$3+(표1_511214172036[[#This Row],[도달 레벨]]-1)*$L$3),IF(ISNUMBER(표1_511214172036[[#This Row],[도달 레벨]])=TRUE,$P$3,""))),"")</f>
        <v/>
      </c>
      <c r="E79" s="26" t="str">
        <f>IFERROR(($K$4+(QUOTIENT((표1_511214172036[[#This Row],[도달 레벨]]),$M$4)*$L$4)),"")</f>
        <v/>
      </c>
      <c r="F79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80" spans="2:6">
      <c r="B80" s="3">
        <v>71</v>
      </c>
      <c r="C80" s="2" t="str">
        <f>IF(표1_511214172036[[#This Row],[이전 레벨]]=0,1,IF($C79&lt;$P$4,$C79+1,""))</f>
        <v/>
      </c>
      <c r="D80" s="26" t="str">
        <f>IFERROR(IF(표1_511214172036[[#This Row],[도달 레벨]]=1,$K$3,IF($D79&lt;$P$3,($K$3+(표1_511214172036[[#This Row],[도달 레벨]]-1)*$L$3),IF(ISNUMBER(표1_511214172036[[#This Row],[도달 레벨]])=TRUE,$P$3,""))),"")</f>
        <v/>
      </c>
      <c r="E80" s="26" t="str">
        <f>IFERROR(($K$4+(QUOTIENT((표1_511214172036[[#This Row],[도달 레벨]]),$M$4)*$L$4)),"")</f>
        <v/>
      </c>
      <c r="F80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81" spans="2:6">
      <c r="B81" s="3">
        <v>72</v>
      </c>
      <c r="C81" s="2" t="str">
        <f>IF(표1_511214172036[[#This Row],[이전 레벨]]=0,1,IF($C80&lt;$P$4,$C80+1,""))</f>
        <v/>
      </c>
      <c r="D81" s="26" t="str">
        <f>IFERROR(IF(표1_511214172036[[#This Row],[도달 레벨]]=1,$K$3,IF($D80&lt;$P$3,($K$3+(표1_511214172036[[#This Row],[도달 레벨]]-1)*$L$3),IF(ISNUMBER(표1_511214172036[[#This Row],[도달 레벨]])=TRUE,$P$3,""))),"")</f>
        <v/>
      </c>
      <c r="E81" s="26" t="str">
        <f>IFERROR(($K$4+(QUOTIENT((표1_511214172036[[#This Row],[도달 레벨]]),$M$4)*$L$4)),"")</f>
        <v/>
      </c>
      <c r="F81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82" spans="2:6">
      <c r="B82" s="3">
        <v>73</v>
      </c>
      <c r="C82" s="2" t="str">
        <f>IF(표1_511214172036[[#This Row],[이전 레벨]]=0,1,IF($C81&lt;$P$4,$C81+1,""))</f>
        <v/>
      </c>
      <c r="D82" s="26" t="str">
        <f>IFERROR(IF(표1_511214172036[[#This Row],[도달 레벨]]=1,$K$3,IF($D81&lt;$P$3,($K$3+(표1_511214172036[[#This Row],[도달 레벨]]-1)*$L$3),IF(ISNUMBER(표1_511214172036[[#This Row],[도달 레벨]])=TRUE,$P$3,""))),"")</f>
        <v/>
      </c>
      <c r="E82" s="26" t="str">
        <f>IFERROR(($K$4+(QUOTIENT((표1_511214172036[[#This Row],[도달 레벨]]),$M$4)*$L$4)),"")</f>
        <v/>
      </c>
      <c r="F82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83" spans="2:6">
      <c r="B83" s="3">
        <v>74</v>
      </c>
      <c r="C83" s="2" t="str">
        <f>IF(표1_511214172036[[#This Row],[이전 레벨]]=0,1,IF($C82&lt;$P$4,$C82+1,""))</f>
        <v/>
      </c>
      <c r="D83" s="26" t="str">
        <f>IFERROR(IF(표1_511214172036[[#This Row],[도달 레벨]]=1,$K$3,IF($D82&lt;$P$3,($K$3+(표1_511214172036[[#This Row],[도달 레벨]]-1)*$L$3),IF(ISNUMBER(표1_511214172036[[#This Row],[도달 레벨]])=TRUE,$P$3,""))),"")</f>
        <v/>
      </c>
      <c r="E83" s="26" t="str">
        <f>IFERROR(($K$4+(QUOTIENT((표1_511214172036[[#This Row],[도달 레벨]]),$M$4)*$L$4)),"")</f>
        <v/>
      </c>
      <c r="F83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84" spans="2:6">
      <c r="B84" s="3">
        <v>75</v>
      </c>
      <c r="C84" s="2" t="str">
        <f>IF(표1_511214172036[[#This Row],[이전 레벨]]=0,1,IF($C83&lt;$P$4,$C83+1,""))</f>
        <v/>
      </c>
      <c r="D84" s="26" t="str">
        <f>IFERROR(IF(표1_511214172036[[#This Row],[도달 레벨]]=1,$K$3,IF($D83&lt;$P$3,($K$3+(표1_511214172036[[#This Row],[도달 레벨]]-1)*$L$3),IF(ISNUMBER(표1_511214172036[[#This Row],[도달 레벨]])=TRUE,$P$3,""))),"")</f>
        <v/>
      </c>
      <c r="E84" s="26" t="str">
        <f>IFERROR(($K$4+(QUOTIENT((표1_511214172036[[#This Row],[도달 레벨]]),$M$4)*$L$4)),"")</f>
        <v/>
      </c>
      <c r="F84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85" spans="2:6">
      <c r="B85" s="3">
        <v>76</v>
      </c>
      <c r="C85" s="2" t="str">
        <f>IF(표1_511214172036[[#This Row],[이전 레벨]]=0,1,IF($C84&lt;$P$4,$C84+1,""))</f>
        <v/>
      </c>
      <c r="D85" s="26" t="str">
        <f>IFERROR(IF(표1_511214172036[[#This Row],[도달 레벨]]=1,$K$3,IF($D84&lt;$P$3,($K$3+(표1_511214172036[[#This Row],[도달 레벨]]-1)*$L$3),IF(ISNUMBER(표1_511214172036[[#This Row],[도달 레벨]])=TRUE,$P$3,""))),"")</f>
        <v/>
      </c>
      <c r="E85" s="26" t="str">
        <f>IFERROR(($K$4+(QUOTIENT((표1_511214172036[[#This Row],[도달 레벨]]),$M$4)*$L$4)),"")</f>
        <v/>
      </c>
      <c r="F85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86" spans="2:6">
      <c r="B86" s="3">
        <v>77</v>
      </c>
      <c r="C86" s="2" t="str">
        <f>IF(표1_511214172036[[#This Row],[이전 레벨]]=0,1,IF($C85&lt;$P$4,$C85+1,""))</f>
        <v/>
      </c>
      <c r="D86" s="26" t="str">
        <f>IFERROR(IF(표1_511214172036[[#This Row],[도달 레벨]]=1,$K$3,IF($D85&lt;$P$3,($K$3+(표1_511214172036[[#This Row],[도달 레벨]]-1)*$L$3),IF(ISNUMBER(표1_511214172036[[#This Row],[도달 레벨]])=TRUE,$P$3,""))),"")</f>
        <v/>
      </c>
      <c r="E86" s="26" t="str">
        <f>IFERROR(($K$4+(QUOTIENT((표1_511214172036[[#This Row],[도달 레벨]]),$M$4)*$L$4)),"")</f>
        <v/>
      </c>
      <c r="F86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87" spans="2:6">
      <c r="B87" s="3">
        <v>78</v>
      </c>
      <c r="C87" s="2" t="str">
        <f>IF(표1_511214172036[[#This Row],[이전 레벨]]=0,1,IF($C86&lt;$P$4,$C86+1,""))</f>
        <v/>
      </c>
      <c r="D87" s="26" t="str">
        <f>IFERROR(IF(표1_511214172036[[#This Row],[도달 레벨]]=1,$K$3,IF($D86&lt;$P$3,($K$3+(표1_511214172036[[#This Row],[도달 레벨]]-1)*$L$3),IF(ISNUMBER(표1_511214172036[[#This Row],[도달 레벨]])=TRUE,$P$3,""))),"")</f>
        <v/>
      </c>
      <c r="E87" s="26" t="str">
        <f>IFERROR(($K$4+(QUOTIENT((표1_511214172036[[#This Row],[도달 레벨]]),$M$4)*$L$4)),"")</f>
        <v/>
      </c>
      <c r="F87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88" spans="2:6">
      <c r="B88" s="3">
        <v>79</v>
      </c>
      <c r="C88" s="2" t="str">
        <f>IF(표1_511214172036[[#This Row],[이전 레벨]]=0,1,IF($C87&lt;$P$4,$C87+1,""))</f>
        <v/>
      </c>
      <c r="D88" s="26" t="str">
        <f>IFERROR(IF(표1_511214172036[[#This Row],[도달 레벨]]=1,$K$3,IF($D87&lt;$P$3,($K$3+(표1_511214172036[[#This Row],[도달 레벨]]-1)*$L$3),IF(ISNUMBER(표1_511214172036[[#This Row],[도달 레벨]])=TRUE,$P$3,""))),"")</f>
        <v/>
      </c>
      <c r="E88" s="26" t="str">
        <f>IFERROR(($K$4+(QUOTIENT((표1_511214172036[[#This Row],[도달 레벨]]),$M$4)*$L$4)),"")</f>
        <v/>
      </c>
      <c r="F88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89" spans="2:6">
      <c r="B89" s="3">
        <v>80</v>
      </c>
      <c r="C89" s="2" t="str">
        <f>IF(표1_511214172036[[#This Row],[이전 레벨]]=0,1,IF($C88&lt;$P$4,$C88+1,""))</f>
        <v/>
      </c>
      <c r="D89" s="26" t="str">
        <f>IFERROR(IF(표1_511214172036[[#This Row],[도달 레벨]]=1,$K$3,IF($D88&lt;$P$3,($K$3+(표1_511214172036[[#This Row],[도달 레벨]]-1)*$L$3),IF(ISNUMBER(표1_511214172036[[#This Row],[도달 레벨]])=TRUE,$P$3,""))),"")</f>
        <v/>
      </c>
      <c r="E89" s="26" t="str">
        <f>IFERROR(($K$4+(QUOTIENT((표1_511214172036[[#This Row],[도달 레벨]]),$M$4)*$L$4)),"")</f>
        <v/>
      </c>
      <c r="F89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90" spans="2:6">
      <c r="B90" s="3">
        <v>81</v>
      </c>
      <c r="C90" s="2" t="str">
        <f>IF(표1_511214172036[[#This Row],[이전 레벨]]=0,1,IF($C89&lt;$P$4,$C89+1,""))</f>
        <v/>
      </c>
      <c r="D90" s="26" t="str">
        <f>IFERROR(IF(표1_511214172036[[#This Row],[도달 레벨]]=1,$K$3,IF($D89&lt;$P$3,($K$3+(표1_511214172036[[#This Row],[도달 레벨]]-1)*$L$3),IF(ISNUMBER(표1_511214172036[[#This Row],[도달 레벨]])=TRUE,$P$3,""))),"")</f>
        <v/>
      </c>
      <c r="E90" s="26" t="str">
        <f>IFERROR(($K$4+(QUOTIENT((표1_511214172036[[#This Row],[도달 레벨]]),$M$4)*$L$4)),"")</f>
        <v/>
      </c>
      <c r="F90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91" spans="2:6">
      <c r="B91" s="3">
        <v>82</v>
      </c>
      <c r="C91" s="2" t="str">
        <f>IF(표1_511214172036[[#This Row],[이전 레벨]]=0,1,IF($C90&lt;$P$4,$C90+1,""))</f>
        <v/>
      </c>
      <c r="D91" s="26" t="str">
        <f>IFERROR(IF(표1_511214172036[[#This Row],[도달 레벨]]=1,$K$3,IF($D90&lt;$P$3,($K$3+(표1_511214172036[[#This Row],[도달 레벨]]-1)*$L$3),IF(ISNUMBER(표1_511214172036[[#This Row],[도달 레벨]])=TRUE,$P$3,""))),"")</f>
        <v/>
      </c>
      <c r="E91" s="26" t="str">
        <f>IFERROR(($K$4+(QUOTIENT((표1_511214172036[[#This Row],[도달 레벨]]),$M$4)*$L$4)),"")</f>
        <v/>
      </c>
      <c r="F91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92" spans="2:6">
      <c r="B92" s="3">
        <v>83</v>
      </c>
      <c r="C92" s="2" t="str">
        <f>IF(표1_511214172036[[#This Row],[이전 레벨]]=0,1,IF($C91&lt;$P$4,$C91+1,""))</f>
        <v/>
      </c>
      <c r="D92" s="26" t="str">
        <f>IFERROR(IF(표1_511214172036[[#This Row],[도달 레벨]]=1,$K$3,IF($D91&lt;$P$3,($K$3+(표1_511214172036[[#This Row],[도달 레벨]]-1)*$L$3),IF(ISNUMBER(표1_511214172036[[#This Row],[도달 레벨]])=TRUE,$P$3,""))),"")</f>
        <v/>
      </c>
      <c r="E92" s="26" t="str">
        <f>IFERROR(($K$4+(QUOTIENT((표1_511214172036[[#This Row],[도달 레벨]]),$M$4)*$L$4)),"")</f>
        <v/>
      </c>
      <c r="F92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93" spans="2:6">
      <c r="B93" s="3">
        <v>84</v>
      </c>
      <c r="C93" s="2" t="str">
        <f>IF(표1_511214172036[[#This Row],[이전 레벨]]=0,1,IF($C92&lt;$P$4,$C92+1,""))</f>
        <v/>
      </c>
      <c r="D93" s="26" t="str">
        <f>IFERROR(IF(표1_511214172036[[#This Row],[도달 레벨]]=1,$K$3,IF($D92&lt;$P$3,($K$3+(표1_511214172036[[#This Row],[도달 레벨]]-1)*$L$3),IF(ISNUMBER(표1_511214172036[[#This Row],[도달 레벨]])=TRUE,$P$3,""))),"")</f>
        <v/>
      </c>
      <c r="E93" s="26" t="str">
        <f>IFERROR(($K$4+(QUOTIENT((표1_511214172036[[#This Row],[도달 레벨]]),$M$4)*$L$4)),"")</f>
        <v/>
      </c>
      <c r="F93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94" spans="2:6">
      <c r="B94" s="3">
        <v>85</v>
      </c>
      <c r="C94" s="2" t="str">
        <f>IF(표1_511214172036[[#This Row],[이전 레벨]]=0,1,IF($C93&lt;$P$4,$C93+1,""))</f>
        <v/>
      </c>
      <c r="D94" s="26" t="str">
        <f>IFERROR(IF(표1_511214172036[[#This Row],[도달 레벨]]=1,$K$3,IF($D93&lt;$P$3,($K$3+(표1_511214172036[[#This Row],[도달 레벨]]-1)*$L$3),IF(ISNUMBER(표1_511214172036[[#This Row],[도달 레벨]])=TRUE,$P$3,""))),"")</f>
        <v/>
      </c>
      <c r="E94" s="26" t="str">
        <f>IFERROR(($K$4+(QUOTIENT((표1_511214172036[[#This Row],[도달 레벨]]),$M$4)*$L$4)),"")</f>
        <v/>
      </c>
      <c r="F94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95" spans="2:6">
      <c r="B95" s="3">
        <v>86</v>
      </c>
      <c r="C95" s="2" t="str">
        <f>IF(표1_511214172036[[#This Row],[이전 레벨]]=0,1,IF($C94&lt;$P$4,$C94+1,""))</f>
        <v/>
      </c>
      <c r="D95" s="26" t="str">
        <f>IFERROR(IF(표1_511214172036[[#This Row],[도달 레벨]]=1,$K$3,IF($D94&lt;$P$3,($K$3+(표1_511214172036[[#This Row],[도달 레벨]]-1)*$L$3),IF(ISNUMBER(표1_511214172036[[#This Row],[도달 레벨]])=TRUE,$P$3,""))),"")</f>
        <v/>
      </c>
      <c r="E95" s="26" t="str">
        <f>IFERROR(($K$4+(QUOTIENT((표1_511214172036[[#This Row],[도달 레벨]]),$M$4)*$L$4)),"")</f>
        <v/>
      </c>
      <c r="F95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96" spans="2:6">
      <c r="B96" s="3">
        <v>87</v>
      </c>
      <c r="C96" s="2" t="str">
        <f>IF(표1_511214172036[[#This Row],[이전 레벨]]=0,1,IF($C95&lt;$P$4,$C95+1,""))</f>
        <v/>
      </c>
      <c r="D96" s="26" t="str">
        <f>IFERROR(IF(표1_511214172036[[#This Row],[도달 레벨]]=1,$K$3,IF($D95&lt;$P$3,($K$3+(표1_511214172036[[#This Row],[도달 레벨]]-1)*$L$3),IF(ISNUMBER(표1_511214172036[[#This Row],[도달 레벨]])=TRUE,$P$3,""))),"")</f>
        <v/>
      </c>
      <c r="E96" s="26" t="str">
        <f>IFERROR(($K$4+(QUOTIENT((표1_511214172036[[#This Row],[도달 레벨]]),$M$4)*$L$4)),"")</f>
        <v/>
      </c>
      <c r="F96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97" spans="2:6">
      <c r="B97" s="3">
        <v>88</v>
      </c>
      <c r="C97" s="2" t="str">
        <f>IF(표1_511214172036[[#This Row],[이전 레벨]]=0,1,IF($C96&lt;$P$4,$C96+1,""))</f>
        <v/>
      </c>
      <c r="D97" s="26" t="str">
        <f>IFERROR(IF(표1_511214172036[[#This Row],[도달 레벨]]=1,$K$3,IF($D96&lt;$P$3,($K$3+(표1_511214172036[[#This Row],[도달 레벨]]-1)*$L$3),IF(ISNUMBER(표1_511214172036[[#This Row],[도달 레벨]])=TRUE,$P$3,""))),"")</f>
        <v/>
      </c>
      <c r="E97" s="26" t="str">
        <f>IFERROR(($K$4+(QUOTIENT((표1_511214172036[[#This Row],[도달 레벨]]),$M$4)*$L$4)),"")</f>
        <v/>
      </c>
      <c r="F97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98" spans="2:6">
      <c r="B98" s="3">
        <v>89</v>
      </c>
      <c r="C98" s="2" t="str">
        <f>IF(표1_511214172036[[#This Row],[이전 레벨]]=0,1,IF($C97&lt;$P$4,$C97+1,""))</f>
        <v/>
      </c>
      <c r="D98" s="26" t="str">
        <f>IFERROR(IF(표1_511214172036[[#This Row],[도달 레벨]]=1,$K$3,IF($D97&lt;$P$3,($K$3+(표1_511214172036[[#This Row],[도달 레벨]]-1)*$L$3),IF(ISNUMBER(표1_511214172036[[#This Row],[도달 레벨]])=TRUE,$P$3,""))),"")</f>
        <v/>
      </c>
      <c r="E98" s="26" t="str">
        <f>IFERROR(($K$4+(QUOTIENT((표1_511214172036[[#This Row],[도달 레벨]]),$M$4)*$L$4)),"")</f>
        <v/>
      </c>
      <c r="F98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99" spans="2:6">
      <c r="B99" s="3">
        <v>90</v>
      </c>
      <c r="C99" s="2" t="str">
        <f>IF(표1_511214172036[[#This Row],[이전 레벨]]=0,1,IF($C98&lt;$P$4,$C98+1,""))</f>
        <v/>
      </c>
      <c r="D99" s="26" t="str">
        <f>IFERROR(IF(표1_511214172036[[#This Row],[도달 레벨]]=1,$K$3,IF($D98&lt;$P$3,($K$3+(표1_511214172036[[#This Row],[도달 레벨]]-1)*$L$3),IF(ISNUMBER(표1_511214172036[[#This Row],[도달 레벨]])=TRUE,$P$3,""))),"")</f>
        <v/>
      </c>
      <c r="E99" s="26" t="str">
        <f>IFERROR(($K$4+(QUOTIENT((표1_511214172036[[#This Row],[도달 레벨]]),$M$4)*$L$4)),"")</f>
        <v/>
      </c>
      <c r="F99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00" spans="2:6">
      <c r="B100" s="3">
        <v>91</v>
      </c>
      <c r="C100" s="2" t="str">
        <f>IF(표1_511214172036[[#This Row],[이전 레벨]]=0,1,IF($C99&lt;$P$4,$C99+1,""))</f>
        <v/>
      </c>
      <c r="D100" s="26" t="str">
        <f>IFERROR(IF(표1_511214172036[[#This Row],[도달 레벨]]=1,$K$3,IF($D99&lt;$P$3,($K$3+(표1_511214172036[[#This Row],[도달 레벨]]-1)*$L$3),IF(ISNUMBER(표1_511214172036[[#This Row],[도달 레벨]])=TRUE,$P$3,""))),"")</f>
        <v/>
      </c>
      <c r="E100" s="26" t="str">
        <f>IFERROR(($K$4+(QUOTIENT((표1_511214172036[[#This Row],[도달 레벨]]),$M$4)*$L$4)),"")</f>
        <v/>
      </c>
      <c r="F100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01" spans="2:6">
      <c r="B101" s="3">
        <v>92</v>
      </c>
      <c r="C101" s="2" t="str">
        <f>IF(표1_511214172036[[#This Row],[이전 레벨]]=0,1,IF($C100&lt;$P$4,$C100+1,""))</f>
        <v/>
      </c>
      <c r="D101" s="26" t="str">
        <f>IFERROR(IF(표1_511214172036[[#This Row],[도달 레벨]]=1,$K$3,IF($D100&lt;$P$3,($K$3+(표1_511214172036[[#This Row],[도달 레벨]]-1)*$L$3),IF(ISNUMBER(표1_511214172036[[#This Row],[도달 레벨]])=TRUE,$P$3,""))),"")</f>
        <v/>
      </c>
      <c r="E101" s="26" t="str">
        <f>IFERROR(($K$4+(QUOTIENT((표1_511214172036[[#This Row],[도달 레벨]]),$M$4)*$L$4)),"")</f>
        <v/>
      </c>
      <c r="F101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02" spans="2:6">
      <c r="B102" s="3">
        <v>93</v>
      </c>
      <c r="C102" s="2" t="str">
        <f>IF(표1_511214172036[[#This Row],[이전 레벨]]=0,1,IF($C101&lt;$P$4,$C101+1,""))</f>
        <v/>
      </c>
      <c r="D102" s="26" t="str">
        <f>IFERROR(IF(표1_511214172036[[#This Row],[도달 레벨]]=1,$K$3,IF($D101&lt;$P$3,($K$3+(표1_511214172036[[#This Row],[도달 레벨]]-1)*$L$3),IF(ISNUMBER(표1_511214172036[[#This Row],[도달 레벨]])=TRUE,$P$3,""))),"")</f>
        <v/>
      </c>
      <c r="E102" s="26" t="str">
        <f>IFERROR(($K$4+(QUOTIENT((표1_511214172036[[#This Row],[도달 레벨]]),$M$4)*$L$4)),"")</f>
        <v/>
      </c>
      <c r="F102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03" spans="2:6">
      <c r="B103" s="3">
        <v>94</v>
      </c>
      <c r="C103" s="2" t="str">
        <f>IF(표1_511214172036[[#This Row],[이전 레벨]]=0,1,IF($C102&lt;$P$4,$C102+1,""))</f>
        <v/>
      </c>
      <c r="D103" s="26" t="str">
        <f>IFERROR(IF(표1_511214172036[[#This Row],[도달 레벨]]=1,$K$3,IF($D102&lt;$P$3,($K$3+(표1_511214172036[[#This Row],[도달 레벨]]-1)*$L$3),IF(ISNUMBER(표1_511214172036[[#This Row],[도달 레벨]])=TRUE,$P$3,""))),"")</f>
        <v/>
      </c>
      <c r="E103" s="26" t="str">
        <f>IFERROR(($K$4+(QUOTIENT((표1_511214172036[[#This Row],[도달 레벨]]),$M$4)*$L$4)),"")</f>
        <v/>
      </c>
      <c r="F103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04" spans="2:6">
      <c r="B104" s="3">
        <v>95</v>
      </c>
      <c r="C104" s="2" t="str">
        <f>IF(표1_511214172036[[#This Row],[이전 레벨]]=0,1,IF($C103&lt;$P$4,$C103+1,""))</f>
        <v/>
      </c>
      <c r="D104" s="26" t="str">
        <f>IFERROR(IF(표1_511214172036[[#This Row],[도달 레벨]]=1,$K$3,IF($D103&lt;$P$3,($K$3+(표1_511214172036[[#This Row],[도달 레벨]]-1)*$L$3),IF(ISNUMBER(표1_511214172036[[#This Row],[도달 레벨]])=TRUE,$P$3,""))),"")</f>
        <v/>
      </c>
      <c r="E104" s="26" t="str">
        <f>IFERROR(($K$4+(QUOTIENT((표1_511214172036[[#This Row],[도달 레벨]]),$M$4)*$L$4)),"")</f>
        <v/>
      </c>
      <c r="F104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05" spans="2:6">
      <c r="B105" s="3">
        <v>96</v>
      </c>
      <c r="C105" s="2" t="str">
        <f>IF(표1_511214172036[[#This Row],[이전 레벨]]=0,1,IF($C104&lt;$P$4,$C104+1,""))</f>
        <v/>
      </c>
      <c r="D105" s="26" t="str">
        <f>IFERROR(IF(표1_511214172036[[#This Row],[도달 레벨]]=1,$K$3,IF($D104&lt;$P$3,($K$3+(표1_511214172036[[#This Row],[도달 레벨]]-1)*$L$3),IF(ISNUMBER(표1_511214172036[[#This Row],[도달 레벨]])=TRUE,$P$3,""))),"")</f>
        <v/>
      </c>
      <c r="E105" s="26" t="str">
        <f>IFERROR(($K$4+(QUOTIENT((표1_511214172036[[#This Row],[도달 레벨]]),$M$4)*$L$4)),"")</f>
        <v/>
      </c>
      <c r="F105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06" spans="2:6">
      <c r="B106" s="3">
        <v>97</v>
      </c>
      <c r="C106" s="2" t="str">
        <f>IF(표1_511214172036[[#This Row],[이전 레벨]]=0,1,IF($C105&lt;$P$4,$C105+1,""))</f>
        <v/>
      </c>
      <c r="D106" s="26" t="str">
        <f>IFERROR(IF(표1_511214172036[[#This Row],[도달 레벨]]=1,$K$3,IF($D105&lt;$P$3,($K$3+(표1_511214172036[[#This Row],[도달 레벨]]-1)*$L$3),IF(ISNUMBER(표1_511214172036[[#This Row],[도달 레벨]])=TRUE,$P$3,""))),"")</f>
        <v/>
      </c>
      <c r="E106" s="26" t="str">
        <f>IFERROR(($K$4+(QUOTIENT((표1_511214172036[[#This Row],[도달 레벨]]),$M$4)*$L$4)),"")</f>
        <v/>
      </c>
      <c r="F106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07" spans="2:6">
      <c r="B107" s="3">
        <v>98</v>
      </c>
      <c r="C107" s="2" t="str">
        <f>IF(표1_511214172036[[#This Row],[이전 레벨]]=0,1,IF($C106&lt;$P$4,$C106+1,""))</f>
        <v/>
      </c>
      <c r="D107" s="26" t="str">
        <f>IFERROR(IF(표1_511214172036[[#This Row],[도달 레벨]]=1,$K$3,IF($D106&lt;$P$3,($K$3+(표1_511214172036[[#This Row],[도달 레벨]]-1)*$L$3),IF(ISNUMBER(표1_511214172036[[#This Row],[도달 레벨]])=TRUE,$P$3,""))),"")</f>
        <v/>
      </c>
      <c r="E107" s="26" t="str">
        <f>IFERROR(($K$4+(QUOTIENT((표1_511214172036[[#This Row],[도달 레벨]]),$M$4)*$L$4)),"")</f>
        <v/>
      </c>
      <c r="F107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08" spans="2:6">
      <c r="B108" s="3">
        <v>99</v>
      </c>
      <c r="C108" s="2" t="str">
        <f>IF(표1_511214172036[[#This Row],[이전 레벨]]=0,1,IF($C107&lt;$P$4,$C107+1,""))</f>
        <v/>
      </c>
      <c r="D108" s="26" t="str">
        <f>IFERROR(IF(표1_511214172036[[#This Row],[도달 레벨]]=1,$K$3,IF($D107&lt;$P$3,($K$3+(표1_511214172036[[#This Row],[도달 레벨]]-1)*$L$3),IF(ISNUMBER(표1_511214172036[[#This Row],[도달 레벨]])=TRUE,$P$3,""))),"")</f>
        <v/>
      </c>
      <c r="E108" s="26" t="str">
        <f>IFERROR(($K$4+(QUOTIENT((표1_511214172036[[#This Row],[도달 레벨]]),$M$4)*$L$4)),"")</f>
        <v/>
      </c>
      <c r="F108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09" spans="2:6">
      <c r="B109" s="3">
        <v>100</v>
      </c>
      <c r="C109" s="2" t="str">
        <f>IF(표1_511214172036[[#This Row],[이전 레벨]]=0,1,IF($C108&lt;$P$4,$C108+1,""))</f>
        <v/>
      </c>
      <c r="D109" s="26" t="str">
        <f>IFERROR(IF(표1_511214172036[[#This Row],[도달 레벨]]=1,$K$3,IF($D108&lt;$P$3,($K$3+(표1_511214172036[[#This Row],[도달 레벨]]-1)*$L$3),IF(ISNUMBER(표1_511214172036[[#This Row],[도달 레벨]])=TRUE,$P$3,""))),"")</f>
        <v/>
      </c>
      <c r="E109" s="26" t="str">
        <f>IFERROR(($K$4+(QUOTIENT((표1_511214172036[[#This Row],[도달 레벨]]),$M$4)*$L$4)),"")</f>
        <v/>
      </c>
      <c r="F109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10" spans="2:6">
      <c r="B110" s="3">
        <v>101</v>
      </c>
      <c r="C110" s="2" t="str">
        <f>IF(표1_511214172036[[#This Row],[이전 레벨]]=0,1,IF($C109&lt;$P$4,$C109+1,""))</f>
        <v/>
      </c>
      <c r="D110" s="26" t="str">
        <f>IFERROR(IF(표1_511214172036[[#This Row],[도달 레벨]]=1,$K$3,IF($D109&lt;$P$3,($K$3+(표1_511214172036[[#This Row],[도달 레벨]]-1)*$L$3),IF(ISNUMBER(표1_511214172036[[#This Row],[도달 레벨]])=TRUE,$P$3,""))),"")</f>
        <v/>
      </c>
      <c r="E110" s="26" t="str">
        <f>IFERROR(($K$4+(QUOTIENT((표1_511214172036[[#This Row],[도달 레벨]]),$M$4)*$L$4)),"")</f>
        <v/>
      </c>
      <c r="F110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11" spans="2:6">
      <c r="B111" s="3">
        <v>102</v>
      </c>
      <c r="C111" s="2" t="str">
        <f>IF(표1_511214172036[[#This Row],[이전 레벨]]=0,1,IF($C110&lt;$P$4,$C110+1,""))</f>
        <v/>
      </c>
      <c r="D111" s="26" t="str">
        <f>IFERROR(IF(표1_511214172036[[#This Row],[도달 레벨]]=1,$K$3,IF($D110&lt;$P$3,($K$3+(표1_511214172036[[#This Row],[도달 레벨]]-1)*$L$3),IF(ISNUMBER(표1_511214172036[[#This Row],[도달 레벨]])=TRUE,$P$3,""))),"")</f>
        <v/>
      </c>
      <c r="E111" s="26" t="str">
        <f>IFERROR(($K$4+(QUOTIENT((표1_511214172036[[#This Row],[도달 레벨]]),$M$4)*$L$4)),"")</f>
        <v/>
      </c>
      <c r="F111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12" spans="2:6">
      <c r="B112" s="3">
        <v>103</v>
      </c>
      <c r="C112" s="2" t="str">
        <f>IF(표1_511214172036[[#This Row],[이전 레벨]]=0,1,IF($C111&lt;$P$4,$C111+1,""))</f>
        <v/>
      </c>
      <c r="D112" s="26" t="str">
        <f>IFERROR(IF(표1_511214172036[[#This Row],[도달 레벨]]=1,$K$3,IF($D111&lt;$P$3,($K$3+(표1_511214172036[[#This Row],[도달 레벨]]-1)*$L$3),IF(ISNUMBER(표1_511214172036[[#This Row],[도달 레벨]])=TRUE,$P$3,""))),"")</f>
        <v/>
      </c>
      <c r="E112" s="26" t="str">
        <f>IFERROR(($K$4+(QUOTIENT((표1_511214172036[[#This Row],[도달 레벨]]),$M$4)*$L$4)),"")</f>
        <v/>
      </c>
      <c r="F112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13" spans="2:6">
      <c r="B113" s="3">
        <v>104</v>
      </c>
      <c r="C113" s="2" t="str">
        <f>IF(표1_511214172036[[#This Row],[이전 레벨]]=0,1,IF($C112&lt;$P$4,$C112+1,""))</f>
        <v/>
      </c>
      <c r="D113" s="26" t="str">
        <f>IFERROR(IF(표1_511214172036[[#This Row],[도달 레벨]]=1,$K$3,IF($D112&lt;$P$3,($K$3+(표1_511214172036[[#This Row],[도달 레벨]]-1)*$L$3),IF(ISNUMBER(표1_511214172036[[#This Row],[도달 레벨]])=TRUE,$P$3,""))),"")</f>
        <v/>
      </c>
      <c r="E113" s="26" t="str">
        <f>IFERROR(($K$4+(QUOTIENT((표1_511214172036[[#This Row],[도달 레벨]]),$M$4)*$L$4)),"")</f>
        <v/>
      </c>
      <c r="F113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14" spans="2:6">
      <c r="B114" s="3">
        <v>105</v>
      </c>
      <c r="C114" s="2" t="str">
        <f>IF(표1_511214172036[[#This Row],[이전 레벨]]=0,1,IF($C113&lt;$P$4,$C113+1,""))</f>
        <v/>
      </c>
      <c r="D114" s="26" t="str">
        <f>IFERROR(IF(표1_511214172036[[#This Row],[도달 레벨]]=1,$K$3,IF($D113&lt;$P$3,($K$3+(표1_511214172036[[#This Row],[도달 레벨]]-1)*$L$3),IF(ISNUMBER(표1_511214172036[[#This Row],[도달 레벨]])=TRUE,$P$3,""))),"")</f>
        <v/>
      </c>
      <c r="E114" s="26" t="str">
        <f>IFERROR(($K$4+(QUOTIENT((표1_511214172036[[#This Row],[도달 레벨]]),$M$4)*$L$4)),"")</f>
        <v/>
      </c>
      <c r="F114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15" spans="2:6">
      <c r="B115" s="3">
        <v>106</v>
      </c>
      <c r="C115" s="2" t="str">
        <f>IF(표1_511214172036[[#This Row],[이전 레벨]]=0,1,IF($C114&lt;$P$4,$C114+1,""))</f>
        <v/>
      </c>
      <c r="D115" s="26" t="str">
        <f>IFERROR(IF(표1_511214172036[[#This Row],[도달 레벨]]=1,$K$3,IF($D114&lt;$P$3,($K$3+(표1_511214172036[[#This Row],[도달 레벨]]-1)*$L$3),IF(ISNUMBER(표1_511214172036[[#This Row],[도달 레벨]])=TRUE,$P$3,""))),"")</f>
        <v/>
      </c>
      <c r="E115" s="26" t="str">
        <f>IFERROR(($K$4+(QUOTIENT((표1_511214172036[[#This Row],[도달 레벨]]),$M$4)*$L$4)),"")</f>
        <v/>
      </c>
      <c r="F115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16" spans="2:6">
      <c r="B116" s="3">
        <v>107</v>
      </c>
      <c r="C116" s="2" t="str">
        <f>IF(표1_511214172036[[#This Row],[이전 레벨]]=0,1,IF($C115&lt;$P$4,$C115+1,""))</f>
        <v/>
      </c>
      <c r="D116" s="26" t="str">
        <f>IFERROR(IF(표1_511214172036[[#This Row],[도달 레벨]]=1,$K$3,IF($D115&lt;$P$3,($K$3+(표1_511214172036[[#This Row],[도달 레벨]]-1)*$L$3),IF(ISNUMBER(표1_511214172036[[#This Row],[도달 레벨]])=TRUE,$P$3,""))),"")</f>
        <v/>
      </c>
      <c r="E116" s="26" t="str">
        <f>IFERROR(($K$4+(QUOTIENT((표1_511214172036[[#This Row],[도달 레벨]]),$M$4)*$L$4)),"")</f>
        <v/>
      </c>
      <c r="F116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17" spans="2:6">
      <c r="B117" s="3">
        <v>108</v>
      </c>
      <c r="C117" s="2" t="str">
        <f>IF(표1_511214172036[[#This Row],[이전 레벨]]=0,1,IF($C116&lt;$P$4,$C116+1,""))</f>
        <v/>
      </c>
      <c r="D117" s="26" t="str">
        <f>IFERROR(IF(표1_511214172036[[#This Row],[도달 레벨]]=1,$K$3,IF($D116&lt;$P$3,($K$3+(표1_511214172036[[#This Row],[도달 레벨]]-1)*$L$3),IF(ISNUMBER(표1_511214172036[[#This Row],[도달 레벨]])=TRUE,$P$3,""))),"")</f>
        <v/>
      </c>
      <c r="E117" s="26" t="str">
        <f>IFERROR(($K$4+(QUOTIENT((표1_511214172036[[#This Row],[도달 레벨]]),$M$4)*$L$4)),"")</f>
        <v/>
      </c>
      <c r="F117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18" spans="2:6">
      <c r="B118" s="3">
        <v>109</v>
      </c>
      <c r="C118" s="2" t="str">
        <f>IF(표1_511214172036[[#This Row],[이전 레벨]]=0,1,IF($C117&lt;$P$4,$C117+1,""))</f>
        <v/>
      </c>
      <c r="D118" s="26" t="str">
        <f>IFERROR(IF(표1_511214172036[[#This Row],[도달 레벨]]=1,$K$3,IF($D117&lt;$P$3,($K$3+(표1_511214172036[[#This Row],[도달 레벨]]-1)*$L$3),IF(ISNUMBER(표1_511214172036[[#This Row],[도달 레벨]])=TRUE,$P$3,""))),"")</f>
        <v/>
      </c>
      <c r="E118" s="26" t="str">
        <f>IFERROR(($K$4+(QUOTIENT((표1_511214172036[[#This Row],[도달 레벨]]),$M$4)*$L$4)),"")</f>
        <v/>
      </c>
      <c r="F118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19" spans="2:6">
      <c r="B119" s="3">
        <v>110</v>
      </c>
      <c r="C119" s="2" t="str">
        <f>IF(표1_511214172036[[#This Row],[이전 레벨]]=0,1,IF($C118&lt;$P$4,$C118+1,""))</f>
        <v/>
      </c>
      <c r="D119" s="26" t="str">
        <f>IFERROR(IF(표1_511214172036[[#This Row],[도달 레벨]]=1,$K$3,IF($D118&lt;$P$3,($K$3+(표1_511214172036[[#This Row],[도달 레벨]]-1)*$L$3),IF(ISNUMBER(표1_511214172036[[#This Row],[도달 레벨]])=TRUE,$P$3,""))),"")</f>
        <v/>
      </c>
      <c r="E119" s="26" t="str">
        <f>IFERROR(($K$4+(QUOTIENT((표1_511214172036[[#This Row],[도달 레벨]]),$M$4)*$L$4)),"")</f>
        <v/>
      </c>
      <c r="F119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20" spans="2:6">
      <c r="B120" s="3">
        <v>111</v>
      </c>
      <c r="C120" s="2" t="str">
        <f>IF(표1_511214172036[[#This Row],[이전 레벨]]=0,1,IF($C119&lt;$P$4,$C119+1,""))</f>
        <v/>
      </c>
      <c r="D120" s="26" t="str">
        <f>IFERROR(IF(표1_511214172036[[#This Row],[도달 레벨]]=1,$K$3,IF($D119&lt;$P$3,($K$3+(표1_511214172036[[#This Row],[도달 레벨]]-1)*$L$3),IF(ISNUMBER(표1_511214172036[[#This Row],[도달 레벨]])=TRUE,$P$3,""))),"")</f>
        <v/>
      </c>
      <c r="E120" s="26" t="str">
        <f>IFERROR(($K$4+(QUOTIENT((표1_511214172036[[#This Row],[도달 레벨]]),$M$4)*$L$4)),"")</f>
        <v/>
      </c>
      <c r="F120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21" spans="2:6">
      <c r="B121" s="3">
        <v>112</v>
      </c>
      <c r="C121" s="2" t="str">
        <f>IF(표1_511214172036[[#This Row],[이전 레벨]]=0,1,IF($C120&lt;$P$4,$C120+1,""))</f>
        <v/>
      </c>
      <c r="D121" s="26" t="str">
        <f>IFERROR(IF(표1_511214172036[[#This Row],[도달 레벨]]=1,$K$3,IF($D120&lt;$P$3,($K$3+(표1_511214172036[[#This Row],[도달 레벨]]-1)*$L$3),IF(ISNUMBER(표1_511214172036[[#This Row],[도달 레벨]])=TRUE,$P$3,""))),"")</f>
        <v/>
      </c>
      <c r="E121" s="26" t="str">
        <f>IFERROR(($K$4+(QUOTIENT((표1_511214172036[[#This Row],[도달 레벨]]),$M$4)*$L$4)),"")</f>
        <v/>
      </c>
      <c r="F121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22" spans="2:6">
      <c r="B122" s="3">
        <v>113</v>
      </c>
      <c r="C122" s="2" t="str">
        <f>IF(표1_511214172036[[#This Row],[이전 레벨]]=0,1,IF($C121&lt;$P$4,$C121+1,""))</f>
        <v/>
      </c>
      <c r="D122" s="26" t="str">
        <f>IFERROR(IF(표1_511214172036[[#This Row],[도달 레벨]]=1,$K$3,IF($D121&lt;$P$3,($K$3+(표1_511214172036[[#This Row],[도달 레벨]]-1)*$L$3),IF(ISNUMBER(표1_511214172036[[#This Row],[도달 레벨]])=TRUE,$P$3,""))),"")</f>
        <v/>
      </c>
      <c r="E122" s="26" t="str">
        <f>IFERROR(($K$4+(QUOTIENT((표1_511214172036[[#This Row],[도달 레벨]]),$M$4)*$L$4)),"")</f>
        <v/>
      </c>
      <c r="F122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23" spans="2:6">
      <c r="B123" s="3">
        <v>114</v>
      </c>
      <c r="C123" s="2" t="str">
        <f>IF(표1_511214172036[[#This Row],[이전 레벨]]=0,1,IF($C122&lt;$P$4,$C122+1,""))</f>
        <v/>
      </c>
      <c r="D123" s="26" t="str">
        <f>IFERROR(IF(표1_511214172036[[#This Row],[도달 레벨]]=1,$K$3,IF($D122&lt;$P$3,($K$3+(표1_511214172036[[#This Row],[도달 레벨]]-1)*$L$3),IF(ISNUMBER(표1_511214172036[[#This Row],[도달 레벨]])=TRUE,$P$3,""))),"")</f>
        <v/>
      </c>
      <c r="E123" s="26" t="str">
        <f>IFERROR(($K$4+(QUOTIENT((표1_511214172036[[#This Row],[도달 레벨]]),$M$4)*$L$4)),"")</f>
        <v/>
      </c>
      <c r="F123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24" spans="2:6">
      <c r="B124" s="3">
        <v>115</v>
      </c>
      <c r="C124" s="2" t="str">
        <f>IF(표1_511214172036[[#This Row],[이전 레벨]]=0,1,IF($C123&lt;$P$4,$C123+1,""))</f>
        <v/>
      </c>
      <c r="D124" s="26" t="str">
        <f>IFERROR(IF(표1_511214172036[[#This Row],[도달 레벨]]=1,$K$3,IF($D123&lt;$P$3,($K$3+(표1_511214172036[[#This Row],[도달 레벨]]-1)*$L$3),IF(ISNUMBER(표1_511214172036[[#This Row],[도달 레벨]])=TRUE,$P$3,""))),"")</f>
        <v/>
      </c>
      <c r="E124" s="26" t="str">
        <f>IFERROR(($K$4+(QUOTIENT((표1_511214172036[[#This Row],[도달 레벨]]),$M$4)*$L$4)),"")</f>
        <v/>
      </c>
      <c r="F124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25" spans="2:6">
      <c r="B125" s="3">
        <v>116</v>
      </c>
      <c r="C125" s="2" t="str">
        <f>IF(표1_511214172036[[#This Row],[이전 레벨]]=0,1,IF($C124&lt;$P$4,$C124+1,""))</f>
        <v/>
      </c>
      <c r="D125" s="26" t="str">
        <f>IFERROR(IF(표1_511214172036[[#This Row],[도달 레벨]]=1,$K$3,IF($D124&lt;$P$3,($K$3+(표1_511214172036[[#This Row],[도달 레벨]]-1)*$L$3),IF(ISNUMBER(표1_511214172036[[#This Row],[도달 레벨]])=TRUE,$P$3,""))),"")</f>
        <v/>
      </c>
      <c r="E125" s="26" t="str">
        <f>IFERROR(($K$4+(QUOTIENT((표1_511214172036[[#This Row],[도달 레벨]]),$M$4)*$L$4)),"")</f>
        <v/>
      </c>
      <c r="F125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26" spans="2:6">
      <c r="B126" s="3">
        <v>117</v>
      </c>
      <c r="C126" s="2" t="str">
        <f>IF(표1_511214172036[[#This Row],[이전 레벨]]=0,1,IF($C125&lt;$P$4,$C125+1,""))</f>
        <v/>
      </c>
      <c r="D126" s="26" t="str">
        <f>IFERROR(IF(표1_511214172036[[#This Row],[도달 레벨]]=1,$K$3,IF($D125&lt;$P$3,($K$3+(표1_511214172036[[#This Row],[도달 레벨]]-1)*$L$3),IF(ISNUMBER(표1_511214172036[[#This Row],[도달 레벨]])=TRUE,$P$3,""))),"")</f>
        <v/>
      </c>
      <c r="E126" s="26" t="str">
        <f>IFERROR(($K$4+(QUOTIENT((표1_511214172036[[#This Row],[도달 레벨]]),$M$4)*$L$4)),"")</f>
        <v/>
      </c>
      <c r="F126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27" spans="2:6">
      <c r="B127" s="3">
        <v>118</v>
      </c>
      <c r="C127" s="2" t="str">
        <f>IF(표1_511214172036[[#This Row],[이전 레벨]]=0,1,IF($C126&lt;$P$4,$C126+1,""))</f>
        <v/>
      </c>
      <c r="D127" s="26" t="str">
        <f>IFERROR(IF(표1_511214172036[[#This Row],[도달 레벨]]=1,$K$3,IF($D126&lt;$P$3,($K$3+(표1_511214172036[[#This Row],[도달 레벨]]-1)*$L$3),IF(ISNUMBER(표1_511214172036[[#This Row],[도달 레벨]])=TRUE,$P$3,""))),"")</f>
        <v/>
      </c>
      <c r="E127" s="26" t="str">
        <f>IFERROR(($K$4+(QUOTIENT((표1_511214172036[[#This Row],[도달 레벨]]),$M$4)*$L$4)),"")</f>
        <v/>
      </c>
      <c r="F127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28" spans="2:6">
      <c r="B128" s="3">
        <v>119</v>
      </c>
      <c r="C128" s="2" t="str">
        <f>IF(표1_511214172036[[#This Row],[이전 레벨]]=0,1,IF($C127&lt;$P$4,$C127+1,""))</f>
        <v/>
      </c>
      <c r="D128" s="26" t="str">
        <f>IFERROR(IF(표1_511214172036[[#This Row],[도달 레벨]]=1,$K$3,IF($D127&lt;$P$3,($K$3+(표1_511214172036[[#This Row],[도달 레벨]]-1)*$L$3),IF(ISNUMBER(표1_511214172036[[#This Row],[도달 레벨]])=TRUE,$P$3,""))),"")</f>
        <v/>
      </c>
      <c r="E128" s="26" t="str">
        <f>IFERROR(($K$4+(QUOTIENT((표1_511214172036[[#This Row],[도달 레벨]]),$M$4)*$L$4)),"")</f>
        <v/>
      </c>
      <c r="F128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29" spans="2:6">
      <c r="B129" s="3">
        <v>120</v>
      </c>
      <c r="C129" s="2" t="str">
        <f>IF(표1_511214172036[[#This Row],[이전 레벨]]=0,1,IF($C128&lt;$P$4,$C128+1,""))</f>
        <v/>
      </c>
      <c r="D129" s="26" t="str">
        <f>IFERROR(IF(표1_511214172036[[#This Row],[도달 레벨]]=1,$K$3,IF($D128&lt;$P$3,($K$3+(표1_511214172036[[#This Row],[도달 레벨]]-1)*$L$3),IF(ISNUMBER(표1_511214172036[[#This Row],[도달 레벨]])=TRUE,$P$3,""))),"")</f>
        <v/>
      </c>
      <c r="E129" s="26" t="str">
        <f>IFERROR(($K$4+(QUOTIENT((표1_511214172036[[#This Row],[도달 레벨]]),$M$4)*$L$4)),"")</f>
        <v/>
      </c>
      <c r="F129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30" spans="2:6">
      <c r="B130" s="3">
        <v>121</v>
      </c>
      <c r="C130" s="2" t="str">
        <f>IF(표1_511214172036[[#This Row],[이전 레벨]]=0,1,IF($C129&lt;$P$4,$C129+1,""))</f>
        <v/>
      </c>
      <c r="D130" s="26" t="str">
        <f>IFERROR(IF(표1_511214172036[[#This Row],[도달 레벨]]=1,$K$3,IF($D129&lt;$P$3,($K$3+(표1_511214172036[[#This Row],[도달 레벨]]-1)*$L$3),IF(ISNUMBER(표1_511214172036[[#This Row],[도달 레벨]])=TRUE,$P$3,""))),"")</f>
        <v/>
      </c>
      <c r="E130" s="26" t="str">
        <f>IFERROR(($K$4+(QUOTIENT((표1_511214172036[[#This Row],[도달 레벨]]),$M$4)*$L$4)),"")</f>
        <v/>
      </c>
      <c r="F130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31" spans="2:6">
      <c r="B131" s="3">
        <v>122</v>
      </c>
      <c r="C131" s="2" t="str">
        <f>IF(표1_511214172036[[#This Row],[이전 레벨]]=0,1,IF($C130&lt;$P$4,$C130+1,""))</f>
        <v/>
      </c>
      <c r="D131" s="26" t="str">
        <f>IFERROR(IF(표1_511214172036[[#This Row],[도달 레벨]]=1,$K$3,IF($D130&lt;$P$3,($K$3+(표1_511214172036[[#This Row],[도달 레벨]]-1)*$L$3),IF(ISNUMBER(표1_511214172036[[#This Row],[도달 레벨]])=TRUE,$P$3,""))),"")</f>
        <v/>
      </c>
      <c r="E131" s="26" t="str">
        <f>IFERROR(($K$4+(QUOTIENT((표1_511214172036[[#This Row],[도달 레벨]]),$M$4)*$L$4)),"")</f>
        <v/>
      </c>
      <c r="F131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32" spans="2:6">
      <c r="B132" s="3">
        <v>123</v>
      </c>
      <c r="C132" s="2" t="str">
        <f>IF(표1_511214172036[[#This Row],[이전 레벨]]=0,1,IF($C131&lt;$P$4,$C131+1,""))</f>
        <v/>
      </c>
      <c r="D132" s="26" t="str">
        <f>IFERROR(IF(표1_511214172036[[#This Row],[도달 레벨]]=1,$K$3,IF($D131&lt;$P$3,($K$3+(표1_511214172036[[#This Row],[도달 레벨]]-1)*$L$3),IF(ISNUMBER(표1_511214172036[[#This Row],[도달 레벨]])=TRUE,$P$3,""))),"")</f>
        <v/>
      </c>
      <c r="E132" s="26" t="str">
        <f>IFERROR(($K$4+(QUOTIENT((표1_511214172036[[#This Row],[도달 레벨]]),$M$4)*$L$4)),"")</f>
        <v/>
      </c>
      <c r="F132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33" spans="2:6">
      <c r="B133" s="3">
        <v>124</v>
      </c>
      <c r="C133" s="2" t="str">
        <f>IF(표1_511214172036[[#This Row],[이전 레벨]]=0,1,IF($C132&lt;$P$4,$C132+1,""))</f>
        <v/>
      </c>
      <c r="D133" s="26" t="str">
        <f>IFERROR(IF(표1_511214172036[[#This Row],[도달 레벨]]=1,$K$3,IF($D132&lt;$P$3,($K$3+(표1_511214172036[[#This Row],[도달 레벨]]-1)*$L$3),IF(ISNUMBER(표1_511214172036[[#This Row],[도달 레벨]])=TRUE,$P$3,""))),"")</f>
        <v/>
      </c>
      <c r="E133" s="26" t="str">
        <f>IFERROR(($K$4+(QUOTIENT((표1_511214172036[[#This Row],[도달 레벨]]),$M$4)*$L$4)),"")</f>
        <v/>
      </c>
      <c r="F133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34" spans="2:6">
      <c r="B134" s="3">
        <v>125</v>
      </c>
      <c r="C134" s="2" t="str">
        <f>IF(표1_511214172036[[#This Row],[이전 레벨]]=0,1,IF($C133&lt;$P$4,$C133+1,""))</f>
        <v/>
      </c>
      <c r="D134" s="26" t="str">
        <f>IFERROR(IF(표1_511214172036[[#This Row],[도달 레벨]]=1,$K$3,IF($D133&lt;$P$3,($K$3+(표1_511214172036[[#This Row],[도달 레벨]]-1)*$L$3),IF(ISNUMBER(표1_511214172036[[#This Row],[도달 레벨]])=TRUE,$P$3,""))),"")</f>
        <v/>
      </c>
      <c r="E134" s="26" t="str">
        <f>IFERROR(($K$4+(QUOTIENT((표1_511214172036[[#This Row],[도달 레벨]]),$M$4)*$L$4)),"")</f>
        <v/>
      </c>
      <c r="F134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35" spans="2:6">
      <c r="B135" s="3">
        <v>126</v>
      </c>
      <c r="C135" s="2" t="str">
        <f>IF(표1_511214172036[[#This Row],[이전 레벨]]=0,1,IF($C134&lt;$P$4,$C134+1,""))</f>
        <v/>
      </c>
      <c r="D135" s="26" t="str">
        <f>IFERROR(IF(표1_511214172036[[#This Row],[도달 레벨]]=1,$K$3,IF($D134&lt;$P$3,($K$3+(표1_511214172036[[#This Row],[도달 레벨]]-1)*$L$3),IF(ISNUMBER(표1_511214172036[[#This Row],[도달 레벨]])=TRUE,$P$3,""))),"")</f>
        <v/>
      </c>
      <c r="E135" s="26" t="str">
        <f>IFERROR(($K$4+(QUOTIENT((표1_511214172036[[#This Row],[도달 레벨]]),$M$4)*$L$4)),"")</f>
        <v/>
      </c>
      <c r="F135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36" spans="2:6">
      <c r="B136" s="3">
        <v>127</v>
      </c>
      <c r="C136" s="2" t="str">
        <f>IF(표1_511214172036[[#This Row],[이전 레벨]]=0,1,IF($C135&lt;$P$4,$C135+1,""))</f>
        <v/>
      </c>
      <c r="D136" s="26" t="str">
        <f>IFERROR(IF(표1_511214172036[[#This Row],[도달 레벨]]=1,$K$3,IF($D135&lt;$P$3,($K$3+(표1_511214172036[[#This Row],[도달 레벨]]-1)*$L$3),IF(ISNUMBER(표1_511214172036[[#This Row],[도달 레벨]])=TRUE,$P$3,""))),"")</f>
        <v/>
      </c>
      <c r="E136" s="26" t="str">
        <f>IFERROR(($K$4+(QUOTIENT((표1_511214172036[[#This Row],[도달 레벨]]),$M$4)*$L$4)),"")</f>
        <v/>
      </c>
      <c r="F136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37" spans="2:6">
      <c r="B137" s="3">
        <v>128</v>
      </c>
      <c r="C137" s="2" t="str">
        <f>IF(표1_511214172036[[#This Row],[이전 레벨]]=0,1,IF($C136&lt;$P$4,$C136+1,""))</f>
        <v/>
      </c>
      <c r="D137" s="26" t="str">
        <f>IFERROR(IF(표1_511214172036[[#This Row],[도달 레벨]]=1,$K$3,IF($D136&lt;$P$3,($K$3+(표1_511214172036[[#This Row],[도달 레벨]]-1)*$L$3),IF(ISNUMBER(표1_511214172036[[#This Row],[도달 레벨]])=TRUE,$P$3,""))),"")</f>
        <v/>
      </c>
      <c r="E137" s="26" t="str">
        <f>IFERROR(($K$4+(QUOTIENT((표1_511214172036[[#This Row],[도달 레벨]]),$M$4)*$L$4)),"")</f>
        <v/>
      </c>
      <c r="F137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38" spans="2:6">
      <c r="B138" s="3">
        <v>129</v>
      </c>
      <c r="C138" s="2" t="str">
        <f>IF(표1_511214172036[[#This Row],[이전 레벨]]=0,1,IF($C137&lt;$P$4,$C137+1,""))</f>
        <v/>
      </c>
      <c r="D138" s="26" t="str">
        <f>IFERROR(IF(표1_511214172036[[#This Row],[도달 레벨]]=1,$K$3,IF($D137&lt;$P$3,($K$3+(표1_511214172036[[#This Row],[도달 레벨]]-1)*$L$3),IF(ISNUMBER(표1_511214172036[[#This Row],[도달 레벨]])=TRUE,$P$3,""))),"")</f>
        <v/>
      </c>
      <c r="E138" s="26" t="str">
        <f>IFERROR(($K$4+(QUOTIENT((표1_511214172036[[#This Row],[도달 레벨]]),$M$4)*$L$4)),"")</f>
        <v/>
      </c>
      <c r="F138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39" spans="2:6">
      <c r="B139" s="3">
        <v>130</v>
      </c>
      <c r="C139" s="2" t="str">
        <f>IF(표1_511214172036[[#This Row],[이전 레벨]]=0,1,IF($C138&lt;$P$4,$C138+1,""))</f>
        <v/>
      </c>
      <c r="D139" s="26" t="str">
        <f>IFERROR(IF(표1_511214172036[[#This Row],[도달 레벨]]=1,$K$3,IF($D138&lt;$P$3,($K$3+(표1_511214172036[[#This Row],[도달 레벨]]-1)*$L$3),IF(ISNUMBER(표1_511214172036[[#This Row],[도달 레벨]])=TRUE,$P$3,""))),"")</f>
        <v/>
      </c>
      <c r="E139" s="26" t="str">
        <f>IFERROR(($K$4+(QUOTIENT((표1_511214172036[[#This Row],[도달 레벨]]),$M$4)*$L$4)),"")</f>
        <v/>
      </c>
      <c r="F139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40" spans="2:6">
      <c r="B140" s="3">
        <v>131</v>
      </c>
      <c r="C140" s="2" t="str">
        <f>IF(표1_511214172036[[#This Row],[이전 레벨]]=0,1,IF($C139&lt;$P$4,$C139+1,""))</f>
        <v/>
      </c>
      <c r="D140" s="26" t="str">
        <f>IFERROR(IF(표1_511214172036[[#This Row],[도달 레벨]]=1,$K$3,IF($D139&lt;$P$3,($K$3+(표1_511214172036[[#This Row],[도달 레벨]]-1)*$L$3),IF(ISNUMBER(표1_511214172036[[#This Row],[도달 레벨]])=TRUE,$P$3,""))),"")</f>
        <v/>
      </c>
      <c r="E140" s="26" t="str">
        <f>IFERROR(($K$4+(QUOTIENT((표1_511214172036[[#This Row],[도달 레벨]]),$M$4)*$L$4)),"")</f>
        <v/>
      </c>
      <c r="F140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41" spans="2:6">
      <c r="B141" s="3">
        <v>132</v>
      </c>
      <c r="C141" s="2" t="str">
        <f>IF(표1_511214172036[[#This Row],[이전 레벨]]=0,1,IF($C140&lt;$P$4,$C140+1,""))</f>
        <v/>
      </c>
      <c r="D141" s="26" t="str">
        <f>IFERROR(IF(표1_511214172036[[#This Row],[도달 레벨]]=1,$K$3,IF($D140&lt;$P$3,($K$3+(표1_511214172036[[#This Row],[도달 레벨]]-1)*$L$3),IF(ISNUMBER(표1_511214172036[[#This Row],[도달 레벨]])=TRUE,$P$3,""))),"")</f>
        <v/>
      </c>
      <c r="E141" s="26" t="str">
        <f>IFERROR(($K$4+(QUOTIENT((표1_511214172036[[#This Row],[도달 레벨]]),$M$4)*$L$4)),"")</f>
        <v/>
      </c>
      <c r="F141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42" spans="2:6">
      <c r="B142" s="3">
        <v>133</v>
      </c>
      <c r="C142" s="2" t="str">
        <f>IF(표1_511214172036[[#This Row],[이전 레벨]]=0,1,IF($C141&lt;$P$4,$C141+1,""))</f>
        <v/>
      </c>
      <c r="D142" s="26" t="str">
        <f>IFERROR(IF(표1_511214172036[[#This Row],[도달 레벨]]=1,$K$3,IF($D141&lt;$P$3,($K$3+(표1_511214172036[[#This Row],[도달 레벨]]-1)*$L$3),IF(ISNUMBER(표1_511214172036[[#This Row],[도달 레벨]])=TRUE,$P$3,""))),"")</f>
        <v/>
      </c>
      <c r="E142" s="26" t="str">
        <f>IFERROR(($K$4+(QUOTIENT((표1_511214172036[[#This Row],[도달 레벨]]),$M$4)*$L$4)),"")</f>
        <v/>
      </c>
      <c r="F142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43" spans="2:6">
      <c r="B143" s="3">
        <v>134</v>
      </c>
      <c r="C143" s="2" t="str">
        <f>IF(표1_511214172036[[#This Row],[이전 레벨]]=0,1,IF($C142&lt;$P$4,$C142+1,""))</f>
        <v/>
      </c>
      <c r="D143" s="26" t="str">
        <f>IFERROR(IF(표1_511214172036[[#This Row],[도달 레벨]]=1,$K$3,IF($D142&lt;$P$3,($K$3+(표1_511214172036[[#This Row],[도달 레벨]]-1)*$L$3),IF(ISNUMBER(표1_511214172036[[#This Row],[도달 레벨]])=TRUE,$P$3,""))),"")</f>
        <v/>
      </c>
      <c r="E143" s="26" t="str">
        <f>IFERROR(($K$4+(QUOTIENT((표1_511214172036[[#This Row],[도달 레벨]]),$M$4)*$L$4)),"")</f>
        <v/>
      </c>
      <c r="F143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44" spans="2:6">
      <c r="B144" s="3">
        <v>135</v>
      </c>
      <c r="C144" s="2" t="str">
        <f>IF(표1_511214172036[[#This Row],[이전 레벨]]=0,1,IF($C143&lt;$P$4,$C143+1,""))</f>
        <v/>
      </c>
      <c r="D144" s="26" t="str">
        <f>IFERROR(IF(표1_511214172036[[#This Row],[도달 레벨]]=1,$K$3,IF($D143&lt;$P$3,($K$3+(표1_511214172036[[#This Row],[도달 레벨]]-1)*$L$3),IF(ISNUMBER(표1_511214172036[[#This Row],[도달 레벨]])=TRUE,$P$3,""))),"")</f>
        <v/>
      </c>
      <c r="E144" s="26" t="str">
        <f>IFERROR(($K$4+(QUOTIENT((표1_511214172036[[#This Row],[도달 레벨]]),$M$4)*$L$4)),"")</f>
        <v/>
      </c>
      <c r="F144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45" spans="2:6">
      <c r="B145" s="3">
        <v>136</v>
      </c>
      <c r="C145" s="2" t="str">
        <f>IF(표1_511214172036[[#This Row],[이전 레벨]]=0,1,IF($C144&lt;$P$4,$C144+1,""))</f>
        <v/>
      </c>
      <c r="D145" s="26" t="str">
        <f>IFERROR(IF(표1_511214172036[[#This Row],[도달 레벨]]=1,$K$3,IF($D144&lt;$P$3,($K$3+(표1_511214172036[[#This Row],[도달 레벨]]-1)*$L$3),IF(ISNUMBER(표1_511214172036[[#This Row],[도달 레벨]])=TRUE,$P$3,""))),"")</f>
        <v/>
      </c>
      <c r="E145" s="26" t="str">
        <f>IFERROR(($K$4+(QUOTIENT((표1_511214172036[[#This Row],[도달 레벨]]),$M$4)*$L$4)),"")</f>
        <v/>
      </c>
      <c r="F145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46" spans="2:6">
      <c r="B146" s="3">
        <v>137</v>
      </c>
      <c r="C146" s="2" t="str">
        <f>IF(표1_511214172036[[#This Row],[이전 레벨]]=0,1,IF($C145&lt;$P$4,$C145+1,""))</f>
        <v/>
      </c>
      <c r="D146" s="26" t="str">
        <f>IFERROR(IF(표1_511214172036[[#This Row],[도달 레벨]]=1,$K$3,IF($D145&lt;$P$3,($K$3+(표1_511214172036[[#This Row],[도달 레벨]]-1)*$L$3),IF(ISNUMBER(표1_511214172036[[#This Row],[도달 레벨]])=TRUE,$P$3,""))),"")</f>
        <v/>
      </c>
      <c r="E146" s="26" t="str">
        <f>IFERROR(($K$4+(QUOTIENT((표1_511214172036[[#This Row],[도달 레벨]]),$M$4)*$L$4)),"")</f>
        <v/>
      </c>
      <c r="F146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47" spans="2:6">
      <c r="B147" s="3">
        <v>138</v>
      </c>
      <c r="C147" s="2" t="str">
        <f>IF(표1_511214172036[[#This Row],[이전 레벨]]=0,1,IF($C146&lt;$P$4,$C146+1,""))</f>
        <v/>
      </c>
      <c r="D147" s="26" t="str">
        <f>IFERROR(IF(표1_511214172036[[#This Row],[도달 레벨]]=1,$K$3,IF($D146&lt;$P$3,($K$3+(표1_511214172036[[#This Row],[도달 레벨]]-1)*$L$3),IF(ISNUMBER(표1_511214172036[[#This Row],[도달 레벨]])=TRUE,$P$3,""))),"")</f>
        <v/>
      </c>
      <c r="E147" s="26" t="str">
        <f>IFERROR(($K$4+(QUOTIENT((표1_511214172036[[#This Row],[도달 레벨]]),$M$4)*$L$4)),"")</f>
        <v/>
      </c>
      <c r="F147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48" spans="2:6">
      <c r="B148" s="3">
        <v>139</v>
      </c>
      <c r="C148" s="2" t="str">
        <f>IF(표1_511214172036[[#This Row],[이전 레벨]]=0,1,IF($C147&lt;$P$4,$C147+1,""))</f>
        <v/>
      </c>
      <c r="D148" s="26" t="str">
        <f>IFERROR(IF(표1_511214172036[[#This Row],[도달 레벨]]=1,$K$3,IF($D147&lt;$P$3,($K$3+(표1_511214172036[[#This Row],[도달 레벨]]-1)*$L$3),IF(ISNUMBER(표1_511214172036[[#This Row],[도달 레벨]])=TRUE,$P$3,""))),"")</f>
        <v/>
      </c>
      <c r="E148" s="26" t="str">
        <f>IFERROR(($K$4+(QUOTIENT((표1_511214172036[[#This Row],[도달 레벨]]),$M$4)*$L$4)),"")</f>
        <v/>
      </c>
      <c r="F148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49" spans="2:6">
      <c r="B149" s="3">
        <v>140</v>
      </c>
      <c r="C149" s="2" t="str">
        <f>IF(표1_511214172036[[#This Row],[이전 레벨]]=0,1,IF($C148&lt;$P$4,$C148+1,""))</f>
        <v/>
      </c>
      <c r="D149" s="26" t="str">
        <f>IFERROR(IF(표1_511214172036[[#This Row],[도달 레벨]]=1,$K$3,IF($D148&lt;$P$3,($K$3+(표1_511214172036[[#This Row],[도달 레벨]]-1)*$L$3),IF(ISNUMBER(표1_511214172036[[#This Row],[도달 레벨]])=TRUE,$P$3,""))),"")</f>
        <v/>
      </c>
      <c r="E149" s="26" t="str">
        <f>IFERROR(($K$4+(QUOTIENT((표1_511214172036[[#This Row],[도달 레벨]]),$M$4)*$L$4)),"")</f>
        <v/>
      </c>
      <c r="F149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50" spans="2:6">
      <c r="B150" s="3">
        <v>141</v>
      </c>
      <c r="C150" s="2" t="str">
        <f>IF(표1_511214172036[[#This Row],[이전 레벨]]=0,1,IF($C149&lt;$P$4,$C149+1,""))</f>
        <v/>
      </c>
      <c r="D150" s="26" t="str">
        <f>IFERROR(IF(표1_511214172036[[#This Row],[도달 레벨]]=1,$K$3,IF($D149&lt;$P$3,($K$3+(표1_511214172036[[#This Row],[도달 레벨]]-1)*$L$3),IF(ISNUMBER(표1_511214172036[[#This Row],[도달 레벨]])=TRUE,$P$3,""))),"")</f>
        <v/>
      </c>
      <c r="E150" s="26" t="str">
        <f>IFERROR(($K$4+(QUOTIENT((표1_511214172036[[#This Row],[도달 레벨]]),$M$4)*$L$4)),"")</f>
        <v/>
      </c>
      <c r="F150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51" spans="2:6">
      <c r="B151" s="3">
        <v>142</v>
      </c>
      <c r="C151" s="2" t="str">
        <f>IF(표1_511214172036[[#This Row],[이전 레벨]]=0,1,IF($C150&lt;$P$4,$C150+1,""))</f>
        <v/>
      </c>
      <c r="D151" s="26" t="str">
        <f>IFERROR(IF(표1_511214172036[[#This Row],[도달 레벨]]=1,$K$3,IF($D150&lt;$P$3,($K$3+(표1_511214172036[[#This Row],[도달 레벨]]-1)*$L$3),IF(ISNUMBER(표1_511214172036[[#This Row],[도달 레벨]])=TRUE,$P$3,""))),"")</f>
        <v/>
      </c>
      <c r="E151" s="26" t="str">
        <f>IFERROR(($K$4+(QUOTIENT((표1_511214172036[[#This Row],[도달 레벨]]),$M$4)*$L$4)),"")</f>
        <v/>
      </c>
      <c r="F151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52" spans="2:6">
      <c r="B152" s="3">
        <v>143</v>
      </c>
      <c r="C152" s="2" t="str">
        <f>IF(표1_511214172036[[#This Row],[이전 레벨]]=0,1,IF($C151&lt;$P$4,$C151+1,""))</f>
        <v/>
      </c>
      <c r="D152" s="26" t="str">
        <f>IFERROR(IF(표1_511214172036[[#This Row],[도달 레벨]]=1,$K$3,IF($D151&lt;$P$3,($K$3+(표1_511214172036[[#This Row],[도달 레벨]]-1)*$L$3),IF(ISNUMBER(표1_511214172036[[#This Row],[도달 레벨]])=TRUE,$P$3,""))),"")</f>
        <v/>
      </c>
      <c r="E152" s="26" t="str">
        <f>IFERROR(($K$4+(QUOTIENT((표1_511214172036[[#This Row],[도달 레벨]]),$M$4)*$L$4)),"")</f>
        <v/>
      </c>
      <c r="F152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53" spans="2:6">
      <c r="B153" s="3">
        <v>144</v>
      </c>
      <c r="C153" s="2" t="str">
        <f>IF(표1_511214172036[[#This Row],[이전 레벨]]=0,1,IF($C152&lt;$P$4,$C152+1,""))</f>
        <v/>
      </c>
      <c r="D153" s="26" t="str">
        <f>IFERROR(IF(표1_511214172036[[#This Row],[도달 레벨]]=1,$K$3,IF($D152&lt;$P$3,($K$3+(표1_511214172036[[#This Row],[도달 레벨]]-1)*$L$3),IF(ISNUMBER(표1_511214172036[[#This Row],[도달 레벨]])=TRUE,$P$3,""))),"")</f>
        <v/>
      </c>
      <c r="E153" s="26" t="str">
        <f>IFERROR(($K$4+(QUOTIENT((표1_511214172036[[#This Row],[도달 레벨]]),$M$4)*$L$4)),"")</f>
        <v/>
      </c>
      <c r="F153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54" spans="2:6">
      <c r="B154" s="3">
        <v>145</v>
      </c>
      <c r="C154" s="2" t="str">
        <f>IF(표1_511214172036[[#This Row],[이전 레벨]]=0,1,IF($C153&lt;$P$4,$C153+1,""))</f>
        <v/>
      </c>
      <c r="D154" s="26" t="str">
        <f>IFERROR(IF(표1_511214172036[[#This Row],[도달 레벨]]=1,$K$3,IF($D153&lt;$P$3,($K$3+(표1_511214172036[[#This Row],[도달 레벨]]-1)*$L$3),IF(ISNUMBER(표1_511214172036[[#This Row],[도달 레벨]])=TRUE,$P$3,""))),"")</f>
        <v/>
      </c>
      <c r="E154" s="26" t="str">
        <f>IFERROR(($K$4+(QUOTIENT((표1_511214172036[[#This Row],[도달 레벨]]),$M$4)*$L$4)),"")</f>
        <v/>
      </c>
      <c r="F154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55" spans="2:6">
      <c r="B155" s="3">
        <v>146</v>
      </c>
      <c r="C155" s="2" t="str">
        <f>IF(표1_511214172036[[#This Row],[이전 레벨]]=0,1,IF($C154&lt;$P$4,$C154+1,""))</f>
        <v/>
      </c>
      <c r="D155" s="26" t="str">
        <f>IFERROR(IF(표1_511214172036[[#This Row],[도달 레벨]]=1,$K$3,IF($D154&lt;$P$3,($K$3+(표1_511214172036[[#This Row],[도달 레벨]]-1)*$L$3),IF(ISNUMBER(표1_511214172036[[#This Row],[도달 레벨]])=TRUE,$P$3,""))),"")</f>
        <v/>
      </c>
      <c r="E155" s="26" t="str">
        <f>IFERROR(($K$4+(QUOTIENT((표1_511214172036[[#This Row],[도달 레벨]]),$M$4)*$L$4)),"")</f>
        <v/>
      </c>
      <c r="F155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56" spans="2:6">
      <c r="B156" s="3">
        <v>147</v>
      </c>
      <c r="C156" s="2" t="str">
        <f>IF(표1_511214172036[[#This Row],[이전 레벨]]=0,1,IF($C155&lt;$P$4,$C155+1,""))</f>
        <v/>
      </c>
      <c r="D156" s="26" t="str">
        <f>IFERROR(IF(표1_511214172036[[#This Row],[도달 레벨]]=1,$K$3,IF($D155&lt;$P$3,($K$3+(표1_511214172036[[#This Row],[도달 레벨]]-1)*$L$3),IF(ISNUMBER(표1_511214172036[[#This Row],[도달 레벨]])=TRUE,$P$3,""))),"")</f>
        <v/>
      </c>
      <c r="E156" s="26" t="str">
        <f>IFERROR(($K$4+(QUOTIENT((표1_511214172036[[#This Row],[도달 레벨]]),$M$4)*$L$4)),"")</f>
        <v/>
      </c>
      <c r="F156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57" spans="2:6">
      <c r="B157" s="3">
        <v>148</v>
      </c>
      <c r="C157" s="2" t="str">
        <f>IF(표1_511214172036[[#This Row],[이전 레벨]]=0,1,IF($C156&lt;$P$4,$C156+1,""))</f>
        <v/>
      </c>
      <c r="D157" s="26" t="str">
        <f>IFERROR(IF(표1_511214172036[[#This Row],[도달 레벨]]=1,$K$3,IF($D156&lt;$P$3,($K$3+(표1_511214172036[[#This Row],[도달 레벨]]-1)*$L$3),IF(ISNUMBER(표1_511214172036[[#This Row],[도달 레벨]])=TRUE,$P$3,""))),"")</f>
        <v/>
      </c>
      <c r="E157" s="26" t="str">
        <f>IFERROR(($K$4+(QUOTIENT((표1_511214172036[[#This Row],[도달 레벨]]),$M$4)*$L$4)),"")</f>
        <v/>
      </c>
      <c r="F157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58" spans="2:6">
      <c r="B158" s="3">
        <v>149</v>
      </c>
      <c r="C158" s="2" t="str">
        <f>IF(표1_511214172036[[#This Row],[이전 레벨]]=0,1,IF($C157&lt;$P$4,$C157+1,""))</f>
        <v/>
      </c>
      <c r="D158" s="26" t="str">
        <f>IFERROR(IF(표1_511214172036[[#This Row],[도달 레벨]]=1,$K$3,IF($D157&lt;$P$3,($K$3+(표1_511214172036[[#This Row],[도달 레벨]]-1)*$L$3),IF(ISNUMBER(표1_511214172036[[#This Row],[도달 레벨]])=TRUE,$P$3,""))),"")</f>
        <v/>
      </c>
      <c r="E158" s="26" t="str">
        <f>IFERROR(($K$4+(QUOTIENT((표1_511214172036[[#This Row],[도달 레벨]]),$M$4)*$L$4)),"")</f>
        <v/>
      </c>
      <c r="F158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59" spans="2:6">
      <c r="B159" s="3">
        <v>150</v>
      </c>
      <c r="C159" s="2" t="str">
        <f>IF(표1_511214172036[[#This Row],[이전 레벨]]=0,1,IF($C158&lt;$P$4,$C158+1,""))</f>
        <v/>
      </c>
      <c r="D159" s="26" t="str">
        <f>IFERROR(IF(표1_511214172036[[#This Row],[도달 레벨]]=1,$K$3,IF($D158&lt;$P$3,($K$3+(표1_511214172036[[#This Row],[도달 레벨]]-1)*$L$3),IF(ISNUMBER(표1_511214172036[[#This Row],[도달 레벨]])=TRUE,$P$3,""))),"")</f>
        <v/>
      </c>
      <c r="E159" s="26" t="str">
        <f>IFERROR(($K$4+(QUOTIENT((표1_511214172036[[#This Row],[도달 레벨]]),$M$4)*$L$4)),"")</f>
        <v/>
      </c>
      <c r="F159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60" spans="2:6">
      <c r="B160" s="3">
        <v>151</v>
      </c>
      <c r="C160" s="2" t="str">
        <f>IF(표1_511214172036[[#This Row],[이전 레벨]]=0,1,IF($C159&lt;$P$4,$C159+1,""))</f>
        <v/>
      </c>
      <c r="D160" s="26" t="str">
        <f>IFERROR(IF(표1_511214172036[[#This Row],[도달 레벨]]=1,$K$3,IF($D159&lt;$P$3,($K$3+(표1_511214172036[[#This Row],[도달 레벨]]-1)*$L$3),IF(ISNUMBER(표1_511214172036[[#This Row],[도달 레벨]])=TRUE,$P$3,""))),"")</f>
        <v/>
      </c>
      <c r="E160" s="26" t="str">
        <f>IFERROR(($K$4+(QUOTIENT((표1_511214172036[[#This Row],[도달 레벨]]),$M$4)*$L$4)),"")</f>
        <v/>
      </c>
      <c r="F160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61" spans="2:6">
      <c r="B161" s="3">
        <v>152</v>
      </c>
      <c r="C161" s="2" t="str">
        <f>IF(표1_511214172036[[#This Row],[이전 레벨]]=0,1,IF($C160&lt;$P$4,$C160+1,""))</f>
        <v/>
      </c>
      <c r="D161" s="26" t="str">
        <f>IFERROR(IF(표1_511214172036[[#This Row],[도달 레벨]]=1,$K$3,IF($D160&lt;$P$3,($K$3+(표1_511214172036[[#This Row],[도달 레벨]]-1)*$L$3),IF(ISNUMBER(표1_511214172036[[#This Row],[도달 레벨]])=TRUE,$P$3,""))),"")</f>
        <v/>
      </c>
      <c r="E161" s="26" t="str">
        <f>IFERROR(($K$4+(QUOTIENT((표1_511214172036[[#This Row],[도달 레벨]]),$M$4)*$L$4)),"")</f>
        <v/>
      </c>
      <c r="F161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62" spans="2:6">
      <c r="B162" s="3">
        <v>153</v>
      </c>
      <c r="C162" s="2" t="str">
        <f>IF(표1_511214172036[[#This Row],[이전 레벨]]=0,1,IF($C161&lt;$P$4,$C161+1,""))</f>
        <v/>
      </c>
      <c r="D162" s="26" t="str">
        <f>IFERROR(IF(표1_511214172036[[#This Row],[도달 레벨]]=1,$K$3,IF($D161&lt;$P$3,($K$3+(표1_511214172036[[#This Row],[도달 레벨]]-1)*$L$3),IF(ISNUMBER(표1_511214172036[[#This Row],[도달 레벨]])=TRUE,$P$3,""))),"")</f>
        <v/>
      </c>
      <c r="E162" s="26" t="str">
        <f>IFERROR(($K$4+(QUOTIENT((표1_511214172036[[#This Row],[도달 레벨]]),$M$4)*$L$4)),"")</f>
        <v/>
      </c>
      <c r="F162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63" spans="2:6">
      <c r="B163" s="3">
        <v>154</v>
      </c>
      <c r="C163" s="2" t="str">
        <f>IF(표1_511214172036[[#This Row],[이전 레벨]]=0,1,IF($C162&lt;$P$4,$C162+1,""))</f>
        <v/>
      </c>
      <c r="D163" s="26" t="str">
        <f>IFERROR(IF(표1_511214172036[[#This Row],[도달 레벨]]=1,$K$3,IF($D162&lt;$P$3,($K$3+(표1_511214172036[[#This Row],[도달 레벨]]-1)*$L$3),IF(ISNUMBER(표1_511214172036[[#This Row],[도달 레벨]])=TRUE,$P$3,""))),"")</f>
        <v/>
      </c>
      <c r="E163" s="26" t="str">
        <f>IFERROR(($K$4+(QUOTIENT((표1_511214172036[[#This Row],[도달 레벨]]),$M$4)*$L$4)),"")</f>
        <v/>
      </c>
      <c r="F163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64" spans="2:6">
      <c r="B164" s="3">
        <v>155</v>
      </c>
      <c r="C164" s="2" t="str">
        <f>IF(표1_511214172036[[#This Row],[이전 레벨]]=0,1,IF($C163&lt;$P$4,$C163+1,""))</f>
        <v/>
      </c>
      <c r="D164" s="26" t="str">
        <f>IFERROR(IF(표1_511214172036[[#This Row],[도달 레벨]]=1,$K$3,IF($D163&lt;$P$3,($K$3+(표1_511214172036[[#This Row],[도달 레벨]]-1)*$L$3),IF(ISNUMBER(표1_511214172036[[#This Row],[도달 레벨]])=TRUE,$P$3,""))),"")</f>
        <v/>
      </c>
      <c r="E164" s="26" t="str">
        <f>IFERROR(($K$4+(QUOTIENT((표1_511214172036[[#This Row],[도달 레벨]]),$M$4)*$L$4)),"")</f>
        <v/>
      </c>
      <c r="F164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65" spans="2:6">
      <c r="B165" s="3">
        <v>156</v>
      </c>
      <c r="C165" s="2" t="str">
        <f>IF(표1_511214172036[[#This Row],[이전 레벨]]=0,1,IF($C164&lt;$P$4,$C164+1,""))</f>
        <v/>
      </c>
      <c r="D165" s="26" t="str">
        <f>IFERROR(IF(표1_511214172036[[#This Row],[도달 레벨]]=1,$K$3,IF($D164&lt;$P$3,($K$3+(표1_511214172036[[#This Row],[도달 레벨]]-1)*$L$3),IF(ISNUMBER(표1_511214172036[[#This Row],[도달 레벨]])=TRUE,$P$3,""))),"")</f>
        <v/>
      </c>
      <c r="E165" s="26" t="str">
        <f>IFERROR(($K$4+(QUOTIENT((표1_511214172036[[#This Row],[도달 레벨]]),$M$4)*$L$4)),"")</f>
        <v/>
      </c>
      <c r="F165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66" spans="2:6">
      <c r="B166" s="3">
        <v>157</v>
      </c>
      <c r="C166" s="2" t="str">
        <f>IF(표1_511214172036[[#This Row],[이전 레벨]]=0,1,IF($C165&lt;$P$4,$C165+1,""))</f>
        <v/>
      </c>
      <c r="D166" s="26" t="str">
        <f>IFERROR(IF(표1_511214172036[[#This Row],[도달 레벨]]=1,$K$3,IF($D165&lt;$P$3,($K$3+(표1_511214172036[[#This Row],[도달 레벨]]-1)*$L$3),IF(ISNUMBER(표1_511214172036[[#This Row],[도달 레벨]])=TRUE,$P$3,""))),"")</f>
        <v/>
      </c>
      <c r="E166" s="26" t="str">
        <f>IFERROR(($K$4+(QUOTIENT((표1_511214172036[[#This Row],[도달 레벨]]),$M$4)*$L$4)),"")</f>
        <v/>
      </c>
      <c r="F166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67" spans="2:6">
      <c r="B167" s="3">
        <v>158</v>
      </c>
      <c r="C167" s="2" t="str">
        <f>IF(표1_511214172036[[#This Row],[이전 레벨]]=0,1,IF($C166&lt;$P$4,$C166+1,""))</f>
        <v/>
      </c>
      <c r="D167" s="26" t="str">
        <f>IFERROR(IF(표1_511214172036[[#This Row],[도달 레벨]]=1,$K$3,IF($D166&lt;$P$3,($K$3+(표1_511214172036[[#This Row],[도달 레벨]]-1)*$L$3),IF(ISNUMBER(표1_511214172036[[#This Row],[도달 레벨]])=TRUE,$P$3,""))),"")</f>
        <v/>
      </c>
      <c r="E167" s="26" t="str">
        <f>IFERROR(($K$4+(QUOTIENT((표1_511214172036[[#This Row],[도달 레벨]]),$M$4)*$L$4)),"")</f>
        <v/>
      </c>
      <c r="F167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68" spans="2:6">
      <c r="B168" s="3">
        <v>159</v>
      </c>
      <c r="C168" s="2" t="str">
        <f>IF(표1_511214172036[[#This Row],[이전 레벨]]=0,1,IF($C167&lt;$P$4,$C167+1,""))</f>
        <v/>
      </c>
      <c r="D168" s="26" t="str">
        <f>IFERROR(IF(표1_511214172036[[#This Row],[도달 레벨]]=1,$K$3,IF($D167&lt;$P$3,($K$3+(표1_511214172036[[#This Row],[도달 레벨]]-1)*$L$3),IF(ISNUMBER(표1_511214172036[[#This Row],[도달 레벨]])=TRUE,$P$3,""))),"")</f>
        <v/>
      </c>
      <c r="E168" s="26" t="str">
        <f>IFERROR(($K$4+(QUOTIENT((표1_511214172036[[#This Row],[도달 레벨]]),$M$4)*$L$4)),"")</f>
        <v/>
      </c>
      <c r="F168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69" spans="2:6">
      <c r="B169" s="3">
        <v>160</v>
      </c>
      <c r="C169" s="2" t="str">
        <f>IF(표1_511214172036[[#This Row],[이전 레벨]]=0,1,IF($C168&lt;$P$4,$C168+1,""))</f>
        <v/>
      </c>
      <c r="D169" s="26" t="str">
        <f>IFERROR(IF(표1_511214172036[[#This Row],[도달 레벨]]=1,$K$3,IF($D168&lt;$P$3,($K$3+(표1_511214172036[[#This Row],[도달 레벨]]-1)*$L$3),IF(ISNUMBER(표1_511214172036[[#This Row],[도달 레벨]])=TRUE,$P$3,""))),"")</f>
        <v/>
      </c>
      <c r="E169" s="26" t="str">
        <f>IFERROR(($K$4+(QUOTIENT((표1_511214172036[[#This Row],[도달 레벨]]),$M$4)*$L$4)),"")</f>
        <v/>
      </c>
      <c r="F169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70" spans="2:6">
      <c r="B170" s="3">
        <v>161</v>
      </c>
      <c r="C170" s="2" t="str">
        <f>IF(표1_511214172036[[#This Row],[이전 레벨]]=0,1,IF($C169&lt;$P$4,$C169+1,""))</f>
        <v/>
      </c>
      <c r="D170" s="26" t="str">
        <f>IFERROR(IF(표1_511214172036[[#This Row],[도달 레벨]]=1,$K$3,IF($D169&lt;$P$3,($K$3+(표1_511214172036[[#This Row],[도달 레벨]]-1)*$L$3),IF(ISNUMBER(표1_511214172036[[#This Row],[도달 레벨]])=TRUE,$P$3,""))),"")</f>
        <v/>
      </c>
      <c r="E170" s="26" t="str">
        <f>IFERROR(($K$4+(QUOTIENT((표1_511214172036[[#This Row],[도달 레벨]]),$M$4)*$L$4)),"")</f>
        <v/>
      </c>
      <c r="F170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71" spans="2:6">
      <c r="B171" s="3">
        <v>162</v>
      </c>
      <c r="C171" s="2" t="str">
        <f>IF(표1_511214172036[[#This Row],[이전 레벨]]=0,1,IF($C170&lt;$P$4,$C170+1,""))</f>
        <v/>
      </c>
      <c r="D171" s="26" t="str">
        <f>IFERROR(IF(표1_511214172036[[#This Row],[도달 레벨]]=1,$K$3,IF($D170&lt;$P$3,($K$3+(표1_511214172036[[#This Row],[도달 레벨]]-1)*$L$3),IF(ISNUMBER(표1_511214172036[[#This Row],[도달 레벨]])=TRUE,$P$3,""))),"")</f>
        <v/>
      </c>
      <c r="E171" s="26" t="str">
        <f>IFERROR(($K$4+(QUOTIENT((표1_511214172036[[#This Row],[도달 레벨]]),$M$4)*$L$4)),"")</f>
        <v/>
      </c>
      <c r="F171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72" spans="2:6">
      <c r="B172" s="3">
        <v>163</v>
      </c>
      <c r="C172" s="2" t="str">
        <f>IF(표1_511214172036[[#This Row],[이전 레벨]]=0,1,IF($C171&lt;$P$4,$C171+1,""))</f>
        <v/>
      </c>
      <c r="D172" s="26" t="str">
        <f>IFERROR(IF(표1_511214172036[[#This Row],[도달 레벨]]=1,$K$3,IF($D171&lt;$P$3,($K$3+(표1_511214172036[[#This Row],[도달 레벨]]-1)*$L$3),IF(ISNUMBER(표1_511214172036[[#This Row],[도달 레벨]])=TRUE,$P$3,""))),"")</f>
        <v/>
      </c>
      <c r="E172" s="26" t="str">
        <f>IFERROR(($K$4+(QUOTIENT((표1_511214172036[[#This Row],[도달 레벨]]),$M$4)*$L$4)),"")</f>
        <v/>
      </c>
      <c r="F172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73" spans="2:6">
      <c r="B173" s="3">
        <v>164</v>
      </c>
      <c r="C173" s="2" t="str">
        <f>IF(표1_511214172036[[#This Row],[이전 레벨]]=0,1,IF($C172&lt;$P$4,$C172+1,""))</f>
        <v/>
      </c>
      <c r="D173" s="26" t="str">
        <f>IFERROR(IF(표1_511214172036[[#This Row],[도달 레벨]]=1,$K$3,IF($D172&lt;$P$3,($K$3+(표1_511214172036[[#This Row],[도달 레벨]]-1)*$L$3),IF(ISNUMBER(표1_511214172036[[#This Row],[도달 레벨]])=TRUE,$P$3,""))),"")</f>
        <v/>
      </c>
      <c r="E173" s="26" t="str">
        <f>IFERROR(($K$4+(QUOTIENT((표1_511214172036[[#This Row],[도달 레벨]]),$M$4)*$L$4)),"")</f>
        <v/>
      </c>
      <c r="F173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74" spans="2:6">
      <c r="B174" s="3">
        <v>165</v>
      </c>
      <c r="C174" s="2" t="str">
        <f>IF(표1_511214172036[[#This Row],[이전 레벨]]=0,1,IF($C173&lt;$P$4,$C173+1,""))</f>
        <v/>
      </c>
      <c r="D174" s="26" t="str">
        <f>IFERROR(IF(표1_511214172036[[#This Row],[도달 레벨]]=1,$K$3,IF($D173&lt;$P$3,($K$3+(표1_511214172036[[#This Row],[도달 레벨]]-1)*$L$3),IF(ISNUMBER(표1_511214172036[[#This Row],[도달 레벨]])=TRUE,$P$3,""))),"")</f>
        <v/>
      </c>
      <c r="E174" s="26" t="str">
        <f>IFERROR(($K$4+(QUOTIENT((표1_511214172036[[#This Row],[도달 레벨]]),$M$4)*$L$4)),"")</f>
        <v/>
      </c>
      <c r="F174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75" spans="2:6">
      <c r="B175" s="3">
        <v>166</v>
      </c>
      <c r="C175" s="2" t="str">
        <f>IF(표1_511214172036[[#This Row],[이전 레벨]]=0,1,IF($C174&lt;$P$4,$C174+1,""))</f>
        <v/>
      </c>
      <c r="D175" s="26" t="str">
        <f>IFERROR(IF(표1_511214172036[[#This Row],[도달 레벨]]=1,$K$3,IF($D174&lt;$P$3,($K$3+(표1_511214172036[[#This Row],[도달 레벨]]-1)*$L$3),IF(ISNUMBER(표1_511214172036[[#This Row],[도달 레벨]])=TRUE,$P$3,""))),"")</f>
        <v/>
      </c>
      <c r="E175" s="26" t="str">
        <f>IFERROR(($K$4+(QUOTIENT((표1_511214172036[[#This Row],[도달 레벨]]),$M$4)*$L$4)),"")</f>
        <v/>
      </c>
      <c r="F175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76" spans="2:6">
      <c r="B176" s="3">
        <v>167</v>
      </c>
      <c r="C176" s="2" t="str">
        <f>IF(표1_511214172036[[#This Row],[이전 레벨]]=0,1,IF($C175&lt;$P$4,$C175+1,""))</f>
        <v/>
      </c>
      <c r="D176" s="26" t="str">
        <f>IFERROR(IF(표1_511214172036[[#This Row],[도달 레벨]]=1,$K$3,IF($D175&lt;$P$3,($K$3+(표1_511214172036[[#This Row],[도달 레벨]]-1)*$L$3),IF(ISNUMBER(표1_511214172036[[#This Row],[도달 레벨]])=TRUE,$P$3,""))),"")</f>
        <v/>
      </c>
      <c r="E176" s="26" t="str">
        <f>IFERROR(($K$4+(QUOTIENT((표1_511214172036[[#This Row],[도달 레벨]]),$M$4)*$L$4)),"")</f>
        <v/>
      </c>
      <c r="F176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77" spans="2:6">
      <c r="B177" s="3">
        <v>168</v>
      </c>
      <c r="C177" s="2" t="str">
        <f>IF(표1_511214172036[[#This Row],[이전 레벨]]=0,1,IF($C176&lt;$P$4,$C176+1,""))</f>
        <v/>
      </c>
      <c r="D177" s="26" t="str">
        <f>IFERROR(IF(표1_511214172036[[#This Row],[도달 레벨]]=1,$K$3,IF($D176&lt;$P$3,($K$3+(표1_511214172036[[#This Row],[도달 레벨]]-1)*$L$3),IF(ISNUMBER(표1_511214172036[[#This Row],[도달 레벨]])=TRUE,$P$3,""))),"")</f>
        <v/>
      </c>
      <c r="E177" s="26" t="str">
        <f>IFERROR(($K$4+(QUOTIENT((표1_511214172036[[#This Row],[도달 레벨]]),$M$4)*$L$4)),"")</f>
        <v/>
      </c>
      <c r="F177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78" spans="2:6">
      <c r="B178" s="3">
        <v>169</v>
      </c>
      <c r="C178" s="2" t="str">
        <f>IF(표1_511214172036[[#This Row],[이전 레벨]]=0,1,IF($C177&lt;$P$4,$C177+1,""))</f>
        <v/>
      </c>
      <c r="D178" s="26" t="str">
        <f>IFERROR(IF(표1_511214172036[[#This Row],[도달 레벨]]=1,$K$3,IF($D177&lt;$P$3,($K$3+(표1_511214172036[[#This Row],[도달 레벨]]-1)*$L$3),IF(ISNUMBER(표1_511214172036[[#This Row],[도달 레벨]])=TRUE,$P$3,""))),"")</f>
        <v/>
      </c>
      <c r="E178" s="26" t="str">
        <f>IFERROR(($K$4+(QUOTIENT((표1_511214172036[[#This Row],[도달 레벨]]),$M$4)*$L$4)),"")</f>
        <v/>
      </c>
      <c r="F178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79" spans="2:6">
      <c r="B179" s="3">
        <v>170</v>
      </c>
      <c r="C179" s="2" t="str">
        <f>IF(표1_511214172036[[#This Row],[이전 레벨]]=0,1,IF($C178&lt;$P$4,$C178+1,""))</f>
        <v/>
      </c>
      <c r="D179" s="26" t="str">
        <f>IFERROR(IF(표1_511214172036[[#This Row],[도달 레벨]]=1,$K$3,IF($D178&lt;$P$3,($K$3+(표1_511214172036[[#This Row],[도달 레벨]]-1)*$L$3),IF(ISNUMBER(표1_511214172036[[#This Row],[도달 레벨]])=TRUE,$P$3,""))),"")</f>
        <v/>
      </c>
      <c r="E179" s="26" t="str">
        <f>IFERROR(($K$4+(QUOTIENT((표1_511214172036[[#This Row],[도달 레벨]]),$M$4)*$L$4)),"")</f>
        <v/>
      </c>
      <c r="F179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80" spans="2:6">
      <c r="B180" s="3">
        <v>171</v>
      </c>
      <c r="C180" s="2" t="str">
        <f>IF(표1_511214172036[[#This Row],[이전 레벨]]=0,1,IF($C179&lt;$P$4,$C179+1,""))</f>
        <v/>
      </c>
      <c r="D180" s="26" t="str">
        <f>IFERROR(IF(표1_511214172036[[#This Row],[도달 레벨]]=1,$K$3,IF($D179&lt;$P$3,($K$3+(표1_511214172036[[#This Row],[도달 레벨]]-1)*$L$3),IF(ISNUMBER(표1_511214172036[[#This Row],[도달 레벨]])=TRUE,$P$3,""))),"")</f>
        <v/>
      </c>
      <c r="E180" s="26" t="str">
        <f>IFERROR(($K$4+(QUOTIENT((표1_511214172036[[#This Row],[도달 레벨]]),$M$4)*$L$4)),"")</f>
        <v/>
      </c>
      <c r="F180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81" spans="2:6">
      <c r="B181" s="3">
        <v>172</v>
      </c>
      <c r="C181" s="2" t="str">
        <f>IF(표1_511214172036[[#This Row],[이전 레벨]]=0,1,IF($C180&lt;$P$4,$C180+1,""))</f>
        <v/>
      </c>
      <c r="D181" s="26" t="str">
        <f>IFERROR(IF(표1_511214172036[[#This Row],[도달 레벨]]=1,$K$3,IF($D180&lt;$P$3,($K$3+(표1_511214172036[[#This Row],[도달 레벨]]-1)*$L$3),IF(ISNUMBER(표1_511214172036[[#This Row],[도달 레벨]])=TRUE,$P$3,""))),"")</f>
        <v/>
      </c>
      <c r="E181" s="26" t="str">
        <f>IFERROR(($K$4+(QUOTIENT((표1_511214172036[[#This Row],[도달 레벨]]),$M$4)*$L$4)),"")</f>
        <v/>
      </c>
      <c r="F181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82" spans="2:6">
      <c r="B182" s="3">
        <v>173</v>
      </c>
      <c r="C182" s="2" t="str">
        <f>IF(표1_511214172036[[#This Row],[이전 레벨]]=0,1,IF($C181&lt;$P$4,$C181+1,""))</f>
        <v/>
      </c>
      <c r="D182" s="26" t="str">
        <f>IFERROR(IF(표1_511214172036[[#This Row],[도달 레벨]]=1,$K$3,IF($D181&lt;$P$3,($K$3+(표1_511214172036[[#This Row],[도달 레벨]]-1)*$L$3),IF(ISNUMBER(표1_511214172036[[#This Row],[도달 레벨]])=TRUE,$P$3,""))),"")</f>
        <v/>
      </c>
      <c r="E182" s="26" t="str">
        <f>IFERROR(($K$4+(QUOTIENT((표1_511214172036[[#This Row],[도달 레벨]]),$M$4)*$L$4)),"")</f>
        <v/>
      </c>
      <c r="F182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83" spans="2:6">
      <c r="B183" s="3">
        <v>174</v>
      </c>
      <c r="C183" s="2" t="str">
        <f>IF(표1_511214172036[[#This Row],[이전 레벨]]=0,1,IF($C182&lt;$P$4,$C182+1,""))</f>
        <v/>
      </c>
      <c r="D183" s="26" t="str">
        <f>IFERROR(IF(표1_511214172036[[#This Row],[도달 레벨]]=1,$K$3,IF($D182&lt;$P$3,($K$3+(표1_511214172036[[#This Row],[도달 레벨]]-1)*$L$3),IF(ISNUMBER(표1_511214172036[[#This Row],[도달 레벨]])=TRUE,$P$3,""))),"")</f>
        <v/>
      </c>
      <c r="E183" s="26" t="str">
        <f>IFERROR(($K$4+(QUOTIENT((표1_511214172036[[#This Row],[도달 레벨]]),$M$4)*$L$4)),"")</f>
        <v/>
      </c>
      <c r="F183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84" spans="2:6">
      <c r="B184" s="3">
        <v>175</v>
      </c>
      <c r="C184" s="2" t="str">
        <f>IF(표1_511214172036[[#This Row],[이전 레벨]]=0,1,IF($C183&lt;$P$4,$C183+1,""))</f>
        <v/>
      </c>
      <c r="D184" s="26" t="str">
        <f>IFERROR(IF(표1_511214172036[[#This Row],[도달 레벨]]=1,$K$3,IF($D183&lt;$P$3,($K$3+(표1_511214172036[[#This Row],[도달 레벨]]-1)*$L$3),IF(ISNUMBER(표1_511214172036[[#This Row],[도달 레벨]])=TRUE,$P$3,""))),"")</f>
        <v/>
      </c>
      <c r="E184" s="26" t="str">
        <f>IFERROR(($K$4+(QUOTIENT((표1_511214172036[[#This Row],[도달 레벨]]),$M$4)*$L$4)),"")</f>
        <v/>
      </c>
      <c r="F184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85" spans="2:6">
      <c r="B185" s="3">
        <v>176</v>
      </c>
      <c r="C185" s="2" t="str">
        <f>IF(표1_511214172036[[#This Row],[이전 레벨]]=0,1,IF($C184&lt;$P$4,$C184+1,""))</f>
        <v/>
      </c>
      <c r="D185" s="26" t="str">
        <f>IFERROR(IF(표1_511214172036[[#This Row],[도달 레벨]]=1,$K$3,IF($D184&lt;$P$3,($K$3+(표1_511214172036[[#This Row],[도달 레벨]]-1)*$L$3),IF(ISNUMBER(표1_511214172036[[#This Row],[도달 레벨]])=TRUE,$P$3,""))),"")</f>
        <v/>
      </c>
      <c r="E185" s="26" t="str">
        <f>IFERROR(($K$4+(QUOTIENT((표1_511214172036[[#This Row],[도달 레벨]]),$M$4)*$L$4)),"")</f>
        <v/>
      </c>
      <c r="F185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86" spans="2:6">
      <c r="B186" s="3">
        <v>177</v>
      </c>
      <c r="C186" s="2" t="str">
        <f>IF(표1_511214172036[[#This Row],[이전 레벨]]=0,1,IF($C185&lt;$P$4,$C185+1,""))</f>
        <v/>
      </c>
      <c r="D186" s="26" t="str">
        <f>IFERROR(IF(표1_511214172036[[#This Row],[도달 레벨]]=1,$K$3,IF($D185&lt;$P$3,($K$3+(표1_511214172036[[#This Row],[도달 레벨]]-1)*$L$3),IF(ISNUMBER(표1_511214172036[[#This Row],[도달 레벨]])=TRUE,$P$3,""))),"")</f>
        <v/>
      </c>
      <c r="E186" s="26" t="str">
        <f>IFERROR(($K$4+(QUOTIENT((표1_511214172036[[#This Row],[도달 레벨]]),$M$4)*$L$4)),"")</f>
        <v/>
      </c>
      <c r="F186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87" spans="2:6">
      <c r="B187" s="3">
        <v>178</v>
      </c>
      <c r="C187" s="2" t="str">
        <f>IF(표1_511214172036[[#This Row],[이전 레벨]]=0,1,IF($C186&lt;$P$4,$C186+1,""))</f>
        <v/>
      </c>
      <c r="D187" s="26" t="str">
        <f>IFERROR(IF(표1_511214172036[[#This Row],[도달 레벨]]=1,$K$3,IF($D186&lt;$P$3,($K$3+(표1_511214172036[[#This Row],[도달 레벨]]-1)*$L$3),IF(ISNUMBER(표1_511214172036[[#This Row],[도달 레벨]])=TRUE,$P$3,""))),"")</f>
        <v/>
      </c>
      <c r="E187" s="26" t="str">
        <f>IFERROR(($K$4+(QUOTIENT((표1_511214172036[[#This Row],[도달 레벨]]),$M$4)*$L$4)),"")</f>
        <v/>
      </c>
      <c r="F187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88" spans="2:6">
      <c r="B188" s="3">
        <v>179</v>
      </c>
      <c r="C188" s="2" t="str">
        <f>IF(표1_511214172036[[#This Row],[이전 레벨]]=0,1,IF($C187&lt;$P$4,$C187+1,""))</f>
        <v/>
      </c>
      <c r="D188" s="26" t="str">
        <f>IFERROR(IF(표1_511214172036[[#This Row],[도달 레벨]]=1,$K$3,IF($D187&lt;$P$3,($K$3+(표1_511214172036[[#This Row],[도달 레벨]]-1)*$L$3),IF(ISNUMBER(표1_511214172036[[#This Row],[도달 레벨]])=TRUE,$P$3,""))),"")</f>
        <v/>
      </c>
      <c r="E188" s="26" t="str">
        <f>IFERROR(($K$4+(QUOTIENT((표1_511214172036[[#This Row],[도달 레벨]]),$M$4)*$L$4)),"")</f>
        <v/>
      </c>
      <c r="F188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89" spans="2:6">
      <c r="B189" s="3">
        <v>180</v>
      </c>
      <c r="C189" s="2" t="str">
        <f>IF(표1_511214172036[[#This Row],[이전 레벨]]=0,1,IF($C188&lt;$P$4,$C188+1,""))</f>
        <v/>
      </c>
      <c r="D189" s="26" t="str">
        <f>IFERROR(IF(표1_511214172036[[#This Row],[도달 레벨]]=1,$K$3,IF($D188&lt;$P$3,($K$3+(표1_511214172036[[#This Row],[도달 레벨]]-1)*$L$3),IF(ISNUMBER(표1_511214172036[[#This Row],[도달 레벨]])=TRUE,$P$3,""))),"")</f>
        <v/>
      </c>
      <c r="E189" s="26" t="str">
        <f>IFERROR(($K$4+(QUOTIENT((표1_511214172036[[#This Row],[도달 레벨]]),$M$4)*$L$4)),"")</f>
        <v/>
      </c>
      <c r="F189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90" spans="2:6">
      <c r="B190" s="3">
        <v>181</v>
      </c>
      <c r="C190" s="2" t="str">
        <f>IF(표1_511214172036[[#This Row],[이전 레벨]]=0,1,IF($C189&lt;$P$4,$C189+1,""))</f>
        <v/>
      </c>
      <c r="D190" s="26" t="str">
        <f>IFERROR(IF(표1_511214172036[[#This Row],[도달 레벨]]=1,$K$3,IF($D189&lt;$P$3,($K$3+(표1_511214172036[[#This Row],[도달 레벨]]-1)*$L$3),IF(ISNUMBER(표1_511214172036[[#This Row],[도달 레벨]])=TRUE,$P$3,""))),"")</f>
        <v/>
      </c>
      <c r="E190" s="26" t="str">
        <f>IFERROR(($K$4+(QUOTIENT((표1_511214172036[[#This Row],[도달 레벨]]),$M$4)*$L$4)),"")</f>
        <v/>
      </c>
      <c r="F190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91" spans="2:6">
      <c r="B191" s="3">
        <v>182</v>
      </c>
      <c r="C191" s="2" t="str">
        <f>IF(표1_511214172036[[#This Row],[이전 레벨]]=0,1,IF($C190&lt;$P$4,$C190+1,""))</f>
        <v/>
      </c>
      <c r="D191" s="26" t="str">
        <f>IFERROR(IF(표1_511214172036[[#This Row],[도달 레벨]]=1,$K$3,IF($D190&lt;$P$3,($K$3+(표1_511214172036[[#This Row],[도달 레벨]]-1)*$L$3),IF(ISNUMBER(표1_511214172036[[#This Row],[도달 레벨]])=TRUE,$P$3,""))),"")</f>
        <v/>
      </c>
      <c r="E191" s="26" t="str">
        <f>IFERROR(($K$4+(QUOTIENT((표1_511214172036[[#This Row],[도달 레벨]]),$M$4)*$L$4)),"")</f>
        <v/>
      </c>
      <c r="F191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92" spans="2:6">
      <c r="B192" s="3">
        <v>183</v>
      </c>
      <c r="C192" s="2" t="str">
        <f>IF(표1_511214172036[[#This Row],[이전 레벨]]=0,1,IF($C191&lt;$P$4,$C191+1,""))</f>
        <v/>
      </c>
      <c r="D192" s="26" t="str">
        <f>IFERROR(IF(표1_511214172036[[#This Row],[도달 레벨]]=1,$K$3,IF($D191&lt;$P$3,($K$3+(표1_511214172036[[#This Row],[도달 레벨]]-1)*$L$3),IF(ISNUMBER(표1_511214172036[[#This Row],[도달 레벨]])=TRUE,$P$3,""))),"")</f>
        <v/>
      </c>
      <c r="E192" s="26" t="str">
        <f>IFERROR(($K$4+(QUOTIENT((표1_511214172036[[#This Row],[도달 레벨]]),$M$4)*$L$4)),"")</f>
        <v/>
      </c>
      <c r="F192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93" spans="2:6">
      <c r="B193" s="3">
        <v>184</v>
      </c>
      <c r="C193" s="2" t="str">
        <f>IF(표1_511214172036[[#This Row],[이전 레벨]]=0,1,IF($C192&lt;$P$4,$C192+1,""))</f>
        <v/>
      </c>
      <c r="D193" s="26" t="str">
        <f>IFERROR(IF(표1_511214172036[[#This Row],[도달 레벨]]=1,$K$3,IF($D192&lt;$P$3,($K$3+(표1_511214172036[[#This Row],[도달 레벨]]-1)*$L$3),IF(ISNUMBER(표1_511214172036[[#This Row],[도달 레벨]])=TRUE,$P$3,""))),"")</f>
        <v/>
      </c>
      <c r="E193" s="26" t="str">
        <f>IFERROR(($K$4+(QUOTIENT((표1_511214172036[[#This Row],[도달 레벨]]),$M$4)*$L$4)),"")</f>
        <v/>
      </c>
      <c r="F193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94" spans="2:6">
      <c r="B194" s="3">
        <v>185</v>
      </c>
      <c r="C194" s="2" t="str">
        <f>IF(표1_511214172036[[#This Row],[이전 레벨]]=0,1,IF($C193&lt;$P$4,$C193+1,""))</f>
        <v/>
      </c>
      <c r="D194" s="26" t="str">
        <f>IFERROR(IF(표1_511214172036[[#This Row],[도달 레벨]]=1,$K$3,IF($D193&lt;$P$3,($K$3+(표1_511214172036[[#This Row],[도달 레벨]]-1)*$L$3),IF(ISNUMBER(표1_511214172036[[#This Row],[도달 레벨]])=TRUE,$P$3,""))),"")</f>
        <v/>
      </c>
      <c r="E194" s="26" t="str">
        <f>IFERROR(($K$4+(QUOTIENT((표1_511214172036[[#This Row],[도달 레벨]]),$M$4)*$L$4)),"")</f>
        <v/>
      </c>
      <c r="F194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95" spans="2:6">
      <c r="B195" s="3">
        <v>186</v>
      </c>
      <c r="C195" s="2" t="str">
        <f>IF(표1_511214172036[[#This Row],[이전 레벨]]=0,1,IF($C194&lt;$P$4,$C194+1,""))</f>
        <v/>
      </c>
      <c r="D195" s="26" t="str">
        <f>IFERROR(IF(표1_511214172036[[#This Row],[도달 레벨]]=1,$K$3,IF($D194&lt;$P$3,($K$3+(표1_511214172036[[#This Row],[도달 레벨]]-1)*$L$3),IF(ISNUMBER(표1_511214172036[[#This Row],[도달 레벨]])=TRUE,$P$3,""))),"")</f>
        <v/>
      </c>
      <c r="E195" s="26" t="str">
        <f>IFERROR(($K$4+(QUOTIENT((표1_511214172036[[#This Row],[도달 레벨]]),$M$4)*$L$4)),"")</f>
        <v/>
      </c>
      <c r="F195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96" spans="2:6">
      <c r="B196" s="3">
        <v>187</v>
      </c>
      <c r="C196" s="2" t="str">
        <f>IF(표1_511214172036[[#This Row],[이전 레벨]]=0,1,IF($C195&lt;$P$4,$C195+1,""))</f>
        <v/>
      </c>
      <c r="D196" s="26" t="str">
        <f>IFERROR(IF(표1_511214172036[[#This Row],[도달 레벨]]=1,$K$3,IF($D195&lt;$P$3,($K$3+(표1_511214172036[[#This Row],[도달 레벨]]-1)*$L$3),IF(ISNUMBER(표1_511214172036[[#This Row],[도달 레벨]])=TRUE,$P$3,""))),"")</f>
        <v/>
      </c>
      <c r="E196" s="26" t="str">
        <f>IFERROR(($K$4+(QUOTIENT((표1_511214172036[[#This Row],[도달 레벨]]),$M$4)*$L$4)),"")</f>
        <v/>
      </c>
      <c r="F196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97" spans="2:6">
      <c r="B197" s="3">
        <v>188</v>
      </c>
      <c r="C197" s="2" t="str">
        <f>IF(표1_511214172036[[#This Row],[이전 레벨]]=0,1,IF($C196&lt;$P$4,$C196+1,""))</f>
        <v/>
      </c>
      <c r="D197" s="26" t="str">
        <f>IFERROR(IF(표1_511214172036[[#This Row],[도달 레벨]]=1,$K$3,IF($D196&lt;$P$3,($K$3+(표1_511214172036[[#This Row],[도달 레벨]]-1)*$L$3),IF(ISNUMBER(표1_511214172036[[#This Row],[도달 레벨]])=TRUE,$P$3,""))),"")</f>
        <v/>
      </c>
      <c r="E197" s="26" t="str">
        <f>IFERROR(($K$4+(QUOTIENT((표1_511214172036[[#This Row],[도달 레벨]]),$M$4)*$L$4)),"")</f>
        <v/>
      </c>
      <c r="F197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98" spans="2:6">
      <c r="B198" s="3">
        <v>189</v>
      </c>
      <c r="C198" s="2" t="str">
        <f>IF(표1_511214172036[[#This Row],[이전 레벨]]=0,1,IF($C197&lt;$P$4,$C197+1,""))</f>
        <v/>
      </c>
      <c r="D198" s="26" t="str">
        <f>IFERROR(IF(표1_511214172036[[#This Row],[도달 레벨]]=1,$K$3,IF($D197&lt;$P$3,($K$3+(표1_511214172036[[#This Row],[도달 레벨]]-1)*$L$3),IF(ISNUMBER(표1_511214172036[[#This Row],[도달 레벨]])=TRUE,$P$3,""))),"")</f>
        <v/>
      </c>
      <c r="E198" s="26" t="str">
        <f>IFERROR(($K$4+(QUOTIENT((표1_511214172036[[#This Row],[도달 레벨]]),$M$4)*$L$4)),"")</f>
        <v/>
      </c>
      <c r="F198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199" spans="2:6">
      <c r="B199" s="3">
        <v>190</v>
      </c>
      <c r="C199" s="2" t="str">
        <f>IF(표1_511214172036[[#This Row],[이전 레벨]]=0,1,IF($C198&lt;$P$4,$C198+1,""))</f>
        <v/>
      </c>
      <c r="D199" s="26" t="str">
        <f>IFERROR(IF(표1_511214172036[[#This Row],[도달 레벨]]=1,$K$3,IF($D198&lt;$P$3,($K$3+(표1_511214172036[[#This Row],[도달 레벨]]-1)*$L$3),IF(ISNUMBER(표1_511214172036[[#This Row],[도달 레벨]])=TRUE,$P$3,""))),"")</f>
        <v/>
      </c>
      <c r="E199" s="26" t="str">
        <f>IFERROR(($K$4+(QUOTIENT((표1_511214172036[[#This Row],[도달 레벨]]),$M$4)*$L$4)),"")</f>
        <v/>
      </c>
      <c r="F199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200" spans="2:6">
      <c r="B200" s="3">
        <v>191</v>
      </c>
      <c r="C200" s="2" t="str">
        <f>IF(표1_511214172036[[#This Row],[이전 레벨]]=0,1,IF($C199&lt;$P$4,$C199+1,""))</f>
        <v/>
      </c>
      <c r="D200" s="26" t="str">
        <f>IFERROR(IF(표1_511214172036[[#This Row],[도달 레벨]]=1,$K$3,IF($D199&lt;$P$3,($K$3+(표1_511214172036[[#This Row],[도달 레벨]]-1)*$L$3),IF(ISNUMBER(표1_511214172036[[#This Row],[도달 레벨]])=TRUE,$P$3,""))),"")</f>
        <v/>
      </c>
      <c r="E200" s="26" t="str">
        <f>IFERROR(($K$4+(QUOTIENT((표1_511214172036[[#This Row],[도달 레벨]]),$M$4)*$L$4)),"")</f>
        <v/>
      </c>
      <c r="F200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201" spans="2:6">
      <c r="B201" s="3">
        <v>192</v>
      </c>
      <c r="C201" s="2" t="str">
        <f>IF(표1_511214172036[[#This Row],[이전 레벨]]=0,1,IF($C200&lt;$P$4,$C200+1,""))</f>
        <v/>
      </c>
      <c r="D201" s="26" t="str">
        <f>IFERROR(IF(표1_511214172036[[#This Row],[도달 레벨]]=1,$K$3,IF($D200&lt;$P$3,($K$3+(표1_511214172036[[#This Row],[도달 레벨]]-1)*$L$3),IF(ISNUMBER(표1_511214172036[[#This Row],[도달 레벨]])=TRUE,$P$3,""))),"")</f>
        <v/>
      </c>
      <c r="E201" s="26" t="str">
        <f>IFERROR(($K$4+(QUOTIENT((표1_511214172036[[#This Row],[도달 레벨]]),$M$4)*$L$4)),"")</f>
        <v/>
      </c>
      <c r="F201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202" spans="2:6">
      <c r="B202" s="3">
        <v>193</v>
      </c>
      <c r="C202" s="2" t="str">
        <f>IF(표1_511214172036[[#This Row],[이전 레벨]]=0,1,IF($C201&lt;$P$4,$C201+1,""))</f>
        <v/>
      </c>
      <c r="D202" s="26" t="str">
        <f>IFERROR(IF(표1_511214172036[[#This Row],[도달 레벨]]=1,$K$3,IF($D201&lt;$P$3,($K$3+(표1_511214172036[[#This Row],[도달 레벨]]-1)*$L$3),IF(ISNUMBER(표1_511214172036[[#This Row],[도달 레벨]])=TRUE,$P$3,""))),"")</f>
        <v/>
      </c>
      <c r="E202" s="26" t="str">
        <f>IFERROR(($K$4+(QUOTIENT((표1_511214172036[[#This Row],[도달 레벨]]),$M$4)*$L$4)),"")</f>
        <v/>
      </c>
      <c r="F202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203" spans="2:6">
      <c r="B203" s="3">
        <v>194</v>
      </c>
      <c r="C203" s="2" t="str">
        <f>IF(표1_511214172036[[#This Row],[이전 레벨]]=0,1,IF($C202&lt;$P$4,$C202+1,""))</f>
        <v/>
      </c>
      <c r="D203" s="26" t="str">
        <f>IFERROR(IF(표1_511214172036[[#This Row],[도달 레벨]]=1,$K$3,IF($D202&lt;$P$3,($K$3+(표1_511214172036[[#This Row],[도달 레벨]]-1)*$L$3),IF(ISNUMBER(표1_511214172036[[#This Row],[도달 레벨]])=TRUE,$P$3,""))),"")</f>
        <v/>
      </c>
      <c r="E203" s="26" t="str">
        <f>IFERROR(($K$4+(QUOTIENT((표1_511214172036[[#This Row],[도달 레벨]]),$M$4)*$L$4)),"")</f>
        <v/>
      </c>
      <c r="F203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204" spans="2:6">
      <c r="B204" s="3">
        <v>195</v>
      </c>
      <c r="C204" s="2" t="str">
        <f>IF(표1_511214172036[[#This Row],[이전 레벨]]=0,1,IF($C203&lt;$P$4,$C203+1,""))</f>
        <v/>
      </c>
      <c r="D204" s="26" t="str">
        <f>IFERROR(IF(표1_511214172036[[#This Row],[도달 레벨]]=1,$K$3,IF($D203&lt;$P$3,($K$3+(표1_511214172036[[#This Row],[도달 레벨]]-1)*$L$3),IF(ISNUMBER(표1_511214172036[[#This Row],[도달 레벨]])=TRUE,$P$3,""))),"")</f>
        <v/>
      </c>
      <c r="E204" s="26" t="str">
        <f>IFERROR(($K$4+(QUOTIENT((표1_511214172036[[#This Row],[도달 레벨]]),$M$4)*$L$4)),"")</f>
        <v/>
      </c>
      <c r="F204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205" spans="2:6">
      <c r="B205" s="3">
        <v>196</v>
      </c>
      <c r="C205" s="2" t="str">
        <f>IF(표1_511214172036[[#This Row],[이전 레벨]]=0,1,IF($C204&lt;$P$4,$C204+1,""))</f>
        <v/>
      </c>
      <c r="D205" s="26" t="str">
        <f>IFERROR(IF(표1_511214172036[[#This Row],[도달 레벨]]=1,$K$3,IF($D204&lt;$P$3,($K$3+(표1_511214172036[[#This Row],[도달 레벨]]-1)*$L$3),IF(ISNUMBER(표1_511214172036[[#This Row],[도달 레벨]])=TRUE,$P$3,""))),"")</f>
        <v/>
      </c>
      <c r="E205" s="26" t="str">
        <f>IFERROR(($K$4+(QUOTIENT((표1_511214172036[[#This Row],[도달 레벨]]),$M$4)*$L$4)),"")</f>
        <v/>
      </c>
      <c r="F205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206" spans="2:6">
      <c r="B206" s="3">
        <v>197</v>
      </c>
      <c r="C206" s="2" t="str">
        <f>IF(표1_511214172036[[#This Row],[이전 레벨]]=0,1,IF($C205&lt;$P$4,$C205+1,""))</f>
        <v/>
      </c>
      <c r="D206" s="26" t="str">
        <f>IFERROR(IF(표1_511214172036[[#This Row],[도달 레벨]]=1,$K$3,IF($D205&lt;$P$3,($K$3+(표1_511214172036[[#This Row],[도달 레벨]]-1)*$L$3),IF(ISNUMBER(표1_511214172036[[#This Row],[도달 레벨]])=TRUE,$P$3,""))),"")</f>
        <v/>
      </c>
      <c r="E206" s="26" t="str">
        <f>IFERROR(($K$4+(QUOTIENT((표1_511214172036[[#This Row],[도달 레벨]]),$M$4)*$L$4)),"")</f>
        <v/>
      </c>
      <c r="F206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207" spans="2:6">
      <c r="B207" s="3">
        <v>198</v>
      </c>
      <c r="C207" s="2" t="str">
        <f>IF(표1_511214172036[[#This Row],[이전 레벨]]=0,1,IF($C206&lt;$P$4,$C206+1,""))</f>
        <v/>
      </c>
      <c r="D207" s="26" t="str">
        <f>IFERROR(IF(표1_511214172036[[#This Row],[도달 레벨]]=1,$K$3,IF($D206&lt;$P$3,($K$3+(표1_511214172036[[#This Row],[도달 레벨]]-1)*$L$3),IF(ISNUMBER(표1_511214172036[[#This Row],[도달 레벨]])=TRUE,$P$3,""))),"")</f>
        <v/>
      </c>
      <c r="E207" s="26" t="str">
        <f>IFERROR(($K$4+(QUOTIENT((표1_511214172036[[#This Row],[도달 레벨]]),$M$4)*$L$4)),"")</f>
        <v/>
      </c>
      <c r="F207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  <row r="208" spans="2:6">
      <c r="B208" s="3">
        <v>199</v>
      </c>
      <c r="C208" s="2" t="str">
        <f>IF(표1_511214172036[[#This Row],[이전 레벨]]=0,1,IF($C207&lt;$P$4,$C207+1,""))</f>
        <v/>
      </c>
      <c r="D208" s="26" t="str">
        <f>IFERROR(IF(표1_511214172036[[#This Row],[도달 레벨]]=1,$K$3,IF($D207&lt;$P$3,($K$3+(표1_511214172036[[#This Row],[도달 레벨]]-1)*$L$3),IF(ISNUMBER(표1_511214172036[[#This Row],[도달 레벨]])=TRUE,$P$3,""))),"")</f>
        <v/>
      </c>
      <c r="E208" s="26" t="str">
        <f>IFERROR(($K$4+(QUOTIENT((표1_511214172036[[#This Row],[도달 레벨]]),$M$4)*$L$4)),"")</f>
        <v/>
      </c>
      <c r="F208" s="28" t="str">
        <f>IFERROR(IF(표1_511214172036[[#This Row],[기본 UG 공격력]]+표1_511214172036[[#This Row],[UG 공격력 보정값]]&gt;$P$3,$P$3,표1_511214172036[[#This Row],[기본 UG 공격력]]+표1_511214172036[[#This Row],[UG 공격력 보정값]]),"")</f>
        <v/>
      </c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8"/>
  <sheetViews>
    <sheetView workbookViewId="0">
      <pane ySplit="8" topLeftCell="A9" activePane="bottomLeft" state="frozen"/>
      <selection activeCell="I1" sqref="I1"/>
      <selection pane="bottomLeft" activeCell="F9" sqref="F9"/>
    </sheetView>
  </sheetViews>
  <sheetFormatPr defaultColWidth="9" defaultRowHeight="16.5"/>
  <cols>
    <col min="1" max="1" width="9" style="1"/>
    <col min="2" max="2" width="10.25" style="1" customWidth="1"/>
    <col min="3" max="3" width="23.5" style="1" bestFit="1" customWidth="1"/>
    <col min="4" max="4" width="25.625" style="1" bestFit="1" customWidth="1"/>
    <col min="5" max="5" width="23.5" style="1" bestFit="1" customWidth="1"/>
    <col min="6" max="6" width="24.875" style="1" bestFit="1" customWidth="1"/>
    <col min="7" max="7" width="24.875" style="1" customWidth="1"/>
    <col min="8" max="11" width="9" style="1"/>
    <col min="12" max="12" width="9.25" style="1" customWidth="1"/>
    <col min="13" max="13" width="9" style="1"/>
    <col min="14" max="14" width="16" style="1" bestFit="1" customWidth="1"/>
    <col min="15" max="16" width="9" style="1"/>
    <col min="17" max="17" width="10.5" style="1" bestFit="1" customWidth="1"/>
    <col min="18" max="16384" width="9" style="1"/>
  </cols>
  <sheetData>
    <row r="2" spans="2:17">
      <c r="B2" s="1" t="s">
        <v>144</v>
      </c>
      <c r="C2" s="31" t="s">
        <v>145</v>
      </c>
      <c r="D2" s="31"/>
      <c r="E2" s="31"/>
      <c r="K2" s="1" t="s">
        <v>25</v>
      </c>
      <c r="L2" s="1" t="s">
        <v>19</v>
      </c>
      <c r="M2" s="1" t="s">
        <v>146</v>
      </c>
      <c r="N2" s="1" t="s">
        <v>147</v>
      </c>
      <c r="P2" s="1" t="s">
        <v>25</v>
      </c>
      <c r="Q2" s="1" t="s">
        <v>148</v>
      </c>
    </row>
    <row r="3" spans="2:17">
      <c r="K3" s="1" t="s">
        <v>149</v>
      </c>
      <c r="L3" s="30">
        <f>'00.PlayeTime 계산'!P9</f>
        <v>50</v>
      </c>
      <c r="M3" s="30">
        <f>'00.PlayeTime 계산'!P10</f>
        <v>100</v>
      </c>
      <c r="N3" s="30">
        <f>'00.PlayeTime 계산'!P13</f>
        <v>1</v>
      </c>
      <c r="O3" s="30"/>
      <c r="P3" s="30" t="s">
        <v>150</v>
      </c>
      <c r="Q3" s="30">
        <f>'00.PlayeTime 계산'!P15</f>
        <v>9999999</v>
      </c>
    </row>
    <row r="4" spans="2:17">
      <c r="B4" s="1" t="s">
        <v>151</v>
      </c>
      <c r="K4" s="1" t="s">
        <v>20</v>
      </c>
      <c r="L4" s="30">
        <f>'00.PlayeTime 계산'!P11</f>
        <v>100</v>
      </c>
      <c r="M4" s="30">
        <f>'00.PlayeTime 계산'!P12</f>
        <v>500</v>
      </c>
      <c r="N4" s="30">
        <f>'00.PlayeTime 계산'!P14</f>
        <v>5</v>
      </c>
      <c r="O4" s="30"/>
      <c r="P4" s="30" t="s">
        <v>69</v>
      </c>
      <c r="Q4" s="30">
        <f>'00.PlayeTime 계산'!P16</f>
        <v>40</v>
      </c>
    </row>
    <row r="8" spans="2:17">
      <c r="B8" s="2" t="s">
        <v>152</v>
      </c>
      <c r="C8" s="8" t="s">
        <v>136</v>
      </c>
      <c r="D8" s="2" t="s">
        <v>153</v>
      </c>
      <c r="E8" s="2" t="s">
        <v>154</v>
      </c>
      <c r="F8" s="4" t="s">
        <v>155</v>
      </c>
      <c r="G8" s="4" t="s">
        <v>156</v>
      </c>
    </row>
    <row r="9" spans="2:17">
      <c r="B9" s="3">
        <v>0</v>
      </c>
      <c r="C9" s="5">
        <f>IF(표1_51121417203639[[#This Row],[이전 레벨]]=0,1,IF($C8&lt;$Q$4,$C8+1,""))</f>
        <v>1</v>
      </c>
      <c r="D9" s="3">
        <f>IFERROR(IF(표1_51121417203639[[#This Row],[도달 레벨]]=1,$L$3,IF($D8&lt;$Q$3,($L$3+(표1_51121417203639[[#This Row],[도달 레벨]]-1)*$M$3),IF(ISNUMBER(표1_51121417203639[[#This Row],[도달 레벨]])=TRUE,$Q$3,""))),"")</f>
        <v>50</v>
      </c>
      <c r="E9" s="3">
        <f>IFERROR(IF(표1_51121417203639[[#This Row],[도달 레벨]]=1,$L$4,$E8+(QUOTIENT((표1_51121417203639[[#This Row],[도달 레벨]]),$N$4)*$M$4)),"")</f>
        <v>100</v>
      </c>
      <c r="F9" s="6">
        <f>IFERROR(IF(표1_51121417203639[[#This Row],[기본 UG 비용]]+표1_51121417203639[[#This Row],[UG 비용 보정값]]&gt;$Q$3,$Q$3,표1_51121417203639[[#This Row],[기본 UG 비용]]+표1_51121417203639[[#This Row],[UG 비용 보정값]]),"")</f>
        <v>150</v>
      </c>
      <c r="G9" s="6">
        <f>IFERROR(IF(표1_51121417203639[[#This Row],[도달 레벨]]=1,표1_51121417203639[[#This Row],[최종 UG 비용]],$G8+표1_51121417203639[[#This Row],[최종 UG 비용]]),"")</f>
        <v>150</v>
      </c>
    </row>
    <row r="10" spans="2:17">
      <c r="B10" s="3">
        <v>1</v>
      </c>
      <c r="C10" s="5">
        <f>IF(표1_51121417203639[[#This Row],[이전 레벨]]=0,1,IF($C9&lt;$Q$4,$C9+1,""))</f>
        <v>2</v>
      </c>
      <c r="D10" s="3">
        <f>IFERROR(IF(표1_51121417203639[[#This Row],[도달 레벨]]=1,$L$3,IF($D9&lt;$Q$3,($L$3+(표1_51121417203639[[#This Row],[도달 레벨]]-1)*$M$3),IF(ISNUMBER(표1_51121417203639[[#This Row],[도달 레벨]])=TRUE,$Q$3,""))),"")</f>
        <v>150</v>
      </c>
      <c r="E10" s="3">
        <f>IFERROR(IF(표1_51121417203639[[#This Row],[도달 레벨]]=1,$L$4,$E9+(QUOTIENT((표1_51121417203639[[#This Row],[도달 레벨]]),$N$4)*$M$4)),"")</f>
        <v>100</v>
      </c>
      <c r="F10" s="6">
        <f>IFERROR(IF(표1_51121417203639[[#This Row],[기본 UG 비용]]+표1_51121417203639[[#This Row],[UG 비용 보정값]]&gt;$Q$3,$Q$3,표1_51121417203639[[#This Row],[기본 UG 비용]]+표1_51121417203639[[#This Row],[UG 비용 보정값]]),"")</f>
        <v>250</v>
      </c>
      <c r="G10" s="6">
        <f>IFERROR(IF(표1_51121417203639[[#This Row],[도달 레벨]]=1,표1_51121417203639[[#This Row],[최종 UG 비용]],$G9+표1_51121417203639[[#This Row],[최종 UG 비용]]),"")</f>
        <v>400</v>
      </c>
    </row>
    <row r="11" spans="2:17">
      <c r="B11" s="3">
        <v>2</v>
      </c>
      <c r="C11" s="5">
        <f>IF(표1_51121417203639[[#This Row],[이전 레벨]]=0,1,IF($C10&lt;$Q$4,$C10+1,""))</f>
        <v>3</v>
      </c>
      <c r="D11" s="3">
        <f>IFERROR(IF(표1_51121417203639[[#This Row],[도달 레벨]]=1,$L$3,IF($D10&lt;$Q$3,($L$3+(표1_51121417203639[[#This Row],[도달 레벨]]-1)*$M$3),IF(ISNUMBER(표1_51121417203639[[#This Row],[도달 레벨]])=TRUE,$Q$3,""))),"")</f>
        <v>250</v>
      </c>
      <c r="E11" s="3">
        <f>IFERROR(IF(표1_51121417203639[[#This Row],[도달 레벨]]=1,$L$4,$E10+(QUOTIENT((표1_51121417203639[[#This Row],[도달 레벨]]),$N$4)*$M$4)),"")</f>
        <v>100</v>
      </c>
      <c r="F11" s="6">
        <f>IFERROR(IF(표1_51121417203639[[#This Row],[기본 UG 비용]]+표1_51121417203639[[#This Row],[UG 비용 보정값]]&gt;$Q$3,$Q$3,표1_51121417203639[[#This Row],[기본 UG 비용]]+표1_51121417203639[[#This Row],[UG 비용 보정값]]),"")</f>
        <v>350</v>
      </c>
      <c r="G11" s="6">
        <f>IFERROR(IF(표1_51121417203639[[#This Row],[도달 레벨]]=1,표1_51121417203639[[#This Row],[최종 UG 비용]],$G10+표1_51121417203639[[#This Row],[최종 UG 비용]]),"")</f>
        <v>750</v>
      </c>
    </row>
    <row r="12" spans="2:17">
      <c r="B12" s="3">
        <v>3</v>
      </c>
      <c r="C12" s="5">
        <f>IF(표1_51121417203639[[#This Row],[이전 레벨]]=0,1,IF($C11&lt;$Q$4,$C11+1,""))</f>
        <v>4</v>
      </c>
      <c r="D12" s="3">
        <f>IFERROR(IF(표1_51121417203639[[#This Row],[도달 레벨]]=1,$L$3,IF($D11&lt;$Q$3,($L$3+(표1_51121417203639[[#This Row],[도달 레벨]]-1)*$M$3),IF(ISNUMBER(표1_51121417203639[[#This Row],[도달 레벨]])=TRUE,$Q$3,""))),"")</f>
        <v>350</v>
      </c>
      <c r="E12" s="3">
        <f>IFERROR(IF(표1_51121417203639[[#This Row],[도달 레벨]]=1,$L$4,$E11+(QUOTIENT((표1_51121417203639[[#This Row],[도달 레벨]]),$N$4)*$M$4)),"")</f>
        <v>100</v>
      </c>
      <c r="F12" s="6">
        <f>IFERROR(IF(표1_51121417203639[[#This Row],[기본 UG 비용]]+표1_51121417203639[[#This Row],[UG 비용 보정값]]&gt;$Q$3,$Q$3,표1_51121417203639[[#This Row],[기본 UG 비용]]+표1_51121417203639[[#This Row],[UG 비용 보정값]]),"")</f>
        <v>450</v>
      </c>
      <c r="G12" s="6">
        <f>IFERROR(IF(표1_51121417203639[[#This Row],[도달 레벨]]=1,표1_51121417203639[[#This Row],[최종 UG 비용]],$G11+표1_51121417203639[[#This Row],[최종 UG 비용]]),"")</f>
        <v>1200</v>
      </c>
    </row>
    <row r="13" spans="2:17">
      <c r="B13" s="3">
        <v>4</v>
      </c>
      <c r="C13" s="5">
        <f>IF(표1_51121417203639[[#This Row],[이전 레벨]]=0,1,IF($C12&lt;$Q$4,$C12+1,""))</f>
        <v>5</v>
      </c>
      <c r="D13" s="3">
        <f>IFERROR(IF(표1_51121417203639[[#This Row],[도달 레벨]]=1,$L$3,IF($D12&lt;$Q$3,($L$3+(표1_51121417203639[[#This Row],[도달 레벨]]-1)*$M$3),IF(ISNUMBER(표1_51121417203639[[#This Row],[도달 레벨]])=TRUE,$Q$3,""))),"")</f>
        <v>450</v>
      </c>
      <c r="E13" s="3">
        <f>IFERROR(IF(표1_51121417203639[[#This Row],[도달 레벨]]=1,$L$4,$E12+(QUOTIENT((표1_51121417203639[[#This Row],[도달 레벨]]),$N$4)*$M$4)),"")</f>
        <v>600</v>
      </c>
      <c r="F13" s="6">
        <f>IFERROR(IF(표1_51121417203639[[#This Row],[기본 UG 비용]]+표1_51121417203639[[#This Row],[UG 비용 보정값]]&gt;$Q$3,$Q$3,표1_51121417203639[[#This Row],[기본 UG 비용]]+표1_51121417203639[[#This Row],[UG 비용 보정값]]),"")</f>
        <v>1050</v>
      </c>
      <c r="G13" s="6">
        <f>IFERROR(IF(표1_51121417203639[[#This Row],[도달 레벨]]=1,표1_51121417203639[[#This Row],[최종 UG 비용]],$G12+표1_51121417203639[[#This Row],[최종 UG 비용]]),"")</f>
        <v>2250</v>
      </c>
    </row>
    <row r="14" spans="2:17">
      <c r="B14" s="3">
        <v>5</v>
      </c>
      <c r="C14" s="5">
        <f>IF(표1_51121417203639[[#This Row],[이전 레벨]]=0,1,IF($C13&lt;$Q$4,$C13+1,""))</f>
        <v>6</v>
      </c>
      <c r="D14" s="3">
        <f>IFERROR(IF(표1_51121417203639[[#This Row],[도달 레벨]]=1,$L$3,IF($D13&lt;$Q$3,($L$3+(표1_51121417203639[[#This Row],[도달 레벨]]-1)*$M$3),IF(ISNUMBER(표1_51121417203639[[#This Row],[도달 레벨]])=TRUE,$Q$3,""))),"")</f>
        <v>550</v>
      </c>
      <c r="E14" s="3">
        <f>IFERROR(IF(표1_51121417203639[[#This Row],[도달 레벨]]=1,$L$4,$E13+(QUOTIENT((표1_51121417203639[[#This Row],[도달 레벨]]),$N$4)*$M$4)),"")</f>
        <v>1100</v>
      </c>
      <c r="F14" s="6">
        <f>IFERROR(IF(표1_51121417203639[[#This Row],[기본 UG 비용]]+표1_51121417203639[[#This Row],[UG 비용 보정값]]&gt;$Q$3,$Q$3,표1_51121417203639[[#This Row],[기본 UG 비용]]+표1_51121417203639[[#This Row],[UG 비용 보정값]]),"")</f>
        <v>1650</v>
      </c>
      <c r="G14" s="6">
        <f>IFERROR(IF(표1_51121417203639[[#This Row],[도달 레벨]]=1,표1_51121417203639[[#This Row],[최종 UG 비용]],$G13+표1_51121417203639[[#This Row],[최종 UG 비용]]),"")</f>
        <v>3900</v>
      </c>
    </row>
    <row r="15" spans="2:17">
      <c r="B15" s="3">
        <v>6</v>
      </c>
      <c r="C15" s="5">
        <f>IF(표1_51121417203639[[#This Row],[이전 레벨]]=0,1,IF($C14&lt;$Q$4,$C14+1,""))</f>
        <v>7</v>
      </c>
      <c r="D15" s="3">
        <f>IFERROR(IF(표1_51121417203639[[#This Row],[도달 레벨]]=1,$L$3,IF($D14&lt;$Q$3,($L$3+(표1_51121417203639[[#This Row],[도달 레벨]]-1)*$M$3),IF(ISNUMBER(표1_51121417203639[[#This Row],[도달 레벨]])=TRUE,$Q$3,""))),"")</f>
        <v>650</v>
      </c>
      <c r="E15" s="3">
        <f>IFERROR(IF(표1_51121417203639[[#This Row],[도달 레벨]]=1,$L$4,$E14+(QUOTIENT((표1_51121417203639[[#This Row],[도달 레벨]]),$N$4)*$M$4)),"")</f>
        <v>1600</v>
      </c>
      <c r="F15" s="6">
        <f>IFERROR(IF(표1_51121417203639[[#This Row],[기본 UG 비용]]+표1_51121417203639[[#This Row],[UG 비용 보정값]]&gt;$Q$3,$Q$3,표1_51121417203639[[#This Row],[기본 UG 비용]]+표1_51121417203639[[#This Row],[UG 비용 보정값]]),"")</f>
        <v>2250</v>
      </c>
      <c r="G15" s="6">
        <f>IFERROR(IF(표1_51121417203639[[#This Row],[도달 레벨]]=1,표1_51121417203639[[#This Row],[최종 UG 비용]],$G14+표1_51121417203639[[#This Row],[최종 UG 비용]]),"")</f>
        <v>6150</v>
      </c>
    </row>
    <row r="16" spans="2:17">
      <c r="B16" s="3">
        <v>7</v>
      </c>
      <c r="C16" s="5">
        <f>IF(표1_51121417203639[[#This Row],[이전 레벨]]=0,1,IF($C15&lt;$Q$4,$C15+1,""))</f>
        <v>8</v>
      </c>
      <c r="D16" s="3">
        <f>IFERROR(IF(표1_51121417203639[[#This Row],[도달 레벨]]=1,$L$3,IF($D15&lt;$Q$3,($L$3+(표1_51121417203639[[#This Row],[도달 레벨]]-1)*$M$3),IF(ISNUMBER(표1_51121417203639[[#This Row],[도달 레벨]])=TRUE,$Q$3,""))),"")</f>
        <v>750</v>
      </c>
      <c r="E16" s="3">
        <f>IFERROR(IF(표1_51121417203639[[#This Row],[도달 레벨]]=1,$L$4,$E15+(QUOTIENT((표1_51121417203639[[#This Row],[도달 레벨]]),$N$4)*$M$4)),"")</f>
        <v>2100</v>
      </c>
      <c r="F16" s="6">
        <f>IFERROR(IF(표1_51121417203639[[#This Row],[기본 UG 비용]]+표1_51121417203639[[#This Row],[UG 비용 보정값]]&gt;$Q$3,$Q$3,표1_51121417203639[[#This Row],[기본 UG 비용]]+표1_51121417203639[[#This Row],[UG 비용 보정값]]),"")</f>
        <v>2850</v>
      </c>
      <c r="G16" s="6">
        <f>IFERROR(IF(표1_51121417203639[[#This Row],[도달 레벨]]=1,표1_51121417203639[[#This Row],[최종 UG 비용]],$G15+표1_51121417203639[[#This Row],[최종 UG 비용]]),"")</f>
        <v>9000</v>
      </c>
    </row>
    <row r="17" spans="2:7">
      <c r="B17" s="3">
        <v>8</v>
      </c>
      <c r="C17" s="5">
        <f>IF(표1_51121417203639[[#This Row],[이전 레벨]]=0,1,IF($C16&lt;$Q$4,$C16+1,""))</f>
        <v>9</v>
      </c>
      <c r="D17" s="3">
        <f>IFERROR(IF(표1_51121417203639[[#This Row],[도달 레벨]]=1,$L$3,IF($D16&lt;$Q$3,($L$3+(표1_51121417203639[[#This Row],[도달 레벨]]-1)*$M$3),IF(ISNUMBER(표1_51121417203639[[#This Row],[도달 레벨]])=TRUE,$Q$3,""))),"")</f>
        <v>850</v>
      </c>
      <c r="E17" s="3">
        <f>IFERROR(IF(표1_51121417203639[[#This Row],[도달 레벨]]=1,$L$4,$E16+(QUOTIENT((표1_51121417203639[[#This Row],[도달 레벨]]),$N$4)*$M$4)),"")</f>
        <v>2600</v>
      </c>
      <c r="F17" s="6">
        <f>IFERROR(IF(표1_51121417203639[[#This Row],[기본 UG 비용]]+표1_51121417203639[[#This Row],[UG 비용 보정값]]&gt;$Q$3,$Q$3,표1_51121417203639[[#This Row],[기본 UG 비용]]+표1_51121417203639[[#This Row],[UG 비용 보정값]]),"")</f>
        <v>3450</v>
      </c>
      <c r="G17" s="6">
        <f>IFERROR(IF(표1_51121417203639[[#This Row],[도달 레벨]]=1,표1_51121417203639[[#This Row],[최종 UG 비용]],$G16+표1_51121417203639[[#This Row],[최종 UG 비용]]),"")</f>
        <v>12450</v>
      </c>
    </row>
    <row r="18" spans="2:7">
      <c r="B18" s="3">
        <v>9</v>
      </c>
      <c r="C18" s="5">
        <f>IF(표1_51121417203639[[#This Row],[이전 레벨]]=0,1,IF($C17&lt;$Q$4,$C17+1,""))</f>
        <v>10</v>
      </c>
      <c r="D18" s="3">
        <f>IFERROR(IF(표1_51121417203639[[#This Row],[도달 레벨]]=1,$L$3,IF($D17&lt;$Q$3,($L$3+(표1_51121417203639[[#This Row],[도달 레벨]]-1)*$M$3),IF(ISNUMBER(표1_51121417203639[[#This Row],[도달 레벨]])=TRUE,$Q$3,""))),"")</f>
        <v>950</v>
      </c>
      <c r="E18" s="3">
        <f>IFERROR(IF(표1_51121417203639[[#This Row],[도달 레벨]]=1,$L$4,$E17+(QUOTIENT((표1_51121417203639[[#This Row],[도달 레벨]]),$N$4)*$M$4)),"")</f>
        <v>3600</v>
      </c>
      <c r="F18" s="6">
        <f>IFERROR(IF(표1_51121417203639[[#This Row],[기본 UG 비용]]+표1_51121417203639[[#This Row],[UG 비용 보정값]]&gt;$Q$3,$Q$3,표1_51121417203639[[#This Row],[기본 UG 비용]]+표1_51121417203639[[#This Row],[UG 비용 보정값]]),"")</f>
        <v>4550</v>
      </c>
      <c r="G18" s="6">
        <f>IFERROR(IF(표1_51121417203639[[#This Row],[도달 레벨]]=1,표1_51121417203639[[#This Row],[최종 UG 비용]],$G17+표1_51121417203639[[#This Row],[최종 UG 비용]]),"")</f>
        <v>17000</v>
      </c>
    </row>
    <row r="19" spans="2:7">
      <c r="B19" s="3">
        <v>10</v>
      </c>
      <c r="C19" s="5">
        <f>IF(표1_51121417203639[[#This Row],[이전 레벨]]=0,1,IF($C18&lt;$Q$4,$C18+1,""))</f>
        <v>11</v>
      </c>
      <c r="D19" s="3">
        <f>IFERROR(IF(표1_51121417203639[[#This Row],[도달 레벨]]=1,$L$3,IF($D18&lt;$Q$3,($L$3+(표1_51121417203639[[#This Row],[도달 레벨]]-1)*$M$3),IF(ISNUMBER(표1_51121417203639[[#This Row],[도달 레벨]])=TRUE,$Q$3,""))),"")</f>
        <v>1050</v>
      </c>
      <c r="E19" s="3">
        <f>IFERROR(IF(표1_51121417203639[[#This Row],[도달 레벨]]=1,$L$4,$E18+(QUOTIENT((표1_51121417203639[[#This Row],[도달 레벨]]),$N$4)*$M$4)),"")</f>
        <v>4600</v>
      </c>
      <c r="F19" s="6">
        <f>IFERROR(IF(표1_51121417203639[[#This Row],[기본 UG 비용]]+표1_51121417203639[[#This Row],[UG 비용 보정값]]&gt;$Q$3,$Q$3,표1_51121417203639[[#This Row],[기본 UG 비용]]+표1_51121417203639[[#This Row],[UG 비용 보정값]]),"")</f>
        <v>5650</v>
      </c>
      <c r="G19" s="6">
        <f>IFERROR(IF(표1_51121417203639[[#This Row],[도달 레벨]]=1,표1_51121417203639[[#This Row],[최종 UG 비용]],$G18+표1_51121417203639[[#This Row],[최종 UG 비용]]),"")</f>
        <v>22650</v>
      </c>
    </row>
    <row r="20" spans="2:7">
      <c r="B20" s="3">
        <v>11</v>
      </c>
      <c r="C20" s="5">
        <f>IF(표1_51121417203639[[#This Row],[이전 레벨]]=0,1,IF($C19&lt;$Q$4,$C19+1,""))</f>
        <v>12</v>
      </c>
      <c r="D20" s="3">
        <f>IFERROR(IF(표1_51121417203639[[#This Row],[도달 레벨]]=1,$L$3,IF($D19&lt;$Q$3,($L$3+(표1_51121417203639[[#This Row],[도달 레벨]]-1)*$M$3),IF(ISNUMBER(표1_51121417203639[[#This Row],[도달 레벨]])=TRUE,$Q$3,""))),"")</f>
        <v>1150</v>
      </c>
      <c r="E20" s="3">
        <f>IFERROR(IF(표1_51121417203639[[#This Row],[도달 레벨]]=1,$L$4,$E19+(QUOTIENT((표1_51121417203639[[#This Row],[도달 레벨]]),$N$4)*$M$4)),"")</f>
        <v>5600</v>
      </c>
      <c r="F20" s="6">
        <f>IFERROR(IF(표1_51121417203639[[#This Row],[기본 UG 비용]]+표1_51121417203639[[#This Row],[UG 비용 보정값]]&gt;$Q$3,$Q$3,표1_51121417203639[[#This Row],[기본 UG 비용]]+표1_51121417203639[[#This Row],[UG 비용 보정값]]),"")</f>
        <v>6750</v>
      </c>
      <c r="G20" s="6">
        <f>IFERROR(IF(표1_51121417203639[[#This Row],[도달 레벨]]=1,표1_51121417203639[[#This Row],[최종 UG 비용]],$G19+표1_51121417203639[[#This Row],[최종 UG 비용]]),"")</f>
        <v>29400</v>
      </c>
    </row>
    <row r="21" spans="2:7">
      <c r="B21" s="3">
        <v>12</v>
      </c>
      <c r="C21" s="5">
        <f>IF(표1_51121417203639[[#This Row],[이전 레벨]]=0,1,IF($C20&lt;$Q$4,$C20+1,""))</f>
        <v>13</v>
      </c>
      <c r="D21" s="3">
        <f>IFERROR(IF(표1_51121417203639[[#This Row],[도달 레벨]]=1,$L$3,IF($D20&lt;$Q$3,($L$3+(표1_51121417203639[[#This Row],[도달 레벨]]-1)*$M$3),IF(ISNUMBER(표1_51121417203639[[#This Row],[도달 레벨]])=TRUE,$Q$3,""))),"")</f>
        <v>1250</v>
      </c>
      <c r="E21" s="3">
        <f>IFERROR(IF(표1_51121417203639[[#This Row],[도달 레벨]]=1,$L$4,$E20+(QUOTIENT((표1_51121417203639[[#This Row],[도달 레벨]]),$N$4)*$M$4)),"")</f>
        <v>6600</v>
      </c>
      <c r="F21" s="6">
        <f>IFERROR(IF(표1_51121417203639[[#This Row],[기본 UG 비용]]+표1_51121417203639[[#This Row],[UG 비용 보정값]]&gt;$Q$3,$Q$3,표1_51121417203639[[#This Row],[기본 UG 비용]]+표1_51121417203639[[#This Row],[UG 비용 보정값]]),"")</f>
        <v>7850</v>
      </c>
      <c r="G21" s="6">
        <f>IFERROR(IF(표1_51121417203639[[#This Row],[도달 레벨]]=1,표1_51121417203639[[#This Row],[최종 UG 비용]],$G20+표1_51121417203639[[#This Row],[최종 UG 비용]]),"")</f>
        <v>37250</v>
      </c>
    </row>
    <row r="22" spans="2:7">
      <c r="B22" s="3">
        <v>13</v>
      </c>
      <c r="C22" s="5">
        <f>IF(표1_51121417203639[[#This Row],[이전 레벨]]=0,1,IF($C21&lt;$Q$4,$C21+1,""))</f>
        <v>14</v>
      </c>
      <c r="D22" s="3">
        <f>IFERROR(IF(표1_51121417203639[[#This Row],[도달 레벨]]=1,$L$3,IF($D21&lt;$Q$3,($L$3+(표1_51121417203639[[#This Row],[도달 레벨]]-1)*$M$3),IF(ISNUMBER(표1_51121417203639[[#This Row],[도달 레벨]])=TRUE,$Q$3,""))),"")</f>
        <v>1350</v>
      </c>
      <c r="E22" s="3">
        <f>IFERROR(IF(표1_51121417203639[[#This Row],[도달 레벨]]=1,$L$4,$E21+(QUOTIENT((표1_51121417203639[[#This Row],[도달 레벨]]),$N$4)*$M$4)),"")</f>
        <v>7600</v>
      </c>
      <c r="F22" s="6">
        <f>IFERROR(IF(표1_51121417203639[[#This Row],[기본 UG 비용]]+표1_51121417203639[[#This Row],[UG 비용 보정값]]&gt;$Q$3,$Q$3,표1_51121417203639[[#This Row],[기본 UG 비용]]+표1_51121417203639[[#This Row],[UG 비용 보정값]]),"")</f>
        <v>8950</v>
      </c>
      <c r="G22" s="6">
        <f>IFERROR(IF(표1_51121417203639[[#This Row],[도달 레벨]]=1,표1_51121417203639[[#This Row],[최종 UG 비용]],$G21+표1_51121417203639[[#This Row],[최종 UG 비용]]),"")</f>
        <v>46200</v>
      </c>
    </row>
    <row r="23" spans="2:7">
      <c r="B23" s="3">
        <v>14</v>
      </c>
      <c r="C23" s="5">
        <f>IF(표1_51121417203639[[#This Row],[이전 레벨]]=0,1,IF($C22&lt;$Q$4,$C22+1,""))</f>
        <v>15</v>
      </c>
      <c r="D23" s="3">
        <f>IFERROR(IF(표1_51121417203639[[#This Row],[도달 레벨]]=1,$L$3,IF($D22&lt;$Q$3,($L$3+(표1_51121417203639[[#This Row],[도달 레벨]]-1)*$M$3),IF(ISNUMBER(표1_51121417203639[[#This Row],[도달 레벨]])=TRUE,$Q$3,""))),"")</f>
        <v>1450</v>
      </c>
      <c r="E23" s="3">
        <f>IFERROR(IF(표1_51121417203639[[#This Row],[도달 레벨]]=1,$L$4,$E22+(QUOTIENT((표1_51121417203639[[#This Row],[도달 레벨]]),$N$4)*$M$4)),"")</f>
        <v>9100</v>
      </c>
      <c r="F23" s="6">
        <f>IFERROR(IF(표1_51121417203639[[#This Row],[기본 UG 비용]]+표1_51121417203639[[#This Row],[UG 비용 보정값]]&gt;$Q$3,$Q$3,표1_51121417203639[[#This Row],[기본 UG 비용]]+표1_51121417203639[[#This Row],[UG 비용 보정값]]),"")</f>
        <v>10550</v>
      </c>
      <c r="G23" s="6">
        <f>IFERROR(IF(표1_51121417203639[[#This Row],[도달 레벨]]=1,표1_51121417203639[[#This Row],[최종 UG 비용]],$G22+표1_51121417203639[[#This Row],[최종 UG 비용]]),"")</f>
        <v>56750</v>
      </c>
    </row>
    <row r="24" spans="2:7">
      <c r="B24" s="3">
        <v>15</v>
      </c>
      <c r="C24" s="5">
        <f>IF(표1_51121417203639[[#This Row],[이전 레벨]]=0,1,IF($C23&lt;$Q$4,$C23+1,""))</f>
        <v>16</v>
      </c>
      <c r="D24" s="3">
        <f>IFERROR(IF(표1_51121417203639[[#This Row],[도달 레벨]]=1,$L$3,IF($D23&lt;$Q$3,($L$3+(표1_51121417203639[[#This Row],[도달 레벨]]-1)*$M$3),IF(ISNUMBER(표1_51121417203639[[#This Row],[도달 레벨]])=TRUE,$Q$3,""))),"")</f>
        <v>1550</v>
      </c>
      <c r="E24" s="3">
        <f>IFERROR(IF(표1_51121417203639[[#This Row],[도달 레벨]]=1,$L$4,$E23+(QUOTIENT((표1_51121417203639[[#This Row],[도달 레벨]]),$N$4)*$M$4)),"")</f>
        <v>10600</v>
      </c>
      <c r="F24" s="6">
        <f>IFERROR(IF(표1_51121417203639[[#This Row],[기본 UG 비용]]+표1_51121417203639[[#This Row],[UG 비용 보정값]]&gt;$Q$3,$Q$3,표1_51121417203639[[#This Row],[기본 UG 비용]]+표1_51121417203639[[#This Row],[UG 비용 보정값]]),"")</f>
        <v>12150</v>
      </c>
      <c r="G24" s="6">
        <f>IFERROR(IF(표1_51121417203639[[#This Row],[도달 레벨]]=1,표1_51121417203639[[#This Row],[최종 UG 비용]],$G23+표1_51121417203639[[#This Row],[최종 UG 비용]]),"")</f>
        <v>68900</v>
      </c>
    </row>
    <row r="25" spans="2:7">
      <c r="B25" s="3">
        <v>16</v>
      </c>
      <c r="C25" s="5">
        <f>IF(표1_51121417203639[[#This Row],[이전 레벨]]=0,1,IF($C24&lt;$Q$4,$C24+1,""))</f>
        <v>17</v>
      </c>
      <c r="D25" s="3">
        <f>IFERROR(IF(표1_51121417203639[[#This Row],[도달 레벨]]=1,$L$3,IF($D24&lt;$Q$3,($L$3+(표1_51121417203639[[#This Row],[도달 레벨]]-1)*$M$3),IF(ISNUMBER(표1_51121417203639[[#This Row],[도달 레벨]])=TRUE,$Q$3,""))),"")</f>
        <v>1650</v>
      </c>
      <c r="E25" s="3">
        <f>IFERROR(IF(표1_51121417203639[[#This Row],[도달 레벨]]=1,$L$4,$E24+(QUOTIENT((표1_51121417203639[[#This Row],[도달 레벨]]),$N$4)*$M$4)),"")</f>
        <v>12100</v>
      </c>
      <c r="F25" s="6">
        <f>IFERROR(IF(표1_51121417203639[[#This Row],[기본 UG 비용]]+표1_51121417203639[[#This Row],[UG 비용 보정값]]&gt;$Q$3,$Q$3,표1_51121417203639[[#This Row],[기본 UG 비용]]+표1_51121417203639[[#This Row],[UG 비용 보정값]]),"")</f>
        <v>13750</v>
      </c>
      <c r="G25" s="6">
        <f>IFERROR(IF(표1_51121417203639[[#This Row],[도달 레벨]]=1,표1_51121417203639[[#This Row],[최종 UG 비용]],$G24+표1_51121417203639[[#This Row],[최종 UG 비용]]),"")</f>
        <v>82650</v>
      </c>
    </row>
    <row r="26" spans="2:7">
      <c r="B26" s="3">
        <v>17</v>
      </c>
      <c r="C26" s="5">
        <f>IF(표1_51121417203639[[#This Row],[이전 레벨]]=0,1,IF($C25&lt;$Q$4,$C25+1,""))</f>
        <v>18</v>
      </c>
      <c r="D26" s="3">
        <f>IFERROR(IF(표1_51121417203639[[#This Row],[도달 레벨]]=1,$L$3,IF($D25&lt;$Q$3,($L$3+(표1_51121417203639[[#This Row],[도달 레벨]]-1)*$M$3),IF(ISNUMBER(표1_51121417203639[[#This Row],[도달 레벨]])=TRUE,$Q$3,""))),"")</f>
        <v>1750</v>
      </c>
      <c r="E26" s="3">
        <f>IFERROR(IF(표1_51121417203639[[#This Row],[도달 레벨]]=1,$L$4,$E25+(QUOTIENT((표1_51121417203639[[#This Row],[도달 레벨]]),$N$4)*$M$4)),"")</f>
        <v>13600</v>
      </c>
      <c r="F26" s="6">
        <f>IFERROR(IF(표1_51121417203639[[#This Row],[기본 UG 비용]]+표1_51121417203639[[#This Row],[UG 비용 보정값]]&gt;$Q$3,$Q$3,표1_51121417203639[[#This Row],[기본 UG 비용]]+표1_51121417203639[[#This Row],[UG 비용 보정값]]),"")</f>
        <v>15350</v>
      </c>
      <c r="G26" s="6">
        <f>IFERROR(IF(표1_51121417203639[[#This Row],[도달 레벨]]=1,표1_51121417203639[[#This Row],[최종 UG 비용]],$G25+표1_51121417203639[[#This Row],[최종 UG 비용]]),"")</f>
        <v>98000</v>
      </c>
    </row>
    <row r="27" spans="2:7">
      <c r="B27" s="3">
        <v>18</v>
      </c>
      <c r="C27" s="5">
        <f>IF(표1_51121417203639[[#This Row],[이전 레벨]]=0,1,IF($C26&lt;$Q$4,$C26+1,""))</f>
        <v>19</v>
      </c>
      <c r="D27" s="3">
        <f>IFERROR(IF(표1_51121417203639[[#This Row],[도달 레벨]]=1,$L$3,IF($D26&lt;$Q$3,($L$3+(표1_51121417203639[[#This Row],[도달 레벨]]-1)*$M$3),IF(ISNUMBER(표1_51121417203639[[#This Row],[도달 레벨]])=TRUE,$Q$3,""))),"")</f>
        <v>1850</v>
      </c>
      <c r="E27" s="3">
        <f>IFERROR(IF(표1_51121417203639[[#This Row],[도달 레벨]]=1,$L$4,$E26+(QUOTIENT((표1_51121417203639[[#This Row],[도달 레벨]]),$N$4)*$M$4)),"")</f>
        <v>15100</v>
      </c>
      <c r="F27" s="6">
        <f>IFERROR(IF(표1_51121417203639[[#This Row],[기본 UG 비용]]+표1_51121417203639[[#This Row],[UG 비용 보정값]]&gt;$Q$3,$Q$3,표1_51121417203639[[#This Row],[기본 UG 비용]]+표1_51121417203639[[#This Row],[UG 비용 보정값]]),"")</f>
        <v>16950</v>
      </c>
      <c r="G27" s="6">
        <f>IFERROR(IF(표1_51121417203639[[#This Row],[도달 레벨]]=1,표1_51121417203639[[#This Row],[최종 UG 비용]],$G26+표1_51121417203639[[#This Row],[최종 UG 비용]]),"")</f>
        <v>114950</v>
      </c>
    </row>
    <row r="28" spans="2:7">
      <c r="B28" s="3">
        <v>19</v>
      </c>
      <c r="C28" s="5">
        <f>IF(표1_51121417203639[[#This Row],[이전 레벨]]=0,1,IF($C27&lt;$Q$4,$C27+1,""))</f>
        <v>20</v>
      </c>
      <c r="D28" s="3">
        <f>IFERROR(IF(표1_51121417203639[[#This Row],[도달 레벨]]=1,$L$3,IF($D27&lt;$Q$3,($L$3+(표1_51121417203639[[#This Row],[도달 레벨]]-1)*$M$3),IF(ISNUMBER(표1_51121417203639[[#This Row],[도달 레벨]])=TRUE,$Q$3,""))),"")</f>
        <v>1950</v>
      </c>
      <c r="E28" s="3">
        <f>IFERROR(IF(표1_51121417203639[[#This Row],[도달 레벨]]=1,$L$4,$E27+(QUOTIENT((표1_51121417203639[[#This Row],[도달 레벨]]),$N$4)*$M$4)),"")</f>
        <v>17100</v>
      </c>
      <c r="F28" s="6">
        <f>IFERROR(IF(표1_51121417203639[[#This Row],[기본 UG 비용]]+표1_51121417203639[[#This Row],[UG 비용 보정값]]&gt;$Q$3,$Q$3,표1_51121417203639[[#This Row],[기본 UG 비용]]+표1_51121417203639[[#This Row],[UG 비용 보정값]]),"")</f>
        <v>19050</v>
      </c>
      <c r="G28" s="6">
        <f>IFERROR(IF(표1_51121417203639[[#This Row],[도달 레벨]]=1,표1_51121417203639[[#This Row],[최종 UG 비용]],$G27+표1_51121417203639[[#This Row],[최종 UG 비용]]),"")</f>
        <v>134000</v>
      </c>
    </row>
    <row r="29" spans="2:7">
      <c r="B29" s="3">
        <v>20</v>
      </c>
      <c r="C29" s="5">
        <f>IF(표1_51121417203639[[#This Row],[이전 레벨]]=0,1,IF($C28&lt;$Q$4,$C28+1,""))</f>
        <v>21</v>
      </c>
      <c r="D29" s="3">
        <f>IFERROR(IF(표1_51121417203639[[#This Row],[도달 레벨]]=1,$L$3,IF($D28&lt;$Q$3,($L$3+(표1_51121417203639[[#This Row],[도달 레벨]]-1)*$M$3),IF(ISNUMBER(표1_51121417203639[[#This Row],[도달 레벨]])=TRUE,$Q$3,""))),"")</f>
        <v>2050</v>
      </c>
      <c r="E29" s="3">
        <f>IFERROR(IF(표1_51121417203639[[#This Row],[도달 레벨]]=1,$L$4,$E28+(QUOTIENT((표1_51121417203639[[#This Row],[도달 레벨]]),$N$4)*$M$4)),"")</f>
        <v>19100</v>
      </c>
      <c r="F29" s="6">
        <f>IFERROR(IF(표1_51121417203639[[#This Row],[기본 UG 비용]]+표1_51121417203639[[#This Row],[UG 비용 보정값]]&gt;$Q$3,$Q$3,표1_51121417203639[[#This Row],[기본 UG 비용]]+표1_51121417203639[[#This Row],[UG 비용 보정값]]),"")</f>
        <v>21150</v>
      </c>
      <c r="G29" s="6">
        <f>IFERROR(IF(표1_51121417203639[[#This Row],[도달 레벨]]=1,표1_51121417203639[[#This Row],[최종 UG 비용]],$G28+표1_51121417203639[[#This Row],[최종 UG 비용]]),"")</f>
        <v>155150</v>
      </c>
    </row>
    <row r="30" spans="2:7">
      <c r="B30" s="3">
        <v>21</v>
      </c>
      <c r="C30" s="5">
        <f>IF(표1_51121417203639[[#This Row],[이전 레벨]]=0,1,IF($C29&lt;$Q$4,$C29+1,""))</f>
        <v>22</v>
      </c>
      <c r="D30" s="3">
        <f>IFERROR(IF(표1_51121417203639[[#This Row],[도달 레벨]]=1,$L$3,IF($D29&lt;$Q$3,($L$3+(표1_51121417203639[[#This Row],[도달 레벨]]-1)*$M$3),IF(ISNUMBER(표1_51121417203639[[#This Row],[도달 레벨]])=TRUE,$Q$3,""))),"")</f>
        <v>2150</v>
      </c>
      <c r="E30" s="3">
        <f>IFERROR(IF(표1_51121417203639[[#This Row],[도달 레벨]]=1,$L$4,$E29+(QUOTIENT((표1_51121417203639[[#This Row],[도달 레벨]]),$N$4)*$M$4)),"")</f>
        <v>21100</v>
      </c>
      <c r="F30" s="6">
        <f>IFERROR(IF(표1_51121417203639[[#This Row],[기본 UG 비용]]+표1_51121417203639[[#This Row],[UG 비용 보정값]]&gt;$Q$3,$Q$3,표1_51121417203639[[#This Row],[기본 UG 비용]]+표1_51121417203639[[#This Row],[UG 비용 보정값]]),"")</f>
        <v>23250</v>
      </c>
      <c r="G30" s="6">
        <f>IFERROR(IF(표1_51121417203639[[#This Row],[도달 레벨]]=1,표1_51121417203639[[#This Row],[최종 UG 비용]],$G29+표1_51121417203639[[#This Row],[최종 UG 비용]]),"")</f>
        <v>178400</v>
      </c>
    </row>
    <row r="31" spans="2:7">
      <c r="B31" s="3">
        <v>22</v>
      </c>
      <c r="C31" s="5">
        <f>IF(표1_51121417203639[[#This Row],[이전 레벨]]=0,1,IF($C30&lt;$Q$4,$C30+1,""))</f>
        <v>23</v>
      </c>
      <c r="D31" s="3">
        <f>IFERROR(IF(표1_51121417203639[[#This Row],[도달 레벨]]=1,$L$3,IF($D30&lt;$Q$3,($L$3+(표1_51121417203639[[#This Row],[도달 레벨]]-1)*$M$3),IF(ISNUMBER(표1_51121417203639[[#This Row],[도달 레벨]])=TRUE,$Q$3,""))),"")</f>
        <v>2250</v>
      </c>
      <c r="E31" s="3">
        <f>IFERROR(IF(표1_51121417203639[[#This Row],[도달 레벨]]=1,$L$4,$E30+(QUOTIENT((표1_51121417203639[[#This Row],[도달 레벨]]),$N$4)*$M$4)),"")</f>
        <v>23100</v>
      </c>
      <c r="F31" s="6">
        <f>IFERROR(IF(표1_51121417203639[[#This Row],[기본 UG 비용]]+표1_51121417203639[[#This Row],[UG 비용 보정값]]&gt;$Q$3,$Q$3,표1_51121417203639[[#This Row],[기본 UG 비용]]+표1_51121417203639[[#This Row],[UG 비용 보정값]]),"")</f>
        <v>25350</v>
      </c>
      <c r="G31" s="6">
        <f>IFERROR(IF(표1_51121417203639[[#This Row],[도달 레벨]]=1,표1_51121417203639[[#This Row],[최종 UG 비용]],$G30+표1_51121417203639[[#This Row],[최종 UG 비용]]),"")</f>
        <v>203750</v>
      </c>
    </row>
    <row r="32" spans="2:7">
      <c r="B32" s="3">
        <v>23</v>
      </c>
      <c r="C32" s="5">
        <f>IF(표1_51121417203639[[#This Row],[이전 레벨]]=0,1,IF($C31&lt;$Q$4,$C31+1,""))</f>
        <v>24</v>
      </c>
      <c r="D32" s="3">
        <f>IFERROR(IF(표1_51121417203639[[#This Row],[도달 레벨]]=1,$L$3,IF($D31&lt;$Q$3,($L$3+(표1_51121417203639[[#This Row],[도달 레벨]]-1)*$M$3),IF(ISNUMBER(표1_51121417203639[[#This Row],[도달 레벨]])=TRUE,$Q$3,""))),"")</f>
        <v>2350</v>
      </c>
      <c r="E32" s="3">
        <f>IFERROR(IF(표1_51121417203639[[#This Row],[도달 레벨]]=1,$L$4,$E31+(QUOTIENT((표1_51121417203639[[#This Row],[도달 레벨]]),$N$4)*$M$4)),"")</f>
        <v>25100</v>
      </c>
      <c r="F32" s="6">
        <f>IFERROR(IF(표1_51121417203639[[#This Row],[기본 UG 비용]]+표1_51121417203639[[#This Row],[UG 비용 보정값]]&gt;$Q$3,$Q$3,표1_51121417203639[[#This Row],[기본 UG 비용]]+표1_51121417203639[[#This Row],[UG 비용 보정값]]),"")</f>
        <v>27450</v>
      </c>
      <c r="G32" s="6">
        <f>IFERROR(IF(표1_51121417203639[[#This Row],[도달 레벨]]=1,표1_51121417203639[[#This Row],[최종 UG 비용]],$G31+표1_51121417203639[[#This Row],[최종 UG 비용]]),"")</f>
        <v>231200</v>
      </c>
    </row>
    <row r="33" spans="2:7">
      <c r="B33" s="3">
        <v>24</v>
      </c>
      <c r="C33" s="5">
        <f>IF(표1_51121417203639[[#This Row],[이전 레벨]]=0,1,IF($C32&lt;$Q$4,$C32+1,""))</f>
        <v>25</v>
      </c>
      <c r="D33" s="3">
        <f>IFERROR(IF(표1_51121417203639[[#This Row],[도달 레벨]]=1,$L$3,IF($D32&lt;$Q$3,($L$3+(표1_51121417203639[[#This Row],[도달 레벨]]-1)*$M$3),IF(ISNUMBER(표1_51121417203639[[#This Row],[도달 레벨]])=TRUE,$Q$3,""))),"")</f>
        <v>2450</v>
      </c>
      <c r="E33" s="3">
        <f>IFERROR(IF(표1_51121417203639[[#This Row],[도달 레벨]]=1,$L$4,$E32+(QUOTIENT((표1_51121417203639[[#This Row],[도달 레벨]]),$N$4)*$M$4)),"")</f>
        <v>27600</v>
      </c>
      <c r="F33" s="6">
        <f>IFERROR(IF(표1_51121417203639[[#This Row],[기본 UG 비용]]+표1_51121417203639[[#This Row],[UG 비용 보정값]]&gt;$Q$3,$Q$3,표1_51121417203639[[#This Row],[기본 UG 비용]]+표1_51121417203639[[#This Row],[UG 비용 보정값]]),"")</f>
        <v>30050</v>
      </c>
      <c r="G33" s="6">
        <f>IFERROR(IF(표1_51121417203639[[#This Row],[도달 레벨]]=1,표1_51121417203639[[#This Row],[최종 UG 비용]],$G32+표1_51121417203639[[#This Row],[최종 UG 비용]]),"")</f>
        <v>261250</v>
      </c>
    </row>
    <row r="34" spans="2:7">
      <c r="B34" s="3">
        <v>25</v>
      </c>
      <c r="C34" s="5">
        <f>IF(표1_51121417203639[[#This Row],[이전 레벨]]=0,1,IF($C33&lt;$Q$4,$C33+1,""))</f>
        <v>26</v>
      </c>
      <c r="D34" s="3">
        <f>IFERROR(IF(표1_51121417203639[[#This Row],[도달 레벨]]=1,$L$3,IF($D33&lt;$Q$3,($L$3+(표1_51121417203639[[#This Row],[도달 레벨]]-1)*$M$3),IF(ISNUMBER(표1_51121417203639[[#This Row],[도달 레벨]])=TRUE,$Q$3,""))),"")</f>
        <v>2550</v>
      </c>
      <c r="E34" s="3">
        <f>IFERROR(IF(표1_51121417203639[[#This Row],[도달 레벨]]=1,$L$4,$E33+(QUOTIENT((표1_51121417203639[[#This Row],[도달 레벨]]),$N$4)*$M$4)),"")</f>
        <v>30100</v>
      </c>
      <c r="F34" s="6">
        <f>IFERROR(IF(표1_51121417203639[[#This Row],[기본 UG 비용]]+표1_51121417203639[[#This Row],[UG 비용 보정값]]&gt;$Q$3,$Q$3,표1_51121417203639[[#This Row],[기본 UG 비용]]+표1_51121417203639[[#This Row],[UG 비용 보정값]]),"")</f>
        <v>32650</v>
      </c>
      <c r="G34" s="6">
        <f>IFERROR(IF(표1_51121417203639[[#This Row],[도달 레벨]]=1,표1_51121417203639[[#This Row],[최종 UG 비용]],$G33+표1_51121417203639[[#This Row],[최종 UG 비용]]),"")</f>
        <v>293900</v>
      </c>
    </row>
    <row r="35" spans="2:7">
      <c r="B35" s="3">
        <v>26</v>
      </c>
      <c r="C35" s="5">
        <f>IF(표1_51121417203639[[#This Row],[이전 레벨]]=0,1,IF($C34&lt;$Q$4,$C34+1,""))</f>
        <v>27</v>
      </c>
      <c r="D35" s="3">
        <f>IFERROR(IF(표1_51121417203639[[#This Row],[도달 레벨]]=1,$L$3,IF($D34&lt;$Q$3,($L$3+(표1_51121417203639[[#This Row],[도달 레벨]]-1)*$M$3),IF(ISNUMBER(표1_51121417203639[[#This Row],[도달 레벨]])=TRUE,$Q$3,""))),"")</f>
        <v>2650</v>
      </c>
      <c r="E35" s="3">
        <f>IFERROR(IF(표1_51121417203639[[#This Row],[도달 레벨]]=1,$L$4,$E34+(QUOTIENT((표1_51121417203639[[#This Row],[도달 레벨]]),$N$4)*$M$4)),"")</f>
        <v>32600</v>
      </c>
      <c r="F35" s="6">
        <f>IFERROR(IF(표1_51121417203639[[#This Row],[기본 UG 비용]]+표1_51121417203639[[#This Row],[UG 비용 보정값]]&gt;$Q$3,$Q$3,표1_51121417203639[[#This Row],[기본 UG 비용]]+표1_51121417203639[[#This Row],[UG 비용 보정값]]),"")</f>
        <v>35250</v>
      </c>
      <c r="G35" s="6">
        <f>IFERROR(IF(표1_51121417203639[[#This Row],[도달 레벨]]=1,표1_51121417203639[[#This Row],[최종 UG 비용]],$G34+표1_51121417203639[[#This Row],[최종 UG 비용]]),"")</f>
        <v>329150</v>
      </c>
    </row>
    <row r="36" spans="2:7">
      <c r="B36" s="3">
        <v>27</v>
      </c>
      <c r="C36" s="5">
        <f>IF(표1_51121417203639[[#This Row],[이전 레벨]]=0,1,IF($C35&lt;$Q$4,$C35+1,""))</f>
        <v>28</v>
      </c>
      <c r="D36" s="3">
        <f>IFERROR(IF(표1_51121417203639[[#This Row],[도달 레벨]]=1,$L$3,IF($D35&lt;$Q$3,($L$3+(표1_51121417203639[[#This Row],[도달 레벨]]-1)*$M$3),IF(ISNUMBER(표1_51121417203639[[#This Row],[도달 레벨]])=TRUE,$Q$3,""))),"")</f>
        <v>2750</v>
      </c>
      <c r="E36" s="3">
        <f>IFERROR(IF(표1_51121417203639[[#This Row],[도달 레벨]]=1,$L$4,$E35+(QUOTIENT((표1_51121417203639[[#This Row],[도달 레벨]]),$N$4)*$M$4)),"")</f>
        <v>35100</v>
      </c>
      <c r="F36" s="6">
        <f>IFERROR(IF(표1_51121417203639[[#This Row],[기본 UG 비용]]+표1_51121417203639[[#This Row],[UG 비용 보정값]]&gt;$Q$3,$Q$3,표1_51121417203639[[#This Row],[기본 UG 비용]]+표1_51121417203639[[#This Row],[UG 비용 보정값]]),"")</f>
        <v>37850</v>
      </c>
      <c r="G36" s="6">
        <f>IFERROR(IF(표1_51121417203639[[#This Row],[도달 레벨]]=1,표1_51121417203639[[#This Row],[최종 UG 비용]],$G35+표1_51121417203639[[#This Row],[최종 UG 비용]]),"")</f>
        <v>367000</v>
      </c>
    </row>
    <row r="37" spans="2:7">
      <c r="B37" s="3">
        <v>28</v>
      </c>
      <c r="C37" s="5">
        <f>IF(표1_51121417203639[[#This Row],[이전 레벨]]=0,1,IF($C36&lt;$Q$4,$C36+1,""))</f>
        <v>29</v>
      </c>
      <c r="D37" s="3">
        <f>IFERROR(IF(표1_51121417203639[[#This Row],[도달 레벨]]=1,$L$3,IF($D36&lt;$Q$3,($L$3+(표1_51121417203639[[#This Row],[도달 레벨]]-1)*$M$3),IF(ISNUMBER(표1_51121417203639[[#This Row],[도달 레벨]])=TRUE,$Q$3,""))),"")</f>
        <v>2850</v>
      </c>
      <c r="E37" s="3">
        <f>IFERROR(IF(표1_51121417203639[[#This Row],[도달 레벨]]=1,$L$4,$E36+(QUOTIENT((표1_51121417203639[[#This Row],[도달 레벨]]),$N$4)*$M$4)),"")</f>
        <v>37600</v>
      </c>
      <c r="F37" s="6">
        <f>IFERROR(IF(표1_51121417203639[[#This Row],[기본 UG 비용]]+표1_51121417203639[[#This Row],[UG 비용 보정값]]&gt;$Q$3,$Q$3,표1_51121417203639[[#This Row],[기본 UG 비용]]+표1_51121417203639[[#This Row],[UG 비용 보정값]]),"")</f>
        <v>40450</v>
      </c>
      <c r="G37" s="6">
        <f>IFERROR(IF(표1_51121417203639[[#This Row],[도달 레벨]]=1,표1_51121417203639[[#This Row],[최종 UG 비용]],$G36+표1_51121417203639[[#This Row],[최종 UG 비용]]),"")</f>
        <v>407450</v>
      </c>
    </row>
    <row r="38" spans="2:7">
      <c r="B38" s="3">
        <v>29</v>
      </c>
      <c r="C38" s="5">
        <f>IF(표1_51121417203639[[#This Row],[이전 레벨]]=0,1,IF($C37&lt;$Q$4,$C37+1,""))</f>
        <v>30</v>
      </c>
      <c r="D38" s="3">
        <f>IFERROR(IF(표1_51121417203639[[#This Row],[도달 레벨]]=1,$L$3,IF($D37&lt;$Q$3,($L$3+(표1_51121417203639[[#This Row],[도달 레벨]]-1)*$M$3),IF(ISNUMBER(표1_51121417203639[[#This Row],[도달 레벨]])=TRUE,$Q$3,""))),"")</f>
        <v>2950</v>
      </c>
      <c r="E38" s="3">
        <f>IFERROR(IF(표1_51121417203639[[#This Row],[도달 레벨]]=1,$L$4,$E37+(QUOTIENT((표1_51121417203639[[#This Row],[도달 레벨]]),$N$4)*$M$4)),"")</f>
        <v>40600</v>
      </c>
      <c r="F38" s="6">
        <f>IFERROR(IF(표1_51121417203639[[#This Row],[기본 UG 비용]]+표1_51121417203639[[#This Row],[UG 비용 보정값]]&gt;$Q$3,$Q$3,표1_51121417203639[[#This Row],[기본 UG 비용]]+표1_51121417203639[[#This Row],[UG 비용 보정값]]),"")</f>
        <v>43550</v>
      </c>
      <c r="G38" s="6">
        <f>IFERROR(IF(표1_51121417203639[[#This Row],[도달 레벨]]=1,표1_51121417203639[[#This Row],[최종 UG 비용]],$G37+표1_51121417203639[[#This Row],[최종 UG 비용]]),"")</f>
        <v>451000</v>
      </c>
    </row>
    <row r="39" spans="2:7">
      <c r="B39" s="3">
        <v>30</v>
      </c>
      <c r="C39" s="5">
        <f>IF(표1_51121417203639[[#This Row],[이전 레벨]]=0,1,IF($C38&lt;$Q$4,$C38+1,""))</f>
        <v>31</v>
      </c>
      <c r="D39" s="3">
        <f>IFERROR(IF(표1_51121417203639[[#This Row],[도달 레벨]]=1,$L$3,IF($D38&lt;$Q$3,($L$3+(표1_51121417203639[[#This Row],[도달 레벨]]-1)*$M$3),IF(ISNUMBER(표1_51121417203639[[#This Row],[도달 레벨]])=TRUE,$Q$3,""))),"")</f>
        <v>3050</v>
      </c>
      <c r="E39" s="3">
        <f>IFERROR(IF(표1_51121417203639[[#This Row],[도달 레벨]]=1,$L$4,$E38+(QUOTIENT((표1_51121417203639[[#This Row],[도달 레벨]]),$N$4)*$M$4)),"")</f>
        <v>43600</v>
      </c>
      <c r="F39" s="6">
        <f>IFERROR(IF(표1_51121417203639[[#This Row],[기본 UG 비용]]+표1_51121417203639[[#This Row],[UG 비용 보정값]]&gt;$Q$3,$Q$3,표1_51121417203639[[#This Row],[기본 UG 비용]]+표1_51121417203639[[#This Row],[UG 비용 보정값]]),"")</f>
        <v>46650</v>
      </c>
      <c r="G39" s="6">
        <f>IFERROR(IF(표1_51121417203639[[#This Row],[도달 레벨]]=1,표1_51121417203639[[#This Row],[최종 UG 비용]],$G38+표1_51121417203639[[#This Row],[최종 UG 비용]]),"")</f>
        <v>497650</v>
      </c>
    </row>
    <row r="40" spans="2:7">
      <c r="B40" s="3">
        <v>31</v>
      </c>
      <c r="C40" s="5">
        <f>IF(표1_51121417203639[[#This Row],[이전 레벨]]=0,1,IF($C39&lt;$Q$4,$C39+1,""))</f>
        <v>32</v>
      </c>
      <c r="D40" s="3">
        <f>IFERROR(IF(표1_51121417203639[[#This Row],[도달 레벨]]=1,$L$3,IF($D39&lt;$Q$3,($L$3+(표1_51121417203639[[#This Row],[도달 레벨]]-1)*$M$3),IF(ISNUMBER(표1_51121417203639[[#This Row],[도달 레벨]])=TRUE,$Q$3,""))),"")</f>
        <v>3150</v>
      </c>
      <c r="E40" s="3">
        <f>IFERROR(IF(표1_51121417203639[[#This Row],[도달 레벨]]=1,$L$4,$E39+(QUOTIENT((표1_51121417203639[[#This Row],[도달 레벨]]),$N$4)*$M$4)),"")</f>
        <v>46600</v>
      </c>
      <c r="F40" s="6">
        <f>IFERROR(IF(표1_51121417203639[[#This Row],[기본 UG 비용]]+표1_51121417203639[[#This Row],[UG 비용 보정값]]&gt;$Q$3,$Q$3,표1_51121417203639[[#This Row],[기본 UG 비용]]+표1_51121417203639[[#This Row],[UG 비용 보정값]]),"")</f>
        <v>49750</v>
      </c>
      <c r="G40" s="6">
        <f>IFERROR(IF(표1_51121417203639[[#This Row],[도달 레벨]]=1,표1_51121417203639[[#This Row],[최종 UG 비용]],$G39+표1_51121417203639[[#This Row],[최종 UG 비용]]),"")</f>
        <v>547400</v>
      </c>
    </row>
    <row r="41" spans="2:7">
      <c r="B41" s="3">
        <v>32</v>
      </c>
      <c r="C41" s="5">
        <f>IF(표1_51121417203639[[#This Row],[이전 레벨]]=0,1,IF($C40&lt;$Q$4,$C40+1,""))</f>
        <v>33</v>
      </c>
      <c r="D41" s="3">
        <f>IFERROR(IF(표1_51121417203639[[#This Row],[도달 레벨]]=1,$L$3,IF($D40&lt;$Q$3,($L$3+(표1_51121417203639[[#This Row],[도달 레벨]]-1)*$M$3),IF(ISNUMBER(표1_51121417203639[[#This Row],[도달 레벨]])=TRUE,$Q$3,""))),"")</f>
        <v>3250</v>
      </c>
      <c r="E41" s="3">
        <f>IFERROR(IF(표1_51121417203639[[#This Row],[도달 레벨]]=1,$L$4,$E40+(QUOTIENT((표1_51121417203639[[#This Row],[도달 레벨]]),$N$4)*$M$4)),"")</f>
        <v>49600</v>
      </c>
      <c r="F41" s="6">
        <f>IFERROR(IF(표1_51121417203639[[#This Row],[기본 UG 비용]]+표1_51121417203639[[#This Row],[UG 비용 보정값]]&gt;$Q$3,$Q$3,표1_51121417203639[[#This Row],[기본 UG 비용]]+표1_51121417203639[[#This Row],[UG 비용 보정값]]),"")</f>
        <v>52850</v>
      </c>
      <c r="G41" s="6">
        <f>IFERROR(IF(표1_51121417203639[[#This Row],[도달 레벨]]=1,표1_51121417203639[[#This Row],[최종 UG 비용]],$G40+표1_51121417203639[[#This Row],[최종 UG 비용]]),"")</f>
        <v>600250</v>
      </c>
    </row>
    <row r="42" spans="2:7">
      <c r="B42" s="3">
        <v>33</v>
      </c>
      <c r="C42" s="5">
        <f>IF(표1_51121417203639[[#This Row],[이전 레벨]]=0,1,IF($C41&lt;$Q$4,$C41+1,""))</f>
        <v>34</v>
      </c>
      <c r="D42" s="3">
        <f>IFERROR(IF(표1_51121417203639[[#This Row],[도달 레벨]]=1,$L$3,IF($D41&lt;$Q$3,($L$3+(표1_51121417203639[[#This Row],[도달 레벨]]-1)*$M$3),IF(ISNUMBER(표1_51121417203639[[#This Row],[도달 레벨]])=TRUE,$Q$3,""))),"")</f>
        <v>3350</v>
      </c>
      <c r="E42" s="3">
        <f>IFERROR(IF(표1_51121417203639[[#This Row],[도달 레벨]]=1,$L$4,$E41+(QUOTIENT((표1_51121417203639[[#This Row],[도달 레벨]]),$N$4)*$M$4)),"")</f>
        <v>52600</v>
      </c>
      <c r="F42" s="6">
        <f>IFERROR(IF(표1_51121417203639[[#This Row],[기본 UG 비용]]+표1_51121417203639[[#This Row],[UG 비용 보정값]]&gt;$Q$3,$Q$3,표1_51121417203639[[#This Row],[기본 UG 비용]]+표1_51121417203639[[#This Row],[UG 비용 보정값]]),"")</f>
        <v>55950</v>
      </c>
      <c r="G42" s="6">
        <f>IFERROR(IF(표1_51121417203639[[#This Row],[도달 레벨]]=1,표1_51121417203639[[#This Row],[최종 UG 비용]],$G41+표1_51121417203639[[#This Row],[최종 UG 비용]]),"")</f>
        <v>656200</v>
      </c>
    </row>
    <row r="43" spans="2:7">
      <c r="B43" s="3">
        <v>34</v>
      </c>
      <c r="C43" s="5">
        <f>IF(표1_51121417203639[[#This Row],[이전 레벨]]=0,1,IF($C42&lt;$Q$4,$C42+1,""))</f>
        <v>35</v>
      </c>
      <c r="D43" s="3">
        <f>IFERROR(IF(표1_51121417203639[[#This Row],[도달 레벨]]=1,$L$3,IF($D42&lt;$Q$3,($L$3+(표1_51121417203639[[#This Row],[도달 레벨]]-1)*$M$3),IF(ISNUMBER(표1_51121417203639[[#This Row],[도달 레벨]])=TRUE,$Q$3,""))),"")</f>
        <v>3450</v>
      </c>
      <c r="E43" s="3">
        <f>IFERROR(IF(표1_51121417203639[[#This Row],[도달 레벨]]=1,$L$4,$E42+(QUOTIENT((표1_51121417203639[[#This Row],[도달 레벨]]),$N$4)*$M$4)),"")</f>
        <v>56100</v>
      </c>
      <c r="F43" s="6">
        <f>IFERROR(IF(표1_51121417203639[[#This Row],[기본 UG 비용]]+표1_51121417203639[[#This Row],[UG 비용 보정값]]&gt;$Q$3,$Q$3,표1_51121417203639[[#This Row],[기본 UG 비용]]+표1_51121417203639[[#This Row],[UG 비용 보정값]]),"")</f>
        <v>59550</v>
      </c>
      <c r="G43" s="6">
        <f>IFERROR(IF(표1_51121417203639[[#This Row],[도달 레벨]]=1,표1_51121417203639[[#This Row],[최종 UG 비용]],$G42+표1_51121417203639[[#This Row],[최종 UG 비용]]),"")</f>
        <v>715750</v>
      </c>
    </row>
    <row r="44" spans="2:7">
      <c r="B44" s="3">
        <v>35</v>
      </c>
      <c r="C44" s="5">
        <f>IF(표1_51121417203639[[#This Row],[이전 레벨]]=0,1,IF($C43&lt;$Q$4,$C43+1,""))</f>
        <v>36</v>
      </c>
      <c r="D44" s="3">
        <f>IFERROR(IF(표1_51121417203639[[#This Row],[도달 레벨]]=1,$L$3,IF($D43&lt;$Q$3,($L$3+(표1_51121417203639[[#This Row],[도달 레벨]]-1)*$M$3),IF(ISNUMBER(표1_51121417203639[[#This Row],[도달 레벨]])=TRUE,$Q$3,""))),"")</f>
        <v>3550</v>
      </c>
      <c r="E44" s="3">
        <f>IFERROR(IF(표1_51121417203639[[#This Row],[도달 레벨]]=1,$L$4,$E43+(QUOTIENT((표1_51121417203639[[#This Row],[도달 레벨]]),$N$4)*$M$4)),"")</f>
        <v>59600</v>
      </c>
      <c r="F44" s="6">
        <f>IFERROR(IF(표1_51121417203639[[#This Row],[기본 UG 비용]]+표1_51121417203639[[#This Row],[UG 비용 보정값]]&gt;$Q$3,$Q$3,표1_51121417203639[[#This Row],[기본 UG 비용]]+표1_51121417203639[[#This Row],[UG 비용 보정값]]),"")</f>
        <v>63150</v>
      </c>
      <c r="G44" s="6">
        <f>IFERROR(IF(표1_51121417203639[[#This Row],[도달 레벨]]=1,표1_51121417203639[[#This Row],[최종 UG 비용]],$G43+표1_51121417203639[[#This Row],[최종 UG 비용]]),"")</f>
        <v>778900</v>
      </c>
    </row>
    <row r="45" spans="2:7">
      <c r="B45" s="3">
        <v>36</v>
      </c>
      <c r="C45" s="5">
        <f>IF(표1_51121417203639[[#This Row],[이전 레벨]]=0,1,IF($C44&lt;$Q$4,$C44+1,""))</f>
        <v>37</v>
      </c>
      <c r="D45" s="3">
        <f>IFERROR(IF(표1_51121417203639[[#This Row],[도달 레벨]]=1,$L$3,IF($D44&lt;$Q$3,($L$3+(표1_51121417203639[[#This Row],[도달 레벨]]-1)*$M$3),IF(ISNUMBER(표1_51121417203639[[#This Row],[도달 레벨]])=TRUE,$Q$3,""))),"")</f>
        <v>3650</v>
      </c>
      <c r="E45" s="3">
        <f>IFERROR(IF(표1_51121417203639[[#This Row],[도달 레벨]]=1,$L$4,$E44+(QUOTIENT((표1_51121417203639[[#This Row],[도달 레벨]]),$N$4)*$M$4)),"")</f>
        <v>63100</v>
      </c>
      <c r="F45" s="6">
        <f>IFERROR(IF(표1_51121417203639[[#This Row],[기본 UG 비용]]+표1_51121417203639[[#This Row],[UG 비용 보정값]]&gt;$Q$3,$Q$3,표1_51121417203639[[#This Row],[기본 UG 비용]]+표1_51121417203639[[#This Row],[UG 비용 보정값]]),"")</f>
        <v>66750</v>
      </c>
      <c r="G45" s="6">
        <f>IFERROR(IF(표1_51121417203639[[#This Row],[도달 레벨]]=1,표1_51121417203639[[#This Row],[최종 UG 비용]],$G44+표1_51121417203639[[#This Row],[최종 UG 비용]]),"")</f>
        <v>845650</v>
      </c>
    </row>
    <row r="46" spans="2:7">
      <c r="B46" s="3">
        <v>37</v>
      </c>
      <c r="C46" s="5">
        <f>IF(표1_51121417203639[[#This Row],[이전 레벨]]=0,1,IF($C45&lt;$Q$4,$C45+1,""))</f>
        <v>38</v>
      </c>
      <c r="D46" s="3">
        <f>IFERROR(IF(표1_51121417203639[[#This Row],[도달 레벨]]=1,$L$3,IF($D45&lt;$Q$3,($L$3+(표1_51121417203639[[#This Row],[도달 레벨]]-1)*$M$3),IF(ISNUMBER(표1_51121417203639[[#This Row],[도달 레벨]])=TRUE,$Q$3,""))),"")</f>
        <v>3750</v>
      </c>
      <c r="E46" s="3">
        <f>IFERROR(IF(표1_51121417203639[[#This Row],[도달 레벨]]=1,$L$4,$E45+(QUOTIENT((표1_51121417203639[[#This Row],[도달 레벨]]),$N$4)*$M$4)),"")</f>
        <v>66600</v>
      </c>
      <c r="F46" s="6">
        <f>IFERROR(IF(표1_51121417203639[[#This Row],[기본 UG 비용]]+표1_51121417203639[[#This Row],[UG 비용 보정값]]&gt;$Q$3,$Q$3,표1_51121417203639[[#This Row],[기본 UG 비용]]+표1_51121417203639[[#This Row],[UG 비용 보정값]]),"")</f>
        <v>70350</v>
      </c>
      <c r="G46" s="6">
        <f>IFERROR(IF(표1_51121417203639[[#This Row],[도달 레벨]]=1,표1_51121417203639[[#This Row],[최종 UG 비용]],$G45+표1_51121417203639[[#This Row],[최종 UG 비용]]),"")</f>
        <v>916000</v>
      </c>
    </row>
    <row r="47" spans="2:7">
      <c r="B47" s="3">
        <v>38</v>
      </c>
      <c r="C47" s="5">
        <f>IF(표1_51121417203639[[#This Row],[이전 레벨]]=0,1,IF($C46&lt;$Q$4,$C46+1,""))</f>
        <v>39</v>
      </c>
      <c r="D47" s="3">
        <f>IFERROR(IF(표1_51121417203639[[#This Row],[도달 레벨]]=1,$L$3,IF($D46&lt;$Q$3,($L$3+(표1_51121417203639[[#This Row],[도달 레벨]]-1)*$M$3),IF(ISNUMBER(표1_51121417203639[[#This Row],[도달 레벨]])=TRUE,$Q$3,""))),"")</f>
        <v>3850</v>
      </c>
      <c r="E47" s="3">
        <f>IFERROR(IF(표1_51121417203639[[#This Row],[도달 레벨]]=1,$L$4,$E46+(QUOTIENT((표1_51121417203639[[#This Row],[도달 레벨]]),$N$4)*$M$4)),"")</f>
        <v>70100</v>
      </c>
      <c r="F47" s="6">
        <f>IFERROR(IF(표1_51121417203639[[#This Row],[기본 UG 비용]]+표1_51121417203639[[#This Row],[UG 비용 보정값]]&gt;$Q$3,$Q$3,표1_51121417203639[[#This Row],[기본 UG 비용]]+표1_51121417203639[[#This Row],[UG 비용 보정값]]),"")</f>
        <v>73950</v>
      </c>
      <c r="G47" s="6">
        <f>IFERROR(IF(표1_51121417203639[[#This Row],[도달 레벨]]=1,표1_51121417203639[[#This Row],[최종 UG 비용]],$G46+표1_51121417203639[[#This Row],[최종 UG 비용]]),"")</f>
        <v>989950</v>
      </c>
    </row>
    <row r="48" spans="2:7">
      <c r="B48" s="3">
        <v>39</v>
      </c>
      <c r="C48" s="5">
        <f>IF(표1_51121417203639[[#This Row],[이전 레벨]]=0,1,IF($C47&lt;$Q$4,$C47+1,""))</f>
        <v>40</v>
      </c>
      <c r="D48" s="3">
        <f>IFERROR(IF(표1_51121417203639[[#This Row],[도달 레벨]]=1,$L$3,IF($D47&lt;$Q$3,($L$3+(표1_51121417203639[[#This Row],[도달 레벨]]-1)*$M$3),IF(ISNUMBER(표1_51121417203639[[#This Row],[도달 레벨]])=TRUE,$Q$3,""))),"")</f>
        <v>3950</v>
      </c>
      <c r="E48" s="3">
        <f>IFERROR(IF(표1_51121417203639[[#This Row],[도달 레벨]]=1,$L$4,$E47+(QUOTIENT((표1_51121417203639[[#This Row],[도달 레벨]]),$N$4)*$M$4)),"")</f>
        <v>74100</v>
      </c>
      <c r="F48" s="6">
        <f>IFERROR(IF(표1_51121417203639[[#This Row],[기본 UG 비용]]+표1_51121417203639[[#This Row],[UG 비용 보정값]]&gt;$Q$3,$Q$3,표1_51121417203639[[#This Row],[기본 UG 비용]]+표1_51121417203639[[#This Row],[UG 비용 보정값]]),"")</f>
        <v>78050</v>
      </c>
      <c r="G48" s="6">
        <f>IFERROR(IF(표1_51121417203639[[#This Row],[도달 레벨]]=1,표1_51121417203639[[#This Row],[최종 UG 비용]],$G47+표1_51121417203639[[#This Row],[최종 UG 비용]]),"")</f>
        <v>1068000</v>
      </c>
    </row>
    <row r="49" spans="2:7">
      <c r="B49" s="3">
        <v>40</v>
      </c>
      <c r="C49" s="5" t="str">
        <f>IF(표1_51121417203639[[#This Row],[이전 레벨]]=0,1,IF($C48&lt;$Q$4,$C48+1,""))</f>
        <v/>
      </c>
      <c r="D49" s="3" t="str">
        <f>IFERROR(IF(표1_51121417203639[[#This Row],[도달 레벨]]=1,$L$3,IF($D48&lt;$Q$3,($L$3+(표1_51121417203639[[#This Row],[도달 레벨]]-1)*$M$3),IF(ISNUMBER(표1_51121417203639[[#This Row],[도달 레벨]])=TRUE,$Q$3,""))),"")</f>
        <v/>
      </c>
      <c r="E49" s="3" t="str">
        <f>IFERROR(IF(표1_51121417203639[[#This Row],[도달 레벨]]=1,$L$4,$E48+(QUOTIENT((표1_51121417203639[[#This Row],[도달 레벨]]),$N$4)*$M$4)),"")</f>
        <v/>
      </c>
      <c r="F49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49" s="6" t="str">
        <f>IFERROR(IF(표1_51121417203639[[#This Row],[도달 레벨]]=1,표1_51121417203639[[#This Row],[최종 UG 비용]],$G48+표1_51121417203639[[#This Row],[최종 UG 비용]]),"")</f>
        <v/>
      </c>
    </row>
    <row r="50" spans="2:7">
      <c r="B50" s="3">
        <v>41</v>
      </c>
      <c r="C50" s="5" t="str">
        <f>IF(표1_51121417203639[[#This Row],[이전 레벨]]=0,1,IF($C49&lt;$Q$4,$C49+1,""))</f>
        <v/>
      </c>
      <c r="D50" s="3" t="str">
        <f>IFERROR(IF(표1_51121417203639[[#This Row],[도달 레벨]]=1,$L$3,IF($D49&lt;$Q$3,($L$3+(표1_51121417203639[[#This Row],[도달 레벨]]-1)*$M$3),IF(ISNUMBER(표1_51121417203639[[#This Row],[도달 레벨]])=TRUE,$Q$3,""))),"")</f>
        <v/>
      </c>
      <c r="E50" s="3" t="str">
        <f>IFERROR(IF(표1_51121417203639[[#This Row],[도달 레벨]]=1,$L$4,$E49+(QUOTIENT((표1_51121417203639[[#This Row],[도달 레벨]]),$N$4)*$M$4)),"")</f>
        <v/>
      </c>
      <c r="F50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50" s="6" t="str">
        <f>IFERROR(IF(표1_51121417203639[[#This Row],[도달 레벨]]=1,표1_51121417203639[[#This Row],[최종 UG 비용]],$G49+표1_51121417203639[[#This Row],[최종 UG 비용]]),"")</f>
        <v/>
      </c>
    </row>
    <row r="51" spans="2:7">
      <c r="B51" s="3">
        <v>42</v>
      </c>
      <c r="C51" s="5" t="str">
        <f>IF(표1_51121417203639[[#This Row],[이전 레벨]]=0,1,IF($C50&lt;$Q$4,$C50+1,""))</f>
        <v/>
      </c>
      <c r="D51" s="3" t="str">
        <f>IFERROR(IF(표1_51121417203639[[#This Row],[도달 레벨]]=1,$L$3,IF($D50&lt;$Q$3,($L$3+(표1_51121417203639[[#This Row],[도달 레벨]]-1)*$M$3),IF(ISNUMBER(표1_51121417203639[[#This Row],[도달 레벨]])=TRUE,$Q$3,""))),"")</f>
        <v/>
      </c>
      <c r="E51" s="3" t="str">
        <f>IFERROR(IF(표1_51121417203639[[#This Row],[도달 레벨]]=1,$L$4,$E50+(QUOTIENT((표1_51121417203639[[#This Row],[도달 레벨]]),$N$4)*$M$4)),"")</f>
        <v/>
      </c>
      <c r="F51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51" s="6" t="str">
        <f>IFERROR(IF(표1_51121417203639[[#This Row],[도달 레벨]]=1,표1_51121417203639[[#This Row],[최종 UG 비용]],$G50+표1_51121417203639[[#This Row],[최종 UG 비용]]),"")</f>
        <v/>
      </c>
    </row>
    <row r="52" spans="2:7">
      <c r="B52" s="3">
        <v>43</v>
      </c>
      <c r="C52" s="5" t="str">
        <f>IF(표1_51121417203639[[#This Row],[이전 레벨]]=0,1,IF($C51&lt;$Q$4,$C51+1,""))</f>
        <v/>
      </c>
      <c r="D52" s="3" t="str">
        <f>IFERROR(IF(표1_51121417203639[[#This Row],[도달 레벨]]=1,$L$3,IF($D51&lt;$Q$3,($L$3+(표1_51121417203639[[#This Row],[도달 레벨]]-1)*$M$3),IF(ISNUMBER(표1_51121417203639[[#This Row],[도달 레벨]])=TRUE,$Q$3,""))),"")</f>
        <v/>
      </c>
      <c r="E52" s="3" t="str">
        <f>IFERROR(IF(표1_51121417203639[[#This Row],[도달 레벨]]=1,$L$4,$E51+(QUOTIENT((표1_51121417203639[[#This Row],[도달 레벨]]),$N$4)*$M$4)),"")</f>
        <v/>
      </c>
      <c r="F52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52" s="6" t="str">
        <f>IFERROR(IF(표1_51121417203639[[#This Row],[도달 레벨]]=1,표1_51121417203639[[#This Row],[최종 UG 비용]],$G51+표1_51121417203639[[#This Row],[최종 UG 비용]]),"")</f>
        <v/>
      </c>
    </row>
    <row r="53" spans="2:7">
      <c r="B53" s="3">
        <v>44</v>
      </c>
      <c r="C53" s="5" t="str">
        <f>IF(표1_51121417203639[[#This Row],[이전 레벨]]=0,1,IF($C52&lt;$Q$4,$C52+1,""))</f>
        <v/>
      </c>
      <c r="D53" s="3" t="str">
        <f>IFERROR(IF(표1_51121417203639[[#This Row],[도달 레벨]]=1,$L$3,IF($D52&lt;$Q$3,($L$3+(표1_51121417203639[[#This Row],[도달 레벨]]-1)*$M$3),IF(ISNUMBER(표1_51121417203639[[#This Row],[도달 레벨]])=TRUE,$Q$3,""))),"")</f>
        <v/>
      </c>
      <c r="E53" s="3" t="str">
        <f>IFERROR(IF(표1_51121417203639[[#This Row],[도달 레벨]]=1,$L$4,$E52+(QUOTIENT((표1_51121417203639[[#This Row],[도달 레벨]]),$N$4)*$M$4)),"")</f>
        <v/>
      </c>
      <c r="F53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53" s="6" t="str">
        <f>IFERROR(IF(표1_51121417203639[[#This Row],[도달 레벨]]=1,표1_51121417203639[[#This Row],[최종 UG 비용]],$G52+표1_51121417203639[[#This Row],[최종 UG 비용]]),"")</f>
        <v/>
      </c>
    </row>
    <row r="54" spans="2:7">
      <c r="B54" s="3">
        <v>45</v>
      </c>
      <c r="C54" s="5" t="str">
        <f>IF(표1_51121417203639[[#This Row],[이전 레벨]]=0,1,IF($C53&lt;$Q$4,$C53+1,""))</f>
        <v/>
      </c>
      <c r="D54" s="3" t="str">
        <f>IFERROR(IF(표1_51121417203639[[#This Row],[도달 레벨]]=1,$L$3,IF($D53&lt;$Q$3,($L$3+(표1_51121417203639[[#This Row],[도달 레벨]]-1)*$M$3),IF(ISNUMBER(표1_51121417203639[[#This Row],[도달 레벨]])=TRUE,$Q$3,""))),"")</f>
        <v/>
      </c>
      <c r="E54" s="3" t="str">
        <f>IFERROR(IF(표1_51121417203639[[#This Row],[도달 레벨]]=1,$L$4,$E53+(QUOTIENT((표1_51121417203639[[#This Row],[도달 레벨]]),$N$4)*$M$4)),"")</f>
        <v/>
      </c>
      <c r="F54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54" s="6" t="str">
        <f>IFERROR(IF(표1_51121417203639[[#This Row],[도달 레벨]]=1,표1_51121417203639[[#This Row],[최종 UG 비용]],$G53+표1_51121417203639[[#This Row],[최종 UG 비용]]),"")</f>
        <v/>
      </c>
    </row>
    <row r="55" spans="2:7">
      <c r="B55" s="3">
        <v>46</v>
      </c>
      <c r="C55" s="5" t="str">
        <f>IF(표1_51121417203639[[#This Row],[이전 레벨]]=0,1,IF($C54&lt;$Q$4,$C54+1,""))</f>
        <v/>
      </c>
      <c r="D55" s="3" t="str">
        <f>IFERROR(IF(표1_51121417203639[[#This Row],[도달 레벨]]=1,$L$3,IF($D54&lt;$Q$3,($L$3+(표1_51121417203639[[#This Row],[도달 레벨]]-1)*$M$3),IF(ISNUMBER(표1_51121417203639[[#This Row],[도달 레벨]])=TRUE,$Q$3,""))),"")</f>
        <v/>
      </c>
      <c r="E55" s="3" t="str">
        <f>IFERROR(IF(표1_51121417203639[[#This Row],[도달 레벨]]=1,$L$4,$E54+(QUOTIENT((표1_51121417203639[[#This Row],[도달 레벨]]),$N$4)*$M$4)),"")</f>
        <v/>
      </c>
      <c r="F55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55" s="6" t="str">
        <f>IFERROR(IF(표1_51121417203639[[#This Row],[도달 레벨]]=1,표1_51121417203639[[#This Row],[최종 UG 비용]],$G54+표1_51121417203639[[#This Row],[최종 UG 비용]]),"")</f>
        <v/>
      </c>
    </row>
    <row r="56" spans="2:7">
      <c r="B56" s="3">
        <v>47</v>
      </c>
      <c r="C56" s="5" t="str">
        <f>IF(표1_51121417203639[[#This Row],[이전 레벨]]=0,1,IF($C55&lt;$Q$4,$C55+1,""))</f>
        <v/>
      </c>
      <c r="D56" s="3" t="str">
        <f>IFERROR(IF(표1_51121417203639[[#This Row],[도달 레벨]]=1,$L$3,IF($D55&lt;$Q$3,($L$3+(표1_51121417203639[[#This Row],[도달 레벨]]-1)*$M$3),IF(ISNUMBER(표1_51121417203639[[#This Row],[도달 레벨]])=TRUE,$Q$3,""))),"")</f>
        <v/>
      </c>
      <c r="E56" s="3" t="str">
        <f>IFERROR(IF(표1_51121417203639[[#This Row],[도달 레벨]]=1,$L$4,$E55+(QUOTIENT((표1_51121417203639[[#This Row],[도달 레벨]]),$N$4)*$M$4)),"")</f>
        <v/>
      </c>
      <c r="F56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56" s="6" t="str">
        <f>IFERROR(IF(표1_51121417203639[[#This Row],[도달 레벨]]=1,표1_51121417203639[[#This Row],[최종 UG 비용]],$G55+표1_51121417203639[[#This Row],[최종 UG 비용]]),"")</f>
        <v/>
      </c>
    </row>
    <row r="57" spans="2:7">
      <c r="B57" s="3">
        <v>48</v>
      </c>
      <c r="C57" s="5" t="str">
        <f>IF(표1_51121417203639[[#This Row],[이전 레벨]]=0,1,IF($C56&lt;$Q$4,$C56+1,""))</f>
        <v/>
      </c>
      <c r="D57" s="3" t="str">
        <f>IFERROR(IF(표1_51121417203639[[#This Row],[도달 레벨]]=1,$L$3,IF($D56&lt;$Q$3,($L$3+(표1_51121417203639[[#This Row],[도달 레벨]]-1)*$M$3),IF(ISNUMBER(표1_51121417203639[[#This Row],[도달 레벨]])=TRUE,$Q$3,""))),"")</f>
        <v/>
      </c>
      <c r="E57" s="3" t="str">
        <f>IFERROR(IF(표1_51121417203639[[#This Row],[도달 레벨]]=1,$L$4,$E56+(QUOTIENT((표1_51121417203639[[#This Row],[도달 레벨]]),$N$4)*$M$4)),"")</f>
        <v/>
      </c>
      <c r="F57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57" s="6" t="str">
        <f>IFERROR(IF(표1_51121417203639[[#This Row],[도달 레벨]]=1,표1_51121417203639[[#This Row],[최종 UG 비용]],$G56+표1_51121417203639[[#This Row],[최종 UG 비용]]),"")</f>
        <v/>
      </c>
    </row>
    <row r="58" spans="2:7">
      <c r="B58" s="3">
        <v>49</v>
      </c>
      <c r="C58" s="5" t="str">
        <f>IF(표1_51121417203639[[#This Row],[이전 레벨]]=0,1,IF($C57&lt;$Q$4,$C57+1,""))</f>
        <v/>
      </c>
      <c r="D58" s="3" t="str">
        <f>IFERROR(IF(표1_51121417203639[[#This Row],[도달 레벨]]=1,$L$3,IF($D57&lt;$Q$3,($L$3+(표1_51121417203639[[#This Row],[도달 레벨]]-1)*$M$3),IF(ISNUMBER(표1_51121417203639[[#This Row],[도달 레벨]])=TRUE,$Q$3,""))),"")</f>
        <v/>
      </c>
      <c r="E58" s="3" t="str">
        <f>IFERROR(IF(표1_51121417203639[[#This Row],[도달 레벨]]=1,$L$4,$E57+(QUOTIENT((표1_51121417203639[[#This Row],[도달 레벨]]),$N$4)*$M$4)),"")</f>
        <v/>
      </c>
      <c r="F58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58" s="6" t="str">
        <f>IFERROR(IF(표1_51121417203639[[#This Row],[도달 레벨]]=1,표1_51121417203639[[#This Row],[최종 UG 비용]],$G57+표1_51121417203639[[#This Row],[최종 UG 비용]]),"")</f>
        <v/>
      </c>
    </row>
    <row r="59" spans="2:7">
      <c r="B59" s="3">
        <v>50</v>
      </c>
      <c r="C59" s="5" t="str">
        <f>IF(표1_51121417203639[[#This Row],[이전 레벨]]=0,1,IF($C58&lt;$Q$4,$C58+1,""))</f>
        <v/>
      </c>
      <c r="D59" s="3" t="str">
        <f>IFERROR(IF(표1_51121417203639[[#This Row],[도달 레벨]]=1,$L$3,IF($D58&lt;$Q$3,($L$3+(표1_51121417203639[[#This Row],[도달 레벨]]-1)*$M$3),IF(ISNUMBER(표1_51121417203639[[#This Row],[도달 레벨]])=TRUE,$Q$3,""))),"")</f>
        <v/>
      </c>
      <c r="E59" s="3" t="str">
        <f>IFERROR(IF(표1_51121417203639[[#This Row],[도달 레벨]]=1,$L$4,$E58+(QUOTIENT((표1_51121417203639[[#This Row],[도달 레벨]]),$N$4)*$M$4)),"")</f>
        <v/>
      </c>
      <c r="F59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59" s="6" t="str">
        <f>IFERROR(IF(표1_51121417203639[[#This Row],[도달 레벨]]=1,표1_51121417203639[[#This Row],[최종 UG 비용]],$G58+표1_51121417203639[[#This Row],[최종 UG 비용]]),"")</f>
        <v/>
      </c>
    </row>
    <row r="60" spans="2:7">
      <c r="B60" s="3">
        <v>51</v>
      </c>
      <c r="C60" s="5" t="str">
        <f>IF(표1_51121417203639[[#This Row],[이전 레벨]]=0,1,IF($C59&lt;$Q$4,$C59+1,""))</f>
        <v/>
      </c>
      <c r="D60" s="3" t="str">
        <f>IFERROR(IF(표1_51121417203639[[#This Row],[도달 레벨]]=1,$L$3,IF($D59&lt;$Q$3,($L$3+(표1_51121417203639[[#This Row],[도달 레벨]]-1)*$M$3),IF(ISNUMBER(표1_51121417203639[[#This Row],[도달 레벨]])=TRUE,$Q$3,""))),"")</f>
        <v/>
      </c>
      <c r="E60" s="3" t="str">
        <f>IFERROR(IF(표1_51121417203639[[#This Row],[도달 레벨]]=1,$L$4,$E59+(QUOTIENT((표1_51121417203639[[#This Row],[도달 레벨]]),$N$4)*$M$4)),"")</f>
        <v/>
      </c>
      <c r="F60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60" s="6" t="str">
        <f>IFERROR(IF(표1_51121417203639[[#This Row],[도달 레벨]]=1,표1_51121417203639[[#This Row],[최종 UG 비용]],$G59+표1_51121417203639[[#This Row],[최종 UG 비용]]),"")</f>
        <v/>
      </c>
    </row>
    <row r="61" spans="2:7">
      <c r="B61" s="3">
        <v>52</v>
      </c>
      <c r="C61" s="5" t="str">
        <f>IF(표1_51121417203639[[#This Row],[이전 레벨]]=0,1,IF($C60&lt;$Q$4,$C60+1,""))</f>
        <v/>
      </c>
      <c r="D61" s="3" t="str">
        <f>IFERROR(IF(표1_51121417203639[[#This Row],[도달 레벨]]=1,$L$3,IF($D60&lt;$Q$3,($L$3+(표1_51121417203639[[#This Row],[도달 레벨]]-1)*$M$3),IF(ISNUMBER(표1_51121417203639[[#This Row],[도달 레벨]])=TRUE,$Q$3,""))),"")</f>
        <v/>
      </c>
      <c r="E61" s="3" t="str">
        <f>IFERROR(IF(표1_51121417203639[[#This Row],[도달 레벨]]=1,$L$4,$E60+(QUOTIENT((표1_51121417203639[[#This Row],[도달 레벨]]),$N$4)*$M$4)),"")</f>
        <v/>
      </c>
      <c r="F61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61" s="6" t="str">
        <f>IFERROR(IF(표1_51121417203639[[#This Row],[도달 레벨]]=1,표1_51121417203639[[#This Row],[최종 UG 비용]],$G60+표1_51121417203639[[#This Row],[최종 UG 비용]]),"")</f>
        <v/>
      </c>
    </row>
    <row r="62" spans="2:7">
      <c r="B62" s="3">
        <v>53</v>
      </c>
      <c r="C62" s="5" t="str">
        <f>IF(표1_51121417203639[[#This Row],[이전 레벨]]=0,1,IF($C61&lt;$Q$4,$C61+1,""))</f>
        <v/>
      </c>
      <c r="D62" s="3" t="str">
        <f>IFERROR(IF(표1_51121417203639[[#This Row],[도달 레벨]]=1,$L$3,IF($D61&lt;$Q$3,($L$3+(표1_51121417203639[[#This Row],[도달 레벨]]-1)*$M$3),IF(ISNUMBER(표1_51121417203639[[#This Row],[도달 레벨]])=TRUE,$Q$3,""))),"")</f>
        <v/>
      </c>
      <c r="E62" s="3" t="str">
        <f>IFERROR(IF(표1_51121417203639[[#This Row],[도달 레벨]]=1,$L$4,$E61+(QUOTIENT((표1_51121417203639[[#This Row],[도달 레벨]]),$N$4)*$M$4)),"")</f>
        <v/>
      </c>
      <c r="F62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62" s="6" t="str">
        <f>IFERROR(IF(표1_51121417203639[[#This Row],[도달 레벨]]=1,표1_51121417203639[[#This Row],[최종 UG 비용]],$G61+표1_51121417203639[[#This Row],[최종 UG 비용]]),"")</f>
        <v/>
      </c>
    </row>
    <row r="63" spans="2:7">
      <c r="B63" s="3">
        <v>54</v>
      </c>
      <c r="C63" s="5" t="str">
        <f>IF(표1_51121417203639[[#This Row],[이전 레벨]]=0,1,IF($C62&lt;$Q$4,$C62+1,""))</f>
        <v/>
      </c>
      <c r="D63" s="3" t="str">
        <f>IFERROR(IF(표1_51121417203639[[#This Row],[도달 레벨]]=1,$L$3,IF($D62&lt;$Q$3,($L$3+(표1_51121417203639[[#This Row],[도달 레벨]]-1)*$M$3),IF(ISNUMBER(표1_51121417203639[[#This Row],[도달 레벨]])=TRUE,$Q$3,""))),"")</f>
        <v/>
      </c>
      <c r="E63" s="3" t="str">
        <f>IFERROR(IF(표1_51121417203639[[#This Row],[도달 레벨]]=1,$L$4,$E62+(QUOTIENT((표1_51121417203639[[#This Row],[도달 레벨]]),$N$4)*$M$4)),"")</f>
        <v/>
      </c>
      <c r="F63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63" s="6" t="str">
        <f>IFERROR(IF(표1_51121417203639[[#This Row],[도달 레벨]]=1,표1_51121417203639[[#This Row],[최종 UG 비용]],$G62+표1_51121417203639[[#This Row],[최종 UG 비용]]),"")</f>
        <v/>
      </c>
    </row>
    <row r="64" spans="2:7">
      <c r="B64" s="3">
        <v>55</v>
      </c>
      <c r="C64" s="5" t="str">
        <f>IF(표1_51121417203639[[#This Row],[이전 레벨]]=0,1,IF($C63&lt;$Q$4,$C63+1,""))</f>
        <v/>
      </c>
      <c r="D64" s="3" t="str">
        <f>IFERROR(IF(표1_51121417203639[[#This Row],[도달 레벨]]=1,$L$3,IF($D63&lt;$Q$3,($L$3+(표1_51121417203639[[#This Row],[도달 레벨]]-1)*$M$3),IF(ISNUMBER(표1_51121417203639[[#This Row],[도달 레벨]])=TRUE,$Q$3,""))),"")</f>
        <v/>
      </c>
      <c r="E64" s="3" t="str">
        <f>IFERROR(IF(표1_51121417203639[[#This Row],[도달 레벨]]=1,$L$4,$E63+(QUOTIENT((표1_51121417203639[[#This Row],[도달 레벨]]),$N$4)*$M$4)),"")</f>
        <v/>
      </c>
      <c r="F64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64" s="6" t="str">
        <f>IFERROR(IF(표1_51121417203639[[#This Row],[도달 레벨]]=1,표1_51121417203639[[#This Row],[최종 UG 비용]],$G63+표1_51121417203639[[#This Row],[최종 UG 비용]]),"")</f>
        <v/>
      </c>
    </row>
    <row r="65" spans="2:7">
      <c r="B65" s="3">
        <v>56</v>
      </c>
      <c r="C65" s="5" t="str">
        <f>IF(표1_51121417203639[[#This Row],[이전 레벨]]=0,1,IF($C64&lt;$Q$4,$C64+1,""))</f>
        <v/>
      </c>
      <c r="D65" s="3" t="str">
        <f>IFERROR(IF(표1_51121417203639[[#This Row],[도달 레벨]]=1,$L$3,IF($D64&lt;$Q$3,($L$3+(표1_51121417203639[[#This Row],[도달 레벨]]-1)*$M$3),IF(ISNUMBER(표1_51121417203639[[#This Row],[도달 레벨]])=TRUE,$Q$3,""))),"")</f>
        <v/>
      </c>
      <c r="E65" s="3" t="str">
        <f>IFERROR(IF(표1_51121417203639[[#This Row],[도달 레벨]]=1,$L$4,$E64+(QUOTIENT((표1_51121417203639[[#This Row],[도달 레벨]]),$N$4)*$M$4)),"")</f>
        <v/>
      </c>
      <c r="F65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65" s="6" t="str">
        <f>IFERROR(IF(표1_51121417203639[[#This Row],[도달 레벨]]=1,표1_51121417203639[[#This Row],[최종 UG 비용]],$G64+표1_51121417203639[[#This Row],[최종 UG 비용]]),"")</f>
        <v/>
      </c>
    </row>
    <row r="66" spans="2:7">
      <c r="B66" s="3">
        <v>57</v>
      </c>
      <c r="C66" s="5" t="str">
        <f>IF(표1_51121417203639[[#This Row],[이전 레벨]]=0,1,IF($C65&lt;$Q$4,$C65+1,""))</f>
        <v/>
      </c>
      <c r="D66" s="3" t="str">
        <f>IFERROR(IF(표1_51121417203639[[#This Row],[도달 레벨]]=1,$L$3,IF($D65&lt;$Q$3,($L$3+(표1_51121417203639[[#This Row],[도달 레벨]]-1)*$M$3),IF(ISNUMBER(표1_51121417203639[[#This Row],[도달 레벨]])=TRUE,$Q$3,""))),"")</f>
        <v/>
      </c>
      <c r="E66" s="3" t="str">
        <f>IFERROR(IF(표1_51121417203639[[#This Row],[도달 레벨]]=1,$L$4,$E65+(QUOTIENT((표1_51121417203639[[#This Row],[도달 레벨]]),$N$4)*$M$4)),"")</f>
        <v/>
      </c>
      <c r="F66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66" s="6" t="str">
        <f>IFERROR(IF(표1_51121417203639[[#This Row],[도달 레벨]]=1,표1_51121417203639[[#This Row],[최종 UG 비용]],$G65+표1_51121417203639[[#This Row],[최종 UG 비용]]),"")</f>
        <v/>
      </c>
    </row>
    <row r="67" spans="2:7">
      <c r="B67" s="3">
        <v>58</v>
      </c>
      <c r="C67" s="5" t="str">
        <f>IF(표1_51121417203639[[#This Row],[이전 레벨]]=0,1,IF($C66&lt;$Q$4,$C66+1,""))</f>
        <v/>
      </c>
      <c r="D67" s="3" t="str">
        <f>IFERROR(IF(표1_51121417203639[[#This Row],[도달 레벨]]=1,$L$3,IF($D66&lt;$Q$3,($L$3+(표1_51121417203639[[#This Row],[도달 레벨]]-1)*$M$3),IF(ISNUMBER(표1_51121417203639[[#This Row],[도달 레벨]])=TRUE,$Q$3,""))),"")</f>
        <v/>
      </c>
      <c r="E67" s="3" t="str">
        <f>IFERROR(IF(표1_51121417203639[[#This Row],[도달 레벨]]=1,$L$4,$E66+(QUOTIENT((표1_51121417203639[[#This Row],[도달 레벨]]),$N$4)*$M$4)),"")</f>
        <v/>
      </c>
      <c r="F67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67" s="6" t="str">
        <f>IFERROR(IF(표1_51121417203639[[#This Row],[도달 레벨]]=1,표1_51121417203639[[#This Row],[최종 UG 비용]],$G66+표1_51121417203639[[#This Row],[최종 UG 비용]]),"")</f>
        <v/>
      </c>
    </row>
    <row r="68" spans="2:7">
      <c r="B68" s="3">
        <v>59</v>
      </c>
      <c r="C68" s="5" t="str">
        <f>IF(표1_51121417203639[[#This Row],[이전 레벨]]=0,1,IF($C67&lt;$Q$4,$C67+1,""))</f>
        <v/>
      </c>
      <c r="D68" s="3" t="str">
        <f>IFERROR(IF(표1_51121417203639[[#This Row],[도달 레벨]]=1,$L$3,IF($D67&lt;$Q$3,($L$3+(표1_51121417203639[[#This Row],[도달 레벨]]-1)*$M$3),IF(ISNUMBER(표1_51121417203639[[#This Row],[도달 레벨]])=TRUE,$Q$3,""))),"")</f>
        <v/>
      </c>
      <c r="E68" s="3" t="str">
        <f>IFERROR(IF(표1_51121417203639[[#This Row],[도달 레벨]]=1,$L$4,$E67+(QUOTIENT((표1_51121417203639[[#This Row],[도달 레벨]]),$N$4)*$M$4)),"")</f>
        <v/>
      </c>
      <c r="F68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68" s="6" t="str">
        <f>IFERROR(IF(표1_51121417203639[[#This Row],[도달 레벨]]=1,표1_51121417203639[[#This Row],[최종 UG 비용]],$G67+표1_51121417203639[[#This Row],[최종 UG 비용]]),"")</f>
        <v/>
      </c>
    </row>
    <row r="69" spans="2:7">
      <c r="B69" s="3">
        <v>60</v>
      </c>
      <c r="C69" s="5" t="str">
        <f>IF(표1_51121417203639[[#This Row],[이전 레벨]]=0,1,IF($C68&lt;$Q$4,$C68+1,""))</f>
        <v/>
      </c>
      <c r="D69" s="3" t="str">
        <f>IFERROR(IF(표1_51121417203639[[#This Row],[도달 레벨]]=1,$L$3,IF($D68&lt;$Q$3,($L$3+(표1_51121417203639[[#This Row],[도달 레벨]]-1)*$M$3),IF(ISNUMBER(표1_51121417203639[[#This Row],[도달 레벨]])=TRUE,$Q$3,""))),"")</f>
        <v/>
      </c>
      <c r="E69" s="3" t="str">
        <f>IFERROR(IF(표1_51121417203639[[#This Row],[도달 레벨]]=1,$L$4,$E68+(QUOTIENT((표1_51121417203639[[#This Row],[도달 레벨]]),$N$4)*$M$4)),"")</f>
        <v/>
      </c>
      <c r="F69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69" s="6" t="str">
        <f>IFERROR(IF(표1_51121417203639[[#This Row],[도달 레벨]]=1,표1_51121417203639[[#This Row],[최종 UG 비용]],$G68+표1_51121417203639[[#This Row],[최종 UG 비용]]),"")</f>
        <v/>
      </c>
    </row>
    <row r="70" spans="2:7">
      <c r="B70" s="3">
        <v>61</v>
      </c>
      <c r="C70" s="5" t="str">
        <f>IF(표1_51121417203639[[#This Row],[이전 레벨]]=0,1,IF($C69&lt;$Q$4,$C69+1,""))</f>
        <v/>
      </c>
      <c r="D70" s="3" t="str">
        <f>IFERROR(IF(표1_51121417203639[[#This Row],[도달 레벨]]=1,$L$3,IF($D69&lt;$Q$3,($L$3+(표1_51121417203639[[#This Row],[도달 레벨]]-1)*$M$3),IF(ISNUMBER(표1_51121417203639[[#This Row],[도달 레벨]])=TRUE,$Q$3,""))),"")</f>
        <v/>
      </c>
      <c r="E70" s="3" t="str">
        <f>IFERROR(IF(표1_51121417203639[[#This Row],[도달 레벨]]=1,$L$4,$E69+(QUOTIENT((표1_51121417203639[[#This Row],[도달 레벨]]),$N$4)*$M$4)),"")</f>
        <v/>
      </c>
      <c r="F70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70" s="6" t="str">
        <f>IFERROR(IF(표1_51121417203639[[#This Row],[도달 레벨]]=1,표1_51121417203639[[#This Row],[최종 UG 비용]],$G69+표1_51121417203639[[#This Row],[최종 UG 비용]]),"")</f>
        <v/>
      </c>
    </row>
    <row r="71" spans="2:7">
      <c r="B71" s="3">
        <v>62</v>
      </c>
      <c r="C71" s="5" t="str">
        <f>IF(표1_51121417203639[[#This Row],[이전 레벨]]=0,1,IF($C70&lt;$Q$4,$C70+1,""))</f>
        <v/>
      </c>
      <c r="D71" s="3" t="str">
        <f>IFERROR(IF(표1_51121417203639[[#This Row],[도달 레벨]]=1,$L$3,IF($D70&lt;$Q$3,($L$3+(표1_51121417203639[[#This Row],[도달 레벨]]-1)*$M$3),IF(ISNUMBER(표1_51121417203639[[#This Row],[도달 레벨]])=TRUE,$Q$3,""))),"")</f>
        <v/>
      </c>
      <c r="E71" s="3" t="str">
        <f>IFERROR(IF(표1_51121417203639[[#This Row],[도달 레벨]]=1,$L$4,$E70+(QUOTIENT((표1_51121417203639[[#This Row],[도달 레벨]]),$N$4)*$M$4)),"")</f>
        <v/>
      </c>
      <c r="F71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71" s="6" t="str">
        <f>IFERROR(IF(표1_51121417203639[[#This Row],[도달 레벨]]=1,표1_51121417203639[[#This Row],[최종 UG 비용]],$G70+표1_51121417203639[[#This Row],[최종 UG 비용]]),"")</f>
        <v/>
      </c>
    </row>
    <row r="72" spans="2:7">
      <c r="B72" s="3">
        <v>63</v>
      </c>
      <c r="C72" s="5" t="str">
        <f>IF(표1_51121417203639[[#This Row],[이전 레벨]]=0,1,IF($C71&lt;$Q$4,$C71+1,""))</f>
        <v/>
      </c>
      <c r="D72" s="3" t="str">
        <f>IFERROR(IF(표1_51121417203639[[#This Row],[도달 레벨]]=1,$L$3,IF($D71&lt;$Q$3,($L$3+(표1_51121417203639[[#This Row],[도달 레벨]]-1)*$M$3),IF(ISNUMBER(표1_51121417203639[[#This Row],[도달 레벨]])=TRUE,$Q$3,""))),"")</f>
        <v/>
      </c>
      <c r="E72" s="3" t="str">
        <f>IFERROR(IF(표1_51121417203639[[#This Row],[도달 레벨]]=1,$L$4,$E71+(QUOTIENT((표1_51121417203639[[#This Row],[도달 레벨]]),$N$4)*$M$4)),"")</f>
        <v/>
      </c>
      <c r="F72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72" s="6" t="str">
        <f>IFERROR(IF(표1_51121417203639[[#This Row],[도달 레벨]]=1,표1_51121417203639[[#This Row],[최종 UG 비용]],$G71+표1_51121417203639[[#This Row],[최종 UG 비용]]),"")</f>
        <v/>
      </c>
    </row>
    <row r="73" spans="2:7">
      <c r="B73" s="3">
        <v>64</v>
      </c>
      <c r="C73" s="5" t="str">
        <f>IF(표1_51121417203639[[#This Row],[이전 레벨]]=0,1,IF($C72&lt;$Q$4,$C72+1,""))</f>
        <v/>
      </c>
      <c r="D73" s="3" t="str">
        <f>IFERROR(IF(표1_51121417203639[[#This Row],[도달 레벨]]=1,$L$3,IF($D72&lt;$Q$3,($L$3+(표1_51121417203639[[#This Row],[도달 레벨]]-1)*$M$3),IF(ISNUMBER(표1_51121417203639[[#This Row],[도달 레벨]])=TRUE,$Q$3,""))),"")</f>
        <v/>
      </c>
      <c r="E73" s="3" t="str">
        <f>IFERROR(IF(표1_51121417203639[[#This Row],[도달 레벨]]=1,$L$4,$E72+(QUOTIENT((표1_51121417203639[[#This Row],[도달 레벨]]),$N$4)*$M$4)),"")</f>
        <v/>
      </c>
      <c r="F73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73" s="6" t="str">
        <f>IFERROR(IF(표1_51121417203639[[#This Row],[도달 레벨]]=1,표1_51121417203639[[#This Row],[최종 UG 비용]],$G72+표1_51121417203639[[#This Row],[최종 UG 비용]]),"")</f>
        <v/>
      </c>
    </row>
    <row r="74" spans="2:7">
      <c r="B74" s="3">
        <v>65</v>
      </c>
      <c r="C74" s="5" t="str">
        <f>IF(표1_51121417203639[[#This Row],[이전 레벨]]=0,1,IF($C73&lt;$Q$4,$C73+1,""))</f>
        <v/>
      </c>
      <c r="D74" s="3" t="str">
        <f>IFERROR(IF(표1_51121417203639[[#This Row],[도달 레벨]]=1,$L$3,IF($D73&lt;$Q$3,($L$3+(표1_51121417203639[[#This Row],[도달 레벨]]-1)*$M$3),IF(ISNUMBER(표1_51121417203639[[#This Row],[도달 레벨]])=TRUE,$Q$3,""))),"")</f>
        <v/>
      </c>
      <c r="E74" s="3" t="str">
        <f>IFERROR(IF(표1_51121417203639[[#This Row],[도달 레벨]]=1,$L$4,$E73+(QUOTIENT((표1_51121417203639[[#This Row],[도달 레벨]]),$N$4)*$M$4)),"")</f>
        <v/>
      </c>
      <c r="F74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74" s="6" t="str">
        <f>IFERROR(IF(표1_51121417203639[[#This Row],[도달 레벨]]=1,표1_51121417203639[[#This Row],[최종 UG 비용]],$G73+표1_51121417203639[[#This Row],[최종 UG 비용]]),"")</f>
        <v/>
      </c>
    </row>
    <row r="75" spans="2:7">
      <c r="B75" s="3">
        <v>66</v>
      </c>
      <c r="C75" s="5" t="str">
        <f>IF(표1_51121417203639[[#This Row],[이전 레벨]]=0,1,IF($C74&lt;$Q$4,$C74+1,""))</f>
        <v/>
      </c>
      <c r="D75" s="3" t="str">
        <f>IFERROR(IF(표1_51121417203639[[#This Row],[도달 레벨]]=1,$L$3,IF($D74&lt;$Q$3,($L$3+(표1_51121417203639[[#This Row],[도달 레벨]]-1)*$M$3),IF(ISNUMBER(표1_51121417203639[[#This Row],[도달 레벨]])=TRUE,$Q$3,""))),"")</f>
        <v/>
      </c>
      <c r="E75" s="3" t="str">
        <f>IFERROR(IF(표1_51121417203639[[#This Row],[도달 레벨]]=1,$L$4,$E74+(QUOTIENT((표1_51121417203639[[#This Row],[도달 레벨]]),$N$4)*$M$4)),"")</f>
        <v/>
      </c>
      <c r="F75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75" s="6" t="str">
        <f>IFERROR(IF(표1_51121417203639[[#This Row],[도달 레벨]]=1,표1_51121417203639[[#This Row],[최종 UG 비용]],$G74+표1_51121417203639[[#This Row],[최종 UG 비용]]),"")</f>
        <v/>
      </c>
    </row>
    <row r="76" spans="2:7">
      <c r="B76" s="3">
        <v>67</v>
      </c>
      <c r="C76" s="5" t="str">
        <f>IF(표1_51121417203639[[#This Row],[이전 레벨]]=0,1,IF($C75&lt;$Q$4,$C75+1,""))</f>
        <v/>
      </c>
      <c r="D76" s="3" t="str">
        <f>IFERROR(IF(표1_51121417203639[[#This Row],[도달 레벨]]=1,$L$3,IF($D75&lt;$Q$3,($L$3+(표1_51121417203639[[#This Row],[도달 레벨]]-1)*$M$3),IF(ISNUMBER(표1_51121417203639[[#This Row],[도달 레벨]])=TRUE,$Q$3,""))),"")</f>
        <v/>
      </c>
      <c r="E76" s="3" t="str">
        <f>IFERROR(IF(표1_51121417203639[[#This Row],[도달 레벨]]=1,$L$4,$E75+(QUOTIENT((표1_51121417203639[[#This Row],[도달 레벨]]),$N$4)*$M$4)),"")</f>
        <v/>
      </c>
      <c r="F76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76" s="6" t="str">
        <f>IFERROR(IF(표1_51121417203639[[#This Row],[도달 레벨]]=1,표1_51121417203639[[#This Row],[최종 UG 비용]],$G75+표1_51121417203639[[#This Row],[최종 UG 비용]]),"")</f>
        <v/>
      </c>
    </row>
    <row r="77" spans="2:7">
      <c r="B77" s="3">
        <v>68</v>
      </c>
      <c r="C77" s="5" t="str">
        <f>IF(표1_51121417203639[[#This Row],[이전 레벨]]=0,1,IF($C76&lt;$Q$4,$C76+1,""))</f>
        <v/>
      </c>
      <c r="D77" s="3" t="str">
        <f>IFERROR(IF(표1_51121417203639[[#This Row],[도달 레벨]]=1,$L$3,IF($D76&lt;$Q$3,($L$3+(표1_51121417203639[[#This Row],[도달 레벨]]-1)*$M$3),IF(ISNUMBER(표1_51121417203639[[#This Row],[도달 레벨]])=TRUE,$Q$3,""))),"")</f>
        <v/>
      </c>
      <c r="E77" s="3" t="str">
        <f>IFERROR(IF(표1_51121417203639[[#This Row],[도달 레벨]]=1,$L$4,$E76+(QUOTIENT((표1_51121417203639[[#This Row],[도달 레벨]]),$N$4)*$M$4)),"")</f>
        <v/>
      </c>
      <c r="F77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77" s="6" t="str">
        <f>IFERROR(IF(표1_51121417203639[[#This Row],[도달 레벨]]=1,표1_51121417203639[[#This Row],[최종 UG 비용]],$G76+표1_51121417203639[[#This Row],[최종 UG 비용]]),"")</f>
        <v/>
      </c>
    </row>
    <row r="78" spans="2:7">
      <c r="B78" s="3">
        <v>69</v>
      </c>
      <c r="C78" s="5" t="str">
        <f>IF(표1_51121417203639[[#This Row],[이전 레벨]]=0,1,IF($C77&lt;$Q$4,$C77+1,""))</f>
        <v/>
      </c>
      <c r="D78" s="3" t="str">
        <f>IFERROR(IF(표1_51121417203639[[#This Row],[도달 레벨]]=1,$L$3,IF($D77&lt;$Q$3,($L$3+(표1_51121417203639[[#This Row],[도달 레벨]]-1)*$M$3),IF(ISNUMBER(표1_51121417203639[[#This Row],[도달 레벨]])=TRUE,$Q$3,""))),"")</f>
        <v/>
      </c>
      <c r="E78" s="3" t="str">
        <f>IFERROR(IF(표1_51121417203639[[#This Row],[도달 레벨]]=1,$L$4,$E77+(QUOTIENT((표1_51121417203639[[#This Row],[도달 레벨]]),$N$4)*$M$4)),"")</f>
        <v/>
      </c>
      <c r="F78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78" s="6" t="str">
        <f>IFERROR(IF(표1_51121417203639[[#This Row],[도달 레벨]]=1,표1_51121417203639[[#This Row],[최종 UG 비용]],$G77+표1_51121417203639[[#This Row],[최종 UG 비용]]),"")</f>
        <v/>
      </c>
    </row>
    <row r="79" spans="2:7">
      <c r="B79" s="3">
        <v>70</v>
      </c>
      <c r="C79" s="5" t="str">
        <f>IF(표1_51121417203639[[#This Row],[이전 레벨]]=0,1,IF($C78&lt;$Q$4,$C78+1,""))</f>
        <v/>
      </c>
      <c r="D79" s="3" t="str">
        <f>IFERROR(IF(표1_51121417203639[[#This Row],[도달 레벨]]=1,$L$3,IF($D78&lt;$Q$3,($L$3+(표1_51121417203639[[#This Row],[도달 레벨]]-1)*$M$3),IF(ISNUMBER(표1_51121417203639[[#This Row],[도달 레벨]])=TRUE,$Q$3,""))),"")</f>
        <v/>
      </c>
      <c r="E79" s="3" t="str">
        <f>IFERROR(IF(표1_51121417203639[[#This Row],[도달 레벨]]=1,$L$4,$E78+(QUOTIENT((표1_51121417203639[[#This Row],[도달 레벨]]),$N$4)*$M$4)),"")</f>
        <v/>
      </c>
      <c r="F79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79" s="6" t="str">
        <f>IFERROR(IF(표1_51121417203639[[#This Row],[도달 레벨]]=1,표1_51121417203639[[#This Row],[최종 UG 비용]],$G78+표1_51121417203639[[#This Row],[최종 UG 비용]]),"")</f>
        <v/>
      </c>
    </row>
    <row r="80" spans="2:7">
      <c r="B80" s="3">
        <v>71</v>
      </c>
      <c r="C80" s="5" t="str">
        <f>IF(표1_51121417203639[[#This Row],[이전 레벨]]=0,1,IF($C79&lt;$Q$4,$C79+1,""))</f>
        <v/>
      </c>
      <c r="D80" s="3" t="str">
        <f>IFERROR(IF(표1_51121417203639[[#This Row],[도달 레벨]]=1,$L$3,IF($D79&lt;$Q$3,($L$3+(표1_51121417203639[[#This Row],[도달 레벨]]-1)*$M$3),IF(ISNUMBER(표1_51121417203639[[#This Row],[도달 레벨]])=TRUE,$Q$3,""))),"")</f>
        <v/>
      </c>
      <c r="E80" s="3" t="str">
        <f>IFERROR(IF(표1_51121417203639[[#This Row],[도달 레벨]]=1,$L$4,$E79+(QUOTIENT((표1_51121417203639[[#This Row],[도달 레벨]]),$N$4)*$M$4)),"")</f>
        <v/>
      </c>
      <c r="F80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80" s="6" t="str">
        <f>IFERROR(IF(표1_51121417203639[[#This Row],[도달 레벨]]=1,표1_51121417203639[[#This Row],[최종 UG 비용]],$G79+표1_51121417203639[[#This Row],[최종 UG 비용]]),"")</f>
        <v/>
      </c>
    </row>
    <row r="81" spans="2:7">
      <c r="B81" s="3">
        <v>72</v>
      </c>
      <c r="C81" s="5" t="str">
        <f>IF(표1_51121417203639[[#This Row],[이전 레벨]]=0,1,IF($C80&lt;$Q$4,$C80+1,""))</f>
        <v/>
      </c>
      <c r="D81" s="3" t="str">
        <f>IFERROR(IF(표1_51121417203639[[#This Row],[도달 레벨]]=1,$L$3,IF($D80&lt;$Q$3,($L$3+(표1_51121417203639[[#This Row],[도달 레벨]]-1)*$M$3),IF(ISNUMBER(표1_51121417203639[[#This Row],[도달 레벨]])=TRUE,$Q$3,""))),"")</f>
        <v/>
      </c>
      <c r="E81" s="3" t="str">
        <f>IFERROR(IF(표1_51121417203639[[#This Row],[도달 레벨]]=1,$L$4,$E80+(QUOTIENT((표1_51121417203639[[#This Row],[도달 레벨]]),$N$4)*$M$4)),"")</f>
        <v/>
      </c>
      <c r="F81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81" s="6" t="str">
        <f>IFERROR(IF(표1_51121417203639[[#This Row],[도달 레벨]]=1,표1_51121417203639[[#This Row],[최종 UG 비용]],$G80+표1_51121417203639[[#This Row],[최종 UG 비용]]),"")</f>
        <v/>
      </c>
    </row>
    <row r="82" spans="2:7">
      <c r="B82" s="3">
        <v>73</v>
      </c>
      <c r="C82" s="5" t="str">
        <f>IF(표1_51121417203639[[#This Row],[이전 레벨]]=0,1,IF($C81&lt;$Q$4,$C81+1,""))</f>
        <v/>
      </c>
      <c r="D82" s="3" t="str">
        <f>IFERROR(IF(표1_51121417203639[[#This Row],[도달 레벨]]=1,$L$3,IF($D81&lt;$Q$3,($L$3+(표1_51121417203639[[#This Row],[도달 레벨]]-1)*$M$3),IF(ISNUMBER(표1_51121417203639[[#This Row],[도달 레벨]])=TRUE,$Q$3,""))),"")</f>
        <v/>
      </c>
      <c r="E82" s="3" t="str">
        <f>IFERROR(IF(표1_51121417203639[[#This Row],[도달 레벨]]=1,$L$4,$E81+(QUOTIENT((표1_51121417203639[[#This Row],[도달 레벨]]),$N$4)*$M$4)),"")</f>
        <v/>
      </c>
      <c r="F82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82" s="6" t="str">
        <f>IFERROR(IF(표1_51121417203639[[#This Row],[도달 레벨]]=1,표1_51121417203639[[#This Row],[최종 UG 비용]],$G81+표1_51121417203639[[#This Row],[최종 UG 비용]]),"")</f>
        <v/>
      </c>
    </row>
    <row r="83" spans="2:7">
      <c r="B83" s="3">
        <v>74</v>
      </c>
      <c r="C83" s="5" t="str">
        <f>IF(표1_51121417203639[[#This Row],[이전 레벨]]=0,1,IF($C82&lt;$Q$4,$C82+1,""))</f>
        <v/>
      </c>
      <c r="D83" s="3" t="str">
        <f>IFERROR(IF(표1_51121417203639[[#This Row],[도달 레벨]]=1,$L$3,IF($D82&lt;$Q$3,($L$3+(표1_51121417203639[[#This Row],[도달 레벨]]-1)*$M$3),IF(ISNUMBER(표1_51121417203639[[#This Row],[도달 레벨]])=TRUE,$Q$3,""))),"")</f>
        <v/>
      </c>
      <c r="E83" s="3" t="str">
        <f>IFERROR(IF(표1_51121417203639[[#This Row],[도달 레벨]]=1,$L$4,$E82+(QUOTIENT((표1_51121417203639[[#This Row],[도달 레벨]]),$N$4)*$M$4)),"")</f>
        <v/>
      </c>
      <c r="F83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83" s="6" t="str">
        <f>IFERROR(IF(표1_51121417203639[[#This Row],[도달 레벨]]=1,표1_51121417203639[[#This Row],[최종 UG 비용]],$G82+표1_51121417203639[[#This Row],[최종 UG 비용]]),"")</f>
        <v/>
      </c>
    </row>
    <row r="84" spans="2:7">
      <c r="B84" s="3">
        <v>75</v>
      </c>
      <c r="C84" s="5" t="str">
        <f>IF(표1_51121417203639[[#This Row],[이전 레벨]]=0,1,IF($C83&lt;$Q$4,$C83+1,""))</f>
        <v/>
      </c>
      <c r="D84" s="3" t="str">
        <f>IFERROR(IF(표1_51121417203639[[#This Row],[도달 레벨]]=1,$L$3,IF($D83&lt;$Q$3,($L$3+(표1_51121417203639[[#This Row],[도달 레벨]]-1)*$M$3),IF(ISNUMBER(표1_51121417203639[[#This Row],[도달 레벨]])=TRUE,$Q$3,""))),"")</f>
        <v/>
      </c>
      <c r="E84" s="3" t="str">
        <f>IFERROR(IF(표1_51121417203639[[#This Row],[도달 레벨]]=1,$L$4,$E83+(QUOTIENT((표1_51121417203639[[#This Row],[도달 레벨]]),$N$4)*$M$4)),"")</f>
        <v/>
      </c>
      <c r="F84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84" s="6" t="str">
        <f>IFERROR(IF(표1_51121417203639[[#This Row],[도달 레벨]]=1,표1_51121417203639[[#This Row],[최종 UG 비용]],$G83+표1_51121417203639[[#This Row],[최종 UG 비용]]),"")</f>
        <v/>
      </c>
    </row>
    <row r="85" spans="2:7">
      <c r="B85" s="3">
        <v>76</v>
      </c>
      <c r="C85" s="5" t="str">
        <f>IF(표1_51121417203639[[#This Row],[이전 레벨]]=0,1,IF($C84&lt;$Q$4,$C84+1,""))</f>
        <v/>
      </c>
      <c r="D85" s="3" t="str">
        <f>IFERROR(IF(표1_51121417203639[[#This Row],[도달 레벨]]=1,$L$3,IF($D84&lt;$Q$3,($L$3+(표1_51121417203639[[#This Row],[도달 레벨]]-1)*$M$3),IF(ISNUMBER(표1_51121417203639[[#This Row],[도달 레벨]])=TRUE,$Q$3,""))),"")</f>
        <v/>
      </c>
      <c r="E85" s="3" t="str">
        <f>IFERROR(IF(표1_51121417203639[[#This Row],[도달 레벨]]=1,$L$4,$E84+(QUOTIENT((표1_51121417203639[[#This Row],[도달 레벨]]),$N$4)*$M$4)),"")</f>
        <v/>
      </c>
      <c r="F85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85" s="6" t="str">
        <f>IFERROR(IF(표1_51121417203639[[#This Row],[도달 레벨]]=1,표1_51121417203639[[#This Row],[최종 UG 비용]],$G84+표1_51121417203639[[#This Row],[최종 UG 비용]]),"")</f>
        <v/>
      </c>
    </row>
    <row r="86" spans="2:7">
      <c r="B86" s="3">
        <v>77</v>
      </c>
      <c r="C86" s="5" t="str">
        <f>IF(표1_51121417203639[[#This Row],[이전 레벨]]=0,1,IF($C85&lt;$Q$4,$C85+1,""))</f>
        <v/>
      </c>
      <c r="D86" s="3" t="str">
        <f>IFERROR(IF(표1_51121417203639[[#This Row],[도달 레벨]]=1,$L$3,IF($D85&lt;$Q$3,($L$3+(표1_51121417203639[[#This Row],[도달 레벨]]-1)*$M$3),IF(ISNUMBER(표1_51121417203639[[#This Row],[도달 레벨]])=TRUE,$Q$3,""))),"")</f>
        <v/>
      </c>
      <c r="E86" s="3" t="str">
        <f>IFERROR(IF(표1_51121417203639[[#This Row],[도달 레벨]]=1,$L$4,$E85+(QUOTIENT((표1_51121417203639[[#This Row],[도달 레벨]]),$N$4)*$M$4)),"")</f>
        <v/>
      </c>
      <c r="F86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86" s="6" t="str">
        <f>IFERROR(IF(표1_51121417203639[[#This Row],[도달 레벨]]=1,표1_51121417203639[[#This Row],[최종 UG 비용]],$G85+표1_51121417203639[[#This Row],[최종 UG 비용]]),"")</f>
        <v/>
      </c>
    </row>
    <row r="87" spans="2:7">
      <c r="B87" s="3">
        <v>78</v>
      </c>
      <c r="C87" s="5" t="str">
        <f>IF(표1_51121417203639[[#This Row],[이전 레벨]]=0,1,IF($C86&lt;$Q$4,$C86+1,""))</f>
        <v/>
      </c>
      <c r="D87" s="3" t="str">
        <f>IFERROR(IF(표1_51121417203639[[#This Row],[도달 레벨]]=1,$L$3,IF($D86&lt;$Q$3,($L$3+(표1_51121417203639[[#This Row],[도달 레벨]]-1)*$M$3),IF(ISNUMBER(표1_51121417203639[[#This Row],[도달 레벨]])=TRUE,$Q$3,""))),"")</f>
        <v/>
      </c>
      <c r="E87" s="3" t="str">
        <f>IFERROR(IF(표1_51121417203639[[#This Row],[도달 레벨]]=1,$L$4,$E86+(QUOTIENT((표1_51121417203639[[#This Row],[도달 레벨]]),$N$4)*$M$4)),"")</f>
        <v/>
      </c>
      <c r="F87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87" s="6" t="str">
        <f>IFERROR(IF(표1_51121417203639[[#This Row],[도달 레벨]]=1,표1_51121417203639[[#This Row],[최종 UG 비용]],$G86+표1_51121417203639[[#This Row],[최종 UG 비용]]),"")</f>
        <v/>
      </c>
    </row>
    <row r="88" spans="2:7">
      <c r="B88" s="3">
        <v>79</v>
      </c>
      <c r="C88" s="5" t="str">
        <f>IF(표1_51121417203639[[#This Row],[이전 레벨]]=0,1,IF($C87&lt;$Q$4,$C87+1,""))</f>
        <v/>
      </c>
      <c r="D88" s="3" t="str">
        <f>IFERROR(IF(표1_51121417203639[[#This Row],[도달 레벨]]=1,$L$3,IF($D87&lt;$Q$3,($L$3+(표1_51121417203639[[#This Row],[도달 레벨]]-1)*$M$3),IF(ISNUMBER(표1_51121417203639[[#This Row],[도달 레벨]])=TRUE,$Q$3,""))),"")</f>
        <v/>
      </c>
      <c r="E88" s="3" t="str">
        <f>IFERROR(IF(표1_51121417203639[[#This Row],[도달 레벨]]=1,$L$4,$E87+(QUOTIENT((표1_51121417203639[[#This Row],[도달 레벨]]),$N$4)*$M$4)),"")</f>
        <v/>
      </c>
      <c r="F88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88" s="6" t="str">
        <f>IFERROR(IF(표1_51121417203639[[#This Row],[도달 레벨]]=1,표1_51121417203639[[#This Row],[최종 UG 비용]],$G87+표1_51121417203639[[#This Row],[최종 UG 비용]]),"")</f>
        <v/>
      </c>
    </row>
    <row r="89" spans="2:7">
      <c r="B89" s="3">
        <v>80</v>
      </c>
      <c r="C89" s="5" t="str">
        <f>IF(표1_51121417203639[[#This Row],[이전 레벨]]=0,1,IF($C88&lt;$Q$4,$C88+1,""))</f>
        <v/>
      </c>
      <c r="D89" s="3" t="str">
        <f>IFERROR(IF(표1_51121417203639[[#This Row],[도달 레벨]]=1,$L$3,IF($D88&lt;$Q$3,($L$3+(표1_51121417203639[[#This Row],[도달 레벨]]-1)*$M$3),IF(ISNUMBER(표1_51121417203639[[#This Row],[도달 레벨]])=TRUE,$Q$3,""))),"")</f>
        <v/>
      </c>
      <c r="E89" s="3" t="str">
        <f>IFERROR(IF(표1_51121417203639[[#This Row],[도달 레벨]]=1,$L$4,$E88+(QUOTIENT((표1_51121417203639[[#This Row],[도달 레벨]]),$N$4)*$M$4)),"")</f>
        <v/>
      </c>
      <c r="F89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89" s="6" t="str">
        <f>IFERROR(IF(표1_51121417203639[[#This Row],[도달 레벨]]=1,표1_51121417203639[[#This Row],[최종 UG 비용]],$G88+표1_51121417203639[[#This Row],[최종 UG 비용]]),"")</f>
        <v/>
      </c>
    </row>
    <row r="90" spans="2:7">
      <c r="B90" s="3">
        <v>81</v>
      </c>
      <c r="C90" s="5" t="str">
        <f>IF(표1_51121417203639[[#This Row],[이전 레벨]]=0,1,IF($C89&lt;$Q$4,$C89+1,""))</f>
        <v/>
      </c>
      <c r="D90" s="3" t="str">
        <f>IFERROR(IF(표1_51121417203639[[#This Row],[도달 레벨]]=1,$L$3,IF($D89&lt;$Q$3,($L$3+(표1_51121417203639[[#This Row],[도달 레벨]]-1)*$M$3),IF(ISNUMBER(표1_51121417203639[[#This Row],[도달 레벨]])=TRUE,$Q$3,""))),"")</f>
        <v/>
      </c>
      <c r="E90" s="3" t="str">
        <f>IFERROR(IF(표1_51121417203639[[#This Row],[도달 레벨]]=1,$L$4,$E89+(QUOTIENT((표1_51121417203639[[#This Row],[도달 레벨]]),$N$4)*$M$4)),"")</f>
        <v/>
      </c>
      <c r="F90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90" s="6" t="str">
        <f>IFERROR(IF(표1_51121417203639[[#This Row],[도달 레벨]]=1,표1_51121417203639[[#This Row],[최종 UG 비용]],$G89+표1_51121417203639[[#This Row],[최종 UG 비용]]),"")</f>
        <v/>
      </c>
    </row>
    <row r="91" spans="2:7">
      <c r="B91" s="3">
        <v>82</v>
      </c>
      <c r="C91" s="5" t="str">
        <f>IF(표1_51121417203639[[#This Row],[이전 레벨]]=0,1,IF($C90&lt;$Q$4,$C90+1,""))</f>
        <v/>
      </c>
      <c r="D91" s="3" t="str">
        <f>IFERROR(IF(표1_51121417203639[[#This Row],[도달 레벨]]=1,$L$3,IF($D90&lt;$Q$3,($L$3+(표1_51121417203639[[#This Row],[도달 레벨]]-1)*$M$3),IF(ISNUMBER(표1_51121417203639[[#This Row],[도달 레벨]])=TRUE,$Q$3,""))),"")</f>
        <v/>
      </c>
      <c r="E91" s="3" t="str">
        <f>IFERROR(IF(표1_51121417203639[[#This Row],[도달 레벨]]=1,$L$4,$E90+(QUOTIENT((표1_51121417203639[[#This Row],[도달 레벨]]),$N$4)*$M$4)),"")</f>
        <v/>
      </c>
      <c r="F91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91" s="6" t="str">
        <f>IFERROR(IF(표1_51121417203639[[#This Row],[도달 레벨]]=1,표1_51121417203639[[#This Row],[최종 UG 비용]],$G90+표1_51121417203639[[#This Row],[최종 UG 비용]]),"")</f>
        <v/>
      </c>
    </row>
    <row r="92" spans="2:7">
      <c r="B92" s="3">
        <v>83</v>
      </c>
      <c r="C92" s="5" t="str">
        <f>IF(표1_51121417203639[[#This Row],[이전 레벨]]=0,1,IF($C91&lt;$Q$4,$C91+1,""))</f>
        <v/>
      </c>
      <c r="D92" s="3" t="str">
        <f>IFERROR(IF(표1_51121417203639[[#This Row],[도달 레벨]]=1,$L$3,IF($D91&lt;$Q$3,($L$3+(표1_51121417203639[[#This Row],[도달 레벨]]-1)*$M$3),IF(ISNUMBER(표1_51121417203639[[#This Row],[도달 레벨]])=TRUE,$Q$3,""))),"")</f>
        <v/>
      </c>
      <c r="E92" s="3" t="str">
        <f>IFERROR(IF(표1_51121417203639[[#This Row],[도달 레벨]]=1,$L$4,$E91+(QUOTIENT((표1_51121417203639[[#This Row],[도달 레벨]]),$N$4)*$M$4)),"")</f>
        <v/>
      </c>
      <c r="F92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92" s="6" t="str">
        <f>IFERROR(IF(표1_51121417203639[[#This Row],[도달 레벨]]=1,표1_51121417203639[[#This Row],[최종 UG 비용]],$G91+표1_51121417203639[[#This Row],[최종 UG 비용]]),"")</f>
        <v/>
      </c>
    </row>
    <row r="93" spans="2:7">
      <c r="B93" s="3">
        <v>84</v>
      </c>
      <c r="C93" s="5" t="str">
        <f>IF(표1_51121417203639[[#This Row],[이전 레벨]]=0,1,IF($C92&lt;$Q$4,$C92+1,""))</f>
        <v/>
      </c>
      <c r="D93" s="3" t="str">
        <f>IFERROR(IF(표1_51121417203639[[#This Row],[도달 레벨]]=1,$L$3,IF($D92&lt;$Q$3,($L$3+(표1_51121417203639[[#This Row],[도달 레벨]]-1)*$M$3),IF(ISNUMBER(표1_51121417203639[[#This Row],[도달 레벨]])=TRUE,$Q$3,""))),"")</f>
        <v/>
      </c>
      <c r="E93" s="3" t="str">
        <f>IFERROR(IF(표1_51121417203639[[#This Row],[도달 레벨]]=1,$L$4,$E92+(QUOTIENT((표1_51121417203639[[#This Row],[도달 레벨]]),$N$4)*$M$4)),"")</f>
        <v/>
      </c>
      <c r="F93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93" s="6" t="str">
        <f>IFERROR(IF(표1_51121417203639[[#This Row],[도달 레벨]]=1,표1_51121417203639[[#This Row],[최종 UG 비용]],$G92+표1_51121417203639[[#This Row],[최종 UG 비용]]),"")</f>
        <v/>
      </c>
    </row>
    <row r="94" spans="2:7">
      <c r="B94" s="3">
        <v>85</v>
      </c>
      <c r="C94" s="5" t="str">
        <f>IF(표1_51121417203639[[#This Row],[이전 레벨]]=0,1,IF($C93&lt;$Q$4,$C93+1,""))</f>
        <v/>
      </c>
      <c r="D94" s="3" t="str">
        <f>IFERROR(IF(표1_51121417203639[[#This Row],[도달 레벨]]=1,$L$3,IF($D93&lt;$Q$3,($L$3+(표1_51121417203639[[#This Row],[도달 레벨]]-1)*$M$3),IF(ISNUMBER(표1_51121417203639[[#This Row],[도달 레벨]])=TRUE,$Q$3,""))),"")</f>
        <v/>
      </c>
      <c r="E94" s="3" t="str">
        <f>IFERROR(IF(표1_51121417203639[[#This Row],[도달 레벨]]=1,$L$4,$E93+(QUOTIENT((표1_51121417203639[[#This Row],[도달 레벨]]),$N$4)*$M$4)),"")</f>
        <v/>
      </c>
      <c r="F94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94" s="6" t="str">
        <f>IFERROR(IF(표1_51121417203639[[#This Row],[도달 레벨]]=1,표1_51121417203639[[#This Row],[최종 UG 비용]],$G93+표1_51121417203639[[#This Row],[최종 UG 비용]]),"")</f>
        <v/>
      </c>
    </row>
    <row r="95" spans="2:7">
      <c r="B95" s="3">
        <v>86</v>
      </c>
      <c r="C95" s="5" t="str">
        <f>IF(표1_51121417203639[[#This Row],[이전 레벨]]=0,1,IF($C94&lt;$Q$4,$C94+1,""))</f>
        <v/>
      </c>
      <c r="D95" s="3" t="str">
        <f>IFERROR(IF(표1_51121417203639[[#This Row],[도달 레벨]]=1,$L$3,IF($D94&lt;$Q$3,($L$3+(표1_51121417203639[[#This Row],[도달 레벨]]-1)*$M$3),IF(ISNUMBER(표1_51121417203639[[#This Row],[도달 레벨]])=TRUE,$Q$3,""))),"")</f>
        <v/>
      </c>
      <c r="E95" s="3" t="str">
        <f>IFERROR(IF(표1_51121417203639[[#This Row],[도달 레벨]]=1,$L$4,$E94+(QUOTIENT((표1_51121417203639[[#This Row],[도달 레벨]]),$N$4)*$M$4)),"")</f>
        <v/>
      </c>
      <c r="F95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95" s="6" t="str">
        <f>IFERROR(IF(표1_51121417203639[[#This Row],[도달 레벨]]=1,표1_51121417203639[[#This Row],[최종 UG 비용]],$G94+표1_51121417203639[[#This Row],[최종 UG 비용]]),"")</f>
        <v/>
      </c>
    </row>
    <row r="96" spans="2:7">
      <c r="B96" s="3">
        <v>87</v>
      </c>
      <c r="C96" s="5" t="str">
        <f>IF(표1_51121417203639[[#This Row],[이전 레벨]]=0,1,IF($C95&lt;$Q$4,$C95+1,""))</f>
        <v/>
      </c>
      <c r="D96" s="3" t="str">
        <f>IFERROR(IF(표1_51121417203639[[#This Row],[도달 레벨]]=1,$L$3,IF($D95&lt;$Q$3,($L$3+(표1_51121417203639[[#This Row],[도달 레벨]]-1)*$M$3),IF(ISNUMBER(표1_51121417203639[[#This Row],[도달 레벨]])=TRUE,$Q$3,""))),"")</f>
        <v/>
      </c>
      <c r="E96" s="3" t="str">
        <f>IFERROR(IF(표1_51121417203639[[#This Row],[도달 레벨]]=1,$L$4,$E95+(QUOTIENT((표1_51121417203639[[#This Row],[도달 레벨]]),$N$4)*$M$4)),"")</f>
        <v/>
      </c>
      <c r="F96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96" s="6" t="str">
        <f>IFERROR(IF(표1_51121417203639[[#This Row],[도달 레벨]]=1,표1_51121417203639[[#This Row],[최종 UG 비용]],$G95+표1_51121417203639[[#This Row],[최종 UG 비용]]),"")</f>
        <v/>
      </c>
    </row>
    <row r="97" spans="2:7">
      <c r="B97" s="3">
        <v>88</v>
      </c>
      <c r="C97" s="5" t="str">
        <f>IF(표1_51121417203639[[#This Row],[이전 레벨]]=0,1,IF($C96&lt;$Q$4,$C96+1,""))</f>
        <v/>
      </c>
      <c r="D97" s="3" t="str">
        <f>IFERROR(IF(표1_51121417203639[[#This Row],[도달 레벨]]=1,$L$3,IF($D96&lt;$Q$3,($L$3+(표1_51121417203639[[#This Row],[도달 레벨]]-1)*$M$3),IF(ISNUMBER(표1_51121417203639[[#This Row],[도달 레벨]])=TRUE,$Q$3,""))),"")</f>
        <v/>
      </c>
      <c r="E97" s="3" t="str">
        <f>IFERROR(IF(표1_51121417203639[[#This Row],[도달 레벨]]=1,$L$4,$E96+(QUOTIENT((표1_51121417203639[[#This Row],[도달 레벨]]),$N$4)*$M$4)),"")</f>
        <v/>
      </c>
      <c r="F97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97" s="6" t="str">
        <f>IFERROR(IF(표1_51121417203639[[#This Row],[도달 레벨]]=1,표1_51121417203639[[#This Row],[최종 UG 비용]],$G96+표1_51121417203639[[#This Row],[최종 UG 비용]]),"")</f>
        <v/>
      </c>
    </row>
    <row r="98" spans="2:7">
      <c r="B98" s="3">
        <v>89</v>
      </c>
      <c r="C98" s="5" t="str">
        <f>IF(표1_51121417203639[[#This Row],[이전 레벨]]=0,1,IF($C97&lt;$Q$4,$C97+1,""))</f>
        <v/>
      </c>
      <c r="D98" s="3" t="str">
        <f>IFERROR(IF(표1_51121417203639[[#This Row],[도달 레벨]]=1,$L$3,IF($D97&lt;$Q$3,($L$3+(표1_51121417203639[[#This Row],[도달 레벨]]-1)*$M$3),IF(ISNUMBER(표1_51121417203639[[#This Row],[도달 레벨]])=TRUE,$Q$3,""))),"")</f>
        <v/>
      </c>
      <c r="E98" s="3" t="str">
        <f>IFERROR(IF(표1_51121417203639[[#This Row],[도달 레벨]]=1,$L$4,$E97+(QUOTIENT((표1_51121417203639[[#This Row],[도달 레벨]]),$N$4)*$M$4)),"")</f>
        <v/>
      </c>
      <c r="F98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98" s="6" t="str">
        <f>IFERROR(IF(표1_51121417203639[[#This Row],[도달 레벨]]=1,표1_51121417203639[[#This Row],[최종 UG 비용]],$G97+표1_51121417203639[[#This Row],[최종 UG 비용]]),"")</f>
        <v/>
      </c>
    </row>
    <row r="99" spans="2:7">
      <c r="B99" s="3">
        <v>90</v>
      </c>
      <c r="C99" s="5" t="str">
        <f>IF(표1_51121417203639[[#This Row],[이전 레벨]]=0,1,IF($C98&lt;$Q$4,$C98+1,""))</f>
        <v/>
      </c>
      <c r="D99" s="3" t="str">
        <f>IFERROR(IF(표1_51121417203639[[#This Row],[도달 레벨]]=1,$L$3,IF($D98&lt;$Q$3,($L$3+(표1_51121417203639[[#This Row],[도달 레벨]]-1)*$M$3),IF(ISNUMBER(표1_51121417203639[[#This Row],[도달 레벨]])=TRUE,$Q$3,""))),"")</f>
        <v/>
      </c>
      <c r="E99" s="3" t="str">
        <f>IFERROR(IF(표1_51121417203639[[#This Row],[도달 레벨]]=1,$L$4,$E98+(QUOTIENT((표1_51121417203639[[#This Row],[도달 레벨]]),$N$4)*$M$4)),"")</f>
        <v/>
      </c>
      <c r="F99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99" s="6" t="str">
        <f>IFERROR(IF(표1_51121417203639[[#This Row],[도달 레벨]]=1,표1_51121417203639[[#This Row],[최종 UG 비용]],$G98+표1_51121417203639[[#This Row],[최종 UG 비용]]),"")</f>
        <v/>
      </c>
    </row>
    <row r="100" spans="2:7">
      <c r="B100" s="3">
        <v>91</v>
      </c>
      <c r="C100" s="5" t="str">
        <f>IF(표1_51121417203639[[#This Row],[이전 레벨]]=0,1,IF($C99&lt;$Q$4,$C99+1,""))</f>
        <v/>
      </c>
      <c r="D100" s="3" t="str">
        <f>IFERROR(IF(표1_51121417203639[[#This Row],[도달 레벨]]=1,$L$3,IF($D99&lt;$Q$3,($L$3+(표1_51121417203639[[#This Row],[도달 레벨]]-1)*$M$3),IF(ISNUMBER(표1_51121417203639[[#This Row],[도달 레벨]])=TRUE,$Q$3,""))),"")</f>
        <v/>
      </c>
      <c r="E100" s="3" t="str">
        <f>IFERROR(IF(표1_51121417203639[[#This Row],[도달 레벨]]=1,$L$4,$E99+(QUOTIENT((표1_51121417203639[[#This Row],[도달 레벨]]),$N$4)*$M$4)),"")</f>
        <v/>
      </c>
      <c r="F100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00" s="6" t="str">
        <f>IFERROR(IF(표1_51121417203639[[#This Row],[도달 레벨]]=1,표1_51121417203639[[#This Row],[최종 UG 비용]],$G99+표1_51121417203639[[#This Row],[최종 UG 비용]]),"")</f>
        <v/>
      </c>
    </row>
    <row r="101" spans="2:7">
      <c r="B101" s="3">
        <v>92</v>
      </c>
      <c r="C101" s="5" t="str">
        <f>IF(표1_51121417203639[[#This Row],[이전 레벨]]=0,1,IF($C100&lt;$Q$4,$C100+1,""))</f>
        <v/>
      </c>
      <c r="D101" s="3" t="str">
        <f>IFERROR(IF(표1_51121417203639[[#This Row],[도달 레벨]]=1,$L$3,IF($D100&lt;$Q$3,($L$3+(표1_51121417203639[[#This Row],[도달 레벨]]-1)*$M$3),IF(ISNUMBER(표1_51121417203639[[#This Row],[도달 레벨]])=TRUE,$Q$3,""))),"")</f>
        <v/>
      </c>
      <c r="E101" s="3" t="str">
        <f>IFERROR(IF(표1_51121417203639[[#This Row],[도달 레벨]]=1,$L$4,$E100+(QUOTIENT((표1_51121417203639[[#This Row],[도달 레벨]]),$N$4)*$M$4)),"")</f>
        <v/>
      </c>
      <c r="F101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01" s="6" t="str">
        <f>IFERROR(IF(표1_51121417203639[[#This Row],[도달 레벨]]=1,표1_51121417203639[[#This Row],[최종 UG 비용]],$G100+표1_51121417203639[[#This Row],[최종 UG 비용]]),"")</f>
        <v/>
      </c>
    </row>
    <row r="102" spans="2:7">
      <c r="B102" s="3">
        <v>93</v>
      </c>
      <c r="C102" s="5" t="str">
        <f>IF(표1_51121417203639[[#This Row],[이전 레벨]]=0,1,IF($C101&lt;$Q$4,$C101+1,""))</f>
        <v/>
      </c>
      <c r="D102" s="3" t="str">
        <f>IFERROR(IF(표1_51121417203639[[#This Row],[도달 레벨]]=1,$L$3,IF($D101&lt;$Q$3,($L$3+(표1_51121417203639[[#This Row],[도달 레벨]]-1)*$M$3),IF(ISNUMBER(표1_51121417203639[[#This Row],[도달 레벨]])=TRUE,$Q$3,""))),"")</f>
        <v/>
      </c>
      <c r="E102" s="3" t="str">
        <f>IFERROR(IF(표1_51121417203639[[#This Row],[도달 레벨]]=1,$L$4,$E101+(QUOTIENT((표1_51121417203639[[#This Row],[도달 레벨]]),$N$4)*$M$4)),"")</f>
        <v/>
      </c>
      <c r="F102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02" s="6" t="str">
        <f>IFERROR(IF(표1_51121417203639[[#This Row],[도달 레벨]]=1,표1_51121417203639[[#This Row],[최종 UG 비용]],$G101+표1_51121417203639[[#This Row],[최종 UG 비용]]),"")</f>
        <v/>
      </c>
    </row>
    <row r="103" spans="2:7">
      <c r="B103" s="3">
        <v>94</v>
      </c>
      <c r="C103" s="5" t="str">
        <f>IF(표1_51121417203639[[#This Row],[이전 레벨]]=0,1,IF($C102&lt;$Q$4,$C102+1,""))</f>
        <v/>
      </c>
      <c r="D103" s="3" t="str">
        <f>IFERROR(IF(표1_51121417203639[[#This Row],[도달 레벨]]=1,$L$3,IF($D102&lt;$Q$3,($L$3+(표1_51121417203639[[#This Row],[도달 레벨]]-1)*$M$3),IF(ISNUMBER(표1_51121417203639[[#This Row],[도달 레벨]])=TRUE,$Q$3,""))),"")</f>
        <v/>
      </c>
      <c r="E103" s="3" t="str">
        <f>IFERROR(IF(표1_51121417203639[[#This Row],[도달 레벨]]=1,$L$4,$E102+(QUOTIENT((표1_51121417203639[[#This Row],[도달 레벨]]),$N$4)*$M$4)),"")</f>
        <v/>
      </c>
      <c r="F103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03" s="6" t="str">
        <f>IFERROR(IF(표1_51121417203639[[#This Row],[도달 레벨]]=1,표1_51121417203639[[#This Row],[최종 UG 비용]],$G102+표1_51121417203639[[#This Row],[최종 UG 비용]]),"")</f>
        <v/>
      </c>
    </row>
    <row r="104" spans="2:7">
      <c r="B104" s="3">
        <v>95</v>
      </c>
      <c r="C104" s="5" t="str">
        <f>IF(표1_51121417203639[[#This Row],[이전 레벨]]=0,1,IF($C103&lt;$Q$4,$C103+1,""))</f>
        <v/>
      </c>
      <c r="D104" s="3" t="str">
        <f>IFERROR(IF(표1_51121417203639[[#This Row],[도달 레벨]]=1,$L$3,IF($D103&lt;$Q$3,($L$3+(표1_51121417203639[[#This Row],[도달 레벨]]-1)*$M$3),IF(ISNUMBER(표1_51121417203639[[#This Row],[도달 레벨]])=TRUE,$Q$3,""))),"")</f>
        <v/>
      </c>
      <c r="E104" s="3" t="str">
        <f>IFERROR(IF(표1_51121417203639[[#This Row],[도달 레벨]]=1,$L$4,$E103+(QUOTIENT((표1_51121417203639[[#This Row],[도달 레벨]]),$N$4)*$M$4)),"")</f>
        <v/>
      </c>
      <c r="F104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04" s="6" t="str">
        <f>IFERROR(IF(표1_51121417203639[[#This Row],[도달 레벨]]=1,표1_51121417203639[[#This Row],[최종 UG 비용]],$G103+표1_51121417203639[[#This Row],[최종 UG 비용]]),"")</f>
        <v/>
      </c>
    </row>
    <row r="105" spans="2:7">
      <c r="B105" s="3">
        <v>96</v>
      </c>
      <c r="C105" s="5" t="str">
        <f>IF(표1_51121417203639[[#This Row],[이전 레벨]]=0,1,IF($C104&lt;$Q$4,$C104+1,""))</f>
        <v/>
      </c>
      <c r="D105" s="3" t="str">
        <f>IFERROR(IF(표1_51121417203639[[#This Row],[도달 레벨]]=1,$L$3,IF($D104&lt;$Q$3,($L$3+(표1_51121417203639[[#This Row],[도달 레벨]]-1)*$M$3),IF(ISNUMBER(표1_51121417203639[[#This Row],[도달 레벨]])=TRUE,$Q$3,""))),"")</f>
        <v/>
      </c>
      <c r="E105" s="3" t="str">
        <f>IFERROR(IF(표1_51121417203639[[#This Row],[도달 레벨]]=1,$L$4,$E104+(QUOTIENT((표1_51121417203639[[#This Row],[도달 레벨]]),$N$4)*$M$4)),"")</f>
        <v/>
      </c>
      <c r="F105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05" s="6" t="str">
        <f>IFERROR(IF(표1_51121417203639[[#This Row],[도달 레벨]]=1,표1_51121417203639[[#This Row],[최종 UG 비용]],$G104+표1_51121417203639[[#This Row],[최종 UG 비용]]),"")</f>
        <v/>
      </c>
    </row>
    <row r="106" spans="2:7">
      <c r="B106" s="3">
        <v>97</v>
      </c>
      <c r="C106" s="5" t="str">
        <f>IF(표1_51121417203639[[#This Row],[이전 레벨]]=0,1,IF($C105&lt;$Q$4,$C105+1,""))</f>
        <v/>
      </c>
      <c r="D106" s="3" t="str">
        <f>IFERROR(IF(표1_51121417203639[[#This Row],[도달 레벨]]=1,$L$3,IF($D105&lt;$Q$3,($L$3+(표1_51121417203639[[#This Row],[도달 레벨]]-1)*$M$3),IF(ISNUMBER(표1_51121417203639[[#This Row],[도달 레벨]])=TRUE,$Q$3,""))),"")</f>
        <v/>
      </c>
      <c r="E106" s="3" t="str">
        <f>IFERROR(IF(표1_51121417203639[[#This Row],[도달 레벨]]=1,$L$4,$E105+(QUOTIENT((표1_51121417203639[[#This Row],[도달 레벨]]),$N$4)*$M$4)),"")</f>
        <v/>
      </c>
      <c r="F106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06" s="6" t="str">
        <f>IFERROR(IF(표1_51121417203639[[#This Row],[도달 레벨]]=1,표1_51121417203639[[#This Row],[최종 UG 비용]],$G105+표1_51121417203639[[#This Row],[최종 UG 비용]]),"")</f>
        <v/>
      </c>
    </row>
    <row r="107" spans="2:7">
      <c r="B107" s="3">
        <v>98</v>
      </c>
      <c r="C107" s="5" t="str">
        <f>IF(표1_51121417203639[[#This Row],[이전 레벨]]=0,1,IF($C106&lt;$Q$4,$C106+1,""))</f>
        <v/>
      </c>
      <c r="D107" s="3" t="str">
        <f>IFERROR(IF(표1_51121417203639[[#This Row],[도달 레벨]]=1,$L$3,IF($D106&lt;$Q$3,($L$3+(표1_51121417203639[[#This Row],[도달 레벨]]-1)*$M$3),IF(ISNUMBER(표1_51121417203639[[#This Row],[도달 레벨]])=TRUE,$Q$3,""))),"")</f>
        <v/>
      </c>
      <c r="E107" s="3" t="str">
        <f>IFERROR(IF(표1_51121417203639[[#This Row],[도달 레벨]]=1,$L$4,$E106+(QUOTIENT((표1_51121417203639[[#This Row],[도달 레벨]]),$N$4)*$M$4)),"")</f>
        <v/>
      </c>
      <c r="F107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07" s="6" t="str">
        <f>IFERROR(IF(표1_51121417203639[[#This Row],[도달 레벨]]=1,표1_51121417203639[[#This Row],[최종 UG 비용]],$G106+표1_51121417203639[[#This Row],[최종 UG 비용]]),"")</f>
        <v/>
      </c>
    </row>
    <row r="108" spans="2:7">
      <c r="B108" s="3">
        <v>99</v>
      </c>
      <c r="C108" s="5" t="str">
        <f>IF(표1_51121417203639[[#This Row],[이전 레벨]]=0,1,IF($C107&lt;$Q$4,$C107+1,""))</f>
        <v/>
      </c>
      <c r="D108" s="3" t="str">
        <f>IFERROR(IF(표1_51121417203639[[#This Row],[도달 레벨]]=1,$L$3,IF($D107&lt;$Q$3,($L$3+(표1_51121417203639[[#This Row],[도달 레벨]]-1)*$M$3),IF(ISNUMBER(표1_51121417203639[[#This Row],[도달 레벨]])=TRUE,$Q$3,""))),"")</f>
        <v/>
      </c>
      <c r="E108" s="3" t="str">
        <f>IFERROR(IF(표1_51121417203639[[#This Row],[도달 레벨]]=1,$L$4,$E107+(QUOTIENT((표1_51121417203639[[#This Row],[도달 레벨]]),$N$4)*$M$4)),"")</f>
        <v/>
      </c>
      <c r="F108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08" s="6" t="str">
        <f>IFERROR(IF(표1_51121417203639[[#This Row],[도달 레벨]]=1,표1_51121417203639[[#This Row],[최종 UG 비용]],$G107+표1_51121417203639[[#This Row],[최종 UG 비용]]),"")</f>
        <v/>
      </c>
    </row>
    <row r="109" spans="2:7">
      <c r="B109" s="3">
        <v>100</v>
      </c>
      <c r="C109" s="5" t="str">
        <f>IF(표1_51121417203639[[#This Row],[이전 레벨]]=0,1,IF($C108&lt;$Q$4,$C108+1,""))</f>
        <v/>
      </c>
      <c r="D109" s="3" t="str">
        <f>IFERROR(IF(표1_51121417203639[[#This Row],[도달 레벨]]=1,$L$3,IF($D108&lt;$Q$3,($L$3+(표1_51121417203639[[#This Row],[도달 레벨]]-1)*$M$3),IF(ISNUMBER(표1_51121417203639[[#This Row],[도달 레벨]])=TRUE,$Q$3,""))),"")</f>
        <v/>
      </c>
      <c r="E109" s="3" t="str">
        <f>IFERROR(IF(표1_51121417203639[[#This Row],[도달 레벨]]=1,$L$4,$E108+(QUOTIENT((표1_51121417203639[[#This Row],[도달 레벨]]),$N$4)*$M$4)),"")</f>
        <v/>
      </c>
      <c r="F109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09" s="6" t="str">
        <f>IFERROR(IF(표1_51121417203639[[#This Row],[도달 레벨]]=1,표1_51121417203639[[#This Row],[최종 UG 비용]],$G108+표1_51121417203639[[#This Row],[최종 UG 비용]]),"")</f>
        <v/>
      </c>
    </row>
    <row r="110" spans="2:7">
      <c r="B110" s="3">
        <v>101</v>
      </c>
      <c r="C110" s="5" t="str">
        <f>IF(표1_51121417203639[[#This Row],[이전 레벨]]=0,1,IF($C109&lt;$Q$4,$C109+1,""))</f>
        <v/>
      </c>
      <c r="D110" s="3" t="str">
        <f>IFERROR(IF(표1_51121417203639[[#This Row],[도달 레벨]]=1,$L$3,IF($D109&lt;$Q$3,($L$3+(표1_51121417203639[[#This Row],[도달 레벨]]-1)*$M$3),IF(ISNUMBER(표1_51121417203639[[#This Row],[도달 레벨]])=TRUE,$Q$3,""))),"")</f>
        <v/>
      </c>
      <c r="E110" s="3" t="str">
        <f>IFERROR(IF(표1_51121417203639[[#This Row],[도달 레벨]]=1,$L$4,$E109+(QUOTIENT((표1_51121417203639[[#This Row],[도달 레벨]]),$N$4)*$M$4)),"")</f>
        <v/>
      </c>
      <c r="F110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10" s="6" t="str">
        <f>IFERROR(IF(표1_51121417203639[[#This Row],[도달 레벨]]=1,표1_51121417203639[[#This Row],[최종 UG 비용]],$G109+표1_51121417203639[[#This Row],[최종 UG 비용]]),"")</f>
        <v/>
      </c>
    </row>
    <row r="111" spans="2:7">
      <c r="B111" s="3">
        <v>102</v>
      </c>
      <c r="C111" s="5" t="str">
        <f>IF(표1_51121417203639[[#This Row],[이전 레벨]]=0,1,IF($C110&lt;$Q$4,$C110+1,""))</f>
        <v/>
      </c>
      <c r="D111" s="3" t="str">
        <f>IFERROR(IF(표1_51121417203639[[#This Row],[도달 레벨]]=1,$L$3,IF($D110&lt;$Q$3,($L$3+(표1_51121417203639[[#This Row],[도달 레벨]]-1)*$M$3),IF(ISNUMBER(표1_51121417203639[[#This Row],[도달 레벨]])=TRUE,$Q$3,""))),"")</f>
        <v/>
      </c>
      <c r="E111" s="3" t="str">
        <f>IFERROR(IF(표1_51121417203639[[#This Row],[도달 레벨]]=1,$L$4,$E110+(QUOTIENT((표1_51121417203639[[#This Row],[도달 레벨]]),$N$4)*$M$4)),"")</f>
        <v/>
      </c>
      <c r="F111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11" s="6" t="str">
        <f>IFERROR(IF(표1_51121417203639[[#This Row],[도달 레벨]]=1,표1_51121417203639[[#This Row],[최종 UG 비용]],$G110+표1_51121417203639[[#This Row],[최종 UG 비용]]),"")</f>
        <v/>
      </c>
    </row>
    <row r="112" spans="2:7">
      <c r="B112" s="3">
        <v>103</v>
      </c>
      <c r="C112" s="5" t="str">
        <f>IF(표1_51121417203639[[#This Row],[이전 레벨]]=0,1,IF($C111&lt;$Q$4,$C111+1,""))</f>
        <v/>
      </c>
      <c r="D112" s="3" t="str">
        <f>IFERROR(IF(표1_51121417203639[[#This Row],[도달 레벨]]=1,$L$3,IF($D111&lt;$Q$3,($L$3+(표1_51121417203639[[#This Row],[도달 레벨]]-1)*$M$3),IF(ISNUMBER(표1_51121417203639[[#This Row],[도달 레벨]])=TRUE,$Q$3,""))),"")</f>
        <v/>
      </c>
      <c r="E112" s="3" t="str">
        <f>IFERROR(IF(표1_51121417203639[[#This Row],[도달 레벨]]=1,$L$4,$E111+(QUOTIENT((표1_51121417203639[[#This Row],[도달 레벨]]),$N$4)*$M$4)),"")</f>
        <v/>
      </c>
      <c r="F112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12" s="6" t="str">
        <f>IFERROR(IF(표1_51121417203639[[#This Row],[도달 레벨]]=1,표1_51121417203639[[#This Row],[최종 UG 비용]],$G111+표1_51121417203639[[#This Row],[최종 UG 비용]]),"")</f>
        <v/>
      </c>
    </row>
    <row r="113" spans="2:7">
      <c r="B113" s="3">
        <v>104</v>
      </c>
      <c r="C113" s="5" t="str">
        <f>IF(표1_51121417203639[[#This Row],[이전 레벨]]=0,1,IF($C112&lt;$Q$4,$C112+1,""))</f>
        <v/>
      </c>
      <c r="D113" s="3" t="str">
        <f>IFERROR(IF(표1_51121417203639[[#This Row],[도달 레벨]]=1,$L$3,IF($D112&lt;$Q$3,($L$3+(표1_51121417203639[[#This Row],[도달 레벨]]-1)*$M$3),IF(ISNUMBER(표1_51121417203639[[#This Row],[도달 레벨]])=TRUE,$Q$3,""))),"")</f>
        <v/>
      </c>
      <c r="E113" s="3" t="str">
        <f>IFERROR(IF(표1_51121417203639[[#This Row],[도달 레벨]]=1,$L$4,$E112+(QUOTIENT((표1_51121417203639[[#This Row],[도달 레벨]]),$N$4)*$M$4)),"")</f>
        <v/>
      </c>
      <c r="F113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13" s="6" t="str">
        <f>IFERROR(IF(표1_51121417203639[[#This Row],[도달 레벨]]=1,표1_51121417203639[[#This Row],[최종 UG 비용]],$G112+표1_51121417203639[[#This Row],[최종 UG 비용]]),"")</f>
        <v/>
      </c>
    </row>
    <row r="114" spans="2:7">
      <c r="B114" s="3">
        <v>105</v>
      </c>
      <c r="C114" s="5" t="str">
        <f>IF(표1_51121417203639[[#This Row],[이전 레벨]]=0,1,IF($C113&lt;$Q$4,$C113+1,""))</f>
        <v/>
      </c>
      <c r="D114" s="3" t="str">
        <f>IFERROR(IF(표1_51121417203639[[#This Row],[도달 레벨]]=1,$L$3,IF($D113&lt;$Q$3,($L$3+(표1_51121417203639[[#This Row],[도달 레벨]]-1)*$M$3),IF(ISNUMBER(표1_51121417203639[[#This Row],[도달 레벨]])=TRUE,$Q$3,""))),"")</f>
        <v/>
      </c>
      <c r="E114" s="3" t="str">
        <f>IFERROR(IF(표1_51121417203639[[#This Row],[도달 레벨]]=1,$L$4,$E113+(QUOTIENT((표1_51121417203639[[#This Row],[도달 레벨]]),$N$4)*$M$4)),"")</f>
        <v/>
      </c>
      <c r="F114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14" s="6" t="str">
        <f>IFERROR(IF(표1_51121417203639[[#This Row],[도달 레벨]]=1,표1_51121417203639[[#This Row],[최종 UG 비용]],$G113+표1_51121417203639[[#This Row],[최종 UG 비용]]),"")</f>
        <v/>
      </c>
    </row>
    <row r="115" spans="2:7">
      <c r="B115" s="3">
        <v>106</v>
      </c>
      <c r="C115" s="5" t="str">
        <f>IF(표1_51121417203639[[#This Row],[이전 레벨]]=0,1,IF($C114&lt;$Q$4,$C114+1,""))</f>
        <v/>
      </c>
      <c r="D115" s="3" t="str">
        <f>IFERROR(IF(표1_51121417203639[[#This Row],[도달 레벨]]=1,$L$3,IF($D114&lt;$Q$3,($L$3+(표1_51121417203639[[#This Row],[도달 레벨]]-1)*$M$3),IF(ISNUMBER(표1_51121417203639[[#This Row],[도달 레벨]])=TRUE,$Q$3,""))),"")</f>
        <v/>
      </c>
      <c r="E115" s="3" t="str">
        <f>IFERROR(IF(표1_51121417203639[[#This Row],[도달 레벨]]=1,$L$4,$E114+(QUOTIENT((표1_51121417203639[[#This Row],[도달 레벨]]),$N$4)*$M$4)),"")</f>
        <v/>
      </c>
      <c r="F115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15" s="6" t="str">
        <f>IFERROR(IF(표1_51121417203639[[#This Row],[도달 레벨]]=1,표1_51121417203639[[#This Row],[최종 UG 비용]],$G114+표1_51121417203639[[#This Row],[최종 UG 비용]]),"")</f>
        <v/>
      </c>
    </row>
    <row r="116" spans="2:7">
      <c r="B116" s="3">
        <v>107</v>
      </c>
      <c r="C116" s="5" t="str">
        <f>IF(표1_51121417203639[[#This Row],[이전 레벨]]=0,1,IF($C115&lt;$Q$4,$C115+1,""))</f>
        <v/>
      </c>
      <c r="D116" s="3" t="str">
        <f>IFERROR(IF(표1_51121417203639[[#This Row],[도달 레벨]]=1,$L$3,IF($D115&lt;$Q$3,($L$3+(표1_51121417203639[[#This Row],[도달 레벨]]-1)*$M$3),IF(ISNUMBER(표1_51121417203639[[#This Row],[도달 레벨]])=TRUE,$Q$3,""))),"")</f>
        <v/>
      </c>
      <c r="E116" s="3" t="str">
        <f>IFERROR(IF(표1_51121417203639[[#This Row],[도달 레벨]]=1,$L$4,$E115+(QUOTIENT((표1_51121417203639[[#This Row],[도달 레벨]]),$N$4)*$M$4)),"")</f>
        <v/>
      </c>
      <c r="F116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16" s="6" t="str">
        <f>IFERROR(IF(표1_51121417203639[[#This Row],[도달 레벨]]=1,표1_51121417203639[[#This Row],[최종 UG 비용]],$G115+표1_51121417203639[[#This Row],[최종 UG 비용]]),"")</f>
        <v/>
      </c>
    </row>
    <row r="117" spans="2:7">
      <c r="B117" s="3">
        <v>108</v>
      </c>
      <c r="C117" s="5" t="str">
        <f>IF(표1_51121417203639[[#This Row],[이전 레벨]]=0,1,IF($C116&lt;$Q$4,$C116+1,""))</f>
        <v/>
      </c>
      <c r="D117" s="3" t="str">
        <f>IFERROR(IF(표1_51121417203639[[#This Row],[도달 레벨]]=1,$L$3,IF($D116&lt;$Q$3,($L$3+(표1_51121417203639[[#This Row],[도달 레벨]]-1)*$M$3),IF(ISNUMBER(표1_51121417203639[[#This Row],[도달 레벨]])=TRUE,$Q$3,""))),"")</f>
        <v/>
      </c>
      <c r="E117" s="3" t="str">
        <f>IFERROR(IF(표1_51121417203639[[#This Row],[도달 레벨]]=1,$L$4,$E116+(QUOTIENT((표1_51121417203639[[#This Row],[도달 레벨]]),$N$4)*$M$4)),"")</f>
        <v/>
      </c>
      <c r="F117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17" s="6" t="str">
        <f>IFERROR(IF(표1_51121417203639[[#This Row],[도달 레벨]]=1,표1_51121417203639[[#This Row],[최종 UG 비용]],$G116+표1_51121417203639[[#This Row],[최종 UG 비용]]),"")</f>
        <v/>
      </c>
    </row>
    <row r="118" spans="2:7">
      <c r="B118" s="3">
        <v>109</v>
      </c>
      <c r="C118" s="5" t="str">
        <f>IF(표1_51121417203639[[#This Row],[이전 레벨]]=0,1,IF($C117&lt;$Q$4,$C117+1,""))</f>
        <v/>
      </c>
      <c r="D118" s="3" t="str">
        <f>IFERROR(IF(표1_51121417203639[[#This Row],[도달 레벨]]=1,$L$3,IF($D117&lt;$Q$3,($L$3+(표1_51121417203639[[#This Row],[도달 레벨]]-1)*$M$3),IF(ISNUMBER(표1_51121417203639[[#This Row],[도달 레벨]])=TRUE,$Q$3,""))),"")</f>
        <v/>
      </c>
      <c r="E118" s="3" t="str">
        <f>IFERROR(IF(표1_51121417203639[[#This Row],[도달 레벨]]=1,$L$4,$E117+(QUOTIENT((표1_51121417203639[[#This Row],[도달 레벨]]),$N$4)*$M$4)),"")</f>
        <v/>
      </c>
      <c r="F118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18" s="6" t="str">
        <f>IFERROR(IF(표1_51121417203639[[#This Row],[도달 레벨]]=1,표1_51121417203639[[#This Row],[최종 UG 비용]],$G117+표1_51121417203639[[#This Row],[최종 UG 비용]]),"")</f>
        <v/>
      </c>
    </row>
    <row r="119" spans="2:7">
      <c r="B119" s="3">
        <v>110</v>
      </c>
      <c r="C119" s="5" t="str">
        <f>IF(표1_51121417203639[[#This Row],[이전 레벨]]=0,1,IF($C118&lt;$Q$4,$C118+1,""))</f>
        <v/>
      </c>
      <c r="D119" s="3" t="str">
        <f>IFERROR(IF(표1_51121417203639[[#This Row],[도달 레벨]]=1,$L$3,IF($D118&lt;$Q$3,($L$3+(표1_51121417203639[[#This Row],[도달 레벨]]-1)*$M$3),IF(ISNUMBER(표1_51121417203639[[#This Row],[도달 레벨]])=TRUE,$Q$3,""))),"")</f>
        <v/>
      </c>
      <c r="E119" s="3" t="str">
        <f>IFERROR(IF(표1_51121417203639[[#This Row],[도달 레벨]]=1,$L$4,$E118+(QUOTIENT((표1_51121417203639[[#This Row],[도달 레벨]]),$N$4)*$M$4)),"")</f>
        <v/>
      </c>
      <c r="F119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19" s="6" t="str">
        <f>IFERROR(IF(표1_51121417203639[[#This Row],[도달 레벨]]=1,표1_51121417203639[[#This Row],[최종 UG 비용]],$G118+표1_51121417203639[[#This Row],[최종 UG 비용]]),"")</f>
        <v/>
      </c>
    </row>
    <row r="120" spans="2:7">
      <c r="B120" s="3">
        <v>111</v>
      </c>
      <c r="C120" s="5" t="str">
        <f>IF(표1_51121417203639[[#This Row],[이전 레벨]]=0,1,IF($C119&lt;$Q$4,$C119+1,""))</f>
        <v/>
      </c>
      <c r="D120" s="3" t="str">
        <f>IFERROR(IF(표1_51121417203639[[#This Row],[도달 레벨]]=1,$L$3,IF($D119&lt;$Q$3,($L$3+(표1_51121417203639[[#This Row],[도달 레벨]]-1)*$M$3),IF(ISNUMBER(표1_51121417203639[[#This Row],[도달 레벨]])=TRUE,$Q$3,""))),"")</f>
        <v/>
      </c>
      <c r="E120" s="3" t="str">
        <f>IFERROR(IF(표1_51121417203639[[#This Row],[도달 레벨]]=1,$L$4,$E119+(QUOTIENT((표1_51121417203639[[#This Row],[도달 레벨]]),$N$4)*$M$4)),"")</f>
        <v/>
      </c>
      <c r="F120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20" s="6" t="str">
        <f>IFERROR(IF(표1_51121417203639[[#This Row],[도달 레벨]]=1,표1_51121417203639[[#This Row],[최종 UG 비용]],$G119+표1_51121417203639[[#This Row],[최종 UG 비용]]),"")</f>
        <v/>
      </c>
    </row>
    <row r="121" spans="2:7">
      <c r="B121" s="3">
        <v>112</v>
      </c>
      <c r="C121" s="5" t="str">
        <f>IF(표1_51121417203639[[#This Row],[이전 레벨]]=0,1,IF($C120&lt;$Q$4,$C120+1,""))</f>
        <v/>
      </c>
      <c r="D121" s="3" t="str">
        <f>IFERROR(IF(표1_51121417203639[[#This Row],[도달 레벨]]=1,$L$3,IF($D120&lt;$Q$3,($L$3+(표1_51121417203639[[#This Row],[도달 레벨]]-1)*$M$3),IF(ISNUMBER(표1_51121417203639[[#This Row],[도달 레벨]])=TRUE,$Q$3,""))),"")</f>
        <v/>
      </c>
      <c r="E121" s="3" t="str">
        <f>IFERROR(IF(표1_51121417203639[[#This Row],[도달 레벨]]=1,$L$4,$E120+(QUOTIENT((표1_51121417203639[[#This Row],[도달 레벨]]),$N$4)*$M$4)),"")</f>
        <v/>
      </c>
      <c r="F121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21" s="6" t="str">
        <f>IFERROR(IF(표1_51121417203639[[#This Row],[도달 레벨]]=1,표1_51121417203639[[#This Row],[최종 UG 비용]],$G120+표1_51121417203639[[#This Row],[최종 UG 비용]]),"")</f>
        <v/>
      </c>
    </row>
    <row r="122" spans="2:7">
      <c r="B122" s="3">
        <v>113</v>
      </c>
      <c r="C122" s="5" t="str">
        <f>IF(표1_51121417203639[[#This Row],[이전 레벨]]=0,1,IF($C121&lt;$Q$4,$C121+1,""))</f>
        <v/>
      </c>
      <c r="D122" s="3" t="str">
        <f>IFERROR(IF(표1_51121417203639[[#This Row],[도달 레벨]]=1,$L$3,IF($D121&lt;$Q$3,($L$3+(표1_51121417203639[[#This Row],[도달 레벨]]-1)*$M$3),IF(ISNUMBER(표1_51121417203639[[#This Row],[도달 레벨]])=TRUE,$Q$3,""))),"")</f>
        <v/>
      </c>
      <c r="E122" s="3" t="str">
        <f>IFERROR(IF(표1_51121417203639[[#This Row],[도달 레벨]]=1,$L$4,$E121+(QUOTIENT((표1_51121417203639[[#This Row],[도달 레벨]]),$N$4)*$M$4)),"")</f>
        <v/>
      </c>
      <c r="F122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22" s="6" t="str">
        <f>IFERROR(IF(표1_51121417203639[[#This Row],[도달 레벨]]=1,표1_51121417203639[[#This Row],[최종 UG 비용]],$G121+표1_51121417203639[[#This Row],[최종 UG 비용]]),"")</f>
        <v/>
      </c>
    </row>
    <row r="123" spans="2:7">
      <c r="B123" s="3">
        <v>114</v>
      </c>
      <c r="C123" s="5" t="str">
        <f>IF(표1_51121417203639[[#This Row],[이전 레벨]]=0,1,IF($C122&lt;$Q$4,$C122+1,""))</f>
        <v/>
      </c>
      <c r="D123" s="3" t="str">
        <f>IFERROR(IF(표1_51121417203639[[#This Row],[도달 레벨]]=1,$L$3,IF($D122&lt;$Q$3,($L$3+(표1_51121417203639[[#This Row],[도달 레벨]]-1)*$M$3),IF(ISNUMBER(표1_51121417203639[[#This Row],[도달 레벨]])=TRUE,$Q$3,""))),"")</f>
        <v/>
      </c>
      <c r="E123" s="3" t="str">
        <f>IFERROR(IF(표1_51121417203639[[#This Row],[도달 레벨]]=1,$L$4,$E122+(QUOTIENT((표1_51121417203639[[#This Row],[도달 레벨]]),$N$4)*$M$4)),"")</f>
        <v/>
      </c>
      <c r="F123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23" s="6" t="str">
        <f>IFERROR(IF(표1_51121417203639[[#This Row],[도달 레벨]]=1,표1_51121417203639[[#This Row],[최종 UG 비용]],$G122+표1_51121417203639[[#This Row],[최종 UG 비용]]),"")</f>
        <v/>
      </c>
    </row>
    <row r="124" spans="2:7">
      <c r="B124" s="3">
        <v>115</v>
      </c>
      <c r="C124" s="5" t="str">
        <f>IF(표1_51121417203639[[#This Row],[이전 레벨]]=0,1,IF($C123&lt;$Q$4,$C123+1,""))</f>
        <v/>
      </c>
      <c r="D124" s="3" t="str">
        <f>IFERROR(IF(표1_51121417203639[[#This Row],[도달 레벨]]=1,$L$3,IF($D123&lt;$Q$3,($L$3+(표1_51121417203639[[#This Row],[도달 레벨]]-1)*$M$3),IF(ISNUMBER(표1_51121417203639[[#This Row],[도달 레벨]])=TRUE,$Q$3,""))),"")</f>
        <v/>
      </c>
      <c r="E124" s="3" t="str">
        <f>IFERROR(IF(표1_51121417203639[[#This Row],[도달 레벨]]=1,$L$4,$E123+(QUOTIENT((표1_51121417203639[[#This Row],[도달 레벨]]),$N$4)*$M$4)),"")</f>
        <v/>
      </c>
      <c r="F124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24" s="6" t="str">
        <f>IFERROR(IF(표1_51121417203639[[#This Row],[도달 레벨]]=1,표1_51121417203639[[#This Row],[최종 UG 비용]],$G123+표1_51121417203639[[#This Row],[최종 UG 비용]]),"")</f>
        <v/>
      </c>
    </row>
    <row r="125" spans="2:7">
      <c r="B125" s="3">
        <v>116</v>
      </c>
      <c r="C125" s="5" t="str">
        <f>IF(표1_51121417203639[[#This Row],[이전 레벨]]=0,1,IF($C124&lt;$Q$4,$C124+1,""))</f>
        <v/>
      </c>
      <c r="D125" s="3" t="str">
        <f>IFERROR(IF(표1_51121417203639[[#This Row],[도달 레벨]]=1,$L$3,IF($D124&lt;$Q$3,($L$3+(표1_51121417203639[[#This Row],[도달 레벨]]-1)*$M$3),IF(ISNUMBER(표1_51121417203639[[#This Row],[도달 레벨]])=TRUE,$Q$3,""))),"")</f>
        <v/>
      </c>
      <c r="E125" s="3" t="str">
        <f>IFERROR(IF(표1_51121417203639[[#This Row],[도달 레벨]]=1,$L$4,$E124+(QUOTIENT((표1_51121417203639[[#This Row],[도달 레벨]]),$N$4)*$M$4)),"")</f>
        <v/>
      </c>
      <c r="F125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25" s="6" t="str">
        <f>IFERROR(IF(표1_51121417203639[[#This Row],[도달 레벨]]=1,표1_51121417203639[[#This Row],[최종 UG 비용]],$G124+표1_51121417203639[[#This Row],[최종 UG 비용]]),"")</f>
        <v/>
      </c>
    </row>
    <row r="126" spans="2:7">
      <c r="B126" s="3">
        <v>117</v>
      </c>
      <c r="C126" s="5" t="str">
        <f>IF(표1_51121417203639[[#This Row],[이전 레벨]]=0,1,IF($C125&lt;$Q$4,$C125+1,""))</f>
        <v/>
      </c>
      <c r="D126" s="3" t="str">
        <f>IFERROR(IF(표1_51121417203639[[#This Row],[도달 레벨]]=1,$L$3,IF($D125&lt;$Q$3,($L$3+(표1_51121417203639[[#This Row],[도달 레벨]]-1)*$M$3),IF(ISNUMBER(표1_51121417203639[[#This Row],[도달 레벨]])=TRUE,$Q$3,""))),"")</f>
        <v/>
      </c>
      <c r="E126" s="3" t="str">
        <f>IFERROR(IF(표1_51121417203639[[#This Row],[도달 레벨]]=1,$L$4,$E125+(QUOTIENT((표1_51121417203639[[#This Row],[도달 레벨]]),$N$4)*$M$4)),"")</f>
        <v/>
      </c>
      <c r="F126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26" s="6" t="str">
        <f>IFERROR(IF(표1_51121417203639[[#This Row],[도달 레벨]]=1,표1_51121417203639[[#This Row],[최종 UG 비용]],$G125+표1_51121417203639[[#This Row],[최종 UG 비용]]),"")</f>
        <v/>
      </c>
    </row>
    <row r="127" spans="2:7">
      <c r="B127" s="3">
        <v>118</v>
      </c>
      <c r="C127" s="5" t="str">
        <f>IF(표1_51121417203639[[#This Row],[이전 레벨]]=0,1,IF($C126&lt;$Q$4,$C126+1,""))</f>
        <v/>
      </c>
      <c r="D127" s="3" t="str">
        <f>IFERROR(IF(표1_51121417203639[[#This Row],[도달 레벨]]=1,$L$3,IF($D126&lt;$Q$3,($L$3+(표1_51121417203639[[#This Row],[도달 레벨]]-1)*$M$3),IF(ISNUMBER(표1_51121417203639[[#This Row],[도달 레벨]])=TRUE,$Q$3,""))),"")</f>
        <v/>
      </c>
      <c r="E127" s="3" t="str">
        <f>IFERROR(IF(표1_51121417203639[[#This Row],[도달 레벨]]=1,$L$4,$E126+(QUOTIENT((표1_51121417203639[[#This Row],[도달 레벨]]),$N$4)*$M$4)),"")</f>
        <v/>
      </c>
      <c r="F127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27" s="6" t="str">
        <f>IFERROR(IF(표1_51121417203639[[#This Row],[도달 레벨]]=1,표1_51121417203639[[#This Row],[최종 UG 비용]],$G126+표1_51121417203639[[#This Row],[최종 UG 비용]]),"")</f>
        <v/>
      </c>
    </row>
    <row r="128" spans="2:7">
      <c r="B128" s="3">
        <v>119</v>
      </c>
      <c r="C128" s="5" t="str">
        <f>IF(표1_51121417203639[[#This Row],[이전 레벨]]=0,1,IF($C127&lt;$Q$4,$C127+1,""))</f>
        <v/>
      </c>
      <c r="D128" s="3" t="str">
        <f>IFERROR(IF(표1_51121417203639[[#This Row],[도달 레벨]]=1,$L$3,IF($D127&lt;$Q$3,($L$3+(표1_51121417203639[[#This Row],[도달 레벨]]-1)*$M$3),IF(ISNUMBER(표1_51121417203639[[#This Row],[도달 레벨]])=TRUE,$Q$3,""))),"")</f>
        <v/>
      </c>
      <c r="E128" s="3" t="str">
        <f>IFERROR(IF(표1_51121417203639[[#This Row],[도달 레벨]]=1,$L$4,$E127+(QUOTIENT((표1_51121417203639[[#This Row],[도달 레벨]]),$N$4)*$M$4)),"")</f>
        <v/>
      </c>
      <c r="F128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28" s="6" t="str">
        <f>IFERROR(IF(표1_51121417203639[[#This Row],[도달 레벨]]=1,표1_51121417203639[[#This Row],[최종 UG 비용]],$G127+표1_51121417203639[[#This Row],[최종 UG 비용]]),"")</f>
        <v/>
      </c>
    </row>
    <row r="129" spans="2:7">
      <c r="B129" s="3">
        <v>120</v>
      </c>
      <c r="C129" s="5" t="str">
        <f>IF(표1_51121417203639[[#This Row],[이전 레벨]]=0,1,IF($C128&lt;$Q$4,$C128+1,""))</f>
        <v/>
      </c>
      <c r="D129" s="3" t="str">
        <f>IFERROR(IF(표1_51121417203639[[#This Row],[도달 레벨]]=1,$L$3,IF($D128&lt;$Q$3,($L$3+(표1_51121417203639[[#This Row],[도달 레벨]]-1)*$M$3),IF(ISNUMBER(표1_51121417203639[[#This Row],[도달 레벨]])=TRUE,$Q$3,""))),"")</f>
        <v/>
      </c>
      <c r="E129" s="3" t="str">
        <f>IFERROR(IF(표1_51121417203639[[#This Row],[도달 레벨]]=1,$L$4,$E128+(QUOTIENT((표1_51121417203639[[#This Row],[도달 레벨]]),$N$4)*$M$4)),"")</f>
        <v/>
      </c>
      <c r="F129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29" s="6" t="str">
        <f>IFERROR(IF(표1_51121417203639[[#This Row],[도달 레벨]]=1,표1_51121417203639[[#This Row],[최종 UG 비용]],$G128+표1_51121417203639[[#This Row],[최종 UG 비용]]),"")</f>
        <v/>
      </c>
    </row>
    <row r="130" spans="2:7">
      <c r="B130" s="3">
        <v>121</v>
      </c>
      <c r="C130" s="5" t="str">
        <f>IF(표1_51121417203639[[#This Row],[이전 레벨]]=0,1,IF($C129&lt;$Q$4,$C129+1,""))</f>
        <v/>
      </c>
      <c r="D130" s="3" t="str">
        <f>IFERROR(IF(표1_51121417203639[[#This Row],[도달 레벨]]=1,$L$3,IF($D129&lt;$Q$3,($L$3+(표1_51121417203639[[#This Row],[도달 레벨]]-1)*$M$3),IF(ISNUMBER(표1_51121417203639[[#This Row],[도달 레벨]])=TRUE,$Q$3,""))),"")</f>
        <v/>
      </c>
      <c r="E130" s="3" t="str">
        <f>IFERROR(IF(표1_51121417203639[[#This Row],[도달 레벨]]=1,$L$4,$E129+(QUOTIENT((표1_51121417203639[[#This Row],[도달 레벨]]),$N$4)*$M$4)),"")</f>
        <v/>
      </c>
      <c r="F130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30" s="6" t="str">
        <f>IFERROR(IF(표1_51121417203639[[#This Row],[도달 레벨]]=1,표1_51121417203639[[#This Row],[최종 UG 비용]],$G129+표1_51121417203639[[#This Row],[최종 UG 비용]]),"")</f>
        <v/>
      </c>
    </row>
    <row r="131" spans="2:7">
      <c r="B131" s="3">
        <v>122</v>
      </c>
      <c r="C131" s="5" t="str">
        <f>IF(표1_51121417203639[[#This Row],[이전 레벨]]=0,1,IF($C130&lt;$Q$4,$C130+1,""))</f>
        <v/>
      </c>
      <c r="D131" s="3" t="str">
        <f>IFERROR(IF(표1_51121417203639[[#This Row],[도달 레벨]]=1,$L$3,IF($D130&lt;$Q$3,($L$3+(표1_51121417203639[[#This Row],[도달 레벨]]-1)*$M$3),IF(ISNUMBER(표1_51121417203639[[#This Row],[도달 레벨]])=TRUE,$Q$3,""))),"")</f>
        <v/>
      </c>
      <c r="E131" s="3" t="str">
        <f>IFERROR(IF(표1_51121417203639[[#This Row],[도달 레벨]]=1,$L$4,$E130+(QUOTIENT((표1_51121417203639[[#This Row],[도달 레벨]]),$N$4)*$M$4)),"")</f>
        <v/>
      </c>
      <c r="F131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31" s="6" t="str">
        <f>IFERROR(IF(표1_51121417203639[[#This Row],[도달 레벨]]=1,표1_51121417203639[[#This Row],[최종 UG 비용]],$G130+표1_51121417203639[[#This Row],[최종 UG 비용]]),"")</f>
        <v/>
      </c>
    </row>
    <row r="132" spans="2:7">
      <c r="B132" s="3">
        <v>123</v>
      </c>
      <c r="C132" s="5" t="str">
        <f>IF(표1_51121417203639[[#This Row],[이전 레벨]]=0,1,IF($C131&lt;$Q$4,$C131+1,""))</f>
        <v/>
      </c>
      <c r="D132" s="3" t="str">
        <f>IFERROR(IF(표1_51121417203639[[#This Row],[도달 레벨]]=1,$L$3,IF($D131&lt;$Q$3,($L$3+(표1_51121417203639[[#This Row],[도달 레벨]]-1)*$M$3),IF(ISNUMBER(표1_51121417203639[[#This Row],[도달 레벨]])=TRUE,$Q$3,""))),"")</f>
        <v/>
      </c>
      <c r="E132" s="3" t="str">
        <f>IFERROR(IF(표1_51121417203639[[#This Row],[도달 레벨]]=1,$L$4,$E131+(QUOTIENT((표1_51121417203639[[#This Row],[도달 레벨]]),$N$4)*$M$4)),"")</f>
        <v/>
      </c>
      <c r="F132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32" s="6" t="str">
        <f>IFERROR(IF(표1_51121417203639[[#This Row],[도달 레벨]]=1,표1_51121417203639[[#This Row],[최종 UG 비용]],$G131+표1_51121417203639[[#This Row],[최종 UG 비용]]),"")</f>
        <v/>
      </c>
    </row>
    <row r="133" spans="2:7">
      <c r="B133" s="3">
        <v>124</v>
      </c>
      <c r="C133" s="5" t="str">
        <f>IF(표1_51121417203639[[#This Row],[이전 레벨]]=0,1,IF($C132&lt;$Q$4,$C132+1,""))</f>
        <v/>
      </c>
      <c r="D133" s="3" t="str">
        <f>IFERROR(IF(표1_51121417203639[[#This Row],[도달 레벨]]=1,$L$3,IF($D132&lt;$Q$3,($L$3+(표1_51121417203639[[#This Row],[도달 레벨]]-1)*$M$3),IF(ISNUMBER(표1_51121417203639[[#This Row],[도달 레벨]])=TRUE,$Q$3,""))),"")</f>
        <v/>
      </c>
      <c r="E133" s="3" t="str">
        <f>IFERROR(IF(표1_51121417203639[[#This Row],[도달 레벨]]=1,$L$4,$E132+(QUOTIENT((표1_51121417203639[[#This Row],[도달 레벨]]),$N$4)*$M$4)),"")</f>
        <v/>
      </c>
      <c r="F133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33" s="6" t="str">
        <f>IFERROR(IF(표1_51121417203639[[#This Row],[도달 레벨]]=1,표1_51121417203639[[#This Row],[최종 UG 비용]],$G132+표1_51121417203639[[#This Row],[최종 UG 비용]]),"")</f>
        <v/>
      </c>
    </row>
    <row r="134" spans="2:7">
      <c r="B134" s="3">
        <v>125</v>
      </c>
      <c r="C134" s="5" t="str">
        <f>IF(표1_51121417203639[[#This Row],[이전 레벨]]=0,1,IF($C133&lt;$Q$4,$C133+1,""))</f>
        <v/>
      </c>
      <c r="D134" s="3" t="str">
        <f>IFERROR(IF(표1_51121417203639[[#This Row],[도달 레벨]]=1,$L$3,IF($D133&lt;$Q$3,($L$3+(표1_51121417203639[[#This Row],[도달 레벨]]-1)*$M$3),IF(ISNUMBER(표1_51121417203639[[#This Row],[도달 레벨]])=TRUE,$Q$3,""))),"")</f>
        <v/>
      </c>
      <c r="E134" s="3" t="str">
        <f>IFERROR(IF(표1_51121417203639[[#This Row],[도달 레벨]]=1,$L$4,$E133+(QUOTIENT((표1_51121417203639[[#This Row],[도달 레벨]]),$N$4)*$M$4)),"")</f>
        <v/>
      </c>
      <c r="F134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34" s="6" t="str">
        <f>IFERROR(IF(표1_51121417203639[[#This Row],[도달 레벨]]=1,표1_51121417203639[[#This Row],[최종 UG 비용]],$G133+표1_51121417203639[[#This Row],[최종 UG 비용]]),"")</f>
        <v/>
      </c>
    </row>
    <row r="135" spans="2:7">
      <c r="B135" s="3">
        <v>126</v>
      </c>
      <c r="C135" s="5" t="str">
        <f>IF(표1_51121417203639[[#This Row],[이전 레벨]]=0,1,IF($C134&lt;$Q$4,$C134+1,""))</f>
        <v/>
      </c>
      <c r="D135" s="3" t="str">
        <f>IFERROR(IF(표1_51121417203639[[#This Row],[도달 레벨]]=1,$L$3,IF($D134&lt;$Q$3,($L$3+(표1_51121417203639[[#This Row],[도달 레벨]]-1)*$M$3),IF(ISNUMBER(표1_51121417203639[[#This Row],[도달 레벨]])=TRUE,$Q$3,""))),"")</f>
        <v/>
      </c>
      <c r="E135" s="3" t="str">
        <f>IFERROR(IF(표1_51121417203639[[#This Row],[도달 레벨]]=1,$L$4,$E134+(QUOTIENT((표1_51121417203639[[#This Row],[도달 레벨]]),$N$4)*$M$4)),"")</f>
        <v/>
      </c>
      <c r="F135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35" s="6" t="str">
        <f>IFERROR(IF(표1_51121417203639[[#This Row],[도달 레벨]]=1,표1_51121417203639[[#This Row],[최종 UG 비용]],$G134+표1_51121417203639[[#This Row],[최종 UG 비용]]),"")</f>
        <v/>
      </c>
    </row>
    <row r="136" spans="2:7">
      <c r="B136" s="3">
        <v>127</v>
      </c>
      <c r="C136" s="5" t="str">
        <f>IF(표1_51121417203639[[#This Row],[이전 레벨]]=0,1,IF($C135&lt;$Q$4,$C135+1,""))</f>
        <v/>
      </c>
      <c r="D136" s="3" t="str">
        <f>IFERROR(IF(표1_51121417203639[[#This Row],[도달 레벨]]=1,$L$3,IF($D135&lt;$Q$3,($L$3+(표1_51121417203639[[#This Row],[도달 레벨]]-1)*$M$3),IF(ISNUMBER(표1_51121417203639[[#This Row],[도달 레벨]])=TRUE,$Q$3,""))),"")</f>
        <v/>
      </c>
      <c r="E136" s="3" t="str">
        <f>IFERROR(IF(표1_51121417203639[[#This Row],[도달 레벨]]=1,$L$4,$E135+(QUOTIENT((표1_51121417203639[[#This Row],[도달 레벨]]),$N$4)*$M$4)),"")</f>
        <v/>
      </c>
      <c r="F136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36" s="6" t="str">
        <f>IFERROR(IF(표1_51121417203639[[#This Row],[도달 레벨]]=1,표1_51121417203639[[#This Row],[최종 UG 비용]],$G135+표1_51121417203639[[#This Row],[최종 UG 비용]]),"")</f>
        <v/>
      </c>
    </row>
    <row r="137" spans="2:7">
      <c r="B137" s="3">
        <v>128</v>
      </c>
      <c r="C137" s="5" t="str">
        <f>IF(표1_51121417203639[[#This Row],[이전 레벨]]=0,1,IF($C136&lt;$Q$4,$C136+1,""))</f>
        <v/>
      </c>
      <c r="D137" s="3" t="str">
        <f>IFERROR(IF(표1_51121417203639[[#This Row],[도달 레벨]]=1,$L$3,IF($D136&lt;$Q$3,($L$3+(표1_51121417203639[[#This Row],[도달 레벨]]-1)*$M$3),IF(ISNUMBER(표1_51121417203639[[#This Row],[도달 레벨]])=TRUE,$Q$3,""))),"")</f>
        <v/>
      </c>
      <c r="E137" s="3" t="str">
        <f>IFERROR(IF(표1_51121417203639[[#This Row],[도달 레벨]]=1,$L$4,$E136+(QUOTIENT((표1_51121417203639[[#This Row],[도달 레벨]]),$N$4)*$M$4)),"")</f>
        <v/>
      </c>
      <c r="F137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37" s="6" t="str">
        <f>IFERROR(IF(표1_51121417203639[[#This Row],[도달 레벨]]=1,표1_51121417203639[[#This Row],[최종 UG 비용]],$G136+표1_51121417203639[[#This Row],[최종 UG 비용]]),"")</f>
        <v/>
      </c>
    </row>
    <row r="138" spans="2:7">
      <c r="B138" s="3">
        <v>129</v>
      </c>
      <c r="C138" s="5" t="str">
        <f>IF(표1_51121417203639[[#This Row],[이전 레벨]]=0,1,IF($C137&lt;$Q$4,$C137+1,""))</f>
        <v/>
      </c>
      <c r="D138" s="3" t="str">
        <f>IFERROR(IF(표1_51121417203639[[#This Row],[도달 레벨]]=1,$L$3,IF($D137&lt;$Q$3,($L$3+(표1_51121417203639[[#This Row],[도달 레벨]]-1)*$M$3),IF(ISNUMBER(표1_51121417203639[[#This Row],[도달 레벨]])=TRUE,$Q$3,""))),"")</f>
        <v/>
      </c>
      <c r="E138" s="3" t="str">
        <f>IFERROR(IF(표1_51121417203639[[#This Row],[도달 레벨]]=1,$L$4,$E137+(QUOTIENT((표1_51121417203639[[#This Row],[도달 레벨]]),$N$4)*$M$4)),"")</f>
        <v/>
      </c>
      <c r="F138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38" s="6" t="str">
        <f>IFERROR(IF(표1_51121417203639[[#This Row],[도달 레벨]]=1,표1_51121417203639[[#This Row],[최종 UG 비용]],$G137+표1_51121417203639[[#This Row],[최종 UG 비용]]),"")</f>
        <v/>
      </c>
    </row>
    <row r="139" spans="2:7">
      <c r="B139" s="3">
        <v>130</v>
      </c>
      <c r="C139" s="5" t="str">
        <f>IF(표1_51121417203639[[#This Row],[이전 레벨]]=0,1,IF($C138&lt;$Q$4,$C138+1,""))</f>
        <v/>
      </c>
      <c r="D139" s="3" t="str">
        <f>IFERROR(IF(표1_51121417203639[[#This Row],[도달 레벨]]=1,$L$3,IF($D138&lt;$Q$3,($L$3+(표1_51121417203639[[#This Row],[도달 레벨]]-1)*$M$3),IF(ISNUMBER(표1_51121417203639[[#This Row],[도달 레벨]])=TRUE,$Q$3,""))),"")</f>
        <v/>
      </c>
      <c r="E139" s="3" t="str">
        <f>IFERROR(IF(표1_51121417203639[[#This Row],[도달 레벨]]=1,$L$4,$E138+(QUOTIENT((표1_51121417203639[[#This Row],[도달 레벨]]),$N$4)*$M$4)),"")</f>
        <v/>
      </c>
      <c r="F139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39" s="6" t="str">
        <f>IFERROR(IF(표1_51121417203639[[#This Row],[도달 레벨]]=1,표1_51121417203639[[#This Row],[최종 UG 비용]],$G138+표1_51121417203639[[#This Row],[최종 UG 비용]]),"")</f>
        <v/>
      </c>
    </row>
    <row r="140" spans="2:7">
      <c r="B140" s="3">
        <v>131</v>
      </c>
      <c r="C140" s="5" t="str">
        <f>IF(표1_51121417203639[[#This Row],[이전 레벨]]=0,1,IF($C139&lt;$Q$4,$C139+1,""))</f>
        <v/>
      </c>
      <c r="D140" s="3" t="str">
        <f>IFERROR(IF(표1_51121417203639[[#This Row],[도달 레벨]]=1,$L$3,IF($D139&lt;$Q$3,($L$3+(표1_51121417203639[[#This Row],[도달 레벨]]-1)*$M$3),IF(ISNUMBER(표1_51121417203639[[#This Row],[도달 레벨]])=TRUE,$Q$3,""))),"")</f>
        <v/>
      </c>
      <c r="E140" s="3" t="str">
        <f>IFERROR(IF(표1_51121417203639[[#This Row],[도달 레벨]]=1,$L$4,$E139+(QUOTIENT((표1_51121417203639[[#This Row],[도달 레벨]]),$N$4)*$M$4)),"")</f>
        <v/>
      </c>
      <c r="F140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40" s="6" t="str">
        <f>IFERROR(IF(표1_51121417203639[[#This Row],[도달 레벨]]=1,표1_51121417203639[[#This Row],[최종 UG 비용]],$G139+표1_51121417203639[[#This Row],[최종 UG 비용]]),"")</f>
        <v/>
      </c>
    </row>
    <row r="141" spans="2:7">
      <c r="B141" s="3">
        <v>132</v>
      </c>
      <c r="C141" s="5" t="str">
        <f>IF(표1_51121417203639[[#This Row],[이전 레벨]]=0,1,IF($C140&lt;$Q$4,$C140+1,""))</f>
        <v/>
      </c>
      <c r="D141" s="3" t="str">
        <f>IFERROR(IF(표1_51121417203639[[#This Row],[도달 레벨]]=1,$L$3,IF($D140&lt;$Q$3,($L$3+(표1_51121417203639[[#This Row],[도달 레벨]]-1)*$M$3),IF(ISNUMBER(표1_51121417203639[[#This Row],[도달 레벨]])=TRUE,$Q$3,""))),"")</f>
        <v/>
      </c>
      <c r="E141" s="3" t="str">
        <f>IFERROR(IF(표1_51121417203639[[#This Row],[도달 레벨]]=1,$L$4,$E140+(QUOTIENT((표1_51121417203639[[#This Row],[도달 레벨]]),$N$4)*$M$4)),"")</f>
        <v/>
      </c>
      <c r="F141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41" s="6" t="str">
        <f>IFERROR(IF(표1_51121417203639[[#This Row],[도달 레벨]]=1,표1_51121417203639[[#This Row],[최종 UG 비용]],$G140+표1_51121417203639[[#This Row],[최종 UG 비용]]),"")</f>
        <v/>
      </c>
    </row>
    <row r="142" spans="2:7">
      <c r="B142" s="3">
        <v>133</v>
      </c>
      <c r="C142" s="5" t="str">
        <f>IF(표1_51121417203639[[#This Row],[이전 레벨]]=0,1,IF($C141&lt;$Q$4,$C141+1,""))</f>
        <v/>
      </c>
      <c r="D142" s="3" t="str">
        <f>IFERROR(IF(표1_51121417203639[[#This Row],[도달 레벨]]=1,$L$3,IF($D141&lt;$Q$3,($L$3+(표1_51121417203639[[#This Row],[도달 레벨]]-1)*$M$3),IF(ISNUMBER(표1_51121417203639[[#This Row],[도달 레벨]])=TRUE,$Q$3,""))),"")</f>
        <v/>
      </c>
      <c r="E142" s="3" t="str">
        <f>IFERROR(IF(표1_51121417203639[[#This Row],[도달 레벨]]=1,$L$4,$E141+(QUOTIENT((표1_51121417203639[[#This Row],[도달 레벨]]),$N$4)*$M$4)),"")</f>
        <v/>
      </c>
      <c r="F142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42" s="6" t="str">
        <f>IFERROR(IF(표1_51121417203639[[#This Row],[도달 레벨]]=1,표1_51121417203639[[#This Row],[최종 UG 비용]],$G141+표1_51121417203639[[#This Row],[최종 UG 비용]]),"")</f>
        <v/>
      </c>
    </row>
    <row r="143" spans="2:7">
      <c r="B143" s="3">
        <v>134</v>
      </c>
      <c r="C143" s="5" t="str">
        <f>IF(표1_51121417203639[[#This Row],[이전 레벨]]=0,1,IF($C142&lt;$Q$4,$C142+1,""))</f>
        <v/>
      </c>
      <c r="D143" s="3" t="str">
        <f>IFERROR(IF(표1_51121417203639[[#This Row],[도달 레벨]]=1,$L$3,IF($D142&lt;$Q$3,($L$3+(표1_51121417203639[[#This Row],[도달 레벨]]-1)*$M$3),IF(ISNUMBER(표1_51121417203639[[#This Row],[도달 레벨]])=TRUE,$Q$3,""))),"")</f>
        <v/>
      </c>
      <c r="E143" s="3" t="str">
        <f>IFERROR(IF(표1_51121417203639[[#This Row],[도달 레벨]]=1,$L$4,$E142+(QUOTIENT((표1_51121417203639[[#This Row],[도달 레벨]]),$N$4)*$M$4)),"")</f>
        <v/>
      </c>
      <c r="F143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43" s="6" t="str">
        <f>IFERROR(IF(표1_51121417203639[[#This Row],[도달 레벨]]=1,표1_51121417203639[[#This Row],[최종 UG 비용]],$G142+표1_51121417203639[[#This Row],[최종 UG 비용]]),"")</f>
        <v/>
      </c>
    </row>
    <row r="144" spans="2:7">
      <c r="B144" s="3">
        <v>135</v>
      </c>
      <c r="C144" s="5" t="str">
        <f>IF(표1_51121417203639[[#This Row],[이전 레벨]]=0,1,IF($C143&lt;$Q$4,$C143+1,""))</f>
        <v/>
      </c>
      <c r="D144" s="3" t="str">
        <f>IFERROR(IF(표1_51121417203639[[#This Row],[도달 레벨]]=1,$L$3,IF($D143&lt;$Q$3,($L$3+(표1_51121417203639[[#This Row],[도달 레벨]]-1)*$M$3),IF(ISNUMBER(표1_51121417203639[[#This Row],[도달 레벨]])=TRUE,$Q$3,""))),"")</f>
        <v/>
      </c>
      <c r="E144" s="3" t="str">
        <f>IFERROR(IF(표1_51121417203639[[#This Row],[도달 레벨]]=1,$L$4,$E143+(QUOTIENT((표1_51121417203639[[#This Row],[도달 레벨]]),$N$4)*$M$4)),"")</f>
        <v/>
      </c>
      <c r="F144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44" s="6" t="str">
        <f>IFERROR(IF(표1_51121417203639[[#This Row],[도달 레벨]]=1,표1_51121417203639[[#This Row],[최종 UG 비용]],$G143+표1_51121417203639[[#This Row],[최종 UG 비용]]),"")</f>
        <v/>
      </c>
    </row>
    <row r="145" spans="2:7">
      <c r="B145" s="3">
        <v>136</v>
      </c>
      <c r="C145" s="5" t="str">
        <f>IF(표1_51121417203639[[#This Row],[이전 레벨]]=0,1,IF($C144&lt;$Q$4,$C144+1,""))</f>
        <v/>
      </c>
      <c r="D145" s="3" t="str">
        <f>IFERROR(IF(표1_51121417203639[[#This Row],[도달 레벨]]=1,$L$3,IF($D144&lt;$Q$3,($L$3+(표1_51121417203639[[#This Row],[도달 레벨]]-1)*$M$3),IF(ISNUMBER(표1_51121417203639[[#This Row],[도달 레벨]])=TRUE,$Q$3,""))),"")</f>
        <v/>
      </c>
      <c r="E145" s="3" t="str">
        <f>IFERROR(IF(표1_51121417203639[[#This Row],[도달 레벨]]=1,$L$4,$E144+(QUOTIENT((표1_51121417203639[[#This Row],[도달 레벨]]),$N$4)*$M$4)),"")</f>
        <v/>
      </c>
      <c r="F145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45" s="6" t="str">
        <f>IFERROR(IF(표1_51121417203639[[#This Row],[도달 레벨]]=1,표1_51121417203639[[#This Row],[최종 UG 비용]],$G144+표1_51121417203639[[#This Row],[최종 UG 비용]]),"")</f>
        <v/>
      </c>
    </row>
    <row r="146" spans="2:7">
      <c r="B146" s="3">
        <v>137</v>
      </c>
      <c r="C146" s="5" t="str">
        <f>IF(표1_51121417203639[[#This Row],[이전 레벨]]=0,1,IF($C145&lt;$Q$4,$C145+1,""))</f>
        <v/>
      </c>
      <c r="D146" s="3" t="str">
        <f>IFERROR(IF(표1_51121417203639[[#This Row],[도달 레벨]]=1,$L$3,IF($D145&lt;$Q$3,($L$3+(표1_51121417203639[[#This Row],[도달 레벨]]-1)*$M$3),IF(ISNUMBER(표1_51121417203639[[#This Row],[도달 레벨]])=TRUE,$Q$3,""))),"")</f>
        <v/>
      </c>
      <c r="E146" s="3" t="str">
        <f>IFERROR(IF(표1_51121417203639[[#This Row],[도달 레벨]]=1,$L$4,$E145+(QUOTIENT((표1_51121417203639[[#This Row],[도달 레벨]]),$N$4)*$M$4)),"")</f>
        <v/>
      </c>
      <c r="F146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46" s="6" t="str">
        <f>IFERROR(IF(표1_51121417203639[[#This Row],[도달 레벨]]=1,표1_51121417203639[[#This Row],[최종 UG 비용]],$G145+표1_51121417203639[[#This Row],[최종 UG 비용]]),"")</f>
        <v/>
      </c>
    </row>
    <row r="147" spans="2:7">
      <c r="B147" s="3">
        <v>138</v>
      </c>
      <c r="C147" s="5" t="str">
        <f>IF(표1_51121417203639[[#This Row],[이전 레벨]]=0,1,IF($C146&lt;$Q$4,$C146+1,""))</f>
        <v/>
      </c>
      <c r="D147" s="3" t="str">
        <f>IFERROR(IF(표1_51121417203639[[#This Row],[도달 레벨]]=1,$L$3,IF($D146&lt;$Q$3,($L$3+(표1_51121417203639[[#This Row],[도달 레벨]]-1)*$M$3),IF(ISNUMBER(표1_51121417203639[[#This Row],[도달 레벨]])=TRUE,$Q$3,""))),"")</f>
        <v/>
      </c>
      <c r="E147" s="3" t="str">
        <f>IFERROR(IF(표1_51121417203639[[#This Row],[도달 레벨]]=1,$L$4,$E146+(QUOTIENT((표1_51121417203639[[#This Row],[도달 레벨]]),$N$4)*$M$4)),"")</f>
        <v/>
      </c>
      <c r="F147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47" s="6" t="str">
        <f>IFERROR(IF(표1_51121417203639[[#This Row],[도달 레벨]]=1,표1_51121417203639[[#This Row],[최종 UG 비용]],$G146+표1_51121417203639[[#This Row],[최종 UG 비용]]),"")</f>
        <v/>
      </c>
    </row>
    <row r="148" spans="2:7">
      <c r="B148" s="3">
        <v>139</v>
      </c>
      <c r="C148" s="5" t="str">
        <f>IF(표1_51121417203639[[#This Row],[이전 레벨]]=0,1,IF($C147&lt;$Q$4,$C147+1,""))</f>
        <v/>
      </c>
      <c r="D148" s="3" t="str">
        <f>IFERROR(IF(표1_51121417203639[[#This Row],[도달 레벨]]=1,$L$3,IF($D147&lt;$Q$3,($L$3+(표1_51121417203639[[#This Row],[도달 레벨]]-1)*$M$3),IF(ISNUMBER(표1_51121417203639[[#This Row],[도달 레벨]])=TRUE,$Q$3,""))),"")</f>
        <v/>
      </c>
      <c r="E148" s="3" t="str">
        <f>IFERROR(IF(표1_51121417203639[[#This Row],[도달 레벨]]=1,$L$4,$E147+(QUOTIENT((표1_51121417203639[[#This Row],[도달 레벨]]),$N$4)*$M$4)),"")</f>
        <v/>
      </c>
      <c r="F148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48" s="6" t="str">
        <f>IFERROR(IF(표1_51121417203639[[#This Row],[도달 레벨]]=1,표1_51121417203639[[#This Row],[최종 UG 비용]],$G147+표1_51121417203639[[#This Row],[최종 UG 비용]]),"")</f>
        <v/>
      </c>
    </row>
    <row r="149" spans="2:7">
      <c r="B149" s="3">
        <v>140</v>
      </c>
      <c r="C149" s="5" t="str">
        <f>IF(표1_51121417203639[[#This Row],[이전 레벨]]=0,1,IF($C148&lt;$Q$4,$C148+1,""))</f>
        <v/>
      </c>
      <c r="D149" s="3" t="str">
        <f>IFERROR(IF(표1_51121417203639[[#This Row],[도달 레벨]]=1,$L$3,IF($D148&lt;$Q$3,($L$3+(표1_51121417203639[[#This Row],[도달 레벨]]-1)*$M$3),IF(ISNUMBER(표1_51121417203639[[#This Row],[도달 레벨]])=TRUE,$Q$3,""))),"")</f>
        <v/>
      </c>
      <c r="E149" s="3" t="str">
        <f>IFERROR(IF(표1_51121417203639[[#This Row],[도달 레벨]]=1,$L$4,$E148+(QUOTIENT((표1_51121417203639[[#This Row],[도달 레벨]]),$N$4)*$M$4)),"")</f>
        <v/>
      </c>
      <c r="F149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49" s="6" t="str">
        <f>IFERROR(IF(표1_51121417203639[[#This Row],[도달 레벨]]=1,표1_51121417203639[[#This Row],[최종 UG 비용]],$G148+표1_51121417203639[[#This Row],[최종 UG 비용]]),"")</f>
        <v/>
      </c>
    </row>
    <row r="150" spans="2:7">
      <c r="B150" s="3">
        <v>141</v>
      </c>
      <c r="C150" s="5" t="str">
        <f>IF(표1_51121417203639[[#This Row],[이전 레벨]]=0,1,IF($C149&lt;$Q$4,$C149+1,""))</f>
        <v/>
      </c>
      <c r="D150" s="3" t="str">
        <f>IFERROR(IF(표1_51121417203639[[#This Row],[도달 레벨]]=1,$L$3,IF($D149&lt;$Q$3,($L$3+(표1_51121417203639[[#This Row],[도달 레벨]]-1)*$M$3),IF(ISNUMBER(표1_51121417203639[[#This Row],[도달 레벨]])=TRUE,$Q$3,""))),"")</f>
        <v/>
      </c>
      <c r="E150" s="3" t="str">
        <f>IFERROR(IF(표1_51121417203639[[#This Row],[도달 레벨]]=1,$L$4,$E149+(QUOTIENT((표1_51121417203639[[#This Row],[도달 레벨]]),$N$4)*$M$4)),"")</f>
        <v/>
      </c>
      <c r="F150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50" s="6" t="str">
        <f>IFERROR(IF(표1_51121417203639[[#This Row],[도달 레벨]]=1,표1_51121417203639[[#This Row],[최종 UG 비용]],$G149+표1_51121417203639[[#This Row],[최종 UG 비용]]),"")</f>
        <v/>
      </c>
    </row>
    <row r="151" spans="2:7">
      <c r="B151" s="3">
        <v>142</v>
      </c>
      <c r="C151" s="5" t="str">
        <f>IF(표1_51121417203639[[#This Row],[이전 레벨]]=0,1,IF($C150&lt;$Q$4,$C150+1,""))</f>
        <v/>
      </c>
      <c r="D151" s="3" t="str">
        <f>IFERROR(IF(표1_51121417203639[[#This Row],[도달 레벨]]=1,$L$3,IF($D150&lt;$Q$3,($L$3+(표1_51121417203639[[#This Row],[도달 레벨]]-1)*$M$3),IF(ISNUMBER(표1_51121417203639[[#This Row],[도달 레벨]])=TRUE,$Q$3,""))),"")</f>
        <v/>
      </c>
      <c r="E151" s="3" t="str">
        <f>IFERROR(IF(표1_51121417203639[[#This Row],[도달 레벨]]=1,$L$4,$E150+(QUOTIENT((표1_51121417203639[[#This Row],[도달 레벨]]),$N$4)*$M$4)),"")</f>
        <v/>
      </c>
      <c r="F151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51" s="6" t="str">
        <f>IFERROR(IF(표1_51121417203639[[#This Row],[도달 레벨]]=1,표1_51121417203639[[#This Row],[최종 UG 비용]],$G150+표1_51121417203639[[#This Row],[최종 UG 비용]]),"")</f>
        <v/>
      </c>
    </row>
    <row r="152" spans="2:7">
      <c r="B152" s="3">
        <v>143</v>
      </c>
      <c r="C152" s="5" t="str">
        <f>IF(표1_51121417203639[[#This Row],[이전 레벨]]=0,1,IF($C151&lt;$Q$4,$C151+1,""))</f>
        <v/>
      </c>
      <c r="D152" s="3" t="str">
        <f>IFERROR(IF(표1_51121417203639[[#This Row],[도달 레벨]]=1,$L$3,IF($D151&lt;$Q$3,($L$3+(표1_51121417203639[[#This Row],[도달 레벨]]-1)*$M$3),IF(ISNUMBER(표1_51121417203639[[#This Row],[도달 레벨]])=TRUE,$Q$3,""))),"")</f>
        <v/>
      </c>
      <c r="E152" s="3" t="str">
        <f>IFERROR(IF(표1_51121417203639[[#This Row],[도달 레벨]]=1,$L$4,$E151+(QUOTIENT((표1_51121417203639[[#This Row],[도달 레벨]]),$N$4)*$M$4)),"")</f>
        <v/>
      </c>
      <c r="F152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52" s="6" t="str">
        <f>IFERROR(IF(표1_51121417203639[[#This Row],[도달 레벨]]=1,표1_51121417203639[[#This Row],[최종 UG 비용]],$G151+표1_51121417203639[[#This Row],[최종 UG 비용]]),"")</f>
        <v/>
      </c>
    </row>
    <row r="153" spans="2:7">
      <c r="B153" s="3">
        <v>144</v>
      </c>
      <c r="C153" s="5" t="str">
        <f>IF(표1_51121417203639[[#This Row],[이전 레벨]]=0,1,IF($C152&lt;$Q$4,$C152+1,""))</f>
        <v/>
      </c>
      <c r="D153" s="3" t="str">
        <f>IFERROR(IF(표1_51121417203639[[#This Row],[도달 레벨]]=1,$L$3,IF($D152&lt;$Q$3,($L$3+(표1_51121417203639[[#This Row],[도달 레벨]]-1)*$M$3),IF(ISNUMBER(표1_51121417203639[[#This Row],[도달 레벨]])=TRUE,$Q$3,""))),"")</f>
        <v/>
      </c>
      <c r="E153" s="3" t="str">
        <f>IFERROR(IF(표1_51121417203639[[#This Row],[도달 레벨]]=1,$L$4,$E152+(QUOTIENT((표1_51121417203639[[#This Row],[도달 레벨]]),$N$4)*$M$4)),"")</f>
        <v/>
      </c>
      <c r="F153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53" s="6" t="str">
        <f>IFERROR(IF(표1_51121417203639[[#This Row],[도달 레벨]]=1,표1_51121417203639[[#This Row],[최종 UG 비용]],$G152+표1_51121417203639[[#This Row],[최종 UG 비용]]),"")</f>
        <v/>
      </c>
    </row>
    <row r="154" spans="2:7">
      <c r="B154" s="3">
        <v>145</v>
      </c>
      <c r="C154" s="5" t="str">
        <f>IF(표1_51121417203639[[#This Row],[이전 레벨]]=0,1,IF($C153&lt;$Q$4,$C153+1,""))</f>
        <v/>
      </c>
      <c r="D154" s="3" t="str">
        <f>IFERROR(IF(표1_51121417203639[[#This Row],[도달 레벨]]=1,$L$3,IF($D153&lt;$Q$3,($L$3+(표1_51121417203639[[#This Row],[도달 레벨]]-1)*$M$3),IF(ISNUMBER(표1_51121417203639[[#This Row],[도달 레벨]])=TRUE,$Q$3,""))),"")</f>
        <v/>
      </c>
      <c r="E154" s="3" t="str">
        <f>IFERROR(IF(표1_51121417203639[[#This Row],[도달 레벨]]=1,$L$4,$E153+(QUOTIENT((표1_51121417203639[[#This Row],[도달 레벨]]),$N$4)*$M$4)),"")</f>
        <v/>
      </c>
      <c r="F154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54" s="6" t="str">
        <f>IFERROR(IF(표1_51121417203639[[#This Row],[도달 레벨]]=1,표1_51121417203639[[#This Row],[최종 UG 비용]],$G153+표1_51121417203639[[#This Row],[최종 UG 비용]]),"")</f>
        <v/>
      </c>
    </row>
    <row r="155" spans="2:7">
      <c r="B155" s="3">
        <v>146</v>
      </c>
      <c r="C155" s="5" t="str">
        <f>IF(표1_51121417203639[[#This Row],[이전 레벨]]=0,1,IF($C154&lt;$Q$4,$C154+1,""))</f>
        <v/>
      </c>
      <c r="D155" s="3" t="str">
        <f>IFERROR(IF(표1_51121417203639[[#This Row],[도달 레벨]]=1,$L$3,IF($D154&lt;$Q$3,($L$3+(표1_51121417203639[[#This Row],[도달 레벨]]-1)*$M$3),IF(ISNUMBER(표1_51121417203639[[#This Row],[도달 레벨]])=TRUE,$Q$3,""))),"")</f>
        <v/>
      </c>
      <c r="E155" s="3" t="str">
        <f>IFERROR(IF(표1_51121417203639[[#This Row],[도달 레벨]]=1,$L$4,$E154+(QUOTIENT((표1_51121417203639[[#This Row],[도달 레벨]]),$N$4)*$M$4)),"")</f>
        <v/>
      </c>
      <c r="F155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55" s="6" t="str">
        <f>IFERROR(IF(표1_51121417203639[[#This Row],[도달 레벨]]=1,표1_51121417203639[[#This Row],[최종 UG 비용]],$G154+표1_51121417203639[[#This Row],[최종 UG 비용]]),"")</f>
        <v/>
      </c>
    </row>
    <row r="156" spans="2:7">
      <c r="B156" s="3">
        <v>147</v>
      </c>
      <c r="C156" s="5" t="str">
        <f>IF(표1_51121417203639[[#This Row],[이전 레벨]]=0,1,IF($C155&lt;$Q$4,$C155+1,""))</f>
        <v/>
      </c>
      <c r="D156" s="3" t="str">
        <f>IFERROR(IF(표1_51121417203639[[#This Row],[도달 레벨]]=1,$L$3,IF($D155&lt;$Q$3,($L$3+(표1_51121417203639[[#This Row],[도달 레벨]]-1)*$M$3),IF(ISNUMBER(표1_51121417203639[[#This Row],[도달 레벨]])=TRUE,$Q$3,""))),"")</f>
        <v/>
      </c>
      <c r="E156" s="3" t="str">
        <f>IFERROR(IF(표1_51121417203639[[#This Row],[도달 레벨]]=1,$L$4,$E155+(QUOTIENT((표1_51121417203639[[#This Row],[도달 레벨]]),$N$4)*$M$4)),"")</f>
        <v/>
      </c>
      <c r="F156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56" s="6" t="str">
        <f>IFERROR(IF(표1_51121417203639[[#This Row],[도달 레벨]]=1,표1_51121417203639[[#This Row],[최종 UG 비용]],$G155+표1_51121417203639[[#This Row],[최종 UG 비용]]),"")</f>
        <v/>
      </c>
    </row>
    <row r="157" spans="2:7">
      <c r="B157" s="3">
        <v>148</v>
      </c>
      <c r="C157" s="5" t="str">
        <f>IF(표1_51121417203639[[#This Row],[이전 레벨]]=0,1,IF($C156&lt;$Q$4,$C156+1,""))</f>
        <v/>
      </c>
      <c r="D157" s="3" t="str">
        <f>IFERROR(IF(표1_51121417203639[[#This Row],[도달 레벨]]=1,$L$3,IF($D156&lt;$Q$3,($L$3+(표1_51121417203639[[#This Row],[도달 레벨]]-1)*$M$3),IF(ISNUMBER(표1_51121417203639[[#This Row],[도달 레벨]])=TRUE,$Q$3,""))),"")</f>
        <v/>
      </c>
      <c r="E157" s="3" t="str">
        <f>IFERROR(IF(표1_51121417203639[[#This Row],[도달 레벨]]=1,$L$4,$E156+(QUOTIENT((표1_51121417203639[[#This Row],[도달 레벨]]),$N$4)*$M$4)),"")</f>
        <v/>
      </c>
      <c r="F157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57" s="6" t="str">
        <f>IFERROR(IF(표1_51121417203639[[#This Row],[도달 레벨]]=1,표1_51121417203639[[#This Row],[최종 UG 비용]],$G156+표1_51121417203639[[#This Row],[최종 UG 비용]]),"")</f>
        <v/>
      </c>
    </row>
    <row r="158" spans="2:7">
      <c r="B158" s="3">
        <v>149</v>
      </c>
      <c r="C158" s="5" t="str">
        <f>IF(표1_51121417203639[[#This Row],[이전 레벨]]=0,1,IF($C157&lt;$Q$4,$C157+1,""))</f>
        <v/>
      </c>
      <c r="D158" s="3" t="str">
        <f>IFERROR(IF(표1_51121417203639[[#This Row],[도달 레벨]]=1,$L$3,IF($D157&lt;$Q$3,($L$3+(표1_51121417203639[[#This Row],[도달 레벨]]-1)*$M$3),IF(ISNUMBER(표1_51121417203639[[#This Row],[도달 레벨]])=TRUE,$Q$3,""))),"")</f>
        <v/>
      </c>
      <c r="E158" s="3" t="str">
        <f>IFERROR(IF(표1_51121417203639[[#This Row],[도달 레벨]]=1,$L$4,$E157+(QUOTIENT((표1_51121417203639[[#This Row],[도달 레벨]]),$N$4)*$M$4)),"")</f>
        <v/>
      </c>
      <c r="F158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58" s="6" t="str">
        <f>IFERROR(IF(표1_51121417203639[[#This Row],[도달 레벨]]=1,표1_51121417203639[[#This Row],[최종 UG 비용]],$G157+표1_51121417203639[[#This Row],[최종 UG 비용]]),"")</f>
        <v/>
      </c>
    </row>
    <row r="159" spans="2:7">
      <c r="B159" s="3">
        <v>150</v>
      </c>
      <c r="C159" s="5" t="str">
        <f>IF(표1_51121417203639[[#This Row],[이전 레벨]]=0,1,IF($C158&lt;$Q$4,$C158+1,""))</f>
        <v/>
      </c>
      <c r="D159" s="3" t="str">
        <f>IFERROR(IF(표1_51121417203639[[#This Row],[도달 레벨]]=1,$L$3,IF($D158&lt;$Q$3,($L$3+(표1_51121417203639[[#This Row],[도달 레벨]]-1)*$M$3),IF(ISNUMBER(표1_51121417203639[[#This Row],[도달 레벨]])=TRUE,$Q$3,""))),"")</f>
        <v/>
      </c>
      <c r="E159" s="3" t="str">
        <f>IFERROR(IF(표1_51121417203639[[#This Row],[도달 레벨]]=1,$L$4,$E158+(QUOTIENT((표1_51121417203639[[#This Row],[도달 레벨]]),$N$4)*$M$4)),"")</f>
        <v/>
      </c>
      <c r="F159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59" s="6" t="str">
        <f>IFERROR(IF(표1_51121417203639[[#This Row],[도달 레벨]]=1,표1_51121417203639[[#This Row],[최종 UG 비용]],$G158+표1_51121417203639[[#This Row],[최종 UG 비용]]),"")</f>
        <v/>
      </c>
    </row>
    <row r="160" spans="2:7">
      <c r="B160" s="3">
        <v>151</v>
      </c>
      <c r="C160" s="5" t="str">
        <f>IF(표1_51121417203639[[#This Row],[이전 레벨]]=0,1,IF($C159&lt;$Q$4,$C159+1,""))</f>
        <v/>
      </c>
      <c r="D160" s="3" t="str">
        <f>IFERROR(IF(표1_51121417203639[[#This Row],[도달 레벨]]=1,$L$3,IF($D159&lt;$Q$3,($L$3+(표1_51121417203639[[#This Row],[도달 레벨]]-1)*$M$3),IF(ISNUMBER(표1_51121417203639[[#This Row],[도달 레벨]])=TRUE,$Q$3,""))),"")</f>
        <v/>
      </c>
      <c r="E160" s="3" t="str">
        <f>IFERROR(IF(표1_51121417203639[[#This Row],[도달 레벨]]=1,$L$4,$E159+(QUOTIENT((표1_51121417203639[[#This Row],[도달 레벨]]),$N$4)*$M$4)),"")</f>
        <v/>
      </c>
      <c r="F160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60" s="6" t="str">
        <f>IFERROR(IF(표1_51121417203639[[#This Row],[도달 레벨]]=1,표1_51121417203639[[#This Row],[최종 UG 비용]],$G159+표1_51121417203639[[#This Row],[최종 UG 비용]]),"")</f>
        <v/>
      </c>
    </row>
    <row r="161" spans="2:7">
      <c r="B161" s="3">
        <v>152</v>
      </c>
      <c r="C161" s="5" t="str">
        <f>IF(표1_51121417203639[[#This Row],[이전 레벨]]=0,1,IF($C160&lt;$Q$4,$C160+1,""))</f>
        <v/>
      </c>
      <c r="D161" s="3" t="str">
        <f>IFERROR(IF(표1_51121417203639[[#This Row],[도달 레벨]]=1,$L$3,IF($D160&lt;$Q$3,($L$3+(표1_51121417203639[[#This Row],[도달 레벨]]-1)*$M$3),IF(ISNUMBER(표1_51121417203639[[#This Row],[도달 레벨]])=TRUE,$Q$3,""))),"")</f>
        <v/>
      </c>
      <c r="E161" s="3" t="str">
        <f>IFERROR(IF(표1_51121417203639[[#This Row],[도달 레벨]]=1,$L$4,$E160+(QUOTIENT((표1_51121417203639[[#This Row],[도달 레벨]]),$N$4)*$M$4)),"")</f>
        <v/>
      </c>
      <c r="F161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61" s="6" t="str">
        <f>IFERROR(IF(표1_51121417203639[[#This Row],[도달 레벨]]=1,표1_51121417203639[[#This Row],[최종 UG 비용]],$G160+표1_51121417203639[[#This Row],[최종 UG 비용]]),"")</f>
        <v/>
      </c>
    </row>
    <row r="162" spans="2:7">
      <c r="B162" s="3">
        <v>153</v>
      </c>
      <c r="C162" s="5" t="str">
        <f>IF(표1_51121417203639[[#This Row],[이전 레벨]]=0,1,IF($C161&lt;$Q$4,$C161+1,""))</f>
        <v/>
      </c>
      <c r="D162" s="3" t="str">
        <f>IFERROR(IF(표1_51121417203639[[#This Row],[도달 레벨]]=1,$L$3,IF($D161&lt;$Q$3,($L$3+(표1_51121417203639[[#This Row],[도달 레벨]]-1)*$M$3),IF(ISNUMBER(표1_51121417203639[[#This Row],[도달 레벨]])=TRUE,$Q$3,""))),"")</f>
        <v/>
      </c>
      <c r="E162" s="3" t="str">
        <f>IFERROR(IF(표1_51121417203639[[#This Row],[도달 레벨]]=1,$L$4,$E161+(QUOTIENT((표1_51121417203639[[#This Row],[도달 레벨]]),$N$4)*$M$4)),"")</f>
        <v/>
      </c>
      <c r="F162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62" s="6" t="str">
        <f>IFERROR(IF(표1_51121417203639[[#This Row],[도달 레벨]]=1,표1_51121417203639[[#This Row],[최종 UG 비용]],$G161+표1_51121417203639[[#This Row],[최종 UG 비용]]),"")</f>
        <v/>
      </c>
    </row>
    <row r="163" spans="2:7">
      <c r="B163" s="3">
        <v>154</v>
      </c>
      <c r="C163" s="5" t="str">
        <f>IF(표1_51121417203639[[#This Row],[이전 레벨]]=0,1,IF($C162&lt;$Q$4,$C162+1,""))</f>
        <v/>
      </c>
      <c r="D163" s="3" t="str">
        <f>IFERROR(IF(표1_51121417203639[[#This Row],[도달 레벨]]=1,$L$3,IF($D162&lt;$Q$3,($L$3+(표1_51121417203639[[#This Row],[도달 레벨]]-1)*$M$3),IF(ISNUMBER(표1_51121417203639[[#This Row],[도달 레벨]])=TRUE,$Q$3,""))),"")</f>
        <v/>
      </c>
      <c r="E163" s="3" t="str">
        <f>IFERROR(IF(표1_51121417203639[[#This Row],[도달 레벨]]=1,$L$4,$E162+(QUOTIENT((표1_51121417203639[[#This Row],[도달 레벨]]),$N$4)*$M$4)),"")</f>
        <v/>
      </c>
      <c r="F163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63" s="6" t="str">
        <f>IFERROR(IF(표1_51121417203639[[#This Row],[도달 레벨]]=1,표1_51121417203639[[#This Row],[최종 UG 비용]],$G162+표1_51121417203639[[#This Row],[최종 UG 비용]]),"")</f>
        <v/>
      </c>
    </row>
    <row r="164" spans="2:7">
      <c r="B164" s="3">
        <v>155</v>
      </c>
      <c r="C164" s="5" t="str">
        <f>IF(표1_51121417203639[[#This Row],[이전 레벨]]=0,1,IF($C163&lt;$Q$4,$C163+1,""))</f>
        <v/>
      </c>
      <c r="D164" s="3" t="str">
        <f>IFERROR(IF(표1_51121417203639[[#This Row],[도달 레벨]]=1,$L$3,IF($D163&lt;$Q$3,($L$3+(표1_51121417203639[[#This Row],[도달 레벨]]-1)*$M$3),IF(ISNUMBER(표1_51121417203639[[#This Row],[도달 레벨]])=TRUE,$Q$3,""))),"")</f>
        <v/>
      </c>
      <c r="E164" s="3" t="str">
        <f>IFERROR(IF(표1_51121417203639[[#This Row],[도달 레벨]]=1,$L$4,$E163+(QUOTIENT((표1_51121417203639[[#This Row],[도달 레벨]]),$N$4)*$M$4)),"")</f>
        <v/>
      </c>
      <c r="F164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64" s="6" t="str">
        <f>IFERROR(IF(표1_51121417203639[[#This Row],[도달 레벨]]=1,표1_51121417203639[[#This Row],[최종 UG 비용]],$G163+표1_51121417203639[[#This Row],[최종 UG 비용]]),"")</f>
        <v/>
      </c>
    </row>
    <row r="165" spans="2:7">
      <c r="B165" s="3">
        <v>156</v>
      </c>
      <c r="C165" s="5" t="str">
        <f>IF(표1_51121417203639[[#This Row],[이전 레벨]]=0,1,IF($C164&lt;$Q$4,$C164+1,""))</f>
        <v/>
      </c>
      <c r="D165" s="3" t="str">
        <f>IFERROR(IF(표1_51121417203639[[#This Row],[도달 레벨]]=1,$L$3,IF($D164&lt;$Q$3,($L$3+(표1_51121417203639[[#This Row],[도달 레벨]]-1)*$M$3),IF(ISNUMBER(표1_51121417203639[[#This Row],[도달 레벨]])=TRUE,$Q$3,""))),"")</f>
        <v/>
      </c>
      <c r="E165" s="3" t="str">
        <f>IFERROR(IF(표1_51121417203639[[#This Row],[도달 레벨]]=1,$L$4,$E164+(QUOTIENT((표1_51121417203639[[#This Row],[도달 레벨]]),$N$4)*$M$4)),"")</f>
        <v/>
      </c>
      <c r="F165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65" s="6" t="str">
        <f>IFERROR(IF(표1_51121417203639[[#This Row],[도달 레벨]]=1,표1_51121417203639[[#This Row],[최종 UG 비용]],$G164+표1_51121417203639[[#This Row],[최종 UG 비용]]),"")</f>
        <v/>
      </c>
    </row>
    <row r="166" spans="2:7">
      <c r="B166" s="3">
        <v>157</v>
      </c>
      <c r="C166" s="5" t="str">
        <f>IF(표1_51121417203639[[#This Row],[이전 레벨]]=0,1,IF($C165&lt;$Q$4,$C165+1,""))</f>
        <v/>
      </c>
      <c r="D166" s="3" t="str">
        <f>IFERROR(IF(표1_51121417203639[[#This Row],[도달 레벨]]=1,$L$3,IF($D165&lt;$Q$3,($L$3+(표1_51121417203639[[#This Row],[도달 레벨]]-1)*$M$3),IF(ISNUMBER(표1_51121417203639[[#This Row],[도달 레벨]])=TRUE,$Q$3,""))),"")</f>
        <v/>
      </c>
      <c r="E166" s="3" t="str">
        <f>IFERROR(IF(표1_51121417203639[[#This Row],[도달 레벨]]=1,$L$4,$E165+(QUOTIENT((표1_51121417203639[[#This Row],[도달 레벨]]),$N$4)*$M$4)),"")</f>
        <v/>
      </c>
      <c r="F166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66" s="6" t="str">
        <f>IFERROR(IF(표1_51121417203639[[#This Row],[도달 레벨]]=1,표1_51121417203639[[#This Row],[최종 UG 비용]],$G165+표1_51121417203639[[#This Row],[최종 UG 비용]]),"")</f>
        <v/>
      </c>
    </row>
    <row r="167" spans="2:7">
      <c r="B167" s="3">
        <v>158</v>
      </c>
      <c r="C167" s="5" t="str">
        <f>IF(표1_51121417203639[[#This Row],[이전 레벨]]=0,1,IF($C166&lt;$Q$4,$C166+1,""))</f>
        <v/>
      </c>
      <c r="D167" s="3" t="str">
        <f>IFERROR(IF(표1_51121417203639[[#This Row],[도달 레벨]]=1,$L$3,IF($D166&lt;$Q$3,($L$3+(표1_51121417203639[[#This Row],[도달 레벨]]-1)*$M$3),IF(ISNUMBER(표1_51121417203639[[#This Row],[도달 레벨]])=TRUE,$Q$3,""))),"")</f>
        <v/>
      </c>
      <c r="E167" s="3" t="str">
        <f>IFERROR(IF(표1_51121417203639[[#This Row],[도달 레벨]]=1,$L$4,$E166+(QUOTIENT((표1_51121417203639[[#This Row],[도달 레벨]]),$N$4)*$M$4)),"")</f>
        <v/>
      </c>
      <c r="F167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67" s="6" t="str">
        <f>IFERROR(IF(표1_51121417203639[[#This Row],[도달 레벨]]=1,표1_51121417203639[[#This Row],[최종 UG 비용]],$G166+표1_51121417203639[[#This Row],[최종 UG 비용]]),"")</f>
        <v/>
      </c>
    </row>
    <row r="168" spans="2:7">
      <c r="B168" s="3">
        <v>159</v>
      </c>
      <c r="C168" s="5" t="str">
        <f>IF(표1_51121417203639[[#This Row],[이전 레벨]]=0,1,IF($C167&lt;$Q$4,$C167+1,""))</f>
        <v/>
      </c>
      <c r="D168" s="3" t="str">
        <f>IFERROR(IF(표1_51121417203639[[#This Row],[도달 레벨]]=1,$L$3,IF($D167&lt;$Q$3,($L$3+(표1_51121417203639[[#This Row],[도달 레벨]]-1)*$M$3),IF(ISNUMBER(표1_51121417203639[[#This Row],[도달 레벨]])=TRUE,$Q$3,""))),"")</f>
        <v/>
      </c>
      <c r="E168" s="3" t="str">
        <f>IFERROR(IF(표1_51121417203639[[#This Row],[도달 레벨]]=1,$L$4,$E167+(QUOTIENT((표1_51121417203639[[#This Row],[도달 레벨]]),$N$4)*$M$4)),"")</f>
        <v/>
      </c>
      <c r="F168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68" s="6" t="str">
        <f>IFERROR(IF(표1_51121417203639[[#This Row],[도달 레벨]]=1,표1_51121417203639[[#This Row],[최종 UG 비용]],$G167+표1_51121417203639[[#This Row],[최종 UG 비용]]),"")</f>
        <v/>
      </c>
    </row>
    <row r="169" spans="2:7">
      <c r="B169" s="3">
        <v>160</v>
      </c>
      <c r="C169" s="5" t="str">
        <f>IF(표1_51121417203639[[#This Row],[이전 레벨]]=0,1,IF($C168&lt;$Q$4,$C168+1,""))</f>
        <v/>
      </c>
      <c r="D169" s="3" t="str">
        <f>IFERROR(IF(표1_51121417203639[[#This Row],[도달 레벨]]=1,$L$3,IF($D168&lt;$Q$3,($L$3+(표1_51121417203639[[#This Row],[도달 레벨]]-1)*$M$3),IF(ISNUMBER(표1_51121417203639[[#This Row],[도달 레벨]])=TRUE,$Q$3,""))),"")</f>
        <v/>
      </c>
      <c r="E169" s="3" t="str">
        <f>IFERROR(IF(표1_51121417203639[[#This Row],[도달 레벨]]=1,$L$4,$E168+(QUOTIENT((표1_51121417203639[[#This Row],[도달 레벨]]),$N$4)*$M$4)),"")</f>
        <v/>
      </c>
      <c r="F169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69" s="6" t="str">
        <f>IFERROR(IF(표1_51121417203639[[#This Row],[도달 레벨]]=1,표1_51121417203639[[#This Row],[최종 UG 비용]],$G168+표1_51121417203639[[#This Row],[최종 UG 비용]]),"")</f>
        <v/>
      </c>
    </row>
    <row r="170" spans="2:7">
      <c r="B170" s="3">
        <v>161</v>
      </c>
      <c r="C170" s="5" t="str">
        <f>IF(표1_51121417203639[[#This Row],[이전 레벨]]=0,1,IF($C169&lt;$Q$4,$C169+1,""))</f>
        <v/>
      </c>
      <c r="D170" s="3" t="str">
        <f>IFERROR(IF(표1_51121417203639[[#This Row],[도달 레벨]]=1,$L$3,IF($D169&lt;$Q$3,($L$3+(표1_51121417203639[[#This Row],[도달 레벨]]-1)*$M$3),IF(ISNUMBER(표1_51121417203639[[#This Row],[도달 레벨]])=TRUE,$Q$3,""))),"")</f>
        <v/>
      </c>
      <c r="E170" s="3" t="str">
        <f>IFERROR(IF(표1_51121417203639[[#This Row],[도달 레벨]]=1,$L$4,$E169+(QUOTIENT((표1_51121417203639[[#This Row],[도달 레벨]]),$N$4)*$M$4)),"")</f>
        <v/>
      </c>
      <c r="F170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70" s="6" t="str">
        <f>IFERROR(IF(표1_51121417203639[[#This Row],[도달 레벨]]=1,표1_51121417203639[[#This Row],[최종 UG 비용]],$G169+표1_51121417203639[[#This Row],[최종 UG 비용]]),"")</f>
        <v/>
      </c>
    </row>
    <row r="171" spans="2:7">
      <c r="B171" s="3">
        <v>162</v>
      </c>
      <c r="C171" s="5" t="str">
        <f>IF(표1_51121417203639[[#This Row],[이전 레벨]]=0,1,IF($C170&lt;$Q$4,$C170+1,""))</f>
        <v/>
      </c>
      <c r="D171" s="3" t="str">
        <f>IFERROR(IF(표1_51121417203639[[#This Row],[도달 레벨]]=1,$L$3,IF($D170&lt;$Q$3,($L$3+(표1_51121417203639[[#This Row],[도달 레벨]]-1)*$M$3),IF(ISNUMBER(표1_51121417203639[[#This Row],[도달 레벨]])=TRUE,$Q$3,""))),"")</f>
        <v/>
      </c>
      <c r="E171" s="3" t="str">
        <f>IFERROR(IF(표1_51121417203639[[#This Row],[도달 레벨]]=1,$L$4,$E170+(QUOTIENT((표1_51121417203639[[#This Row],[도달 레벨]]),$N$4)*$M$4)),"")</f>
        <v/>
      </c>
      <c r="F171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71" s="6" t="str">
        <f>IFERROR(IF(표1_51121417203639[[#This Row],[도달 레벨]]=1,표1_51121417203639[[#This Row],[최종 UG 비용]],$G170+표1_51121417203639[[#This Row],[최종 UG 비용]]),"")</f>
        <v/>
      </c>
    </row>
    <row r="172" spans="2:7">
      <c r="B172" s="3">
        <v>163</v>
      </c>
      <c r="C172" s="5" t="str">
        <f>IF(표1_51121417203639[[#This Row],[이전 레벨]]=0,1,IF($C171&lt;$Q$4,$C171+1,""))</f>
        <v/>
      </c>
      <c r="D172" s="3" t="str">
        <f>IFERROR(IF(표1_51121417203639[[#This Row],[도달 레벨]]=1,$L$3,IF($D171&lt;$Q$3,($L$3+(표1_51121417203639[[#This Row],[도달 레벨]]-1)*$M$3),IF(ISNUMBER(표1_51121417203639[[#This Row],[도달 레벨]])=TRUE,$Q$3,""))),"")</f>
        <v/>
      </c>
      <c r="E172" s="3" t="str">
        <f>IFERROR(IF(표1_51121417203639[[#This Row],[도달 레벨]]=1,$L$4,$E171+(QUOTIENT((표1_51121417203639[[#This Row],[도달 레벨]]),$N$4)*$M$4)),"")</f>
        <v/>
      </c>
      <c r="F172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72" s="6" t="str">
        <f>IFERROR(IF(표1_51121417203639[[#This Row],[도달 레벨]]=1,표1_51121417203639[[#This Row],[최종 UG 비용]],$G171+표1_51121417203639[[#This Row],[최종 UG 비용]]),"")</f>
        <v/>
      </c>
    </row>
    <row r="173" spans="2:7">
      <c r="B173" s="3">
        <v>164</v>
      </c>
      <c r="C173" s="5" t="str">
        <f>IF(표1_51121417203639[[#This Row],[이전 레벨]]=0,1,IF($C172&lt;$Q$4,$C172+1,""))</f>
        <v/>
      </c>
      <c r="D173" s="3" t="str">
        <f>IFERROR(IF(표1_51121417203639[[#This Row],[도달 레벨]]=1,$L$3,IF($D172&lt;$Q$3,($L$3+(표1_51121417203639[[#This Row],[도달 레벨]]-1)*$M$3),IF(ISNUMBER(표1_51121417203639[[#This Row],[도달 레벨]])=TRUE,$Q$3,""))),"")</f>
        <v/>
      </c>
      <c r="E173" s="3" t="str">
        <f>IFERROR(IF(표1_51121417203639[[#This Row],[도달 레벨]]=1,$L$4,$E172+(QUOTIENT((표1_51121417203639[[#This Row],[도달 레벨]]),$N$4)*$M$4)),"")</f>
        <v/>
      </c>
      <c r="F173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73" s="6" t="str">
        <f>IFERROR(IF(표1_51121417203639[[#This Row],[도달 레벨]]=1,표1_51121417203639[[#This Row],[최종 UG 비용]],$G172+표1_51121417203639[[#This Row],[최종 UG 비용]]),"")</f>
        <v/>
      </c>
    </row>
    <row r="174" spans="2:7">
      <c r="B174" s="3">
        <v>165</v>
      </c>
      <c r="C174" s="5" t="str">
        <f>IF(표1_51121417203639[[#This Row],[이전 레벨]]=0,1,IF($C173&lt;$Q$4,$C173+1,""))</f>
        <v/>
      </c>
      <c r="D174" s="3" t="str">
        <f>IFERROR(IF(표1_51121417203639[[#This Row],[도달 레벨]]=1,$L$3,IF($D173&lt;$Q$3,($L$3+(표1_51121417203639[[#This Row],[도달 레벨]]-1)*$M$3),IF(ISNUMBER(표1_51121417203639[[#This Row],[도달 레벨]])=TRUE,$Q$3,""))),"")</f>
        <v/>
      </c>
      <c r="E174" s="3" t="str">
        <f>IFERROR(IF(표1_51121417203639[[#This Row],[도달 레벨]]=1,$L$4,$E173+(QUOTIENT((표1_51121417203639[[#This Row],[도달 레벨]]),$N$4)*$M$4)),"")</f>
        <v/>
      </c>
      <c r="F174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74" s="6" t="str">
        <f>IFERROR(IF(표1_51121417203639[[#This Row],[도달 레벨]]=1,표1_51121417203639[[#This Row],[최종 UG 비용]],$G173+표1_51121417203639[[#This Row],[최종 UG 비용]]),"")</f>
        <v/>
      </c>
    </row>
    <row r="175" spans="2:7">
      <c r="B175" s="3">
        <v>166</v>
      </c>
      <c r="C175" s="5" t="str">
        <f>IF(표1_51121417203639[[#This Row],[이전 레벨]]=0,1,IF($C174&lt;$Q$4,$C174+1,""))</f>
        <v/>
      </c>
      <c r="D175" s="3" t="str">
        <f>IFERROR(IF(표1_51121417203639[[#This Row],[도달 레벨]]=1,$L$3,IF($D174&lt;$Q$3,($L$3+(표1_51121417203639[[#This Row],[도달 레벨]]-1)*$M$3),IF(ISNUMBER(표1_51121417203639[[#This Row],[도달 레벨]])=TRUE,$Q$3,""))),"")</f>
        <v/>
      </c>
      <c r="E175" s="3" t="str">
        <f>IFERROR(IF(표1_51121417203639[[#This Row],[도달 레벨]]=1,$L$4,$E174+(QUOTIENT((표1_51121417203639[[#This Row],[도달 레벨]]),$N$4)*$M$4)),"")</f>
        <v/>
      </c>
      <c r="F175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75" s="6" t="str">
        <f>IFERROR(IF(표1_51121417203639[[#This Row],[도달 레벨]]=1,표1_51121417203639[[#This Row],[최종 UG 비용]],$G174+표1_51121417203639[[#This Row],[최종 UG 비용]]),"")</f>
        <v/>
      </c>
    </row>
    <row r="176" spans="2:7">
      <c r="B176" s="3">
        <v>167</v>
      </c>
      <c r="C176" s="5" t="str">
        <f>IF(표1_51121417203639[[#This Row],[이전 레벨]]=0,1,IF($C175&lt;$Q$4,$C175+1,""))</f>
        <v/>
      </c>
      <c r="D176" s="3" t="str">
        <f>IFERROR(IF(표1_51121417203639[[#This Row],[도달 레벨]]=1,$L$3,IF($D175&lt;$Q$3,($L$3+(표1_51121417203639[[#This Row],[도달 레벨]]-1)*$M$3),IF(ISNUMBER(표1_51121417203639[[#This Row],[도달 레벨]])=TRUE,$Q$3,""))),"")</f>
        <v/>
      </c>
      <c r="E176" s="3" t="str">
        <f>IFERROR(IF(표1_51121417203639[[#This Row],[도달 레벨]]=1,$L$4,$E175+(QUOTIENT((표1_51121417203639[[#This Row],[도달 레벨]]),$N$4)*$M$4)),"")</f>
        <v/>
      </c>
      <c r="F176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76" s="6" t="str">
        <f>IFERROR(IF(표1_51121417203639[[#This Row],[도달 레벨]]=1,표1_51121417203639[[#This Row],[최종 UG 비용]],$G175+표1_51121417203639[[#This Row],[최종 UG 비용]]),"")</f>
        <v/>
      </c>
    </row>
    <row r="177" spans="2:7">
      <c r="B177" s="3">
        <v>168</v>
      </c>
      <c r="C177" s="5" t="str">
        <f>IF(표1_51121417203639[[#This Row],[이전 레벨]]=0,1,IF($C176&lt;$Q$4,$C176+1,""))</f>
        <v/>
      </c>
      <c r="D177" s="3" t="str">
        <f>IFERROR(IF(표1_51121417203639[[#This Row],[도달 레벨]]=1,$L$3,IF($D176&lt;$Q$3,($L$3+(표1_51121417203639[[#This Row],[도달 레벨]]-1)*$M$3),IF(ISNUMBER(표1_51121417203639[[#This Row],[도달 레벨]])=TRUE,$Q$3,""))),"")</f>
        <v/>
      </c>
      <c r="E177" s="3" t="str">
        <f>IFERROR(IF(표1_51121417203639[[#This Row],[도달 레벨]]=1,$L$4,$E176+(QUOTIENT((표1_51121417203639[[#This Row],[도달 레벨]]),$N$4)*$M$4)),"")</f>
        <v/>
      </c>
      <c r="F177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77" s="6" t="str">
        <f>IFERROR(IF(표1_51121417203639[[#This Row],[도달 레벨]]=1,표1_51121417203639[[#This Row],[최종 UG 비용]],$G176+표1_51121417203639[[#This Row],[최종 UG 비용]]),"")</f>
        <v/>
      </c>
    </row>
    <row r="178" spans="2:7">
      <c r="B178" s="3">
        <v>169</v>
      </c>
      <c r="C178" s="5" t="str">
        <f>IF(표1_51121417203639[[#This Row],[이전 레벨]]=0,1,IF($C177&lt;$Q$4,$C177+1,""))</f>
        <v/>
      </c>
      <c r="D178" s="3" t="str">
        <f>IFERROR(IF(표1_51121417203639[[#This Row],[도달 레벨]]=1,$L$3,IF($D177&lt;$Q$3,($L$3+(표1_51121417203639[[#This Row],[도달 레벨]]-1)*$M$3),IF(ISNUMBER(표1_51121417203639[[#This Row],[도달 레벨]])=TRUE,$Q$3,""))),"")</f>
        <v/>
      </c>
      <c r="E178" s="3" t="str">
        <f>IFERROR(IF(표1_51121417203639[[#This Row],[도달 레벨]]=1,$L$4,$E177+(QUOTIENT((표1_51121417203639[[#This Row],[도달 레벨]]),$N$4)*$M$4)),"")</f>
        <v/>
      </c>
      <c r="F178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78" s="6" t="str">
        <f>IFERROR(IF(표1_51121417203639[[#This Row],[도달 레벨]]=1,표1_51121417203639[[#This Row],[최종 UG 비용]],$G177+표1_51121417203639[[#This Row],[최종 UG 비용]]),"")</f>
        <v/>
      </c>
    </row>
    <row r="179" spans="2:7">
      <c r="B179" s="3">
        <v>170</v>
      </c>
      <c r="C179" s="5" t="str">
        <f>IF(표1_51121417203639[[#This Row],[이전 레벨]]=0,1,IF($C178&lt;$Q$4,$C178+1,""))</f>
        <v/>
      </c>
      <c r="D179" s="3" t="str">
        <f>IFERROR(IF(표1_51121417203639[[#This Row],[도달 레벨]]=1,$L$3,IF($D178&lt;$Q$3,($L$3+(표1_51121417203639[[#This Row],[도달 레벨]]-1)*$M$3),IF(ISNUMBER(표1_51121417203639[[#This Row],[도달 레벨]])=TRUE,$Q$3,""))),"")</f>
        <v/>
      </c>
      <c r="E179" s="3" t="str">
        <f>IFERROR(IF(표1_51121417203639[[#This Row],[도달 레벨]]=1,$L$4,$E178+(QUOTIENT((표1_51121417203639[[#This Row],[도달 레벨]]),$N$4)*$M$4)),"")</f>
        <v/>
      </c>
      <c r="F179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79" s="6" t="str">
        <f>IFERROR(IF(표1_51121417203639[[#This Row],[도달 레벨]]=1,표1_51121417203639[[#This Row],[최종 UG 비용]],$G178+표1_51121417203639[[#This Row],[최종 UG 비용]]),"")</f>
        <v/>
      </c>
    </row>
    <row r="180" spans="2:7">
      <c r="B180" s="3">
        <v>171</v>
      </c>
      <c r="C180" s="5" t="str">
        <f>IF(표1_51121417203639[[#This Row],[이전 레벨]]=0,1,IF($C179&lt;$Q$4,$C179+1,""))</f>
        <v/>
      </c>
      <c r="D180" s="3" t="str">
        <f>IFERROR(IF(표1_51121417203639[[#This Row],[도달 레벨]]=1,$L$3,IF($D179&lt;$Q$3,($L$3+(표1_51121417203639[[#This Row],[도달 레벨]]-1)*$M$3),IF(ISNUMBER(표1_51121417203639[[#This Row],[도달 레벨]])=TRUE,$Q$3,""))),"")</f>
        <v/>
      </c>
      <c r="E180" s="3" t="str">
        <f>IFERROR(IF(표1_51121417203639[[#This Row],[도달 레벨]]=1,$L$4,$E179+(QUOTIENT((표1_51121417203639[[#This Row],[도달 레벨]]),$N$4)*$M$4)),"")</f>
        <v/>
      </c>
      <c r="F180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80" s="6" t="str">
        <f>IFERROR(IF(표1_51121417203639[[#This Row],[도달 레벨]]=1,표1_51121417203639[[#This Row],[최종 UG 비용]],$G179+표1_51121417203639[[#This Row],[최종 UG 비용]]),"")</f>
        <v/>
      </c>
    </row>
    <row r="181" spans="2:7">
      <c r="B181" s="3">
        <v>172</v>
      </c>
      <c r="C181" s="5" t="str">
        <f>IF(표1_51121417203639[[#This Row],[이전 레벨]]=0,1,IF($C180&lt;$Q$4,$C180+1,""))</f>
        <v/>
      </c>
      <c r="D181" s="3" t="str">
        <f>IFERROR(IF(표1_51121417203639[[#This Row],[도달 레벨]]=1,$L$3,IF($D180&lt;$Q$3,($L$3+(표1_51121417203639[[#This Row],[도달 레벨]]-1)*$M$3),IF(ISNUMBER(표1_51121417203639[[#This Row],[도달 레벨]])=TRUE,$Q$3,""))),"")</f>
        <v/>
      </c>
      <c r="E181" s="3" t="str">
        <f>IFERROR(IF(표1_51121417203639[[#This Row],[도달 레벨]]=1,$L$4,$E180+(QUOTIENT((표1_51121417203639[[#This Row],[도달 레벨]]),$N$4)*$M$4)),"")</f>
        <v/>
      </c>
      <c r="F181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81" s="6" t="str">
        <f>IFERROR(IF(표1_51121417203639[[#This Row],[도달 레벨]]=1,표1_51121417203639[[#This Row],[최종 UG 비용]],$G180+표1_51121417203639[[#This Row],[최종 UG 비용]]),"")</f>
        <v/>
      </c>
    </row>
    <row r="182" spans="2:7">
      <c r="B182" s="3">
        <v>173</v>
      </c>
      <c r="C182" s="5" t="str">
        <f>IF(표1_51121417203639[[#This Row],[이전 레벨]]=0,1,IF($C181&lt;$Q$4,$C181+1,""))</f>
        <v/>
      </c>
      <c r="D182" s="3" t="str">
        <f>IFERROR(IF(표1_51121417203639[[#This Row],[도달 레벨]]=1,$L$3,IF($D181&lt;$Q$3,($L$3+(표1_51121417203639[[#This Row],[도달 레벨]]-1)*$M$3),IF(ISNUMBER(표1_51121417203639[[#This Row],[도달 레벨]])=TRUE,$Q$3,""))),"")</f>
        <v/>
      </c>
      <c r="E182" s="3" t="str">
        <f>IFERROR(IF(표1_51121417203639[[#This Row],[도달 레벨]]=1,$L$4,$E181+(QUOTIENT((표1_51121417203639[[#This Row],[도달 레벨]]),$N$4)*$M$4)),"")</f>
        <v/>
      </c>
      <c r="F182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82" s="6" t="str">
        <f>IFERROR(IF(표1_51121417203639[[#This Row],[도달 레벨]]=1,표1_51121417203639[[#This Row],[최종 UG 비용]],$G181+표1_51121417203639[[#This Row],[최종 UG 비용]]),"")</f>
        <v/>
      </c>
    </row>
    <row r="183" spans="2:7">
      <c r="B183" s="3">
        <v>174</v>
      </c>
      <c r="C183" s="5" t="str">
        <f>IF(표1_51121417203639[[#This Row],[이전 레벨]]=0,1,IF($C182&lt;$Q$4,$C182+1,""))</f>
        <v/>
      </c>
      <c r="D183" s="3" t="str">
        <f>IFERROR(IF(표1_51121417203639[[#This Row],[도달 레벨]]=1,$L$3,IF($D182&lt;$Q$3,($L$3+(표1_51121417203639[[#This Row],[도달 레벨]]-1)*$M$3),IF(ISNUMBER(표1_51121417203639[[#This Row],[도달 레벨]])=TRUE,$Q$3,""))),"")</f>
        <v/>
      </c>
      <c r="E183" s="3" t="str">
        <f>IFERROR(IF(표1_51121417203639[[#This Row],[도달 레벨]]=1,$L$4,$E182+(QUOTIENT((표1_51121417203639[[#This Row],[도달 레벨]]),$N$4)*$M$4)),"")</f>
        <v/>
      </c>
      <c r="F183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83" s="6" t="str">
        <f>IFERROR(IF(표1_51121417203639[[#This Row],[도달 레벨]]=1,표1_51121417203639[[#This Row],[최종 UG 비용]],$G182+표1_51121417203639[[#This Row],[최종 UG 비용]]),"")</f>
        <v/>
      </c>
    </row>
    <row r="184" spans="2:7">
      <c r="B184" s="3">
        <v>175</v>
      </c>
      <c r="C184" s="5" t="str">
        <f>IF(표1_51121417203639[[#This Row],[이전 레벨]]=0,1,IF($C183&lt;$Q$4,$C183+1,""))</f>
        <v/>
      </c>
      <c r="D184" s="3" t="str">
        <f>IFERROR(IF(표1_51121417203639[[#This Row],[도달 레벨]]=1,$L$3,IF($D183&lt;$Q$3,($L$3+(표1_51121417203639[[#This Row],[도달 레벨]]-1)*$M$3),IF(ISNUMBER(표1_51121417203639[[#This Row],[도달 레벨]])=TRUE,$Q$3,""))),"")</f>
        <v/>
      </c>
      <c r="E184" s="3" t="str">
        <f>IFERROR(IF(표1_51121417203639[[#This Row],[도달 레벨]]=1,$L$4,$E183+(QUOTIENT((표1_51121417203639[[#This Row],[도달 레벨]]),$N$4)*$M$4)),"")</f>
        <v/>
      </c>
      <c r="F184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84" s="6" t="str">
        <f>IFERROR(IF(표1_51121417203639[[#This Row],[도달 레벨]]=1,표1_51121417203639[[#This Row],[최종 UG 비용]],$G183+표1_51121417203639[[#This Row],[최종 UG 비용]]),"")</f>
        <v/>
      </c>
    </row>
    <row r="185" spans="2:7">
      <c r="B185" s="3">
        <v>176</v>
      </c>
      <c r="C185" s="5" t="str">
        <f>IF(표1_51121417203639[[#This Row],[이전 레벨]]=0,1,IF($C184&lt;$Q$4,$C184+1,""))</f>
        <v/>
      </c>
      <c r="D185" s="3" t="str">
        <f>IFERROR(IF(표1_51121417203639[[#This Row],[도달 레벨]]=1,$L$3,IF($D184&lt;$Q$3,($L$3+(표1_51121417203639[[#This Row],[도달 레벨]]-1)*$M$3),IF(ISNUMBER(표1_51121417203639[[#This Row],[도달 레벨]])=TRUE,$Q$3,""))),"")</f>
        <v/>
      </c>
      <c r="E185" s="3" t="str">
        <f>IFERROR(IF(표1_51121417203639[[#This Row],[도달 레벨]]=1,$L$4,$E184+(QUOTIENT((표1_51121417203639[[#This Row],[도달 레벨]]),$N$4)*$M$4)),"")</f>
        <v/>
      </c>
      <c r="F185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85" s="6" t="str">
        <f>IFERROR(IF(표1_51121417203639[[#This Row],[도달 레벨]]=1,표1_51121417203639[[#This Row],[최종 UG 비용]],$G184+표1_51121417203639[[#This Row],[최종 UG 비용]]),"")</f>
        <v/>
      </c>
    </row>
    <row r="186" spans="2:7">
      <c r="B186" s="3">
        <v>177</v>
      </c>
      <c r="C186" s="5" t="str">
        <f>IF(표1_51121417203639[[#This Row],[이전 레벨]]=0,1,IF($C185&lt;$Q$4,$C185+1,""))</f>
        <v/>
      </c>
      <c r="D186" s="3" t="str">
        <f>IFERROR(IF(표1_51121417203639[[#This Row],[도달 레벨]]=1,$L$3,IF($D185&lt;$Q$3,($L$3+(표1_51121417203639[[#This Row],[도달 레벨]]-1)*$M$3),IF(ISNUMBER(표1_51121417203639[[#This Row],[도달 레벨]])=TRUE,$Q$3,""))),"")</f>
        <v/>
      </c>
      <c r="E186" s="3" t="str">
        <f>IFERROR(IF(표1_51121417203639[[#This Row],[도달 레벨]]=1,$L$4,$E185+(QUOTIENT((표1_51121417203639[[#This Row],[도달 레벨]]),$N$4)*$M$4)),"")</f>
        <v/>
      </c>
      <c r="F186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86" s="6" t="str">
        <f>IFERROR(IF(표1_51121417203639[[#This Row],[도달 레벨]]=1,표1_51121417203639[[#This Row],[최종 UG 비용]],$G185+표1_51121417203639[[#This Row],[최종 UG 비용]]),"")</f>
        <v/>
      </c>
    </row>
    <row r="187" spans="2:7">
      <c r="B187" s="3">
        <v>178</v>
      </c>
      <c r="C187" s="5" t="str">
        <f>IF(표1_51121417203639[[#This Row],[이전 레벨]]=0,1,IF($C186&lt;$Q$4,$C186+1,""))</f>
        <v/>
      </c>
      <c r="D187" s="3" t="str">
        <f>IFERROR(IF(표1_51121417203639[[#This Row],[도달 레벨]]=1,$L$3,IF($D186&lt;$Q$3,($L$3+(표1_51121417203639[[#This Row],[도달 레벨]]-1)*$M$3),IF(ISNUMBER(표1_51121417203639[[#This Row],[도달 레벨]])=TRUE,$Q$3,""))),"")</f>
        <v/>
      </c>
      <c r="E187" s="3" t="str">
        <f>IFERROR(IF(표1_51121417203639[[#This Row],[도달 레벨]]=1,$L$4,$E186+(QUOTIENT((표1_51121417203639[[#This Row],[도달 레벨]]),$N$4)*$M$4)),"")</f>
        <v/>
      </c>
      <c r="F187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87" s="6" t="str">
        <f>IFERROR(IF(표1_51121417203639[[#This Row],[도달 레벨]]=1,표1_51121417203639[[#This Row],[최종 UG 비용]],$G186+표1_51121417203639[[#This Row],[최종 UG 비용]]),"")</f>
        <v/>
      </c>
    </row>
    <row r="188" spans="2:7">
      <c r="B188" s="3">
        <v>179</v>
      </c>
      <c r="C188" s="5" t="str">
        <f>IF(표1_51121417203639[[#This Row],[이전 레벨]]=0,1,IF($C187&lt;$Q$4,$C187+1,""))</f>
        <v/>
      </c>
      <c r="D188" s="3" t="str">
        <f>IFERROR(IF(표1_51121417203639[[#This Row],[도달 레벨]]=1,$L$3,IF($D187&lt;$Q$3,($L$3+(표1_51121417203639[[#This Row],[도달 레벨]]-1)*$M$3),IF(ISNUMBER(표1_51121417203639[[#This Row],[도달 레벨]])=TRUE,$Q$3,""))),"")</f>
        <v/>
      </c>
      <c r="E188" s="3" t="str">
        <f>IFERROR(IF(표1_51121417203639[[#This Row],[도달 레벨]]=1,$L$4,$E187+(QUOTIENT((표1_51121417203639[[#This Row],[도달 레벨]]),$N$4)*$M$4)),"")</f>
        <v/>
      </c>
      <c r="F188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88" s="6" t="str">
        <f>IFERROR(IF(표1_51121417203639[[#This Row],[도달 레벨]]=1,표1_51121417203639[[#This Row],[최종 UG 비용]],$G187+표1_51121417203639[[#This Row],[최종 UG 비용]]),"")</f>
        <v/>
      </c>
    </row>
    <row r="189" spans="2:7">
      <c r="B189" s="3">
        <v>180</v>
      </c>
      <c r="C189" s="5" t="str">
        <f>IF(표1_51121417203639[[#This Row],[이전 레벨]]=0,1,IF($C188&lt;$Q$4,$C188+1,""))</f>
        <v/>
      </c>
      <c r="D189" s="3" t="str">
        <f>IFERROR(IF(표1_51121417203639[[#This Row],[도달 레벨]]=1,$L$3,IF($D188&lt;$Q$3,($L$3+(표1_51121417203639[[#This Row],[도달 레벨]]-1)*$M$3),IF(ISNUMBER(표1_51121417203639[[#This Row],[도달 레벨]])=TRUE,$Q$3,""))),"")</f>
        <v/>
      </c>
      <c r="E189" s="3" t="str">
        <f>IFERROR(IF(표1_51121417203639[[#This Row],[도달 레벨]]=1,$L$4,$E188+(QUOTIENT((표1_51121417203639[[#This Row],[도달 레벨]]),$N$4)*$M$4)),"")</f>
        <v/>
      </c>
      <c r="F189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89" s="6" t="str">
        <f>IFERROR(IF(표1_51121417203639[[#This Row],[도달 레벨]]=1,표1_51121417203639[[#This Row],[최종 UG 비용]],$G188+표1_51121417203639[[#This Row],[최종 UG 비용]]),"")</f>
        <v/>
      </c>
    </row>
    <row r="190" spans="2:7">
      <c r="B190" s="3">
        <v>181</v>
      </c>
      <c r="C190" s="5" t="str">
        <f>IF(표1_51121417203639[[#This Row],[이전 레벨]]=0,1,IF($C189&lt;$Q$4,$C189+1,""))</f>
        <v/>
      </c>
      <c r="D190" s="3" t="str">
        <f>IFERROR(IF(표1_51121417203639[[#This Row],[도달 레벨]]=1,$L$3,IF($D189&lt;$Q$3,($L$3+(표1_51121417203639[[#This Row],[도달 레벨]]-1)*$M$3),IF(ISNUMBER(표1_51121417203639[[#This Row],[도달 레벨]])=TRUE,$Q$3,""))),"")</f>
        <v/>
      </c>
      <c r="E190" s="3" t="str">
        <f>IFERROR(IF(표1_51121417203639[[#This Row],[도달 레벨]]=1,$L$4,$E189+(QUOTIENT((표1_51121417203639[[#This Row],[도달 레벨]]),$N$4)*$M$4)),"")</f>
        <v/>
      </c>
      <c r="F190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90" s="6" t="str">
        <f>IFERROR(IF(표1_51121417203639[[#This Row],[도달 레벨]]=1,표1_51121417203639[[#This Row],[최종 UG 비용]],$G189+표1_51121417203639[[#This Row],[최종 UG 비용]]),"")</f>
        <v/>
      </c>
    </row>
    <row r="191" spans="2:7">
      <c r="B191" s="3">
        <v>182</v>
      </c>
      <c r="C191" s="5" t="str">
        <f>IF(표1_51121417203639[[#This Row],[이전 레벨]]=0,1,IF($C190&lt;$Q$4,$C190+1,""))</f>
        <v/>
      </c>
      <c r="D191" s="3" t="str">
        <f>IFERROR(IF(표1_51121417203639[[#This Row],[도달 레벨]]=1,$L$3,IF($D190&lt;$Q$3,($L$3+(표1_51121417203639[[#This Row],[도달 레벨]]-1)*$M$3),IF(ISNUMBER(표1_51121417203639[[#This Row],[도달 레벨]])=TRUE,$Q$3,""))),"")</f>
        <v/>
      </c>
      <c r="E191" s="3" t="str">
        <f>IFERROR(IF(표1_51121417203639[[#This Row],[도달 레벨]]=1,$L$4,$E190+(QUOTIENT((표1_51121417203639[[#This Row],[도달 레벨]]),$N$4)*$M$4)),"")</f>
        <v/>
      </c>
      <c r="F191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91" s="6" t="str">
        <f>IFERROR(IF(표1_51121417203639[[#This Row],[도달 레벨]]=1,표1_51121417203639[[#This Row],[최종 UG 비용]],$G190+표1_51121417203639[[#This Row],[최종 UG 비용]]),"")</f>
        <v/>
      </c>
    </row>
    <row r="192" spans="2:7">
      <c r="B192" s="3">
        <v>183</v>
      </c>
      <c r="C192" s="5" t="str">
        <f>IF(표1_51121417203639[[#This Row],[이전 레벨]]=0,1,IF($C191&lt;$Q$4,$C191+1,""))</f>
        <v/>
      </c>
      <c r="D192" s="3" t="str">
        <f>IFERROR(IF(표1_51121417203639[[#This Row],[도달 레벨]]=1,$L$3,IF($D191&lt;$Q$3,($L$3+(표1_51121417203639[[#This Row],[도달 레벨]]-1)*$M$3),IF(ISNUMBER(표1_51121417203639[[#This Row],[도달 레벨]])=TRUE,$Q$3,""))),"")</f>
        <v/>
      </c>
      <c r="E192" s="3" t="str">
        <f>IFERROR(IF(표1_51121417203639[[#This Row],[도달 레벨]]=1,$L$4,$E191+(QUOTIENT((표1_51121417203639[[#This Row],[도달 레벨]]),$N$4)*$M$4)),"")</f>
        <v/>
      </c>
      <c r="F192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92" s="6" t="str">
        <f>IFERROR(IF(표1_51121417203639[[#This Row],[도달 레벨]]=1,표1_51121417203639[[#This Row],[최종 UG 비용]],$G191+표1_51121417203639[[#This Row],[최종 UG 비용]]),"")</f>
        <v/>
      </c>
    </row>
    <row r="193" spans="2:7">
      <c r="B193" s="3">
        <v>184</v>
      </c>
      <c r="C193" s="5" t="str">
        <f>IF(표1_51121417203639[[#This Row],[이전 레벨]]=0,1,IF($C192&lt;$Q$4,$C192+1,""))</f>
        <v/>
      </c>
      <c r="D193" s="3" t="str">
        <f>IFERROR(IF(표1_51121417203639[[#This Row],[도달 레벨]]=1,$L$3,IF($D192&lt;$Q$3,($L$3+(표1_51121417203639[[#This Row],[도달 레벨]]-1)*$M$3),IF(ISNUMBER(표1_51121417203639[[#This Row],[도달 레벨]])=TRUE,$Q$3,""))),"")</f>
        <v/>
      </c>
      <c r="E193" s="3" t="str">
        <f>IFERROR(IF(표1_51121417203639[[#This Row],[도달 레벨]]=1,$L$4,$E192+(QUOTIENT((표1_51121417203639[[#This Row],[도달 레벨]]),$N$4)*$M$4)),"")</f>
        <v/>
      </c>
      <c r="F193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93" s="6" t="str">
        <f>IFERROR(IF(표1_51121417203639[[#This Row],[도달 레벨]]=1,표1_51121417203639[[#This Row],[최종 UG 비용]],$G192+표1_51121417203639[[#This Row],[최종 UG 비용]]),"")</f>
        <v/>
      </c>
    </row>
    <row r="194" spans="2:7">
      <c r="B194" s="3">
        <v>185</v>
      </c>
      <c r="C194" s="5" t="str">
        <f>IF(표1_51121417203639[[#This Row],[이전 레벨]]=0,1,IF($C193&lt;$Q$4,$C193+1,""))</f>
        <v/>
      </c>
      <c r="D194" s="3" t="str">
        <f>IFERROR(IF(표1_51121417203639[[#This Row],[도달 레벨]]=1,$L$3,IF($D193&lt;$Q$3,($L$3+(표1_51121417203639[[#This Row],[도달 레벨]]-1)*$M$3),IF(ISNUMBER(표1_51121417203639[[#This Row],[도달 레벨]])=TRUE,$Q$3,""))),"")</f>
        <v/>
      </c>
      <c r="E194" s="3" t="str">
        <f>IFERROR(IF(표1_51121417203639[[#This Row],[도달 레벨]]=1,$L$4,$E193+(QUOTIENT((표1_51121417203639[[#This Row],[도달 레벨]]),$N$4)*$M$4)),"")</f>
        <v/>
      </c>
      <c r="F194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94" s="6" t="str">
        <f>IFERROR(IF(표1_51121417203639[[#This Row],[도달 레벨]]=1,표1_51121417203639[[#This Row],[최종 UG 비용]],$G193+표1_51121417203639[[#This Row],[최종 UG 비용]]),"")</f>
        <v/>
      </c>
    </row>
    <row r="195" spans="2:7">
      <c r="B195" s="3">
        <v>186</v>
      </c>
      <c r="C195" s="5" t="str">
        <f>IF(표1_51121417203639[[#This Row],[이전 레벨]]=0,1,IF($C194&lt;$Q$4,$C194+1,""))</f>
        <v/>
      </c>
      <c r="D195" s="3" t="str">
        <f>IFERROR(IF(표1_51121417203639[[#This Row],[도달 레벨]]=1,$L$3,IF($D194&lt;$Q$3,($L$3+(표1_51121417203639[[#This Row],[도달 레벨]]-1)*$M$3),IF(ISNUMBER(표1_51121417203639[[#This Row],[도달 레벨]])=TRUE,$Q$3,""))),"")</f>
        <v/>
      </c>
      <c r="E195" s="3" t="str">
        <f>IFERROR(IF(표1_51121417203639[[#This Row],[도달 레벨]]=1,$L$4,$E194+(QUOTIENT((표1_51121417203639[[#This Row],[도달 레벨]]),$N$4)*$M$4)),"")</f>
        <v/>
      </c>
      <c r="F195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95" s="6" t="str">
        <f>IFERROR(IF(표1_51121417203639[[#This Row],[도달 레벨]]=1,표1_51121417203639[[#This Row],[최종 UG 비용]],$G194+표1_51121417203639[[#This Row],[최종 UG 비용]]),"")</f>
        <v/>
      </c>
    </row>
    <row r="196" spans="2:7">
      <c r="B196" s="3">
        <v>187</v>
      </c>
      <c r="C196" s="5" t="str">
        <f>IF(표1_51121417203639[[#This Row],[이전 레벨]]=0,1,IF($C195&lt;$Q$4,$C195+1,""))</f>
        <v/>
      </c>
      <c r="D196" s="3" t="str">
        <f>IFERROR(IF(표1_51121417203639[[#This Row],[도달 레벨]]=1,$L$3,IF($D195&lt;$Q$3,($L$3+(표1_51121417203639[[#This Row],[도달 레벨]]-1)*$M$3),IF(ISNUMBER(표1_51121417203639[[#This Row],[도달 레벨]])=TRUE,$Q$3,""))),"")</f>
        <v/>
      </c>
      <c r="E196" s="3" t="str">
        <f>IFERROR(IF(표1_51121417203639[[#This Row],[도달 레벨]]=1,$L$4,$E195+(QUOTIENT((표1_51121417203639[[#This Row],[도달 레벨]]),$N$4)*$M$4)),"")</f>
        <v/>
      </c>
      <c r="F196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96" s="6" t="str">
        <f>IFERROR(IF(표1_51121417203639[[#This Row],[도달 레벨]]=1,표1_51121417203639[[#This Row],[최종 UG 비용]],$G195+표1_51121417203639[[#This Row],[최종 UG 비용]]),"")</f>
        <v/>
      </c>
    </row>
    <row r="197" spans="2:7">
      <c r="B197" s="3">
        <v>188</v>
      </c>
      <c r="C197" s="5" t="str">
        <f>IF(표1_51121417203639[[#This Row],[이전 레벨]]=0,1,IF($C196&lt;$Q$4,$C196+1,""))</f>
        <v/>
      </c>
      <c r="D197" s="3" t="str">
        <f>IFERROR(IF(표1_51121417203639[[#This Row],[도달 레벨]]=1,$L$3,IF($D196&lt;$Q$3,($L$3+(표1_51121417203639[[#This Row],[도달 레벨]]-1)*$M$3),IF(ISNUMBER(표1_51121417203639[[#This Row],[도달 레벨]])=TRUE,$Q$3,""))),"")</f>
        <v/>
      </c>
      <c r="E197" s="3" t="str">
        <f>IFERROR(IF(표1_51121417203639[[#This Row],[도달 레벨]]=1,$L$4,$E196+(QUOTIENT((표1_51121417203639[[#This Row],[도달 레벨]]),$N$4)*$M$4)),"")</f>
        <v/>
      </c>
      <c r="F197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97" s="6" t="str">
        <f>IFERROR(IF(표1_51121417203639[[#This Row],[도달 레벨]]=1,표1_51121417203639[[#This Row],[최종 UG 비용]],$G196+표1_51121417203639[[#This Row],[최종 UG 비용]]),"")</f>
        <v/>
      </c>
    </row>
    <row r="198" spans="2:7">
      <c r="B198" s="3">
        <v>189</v>
      </c>
      <c r="C198" s="5" t="str">
        <f>IF(표1_51121417203639[[#This Row],[이전 레벨]]=0,1,IF($C197&lt;$Q$4,$C197+1,""))</f>
        <v/>
      </c>
      <c r="D198" s="3" t="str">
        <f>IFERROR(IF(표1_51121417203639[[#This Row],[도달 레벨]]=1,$L$3,IF($D197&lt;$Q$3,($L$3+(표1_51121417203639[[#This Row],[도달 레벨]]-1)*$M$3),IF(ISNUMBER(표1_51121417203639[[#This Row],[도달 레벨]])=TRUE,$Q$3,""))),"")</f>
        <v/>
      </c>
      <c r="E198" s="3" t="str">
        <f>IFERROR(IF(표1_51121417203639[[#This Row],[도달 레벨]]=1,$L$4,$E197+(QUOTIENT((표1_51121417203639[[#This Row],[도달 레벨]]),$N$4)*$M$4)),"")</f>
        <v/>
      </c>
      <c r="F198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98" s="6" t="str">
        <f>IFERROR(IF(표1_51121417203639[[#This Row],[도달 레벨]]=1,표1_51121417203639[[#This Row],[최종 UG 비용]],$G197+표1_51121417203639[[#This Row],[최종 UG 비용]]),"")</f>
        <v/>
      </c>
    </row>
    <row r="199" spans="2:7">
      <c r="B199" s="3">
        <v>190</v>
      </c>
      <c r="C199" s="5" t="str">
        <f>IF(표1_51121417203639[[#This Row],[이전 레벨]]=0,1,IF($C198&lt;$Q$4,$C198+1,""))</f>
        <v/>
      </c>
      <c r="D199" s="3" t="str">
        <f>IFERROR(IF(표1_51121417203639[[#This Row],[도달 레벨]]=1,$L$3,IF($D198&lt;$Q$3,($L$3+(표1_51121417203639[[#This Row],[도달 레벨]]-1)*$M$3),IF(ISNUMBER(표1_51121417203639[[#This Row],[도달 레벨]])=TRUE,$Q$3,""))),"")</f>
        <v/>
      </c>
      <c r="E199" s="3" t="str">
        <f>IFERROR(IF(표1_51121417203639[[#This Row],[도달 레벨]]=1,$L$4,$E198+(QUOTIENT((표1_51121417203639[[#This Row],[도달 레벨]]),$N$4)*$M$4)),"")</f>
        <v/>
      </c>
      <c r="F199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199" s="6" t="str">
        <f>IFERROR(IF(표1_51121417203639[[#This Row],[도달 레벨]]=1,표1_51121417203639[[#This Row],[최종 UG 비용]],$G198+표1_51121417203639[[#This Row],[최종 UG 비용]]),"")</f>
        <v/>
      </c>
    </row>
    <row r="200" spans="2:7">
      <c r="B200" s="3">
        <v>191</v>
      </c>
      <c r="C200" s="5" t="str">
        <f>IF(표1_51121417203639[[#This Row],[이전 레벨]]=0,1,IF($C199&lt;$Q$4,$C199+1,""))</f>
        <v/>
      </c>
      <c r="D200" s="3" t="str">
        <f>IFERROR(IF(표1_51121417203639[[#This Row],[도달 레벨]]=1,$L$3,IF($D199&lt;$Q$3,($L$3+(표1_51121417203639[[#This Row],[도달 레벨]]-1)*$M$3),IF(ISNUMBER(표1_51121417203639[[#This Row],[도달 레벨]])=TRUE,$Q$3,""))),"")</f>
        <v/>
      </c>
      <c r="E200" s="3" t="str">
        <f>IFERROR(IF(표1_51121417203639[[#This Row],[도달 레벨]]=1,$L$4,$E199+(QUOTIENT((표1_51121417203639[[#This Row],[도달 레벨]]),$N$4)*$M$4)),"")</f>
        <v/>
      </c>
      <c r="F200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200" s="6" t="str">
        <f>IFERROR(IF(표1_51121417203639[[#This Row],[도달 레벨]]=1,표1_51121417203639[[#This Row],[최종 UG 비용]],$G199+표1_51121417203639[[#This Row],[최종 UG 비용]]),"")</f>
        <v/>
      </c>
    </row>
    <row r="201" spans="2:7">
      <c r="B201" s="3">
        <v>192</v>
      </c>
      <c r="C201" s="5" t="str">
        <f>IF(표1_51121417203639[[#This Row],[이전 레벨]]=0,1,IF($C200&lt;$Q$4,$C200+1,""))</f>
        <v/>
      </c>
      <c r="D201" s="3" t="str">
        <f>IFERROR(IF(표1_51121417203639[[#This Row],[도달 레벨]]=1,$L$3,IF($D200&lt;$Q$3,($L$3+(표1_51121417203639[[#This Row],[도달 레벨]]-1)*$M$3),IF(ISNUMBER(표1_51121417203639[[#This Row],[도달 레벨]])=TRUE,$Q$3,""))),"")</f>
        <v/>
      </c>
      <c r="E201" s="3" t="str">
        <f>IFERROR(IF(표1_51121417203639[[#This Row],[도달 레벨]]=1,$L$4,$E200+(QUOTIENT((표1_51121417203639[[#This Row],[도달 레벨]]),$N$4)*$M$4)),"")</f>
        <v/>
      </c>
      <c r="F201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201" s="6" t="str">
        <f>IFERROR(IF(표1_51121417203639[[#This Row],[도달 레벨]]=1,표1_51121417203639[[#This Row],[최종 UG 비용]],$G200+표1_51121417203639[[#This Row],[최종 UG 비용]]),"")</f>
        <v/>
      </c>
    </row>
    <row r="202" spans="2:7">
      <c r="B202" s="3">
        <v>193</v>
      </c>
      <c r="C202" s="5" t="str">
        <f>IF(표1_51121417203639[[#This Row],[이전 레벨]]=0,1,IF($C201&lt;$Q$4,$C201+1,""))</f>
        <v/>
      </c>
      <c r="D202" s="3" t="str">
        <f>IFERROR(IF(표1_51121417203639[[#This Row],[도달 레벨]]=1,$L$3,IF($D201&lt;$Q$3,($L$3+(표1_51121417203639[[#This Row],[도달 레벨]]-1)*$M$3),IF(ISNUMBER(표1_51121417203639[[#This Row],[도달 레벨]])=TRUE,$Q$3,""))),"")</f>
        <v/>
      </c>
      <c r="E202" s="3" t="str">
        <f>IFERROR(IF(표1_51121417203639[[#This Row],[도달 레벨]]=1,$L$4,$E201+(QUOTIENT((표1_51121417203639[[#This Row],[도달 레벨]]),$N$4)*$M$4)),"")</f>
        <v/>
      </c>
      <c r="F202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202" s="6" t="str">
        <f>IFERROR(IF(표1_51121417203639[[#This Row],[도달 레벨]]=1,표1_51121417203639[[#This Row],[최종 UG 비용]],$G201+표1_51121417203639[[#This Row],[최종 UG 비용]]),"")</f>
        <v/>
      </c>
    </row>
    <row r="203" spans="2:7">
      <c r="B203" s="3">
        <v>194</v>
      </c>
      <c r="C203" s="5" t="str">
        <f>IF(표1_51121417203639[[#This Row],[이전 레벨]]=0,1,IF($C202&lt;$Q$4,$C202+1,""))</f>
        <v/>
      </c>
      <c r="D203" s="3" t="str">
        <f>IFERROR(IF(표1_51121417203639[[#This Row],[도달 레벨]]=1,$L$3,IF($D202&lt;$Q$3,($L$3+(표1_51121417203639[[#This Row],[도달 레벨]]-1)*$M$3),IF(ISNUMBER(표1_51121417203639[[#This Row],[도달 레벨]])=TRUE,$Q$3,""))),"")</f>
        <v/>
      </c>
      <c r="E203" s="3" t="str">
        <f>IFERROR(IF(표1_51121417203639[[#This Row],[도달 레벨]]=1,$L$4,$E202+(QUOTIENT((표1_51121417203639[[#This Row],[도달 레벨]]),$N$4)*$M$4)),"")</f>
        <v/>
      </c>
      <c r="F203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203" s="6" t="str">
        <f>IFERROR(IF(표1_51121417203639[[#This Row],[도달 레벨]]=1,표1_51121417203639[[#This Row],[최종 UG 비용]],$G202+표1_51121417203639[[#This Row],[최종 UG 비용]]),"")</f>
        <v/>
      </c>
    </row>
    <row r="204" spans="2:7">
      <c r="B204" s="3">
        <v>195</v>
      </c>
      <c r="C204" s="5" t="str">
        <f>IF(표1_51121417203639[[#This Row],[이전 레벨]]=0,1,IF($C203&lt;$Q$4,$C203+1,""))</f>
        <v/>
      </c>
      <c r="D204" s="3" t="str">
        <f>IFERROR(IF(표1_51121417203639[[#This Row],[도달 레벨]]=1,$L$3,IF($D203&lt;$Q$3,($L$3+(표1_51121417203639[[#This Row],[도달 레벨]]-1)*$M$3),IF(ISNUMBER(표1_51121417203639[[#This Row],[도달 레벨]])=TRUE,$Q$3,""))),"")</f>
        <v/>
      </c>
      <c r="E204" s="3" t="str">
        <f>IFERROR(IF(표1_51121417203639[[#This Row],[도달 레벨]]=1,$L$4,$E203+(QUOTIENT((표1_51121417203639[[#This Row],[도달 레벨]]),$N$4)*$M$4)),"")</f>
        <v/>
      </c>
      <c r="F204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204" s="6" t="str">
        <f>IFERROR(IF(표1_51121417203639[[#This Row],[도달 레벨]]=1,표1_51121417203639[[#This Row],[최종 UG 비용]],$G203+표1_51121417203639[[#This Row],[최종 UG 비용]]),"")</f>
        <v/>
      </c>
    </row>
    <row r="205" spans="2:7">
      <c r="B205" s="3">
        <v>196</v>
      </c>
      <c r="C205" s="5" t="str">
        <f>IF(표1_51121417203639[[#This Row],[이전 레벨]]=0,1,IF($C204&lt;$Q$4,$C204+1,""))</f>
        <v/>
      </c>
      <c r="D205" s="3" t="str">
        <f>IFERROR(IF(표1_51121417203639[[#This Row],[도달 레벨]]=1,$L$3,IF($D204&lt;$Q$3,($L$3+(표1_51121417203639[[#This Row],[도달 레벨]]-1)*$M$3),IF(ISNUMBER(표1_51121417203639[[#This Row],[도달 레벨]])=TRUE,$Q$3,""))),"")</f>
        <v/>
      </c>
      <c r="E205" s="3" t="str">
        <f>IFERROR(IF(표1_51121417203639[[#This Row],[도달 레벨]]=1,$L$4,$E204+(QUOTIENT((표1_51121417203639[[#This Row],[도달 레벨]]),$N$4)*$M$4)),"")</f>
        <v/>
      </c>
      <c r="F205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205" s="6" t="str">
        <f>IFERROR(IF(표1_51121417203639[[#This Row],[도달 레벨]]=1,표1_51121417203639[[#This Row],[최종 UG 비용]],$G204+표1_51121417203639[[#This Row],[최종 UG 비용]]),"")</f>
        <v/>
      </c>
    </row>
    <row r="206" spans="2:7">
      <c r="B206" s="3">
        <v>197</v>
      </c>
      <c r="C206" s="5" t="str">
        <f>IF(표1_51121417203639[[#This Row],[이전 레벨]]=0,1,IF($C205&lt;$Q$4,$C205+1,""))</f>
        <v/>
      </c>
      <c r="D206" s="3" t="str">
        <f>IFERROR(IF(표1_51121417203639[[#This Row],[도달 레벨]]=1,$L$3,IF($D205&lt;$Q$3,($L$3+(표1_51121417203639[[#This Row],[도달 레벨]]-1)*$M$3),IF(ISNUMBER(표1_51121417203639[[#This Row],[도달 레벨]])=TRUE,$Q$3,""))),"")</f>
        <v/>
      </c>
      <c r="E206" s="3" t="str">
        <f>IFERROR(IF(표1_51121417203639[[#This Row],[도달 레벨]]=1,$L$4,$E205+(QUOTIENT((표1_51121417203639[[#This Row],[도달 레벨]]),$N$4)*$M$4)),"")</f>
        <v/>
      </c>
      <c r="F206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206" s="6" t="str">
        <f>IFERROR(IF(표1_51121417203639[[#This Row],[도달 레벨]]=1,표1_51121417203639[[#This Row],[최종 UG 비용]],$G205+표1_51121417203639[[#This Row],[최종 UG 비용]]),"")</f>
        <v/>
      </c>
    </row>
    <row r="207" spans="2:7">
      <c r="B207" s="3">
        <v>198</v>
      </c>
      <c r="C207" s="5" t="str">
        <f>IF(표1_51121417203639[[#This Row],[이전 레벨]]=0,1,IF($C206&lt;$Q$4,$C206+1,""))</f>
        <v/>
      </c>
      <c r="D207" s="3" t="str">
        <f>IFERROR(IF(표1_51121417203639[[#This Row],[도달 레벨]]=1,$L$3,IF($D206&lt;$Q$3,($L$3+(표1_51121417203639[[#This Row],[도달 레벨]]-1)*$M$3),IF(ISNUMBER(표1_51121417203639[[#This Row],[도달 레벨]])=TRUE,$Q$3,""))),"")</f>
        <v/>
      </c>
      <c r="E207" s="3" t="str">
        <f>IFERROR(IF(표1_51121417203639[[#This Row],[도달 레벨]]=1,$L$4,$E206+(QUOTIENT((표1_51121417203639[[#This Row],[도달 레벨]]),$N$4)*$M$4)),"")</f>
        <v/>
      </c>
      <c r="F207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207" s="6" t="str">
        <f>IFERROR(IF(표1_51121417203639[[#This Row],[도달 레벨]]=1,표1_51121417203639[[#This Row],[최종 UG 비용]],$G206+표1_51121417203639[[#This Row],[최종 UG 비용]]),"")</f>
        <v/>
      </c>
    </row>
    <row r="208" spans="2:7">
      <c r="B208" s="3">
        <v>199</v>
      </c>
      <c r="C208" s="5" t="str">
        <f>IF(표1_51121417203639[[#This Row],[이전 레벨]]=0,1,IF($C207&lt;$Q$4,$C207+1,""))</f>
        <v/>
      </c>
      <c r="D208" s="3" t="str">
        <f>IFERROR(IF(표1_51121417203639[[#This Row],[도달 레벨]]=1,$L$3,IF($D207&lt;$Q$3,($L$3+(표1_51121417203639[[#This Row],[도달 레벨]]-1)*$M$3),IF(ISNUMBER(표1_51121417203639[[#This Row],[도달 레벨]])=TRUE,$Q$3,""))),"")</f>
        <v/>
      </c>
      <c r="E208" s="3" t="str">
        <f>IFERROR(IF(표1_51121417203639[[#This Row],[도달 레벨]]=1,$L$4,$E207+(QUOTIENT((표1_51121417203639[[#This Row],[도달 레벨]]),$N$4)*$M$4)),"")</f>
        <v/>
      </c>
      <c r="F208" s="6" t="str">
        <f>IFERROR(IF(표1_51121417203639[[#This Row],[기본 UG 비용]]+표1_51121417203639[[#This Row],[UG 비용 보정값]]&gt;$Q$3,$Q$3,표1_51121417203639[[#This Row],[기본 UG 비용]]+표1_51121417203639[[#This Row],[UG 비용 보정값]]),"")</f>
        <v/>
      </c>
      <c r="G208" s="6" t="str">
        <f>IFERROR(IF(표1_51121417203639[[#This Row],[도달 레벨]]=1,표1_51121417203639[[#This Row],[최종 UG 비용]],$G207+표1_51121417203639[[#This Row],[최종 UG 비용]]),"")</f>
        <v/>
      </c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9"/>
  <sheetViews>
    <sheetView tabSelected="1" zoomScale="55" zoomScaleNormal="55" workbookViewId="0">
      <selection activeCell="D4" sqref="D4"/>
    </sheetView>
  </sheetViews>
  <sheetFormatPr defaultRowHeight="16.5"/>
  <cols>
    <col min="1" max="1" width="9" style="1"/>
    <col min="2" max="2" width="8.875" bestFit="1" customWidth="1"/>
    <col min="3" max="3" width="13.25" bestFit="1" customWidth="1"/>
    <col min="4" max="5" width="26.25" bestFit="1" customWidth="1"/>
    <col min="6" max="6" width="32.5" bestFit="1" customWidth="1"/>
    <col min="7" max="7" width="33.375" bestFit="1" customWidth="1"/>
    <col min="8" max="8" width="29.375" bestFit="1" customWidth="1"/>
    <col min="9" max="9" width="27.75" customWidth="1"/>
    <col min="10" max="10" width="31.375" bestFit="1" customWidth="1"/>
    <col min="11" max="12" width="33.375" bestFit="1" customWidth="1"/>
    <col min="13" max="13" width="44.625" bestFit="1" customWidth="1"/>
    <col min="14" max="14" width="40.375" bestFit="1" customWidth="1"/>
    <col min="15" max="15" width="25.25" customWidth="1"/>
    <col min="16" max="16" width="18" bestFit="1" customWidth="1"/>
    <col min="17" max="17" width="12.75" customWidth="1"/>
    <col min="18" max="18" width="15.875" bestFit="1" customWidth="1"/>
  </cols>
  <sheetData>
    <row r="1" spans="2:16">
      <c r="H1" s="14">
        <v>1</v>
      </c>
    </row>
    <row r="2" spans="2:16" ht="26.25">
      <c r="D2" s="15" t="s">
        <v>92</v>
      </c>
      <c r="E2" s="16" t="s">
        <v>109</v>
      </c>
      <c r="F2" s="16" t="s">
        <v>130</v>
      </c>
      <c r="G2" s="17" t="s">
        <v>102</v>
      </c>
      <c r="H2" s="18" t="s">
        <v>106</v>
      </c>
      <c r="I2" s="18" t="s">
        <v>127</v>
      </c>
      <c r="J2" s="19" t="s">
        <v>108</v>
      </c>
      <c r="K2" s="20" t="s">
        <v>128</v>
      </c>
      <c r="L2" s="20" t="s">
        <v>129</v>
      </c>
      <c r="M2" s="20" t="s">
        <v>134</v>
      </c>
      <c r="N2" s="20" t="s">
        <v>159</v>
      </c>
    </row>
    <row r="3" spans="2:16" ht="26.25">
      <c r="D3" s="21">
        <v>1</v>
      </c>
      <c r="E3" s="21">
        <v>200</v>
      </c>
      <c r="F3" s="21">
        <v>1</v>
      </c>
      <c r="G3" s="21">
        <f>IFERROR(INDEX(표42[누적 소모 시간(초)],MATCH(표43[표시 스테이지],표42[스테이지],0)),"")</f>
        <v>16017</v>
      </c>
      <c r="H3" s="21">
        <f>INDEX(표45[스테이지],MATCH($H$1,표45[사망 가능성],0))</f>
        <v>17</v>
      </c>
      <c r="I3" s="21">
        <f>INDEX(표42[누적 소모 시간(초)],MATCH(표43[예상 사망 스테이지],표42[스테이지],0))</f>
        <v>990</v>
      </c>
      <c r="J3" s="21">
        <f>INDEX(표42[누적 소모 시간(분)],MATCH(표43[예상 사망 스테이지],표42[스테이지],0))</f>
        <v>17</v>
      </c>
      <c r="K3" s="21">
        <f>INDEX(표42[획득 재화량],MATCH(표43[예상 사망 스테이지],표42[스테이지],0))</f>
        <v>248</v>
      </c>
      <c r="L3" s="21">
        <f>INDEX(표42[획득 경험치량],MATCH(표43[예상 사망 스테이지],표42[스테이지],0))</f>
        <v>258</v>
      </c>
      <c r="M3" s="21">
        <f>INDEX(표1_51121417202326[현재 레벨],MATCH(INDEX(표1_51121417202326[누적 플레이어 요구 경험치],MATCH(표43[플레이어 레벨],표1_51121417202326[현재 레벨],0))+표43[예상 획득 경험치량],표1_51121417202326[누적 플레이어 요구 경험치],1))</f>
        <v>8</v>
      </c>
      <c r="N3" s="21">
        <f>INDEX(표1_51121417203639[도달 레벨],MATCH(INDEX(표1_51121417203639[누적 UG 비용],MATCH(표43[플레이어 UG Lv],표1_51121417203639[도달 레벨],0))+표43[예상 획득 재화량],표1_51121417203639[누적 UG 비용],1))</f>
        <v>1</v>
      </c>
    </row>
    <row r="5" spans="2:16" s="1" customFormat="1" ht="17.25">
      <c r="D5" s="22" t="s">
        <v>5</v>
      </c>
      <c r="E5" s="23" t="s">
        <v>6</v>
      </c>
      <c r="F5" s="23" t="s">
        <v>133</v>
      </c>
      <c r="G5" s="23" t="s">
        <v>132</v>
      </c>
      <c r="J5" s="24" t="s">
        <v>94</v>
      </c>
      <c r="K5" s="24" t="s">
        <v>96</v>
      </c>
      <c r="L5" s="24" t="s">
        <v>95</v>
      </c>
      <c r="M5" s="24" t="s">
        <v>97</v>
      </c>
    </row>
    <row r="6" spans="2:16" ht="17.25">
      <c r="D6" s="25">
        <f>INDEX(표1_51121417[최종 플레이어 체력],MATCH(표43[플레이어 레벨],표1_51121417[레벨],0))</f>
        <v>100</v>
      </c>
      <c r="E6" s="25">
        <f>INDEX(표1_5112141720[최종 플레이어 공격력],MATCH(표43[플레이어 레벨],표1_5112141720[레벨],0))*표46[UG 퍼센트]</f>
        <v>30</v>
      </c>
      <c r="F6" s="29">
        <f>IF(표43[플레이어 UG Lv]&gt;$O$16,$O$15,INDEX(표1_511214172036[최종 UG 공격력],MATCH(표43[플레이어 UG Lv],표1_511214172036[도달 레벨],0)))</f>
        <v>1</v>
      </c>
      <c r="G6" s="25">
        <f>INDEX(표1_511[최종 적 스피드],MATCH(표43[예상 사망 스테이지],표1_511[스테이지],0))</f>
        <v>6.5</v>
      </c>
      <c r="J6" s="25">
        <v>2</v>
      </c>
      <c r="K6" s="25">
        <v>10</v>
      </c>
      <c r="L6" s="25">
        <v>2</v>
      </c>
      <c r="M6" s="25">
        <v>1</v>
      </c>
    </row>
    <row r="7" spans="2:16" s="1" customFormat="1">
      <c r="D7" s="2"/>
      <c r="E7" s="2"/>
      <c r="G7" s="2"/>
      <c r="H7" s="2"/>
      <c r="I7" s="2"/>
      <c r="J7" s="2"/>
    </row>
    <row r="8" spans="2:16" s="1" customFormat="1">
      <c r="D8" s="9" t="s">
        <v>126</v>
      </c>
      <c r="E8" s="9" t="s">
        <v>110</v>
      </c>
      <c r="F8" s="9" t="s">
        <v>115</v>
      </c>
      <c r="G8" s="9" t="s">
        <v>116</v>
      </c>
      <c r="H8" s="9" t="s">
        <v>117</v>
      </c>
      <c r="I8" s="9" t="s">
        <v>118</v>
      </c>
      <c r="J8" s="9" t="s">
        <v>119</v>
      </c>
      <c r="K8" s="9" t="s">
        <v>120</v>
      </c>
      <c r="L8" s="9" t="s">
        <v>121</v>
      </c>
      <c r="M8" s="9" t="s">
        <v>122</v>
      </c>
      <c r="N8" s="9" t="s">
        <v>123</v>
      </c>
      <c r="O8" s="9" t="s">
        <v>158</v>
      </c>
      <c r="P8" s="9" t="s">
        <v>157</v>
      </c>
    </row>
    <row r="9" spans="2:16" s="1" customFormat="1">
      <c r="D9" s="2" t="s">
        <v>111</v>
      </c>
      <c r="E9" s="2">
        <v>5</v>
      </c>
      <c r="F9" s="2">
        <v>100</v>
      </c>
      <c r="G9" s="2">
        <v>40</v>
      </c>
      <c r="H9" s="2">
        <v>8</v>
      </c>
      <c r="I9" s="2">
        <v>6</v>
      </c>
      <c r="J9" s="2">
        <v>100</v>
      </c>
      <c r="K9" s="2">
        <v>30</v>
      </c>
      <c r="L9" s="2">
        <v>5</v>
      </c>
      <c r="M9" s="2">
        <v>30</v>
      </c>
      <c r="N9" s="2">
        <v>5</v>
      </c>
      <c r="O9" s="26">
        <v>1</v>
      </c>
      <c r="P9" s="2">
        <v>50</v>
      </c>
    </row>
    <row r="10" spans="2:16" s="1" customFormat="1">
      <c r="D10" s="2" t="s">
        <v>112</v>
      </c>
      <c r="E10" s="2">
        <v>0</v>
      </c>
      <c r="F10" s="2">
        <v>15</v>
      </c>
      <c r="G10" s="2">
        <v>2.5</v>
      </c>
      <c r="H10" s="2">
        <v>0.1</v>
      </c>
      <c r="I10" s="2">
        <v>2.5000000000000001E-2</v>
      </c>
      <c r="J10" s="2">
        <v>3</v>
      </c>
      <c r="K10" s="2">
        <v>0</v>
      </c>
      <c r="L10" s="2">
        <v>1</v>
      </c>
      <c r="M10" s="2">
        <v>1</v>
      </c>
      <c r="N10" s="2">
        <v>1</v>
      </c>
      <c r="O10" s="26">
        <v>3.5000000000000003E-2</v>
      </c>
      <c r="P10" s="2">
        <v>100</v>
      </c>
    </row>
    <row r="11" spans="2:16" s="1" customFormat="1">
      <c r="D11" s="2" t="s">
        <v>113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6">
        <v>0</v>
      </c>
      <c r="P11" s="2">
        <v>100</v>
      </c>
    </row>
    <row r="12" spans="2:16" s="1" customFormat="1">
      <c r="D12" s="2" t="s">
        <v>114</v>
      </c>
      <c r="E12" s="2">
        <v>1.5</v>
      </c>
      <c r="F12" s="2">
        <v>40</v>
      </c>
      <c r="G12" s="2">
        <v>20</v>
      </c>
      <c r="H12" s="2">
        <v>0.5</v>
      </c>
      <c r="I12" s="2">
        <v>0.1</v>
      </c>
      <c r="J12" s="2">
        <v>20</v>
      </c>
      <c r="K12" s="2">
        <v>15</v>
      </c>
      <c r="L12" s="2">
        <v>20</v>
      </c>
      <c r="M12" s="2">
        <v>200</v>
      </c>
      <c r="N12" s="2">
        <v>15</v>
      </c>
      <c r="O12" s="26">
        <v>0.16</v>
      </c>
      <c r="P12" s="2">
        <v>500</v>
      </c>
    </row>
    <row r="13" spans="2:16" s="1" customFormat="1">
      <c r="D13" s="2" t="s">
        <v>124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5</v>
      </c>
      <c r="M13" s="2">
        <v>3</v>
      </c>
      <c r="N13" s="2">
        <v>5</v>
      </c>
      <c r="O13" s="3">
        <v>0</v>
      </c>
      <c r="P13" s="2">
        <v>1</v>
      </c>
    </row>
    <row r="14" spans="2:16" s="1" customFormat="1">
      <c r="D14" s="2" t="s">
        <v>125</v>
      </c>
      <c r="E14" s="2">
        <v>10</v>
      </c>
      <c r="F14" s="2">
        <v>10</v>
      </c>
      <c r="G14" s="2">
        <v>10</v>
      </c>
      <c r="H14" s="2">
        <v>10</v>
      </c>
      <c r="I14" s="2">
        <v>2</v>
      </c>
      <c r="J14" s="2">
        <v>10</v>
      </c>
      <c r="K14" s="2">
        <v>10</v>
      </c>
      <c r="L14" s="2">
        <v>15</v>
      </c>
      <c r="M14" s="2">
        <v>10</v>
      </c>
      <c r="N14" s="2">
        <v>15</v>
      </c>
      <c r="O14" s="3">
        <v>10</v>
      </c>
      <c r="P14" s="2">
        <v>5</v>
      </c>
    </row>
    <row r="15" spans="2:16" s="1" customFormat="1">
      <c r="B15" s="1" t="s">
        <v>160</v>
      </c>
      <c r="D15" s="2" t="s">
        <v>139</v>
      </c>
      <c r="E15" s="2">
        <v>15</v>
      </c>
      <c r="F15" s="2">
        <v>6000</v>
      </c>
      <c r="G15" s="2">
        <v>99999</v>
      </c>
      <c r="H15" s="2">
        <v>1</v>
      </c>
      <c r="I15" s="2">
        <v>1</v>
      </c>
      <c r="J15" s="2">
        <v>2000</v>
      </c>
      <c r="K15" s="2">
        <v>500</v>
      </c>
      <c r="L15" s="2">
        <v>50000</v>
      </c>
      <c r="M15" s="2">
        <v>999999</v>
      </c>
      <c r="N15" s="2">
        <v>30000</v>
      </c>
      <c r="O15" s="26">
        <v>3</v>
      </c>
      <c r="P15" s="2">
        <v>9999999</v>
      </c>
    </row>
    <row r="16" spans="2:16" s="1" customFormat="1">
      <c r="D16" s="2" t="s">
        <v>138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3">
        <v>40</v>
      </c>
      <c r="P16" s="2">
        <v>40</v>
      </c>
    </row>
    <row r="17" spans="4:10" s="1" customFormat="1">
      <c r="D17" s="2"/>
      <c r="E17" s="2"/>
      <c r="G17" s="2"/>
      <c r="H17" s="2"/>
      <c r="I17" s="2"/>
      <c r="J17" s="2"/>
    </row>
    <row r="18" spans="4:10" s="1" customFormat="1">
      <c r="D18" s="2"/>
      <c r="E18" s="2"/>
      <c r="G18" s="2"/>
      <c r="H18" s="2"/>
      <c r="I18" s="2"/>
      <c r="J18" s="2"/>
    </row>
    <row r="19" spans="4:10" s="1" customFormat="1">
      <c r="D19" s="2"/>
      <c r="E19" s="2"/>
      <c r="G19" s="2"/>
      <c r="H19" s="2"/>
      <c r="I19" s="2"/>
      <c r="J19" s="2"/>
    </row>
    <row r="20" spans="4:10" s="1" customFormat="1">
      <c r="D20" s="2"/>
      <c r="E20" s="2"/>
      <c r="G20" s="2"/>
      <c r="H20" s="2"/>
      <c r="I20" s="2"/>
      <c r="J20" s="2"/>
    </row>
    <row r="21" spans="4:10" s="1" customFormat="1">
      <c r="D21" s="2"/>
      <c r="E21" s="2"/>
      <c r="G21" s="2"/>
      <c r="H21" s="2"/>
      <c r="I21" s="2"/>
      <c r="J21" s="2"/>
    </row>
    <row r="22" spans="4:10" s="1" customFormat="1">
      <c r="D22" s="2"/>
      <c r="E22" s="2"/>
      <c r="G22" s="2"/>
      <c r="H22" s="2"/>
      <c r="I22" s="2"/>
      <c r="J22" s="2"/>
    </row>
    <row r="23" spans="4:10" s="1" customFormat="1">
      <c r="D23" s="2"/>
      <c r="E23" s="2"/>
      <c r="G23" s="2"/>
      <c r="H23" s="2"/>
      <c r="I23" s="2"/>
      <c r="J23" s="2"/>
    </row>
    <row r="24" spans="4:10" s="1" customFormat="1">
      <c r="D24" s="2"/>
      <c r="E24" s="2"/>
      <c r="G24" s="2"/>
      <c r="H24" s="2"/>
      <c r="I24" s="2"/>
      <c r="J24" s="2"/>
    </row>
    <row r="25" spans="4:10" s="1" customFormat="1">
      <c r="D25" s="2"/>
      <c r="E25" s="2"/>
      <c r="G25" s="2"/>
      <c r="H25" s="2"/>
      <c r="I25" s="2"/>
      <c r="J25" s="2"/>
    </row>
    <row r="26" spans="4:10" s="1" customFormat="1">
      <c r="D26" s="2"/>
      <c r="E26" s="2"/>
      <c r="G26" s="2"/>
      <c r="H26" s="2"/>
      <c r="I26" s="2"/>
      <c r="J26" s="2"/>
    </row>
    <row r="27" spans="4:10" s="1" customFormat="1">
      <c r="D27" s="2"/>
      <c r="E27" s="2"/>
      <c r="G27" s="2"/>
      <c r="H27" s="2"/>
      <c r="I27" s="2"/>
      <c r="J27" s="2"/>
    </row>
    <row r="28" spans="4:10" s="1" customFormat="1">
      <c r="D28" s="2"/>
      <c r="E28" s="2"/>
      <c r="G28" s="2"/>
      <c r="H28" s="2"/>
      <c r="I28" s="2"/>
      <c r="J28" s="2"/>
    </row>
    <row r="29" spans="4:10" s="1" customFormat="1">
      <c r="D29" s="2"/>
      <c r="E29" s="2"/>
      <c r="G29" s="2"/>
      <c r="H29" s="2"/>
      <c r="I29" s="2"/>
      <c r="J29" s="2"/>
    </row>
    <row r="30" spans="4:10" s="1" customFormat="1">
      <c r="D30" s="2"/>
      <c r="E30" s="2"/>
      <c r="G30" s="2"/>
      <c r="H30" s="2"/>
      <c r="I30" s="2"/>
      <c r="J30" s="2"/>
    </row>
    <row r="31" spans="4:10" s="1" customFormat="1">
      <c r="D31" s="2"/>
      <c r="E31" s="2"/>
      <c r="G31" s="2"/>
      <c r="H31" s="2"/>
      <c r="I31" s="2"/>
      <c r="J31" s="2"/>
    </row>
    <row r="32" spans="4:10" s="1" customFormat="1">
      <c r="D32" s="2"/>
      <c r="E32" s="2"/>
      <c r="G32" s="2"/>
      <c r="H32" s="2"/>
      <c r="I32" s="2"/>
      <c r="J32" s="2"/>
    </row>
    <row r="33" spans="2:18" s="1" customFormat="1">
      <c r="D33" s="2"/>
      <c r="E33" s="2"/>
      <c r="G33" s="2"/>
      <c r="H33" s="2"/>
      <c r="I33" s="2"/>
      <c r="J33" s="2"/>
    </row>
    <row r="34" spans="2:18" s="1" customFormat="1">
      <c r="D34" s="2"/>
      <c r="E34" s="2"/>
      <c r="G34" s="2"/>
      <c r="H34" s="2"/>
      <c r="I34" s="2"/>
      <c r="J34" s="2"/>
    </row>
    <row r="35" spans="2:18" s="1" customFormat="1">
      <c r="D35" s="2"/>
      <c r="E35" s="2"/>
      <c r="G35" s="2"/>
      <c r="H35" s="2"/>
      <c r="I35" s="2"/>
      <c r="J35" s="2"/>
    </row>
    <row r="36" spans="2:18" s="1" customFormat="1">
      <c r="D36" s="2"/>
      <c r="E36" s="2"/>
      <c r="G36" s="2"/>
      <c r="H36" s="2"/>
      <c r="I36" s="2"/>
      <c r="J36" s="2"/>
    </row>
    <row r="37" spans="2:18" s="1" customFormat="1">
      <c r="D37" s="2"/>
      <c r="E37" s="2"/>
      <c r="G37" s="2"/>
      <c r="H37" s="2"/>
      <c r="I37" s="2"/>
      <c r="J37" s="2"/>
    </row>
    <row r="38" spans="2:18">
      <c r="N38" t="s">
        <v>131</v>
      </c>
    </row>
    <row r="39" spans="2:18">
      <c r="B39" s="9" t="s">
        <v>100</v>
      </c>
      <c r="C39" s="8" t="s">
        <v>23</v>
      </c>
      <c r="D39" s="9" t="s">
        <v>2</v>
      </c>
      <c r="E39" s="9" t="s">
        <v>6</v>
      </c>
      <c r="F39" s="9" t="s">
        <v>93</v>
      </c>
      <c r="G39" s="11" t="s">
        <v>107</v>
      </c>
      <c r="H39" s="8" t="s">
        <v>101</v>
      </c>
      <c r="I39" s="8" t="s">
        <v>102</v>
      </c>
      <c r="J39" s="8" t="s">
        <v>103</v>
      </c>
      <c r="K39" s="12" t="s">
        <v>98</v>
      </c>
      <c r="L39" s="12" t="s">
        <v>99</v>
      </c>
      <c r="N39" s="2" t="s">
        <v>100</v>
      </c>
      <c r="O39" s="4" t="s">
        <v>23</v>
      </c>
      <c r="P39" s="2" t="s">
        <v>5</v>
      </c>
      <c r="Q39" s="2" t="s">
        <v>104</v>
      </c>
      <c r="R39" s="10" t="s">
        <v>105</v>
      </c>
    </row>
    <row r="40" spans="2:18">
      <c r="B40" s="2">
        <v>1</v>
      </c>
      <c r="C40" s="5">
        <f>IF(표42[[#This Row],[No.]]&lt;=$E$3,표42[[#This Row],[No.]],"")</f>
        <v>1</v>
      </c>
      <c r="D40" s="2">
        <f>IFERROR(INDEX(표1_5[최종 적 체력],MATCH(표42[[#This Row],[스테이지]],표1_5[스테이지],0)),"")</f>
        <v>100</v>
      </c>
      <c r="E40" s="2">
        <f>IFERROR(IF(표42[[#This Row],[스테이지]]&lt;=표43[표시 스테이지],표46[플레이어 공격력],""),"")</f>
        <v>30</v>
      </c>
      <c r="F40" s="2">
        <f>IFERROR(INDEX(표1_5112[최종 적 공격 딜레이],MATCH(표42[[#This Row],[스테이지]],표1_5112[스테이지],0)),"")</f>
        <v>8</v>
      </c>
      <c r="G40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4</v>
      </c>
      <c r="H40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32</v>
      </c>
      <c r="I40" s="5">
        <f>IFERROR(IF(표42[[#This Row],[스테이지]]=1,표42[[#This Row],[예상 소모 시간(초)]],$I39+표42[[#This Row],[예상 소모 시간(초)]]),"")</f>
        <v>32</v>
      </c>
      <c r="J40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</v>
      </c>
      <c r="K40" s="5">
        <f>IFERROR(INDEX(표1_51121417202332[누적 플레이어 획득 재화량],MATCH(표42[[#This Row],[스테이지]],표1_51121417202332[스테이지],0)),"")</f>
        <v>5</v>
      </c>
      <c r="L40" s="5">
        <f>IFERROR(INDEX(표1_511214172023[누적 획득 경험치],MATCH(표42[[#This Row],[스테이지]],표1_511214172023[스테이지],0)),"")</f>
        <v>5</v>
      </c>
      <c r="N40" s="2">
        <v>1</v>
      </c>
      <c r="O40" s="5">
        <f>IF(표45[[#This Row],[No.]]&lt;=$E$3,표45[[#This Row],[No.]],"")</f>
        <v>1</v>
      </c>
      <c r="P40" s="2">
        <f>IFERROR(IF(표45[[#This Row],[스테이지]]&lt;=표43[표시 스테이지],표46[플레이어 체력],""),"")</f>
        <v>100</v>
      </c>
      <c r="Q40" s="2">
        <f>IFERROR(INDEX(표1_58[최종 적 공격력],MATCH(표45[[#This Row],[스테이지]],표1_58[스테이지],0)),"")</f>
        <v>40</v>
      </c>
      <c r="R40" s="13">
        <f>IFERROR(IF(표45[[#This Row],[적 공격력]]/표45[[#This Row],[플레이어 체력]]&gt;=1,100%,표45[[#This Row],[적 공격력]]/표45[[#This Row],[플레이어 체력]]),"")</f>
        <v>0.4</v>
      </c>
    </row>
    <row r="41" spans="2:18">
      <c r="B41" s="2">
        <v>2</v>
      </c>
      <c r="C41" s="5">
        <f>IF(표42[[#This Row],[No.]]&lt;=$E$3,표42[[#This Row],[No.]],"")</f>
        <v>2</v>
      </c>
      <c r="D41" s="2">
        <f>IFERROR(INDEX(표1_5[최종 적 체력],MATCH(표42[[#This Row],[스테이지]],표1_5[스테이지],0)),"")</f>
        <v>115</v>
      </c>
      <c r="E41" s="2">
        <f>IFERROR(IF(표42[[#This Row],[스테이지]]&lt;=표43[표시 스테이지],표46[플레이어 공격력],""),"")</f>
        <v>30</v>
      </c>
      <c r="F41" s="2">
        <f>IFERROR(INDEX(표1_5112[최종 적 공격 딜레이],MATCH(표42[[#This Row],[스테이지]],표1_5112[스테이지],0)),"")</f>
        <v>7.9</v>
      </c>
      <c r="G41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4</v>
      </c>
      <c r="H41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33.6</v>
      </c>
      <c r="I41" s="5">
        <f>IFERROR(IF(표42[[#This Row],[스테이지]]=1,표42[[#This Row],[예상 소모 시간(초)]],$I40+표42[[#This Row],[예상 소모 시간(초)]]),"")</f>
        <v>65.599999999999994</v>
      </c>
      <c r="J41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</v>
      </c>
      <c r="K41" s="5">
        <f>IFERROR(INDEX(표1_51121417202332[누적 플레이어 획득 재화량],MATCH(표42[[#This Row],[스테이지]],표1_51121417202332[스테이지],0)),"")</f>
        <v>10</v>
      </c>
      <c r="L41" s="5">
        <f>IFERROR(INDEX(표1_511214172023[누적 획득 경험치],MATCH(표42[[#This Row],[스테이지]],표1_511214172023[스테이지],0)),"")</f>
        <v>10</v>
      </c>
      <c r="N41" s="2">
        <v>2</v>
      </c>
      <c r="O41" s="5">
        <f>IF(표45[[#This Row],[No.]]&lt;=$E$3,표45[[#This Row],[No.]],"")</f>
        <v>2</v>
      </c>
      <c r="P41" s="2">
        <f>IFERROR(IF(표45[[#This Row],[스테이지]]&lt;=표43[표시 스테이지],표46[플레이어 체력],""),"")</f>
        <v>100</v>
      </c>
      <c r="Q41" s="2">
        <f>IFERROR(INDEX(표1_58[최종 적 공격력],MATCH(표45[[#This Row],[스테이지]],표1_58[스테이지],0)),"")</f>
        <v>42.5</v>
      </c>
      <c r="R41" s="13">
        <f>IFERROR(IF(표45[[#This Row],[적 공격력]]/표45[[#This Row],[플레이어 체력]]&gt;=1,100%,표45[[#This Row],[적 공격력]]/표45[[#This Row],[플레이어 체력]]),"")</f>
        <v>0.42499999999999999</v>
      </c>
    </row>
    <row r="42" spans="2:18">
      <c r="B42" s="2">
        <v>3</v>
      </c>
      <c r="C42" s="5">
        <f>IF(표42[[#This Row],[No.]]&lt;=$E$3,표42[[#This Row],[No.]],"")</f>
        <v>3</v>
      </c>
      <c r="D42" s="2">
        <f>IFERROR(INDEX(표1_5[최종 적 체력],MATCH(표42[[#This Row],[스테이지]],표1_5[스테이지],0)),"")</f>
        <v>130</v>
      </c>
      <c r="E42" s="2">
        <f>IFERROR(IF(표42[[#This Row],[스테이지]]&lt;=표43[표시 스테이지],표46[플레이어 공격력],""),"")</f>
        <v>30</v>
      </c>
      <c r="F42" s="2">
        <f>IFERROR(INDEX(표1_5112[최종 적 공격 딜레이],MATCH(표42[[#This Row],[스테이지]],표1_5112[스테이지],0)),"")</f>
        <v>7.8</v>
      </c>
      <c r="G42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5</v>
      </c>
      <c r="H42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41</v>
      </c>
      <c r="I42" s="5">
        <f>IFERROR(IF(표42[[#This Row],[스테이지]]=1,표42[[#This Row],[예상 소모 시간(초)]],$I41+표42[[#This Row],[예상 소모 시간(초)]]),"")</f>
        <v>106.6</v>
      </c>
      <c r="J42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</v>
      </c>
      <c r="K42" s="5">
        <f>IFERROR(INDEX(표1_51121417202332[누적 플레이어 획득 재화량],MATCH(표42[[#This Row],[스테이지]],표1_51121417202332[스테이지],0)),"")</f>
        <v>15</v>
      </c>
      <c r="L42" s="5">
        <f>IFERROR(INDEX(표1_511214172023[누적 획득 경험치],MATCH(표42[[#This Row],[스테이지]],표1_511214172023[스테이지],0)),"")</f>
        <v>15</v>
      </c>
      <c r="N42" s="2">
        <v>3</v>
      </c>
      <c r="O42" s="5">
        <f>IF(표45[[#This Row],[No.]]&lt;=$E$3,표45[[#This Row],[No.]],"")</f>
        <v>3</v>
      </c>
      <c r="P42" s="2">
        <f>IFERROR(IF(표45[[#This Row],[스테이지]]&lt;=표43[표시 스테이지],표46[플레이어 체력],""),"")</f>
        <v>100</v>
      </c>
      <c r="Q42" s="2">
        <f>IFERROR(INDEX(표1_58[최종 적 공격력],MATCH(표45[[#This Row],[스테이지]],표1_58[스테이지],0)),"")</f>
        <v>45</v>
      </c>
      <c r="R42" s="13">
        <f>IFERROR(IF(표45[[#This Row],[적 공격력]]/표45[[#This Row],[플레이어 체력]]&gt;=1,100%,표45[[#This Row],[적 공격력]]/표45[[#This Row],[플레이어 체력]]),"")</f>
        <v>0.45</v>
      </c>
    </row>
    <row r="43" spans="2:18">
      <c r="B43" s="2">
        <v>4</v>
      </c>
      <c r="C43" s="5">
        <f>IF(표42[[#This Row],[No.]]&lt;=$E$3,표42[[#This Row],[No.]],"")</f>
        <v>4</v>
      </c>
      <c r="D43" s="2">
        <f>IFERROR(INDEX(표1_5[최종 적 체력],MATCH(표42[[#This Row],[스테이지]],표1_5[스테이지],0)),"")</f>
        <v>145</v>
      </c>
      <c r="E43" s="2">
        <f>IFERROR(IF(표42[[#This Row],[스테이지]]&lt;=표43[표시 스테이지],표46[플레이어 공격력],""),"")</f>
        <v>30</v>
      </c>
      <c r="F43" s="2">
        <f>IFERROR(INDEX(표1_5112[최종 적 공격 딜레이],MATCH(표42[[#This Row],[스테이지]],표1_5112[스테이지],0)),"")</f>
        <v>7.7</v>
      </c>
      <c r="G43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5</v>
      </c>
      <c r="H43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40.5</v>
      </c>
      <c r="I43" s="5">
        <f>IFERROR(IF(표42[[#This Row],[스테이지]]=1,표42[[#This Row],[예상 소모 시간(초)]],$I42+표42[[#This Row],[예상 소모 시간(초)]]),"")</f>
        <v>147.1</v>
      </c>
      <c r="J43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3</v>
      </c>
      <c r="K43" s="5">
        <f>IFERROR(INDEX(표1_51121417202332[누적 플레이어 획득 재화량],MATCH(표42[[#This Row],[스테이지]],표1_51121417202332[스테이지],0)),"")</f>
        <v>20</v>
      </c>
      <c r="L43" s="5">
        <f>IFERROR(INDEX(표1_511214172023[누적 획득 경험치],MATCH(표42[[#This Row],[스테이지]],표1_511214172023[스테이지],0)),"")</f>
        <v>20</v>
      </c>
      <c r="N43" s="2">
        <v>4</v>
      </c>
      <c r="O43" s="5">
        <f>IF(표45[[#This Row],[No.]]&lt;=$E$3,표45[[#This Row],[No.]],"")</f>
        <v>4</v>
      </c>
      <c r="P43" s="2">
        <f>IFERROR(IF(표45[[#This Row],[스테이지]]&lt;=표43[표시 스테이지],표46[플레이어 체력],""),"")</f>
        <v>100</v>
      </c>
      <c r="Q43" s="2">
        <f>IFERROR(INDEX(표1_58[최종 적 공격력],MATCH(표45[[#This Row],[스테이지]],표1_58[스테이지],0)),"")</f>
        <v>47.5</v>
      </c>
      <c r="R43" s="13">
        <f>IFERROR(IF(표45[[#This Row],[적 공격력]]/표45[[#This Row],[플레이어 체력]]&gt;=1,100%,표45[[#This Row],[적 공격력]]/표45[[#This Row],[플레이어 체력]]),"")</f>
        <v>0.47499999999999998</v>
      </c>
    </row>
    <row r="44" spans="2:18">
      <c r="B44" s="2">
        <v>5</v>
      </c>
      <c r="C44" s="5">
        <f>IF(표42[[#This Row],[No.]]&lt;=$E$3,표42[[#This Row],[No.]],"")</f>
        <v>5</v>
      </c>
      <c r="D44" s="2">
        <f>IFERROR(INDEX(표1_5[최종 적 체력],MATCH(표42[[#This Row],[스테이지]],표1_5[스테이지],0)),"")</f>
        <v>160</v>
      </c>
      <c r="E44" s="2">
        <f>IFERROR(IF(표42[[#This Row],[스테이지]]&lt;=표43[표시 스테이지],표46[플레이어 공격력],""),"")</f>
        <v>30</v>
      </c>
      <c r="F44" s="2">
        <f>IFERROR(INDEX(표1_5112[최종 적 공격 딜레이],MATCH(표42[[#This Row],[스테이지]],표1_5112[스테이지],0)),"")</f>
        <v>7.6</v>
      </c>
      <c r="G44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6</v>
      </c>
      <c r="H44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47.599999999999994</v>
      </c>
      <c r="I44" s="5">
        <f>IFERROR(IF(표42[[#This Row],[스테이지]]=1,표42[[#This Row],[예상 소모 시간(초)]],$I43+표42[[#This Row],[예상 소모 시간(초)]]),"")</f>
        <v>194.7</v>
      </c>
      <c r="J44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4</v>
      </c>
      <c r="K44" s="5">
        <f>IFERROR(INDEX(표1_51121417202332[누적 플레이어 획득 재화량],MATCH(표42[[#This Row],[스테이지]],표1_51121417202332[스테이지],0)),"")</f>
        <v>26</v>
      </c>
      <c r="L44" s="5">
        <f>IFERROR(INDEX(표1_511214172023[누적 획득 경험치],MATCH(표42[[#This Row],[스테이지]],표1_511214172023[스테이지],0)),"")</f>
        <v>26</v>
      </c>
      <c r="N44" s="2">
        <v>5</v>
      </c>
      <c r="O44" s="5">
        <f>IF(표45[[#This Row],[No.]]&lt;=$E$3,표45[[#This Row],[No.]],"")</f>
        <v>5</v>
      </c>
      <c r="P44" s="2">
        <f>IFERROR(IF(표45[[#This Row],[스테이지]]&lt;=표43[표시 스테이지],표46[플레이어 체력],""),"")</f>
        <v>100</v>
      </c>
      <c r="Q44" s="2">
        <f>IFERROR(INDEX(표1_58[최종 적 공격력],MATCH(표45[[#This Row],[스테이지]],표1_58[스테이지],0)),"")</f>
        <v>50</v>
      </c>
      <c r="R44" s="13">
        <f>IFERROR(IF(표45[[#This Row],[적 공격력]]/표45[[#This Row],[플레이어 체력]]&gt;=1,100%,표45[[#This Row],[적 공격력]]/표45[[#This Row],[플레이어 체력]]),"")</f>
        <v>0.5</v>
      </c>
    </row>
    <row r="45" spans="2:18">
      <c r="B45" s="2">
        <v>6</v>
      </c>
      <c r="C45" s="5">
        <f>IF(표42[[#This Row],[No.]]&lt;=$E$3,표42[[#This Row],[No.]],"")</f>
        <v>6</v>
      </c>
      <c r="D45" s="2">
        <f>IFERROR(INDEX(표1_5[최종 적 체력],MATCH(표42[[#This Row],[스테이지]],표1_5[스테이지],0)),"")</f>
        <v>175</v>
      </c>
      <c r="E45" s="2">
        <f>IFERROR(IF(표42[[#This Row],[스테이지]]&lt;=표43[표시 스테이지],표46[플레이어 공격력],""),"")</f>
        <v>30</v>
      </c>
      <c r="F45" s="2">
        <f>IFERROR(INDEX(표1_5112[최종 적 공격 딜레이],MATCH(표42[[#This Row],[스테이지]],표1_5112[스테이지],0)),"")</f>
        <v>7.5</v>
      </c>
      <c r="G45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6</v>
      </c>
      <c r="H45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47</v>
      </c>
      <c r="I45" s="5">
        <f>IFERROR(IF(표42[[#This Row],[스테이지]]=1,표42[[#This Row],[예상 소모 시간(초)]],$I44+표42[[#This Row],[예상 소모 시간(초)]]),"")</f>
        <v>241.7</v>
      </c>
      <c r="J45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5</v>
      </c>
      <c r="K45" s="5">
        <f>IFERROR(INDEX(표1_51121417202332[누적 플레이어 획득 재화량],MATCH(표42[[#This Row],[스테이지]],표1_51121417202332[스테이지],0)),"")</f>
        <v>33</v>
      </c>
      <c r="L45" s="5">
        <f>IFERROR(INDEX(표1_511214172023[누적 획득 경험치],MATCH(표42[[#This Row],[스테이지]],표1_511214172023[스테이지],0)),"")</f>
        <v>33</v>
      </c>
      <c r="N45" s="2">
        <v>6</v>
      </c>
      <c r="O45" s="5">
        <f>IF(표45[[#This Row],[No.]]&lt;=$E$3,표45[[#This Row],[No.]],"")</f>
        <v>6</v>
      </c>
      <c r="P45" s="2">
        <f>IFERROR(IF(표45[[#This Row],[스테이지]]&lt;=표43[표시 스테이지],표46[플레이어 체력],""),"")</f>
        <v>100</v>
      </c>
      <c r="Q45" s="2">
        <f>IFERROR(INDEX(표1_58[최종 적 공격력],MATCH(표45[[#This Row],[스테이지]],표1_58[스테이지],0)),"")</f>
        <v>52.5</v>
      </c>
      <c r="R45" s="13">
        <f>IFERROR(IF(표45[[#This Row],[적 공격력]]/표45[[#This Row],[플레이어 체력]]&gt;=1,100%,표45[[#This Row],[적 공격력]]/표45[[#This Row],[플레이어 체력]]),"")</f>
        <v>0.52500000000000002</v>
      </c>
    </row>
    <row r="46" spans="2:18">
      <c r="B46" s="2">
        <v>7</v>
      </c>
      <c r="C46" s="5">
        <f>IF(표42[[#This Row],[No.]]&lt;=$E$3,표42[[#This Row],[No.]],"")</f>
        <v>7</v>
      </c>
      <c r="D46" s="2">
        <f>IFERROR(INDEX(표1_5[최종 적 체력],MATCH(표42[[#This Row],[스테이지]],표1_5[스테이지],0)),"")</f>
        <v>190</v>
      </c>
      <c r="E46" s="2">
        <f>IFERROR(IF(표42[[#This Row],[스테이지]]&lt;=표43[표시 스테이지],표46[플레이어 공격력],""),"")</f>
        <v>30</v>
      </c>
      <c r="F46" s="2">
        <f>IFERROR(INDEX(표1_5112[최종 적 공격 딜레이],MATCH(표42[[#This Row],[스테이지]],표1_5112[스테이지],0)),"")</f>
        <v>7.4</v>
      </c>
      <c r="G46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7</v>
      </c>
      <c r="H46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53.800000000000004</v>
      </c>
      <c r="I46" s="5">
        <f>IFERROR(IF(표42[[#This Row],[스테이지]]=1,표42[[#This Row],[예상 소모 시간(초)]],$I45+표42[[#This Row],[예상 소모 시간(초)]]),"")</f>
        <v>295.5</v>
      </c>
      <c r="J46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5</v>
      </c>
      <c r="K46" s="5">
        <f>IFERROR(INDEX(표1_51121417202332[누적 플레이어 획득 재화량],MATCH(표42[[#This Row],[스테이지]],표1_51121417202332[스테이지],0)),"")</f>
        <v>41</v>
      </c>
      <c r="L46" s="5">
        <f>IFERROR(INDEX(표1_511214172023[누적 획득 경험치],MATCH(표42[[#This Row],[스테이지]],표1_511214172023[스테이지],0)),"")</f>
        <v>41</v>
      </c>
      <c r="N46" s="2">
        <v>7</v>
      </c>
      <c r="O46" s="5">
        <f>IF(표45[[#This Row],[No.]]&lt;=$E$3,표45[[#This Row],[No.]],"")</f>
        <v>7</v>
      </c>
      <c r="P46" s="2">
        <f>IFERROR(IF(표45[[#This Row],[스테이지]]&lt;=표43[표시 스테이지],표46[플레이어 체력],""),"")</f>
        <v>100</v>
      </c>
      <c r="Q46" s="2">
        <f>IFERROR(INDEX(표1_58[최종 적 공격력],MATCH(표45[[#This Row],[스테이지]],표1_58[스테이지],0)),"")</f>
        <v>55</v>
      </c>
      <c r="R46" s="13">
        <f>IFERROR(IF(표45[[#This Row],[적 공격력]]/표45[[#This Row],[플레이어 체력]]&gt;=1,100%,표45[[#This Row],[적 공격력]]/표45[[#This Row],[플레이어 체력]]),"")</f>
        <v>0.55000000000000004</v>
      </c>
    </row>
    <row r="47" spans="2:18">
      <c r="B47" s="2">
        <v>8</v>
      </c>
      <c r="C47" s="5">
        <f>IF(표42[[#This Row],[No.]]&lt;=$E$3,표42[[#This Row],[No.]],"")</f>
        <v>8</v>
      </c>
      <c r="D47" s="2">
        <f>IFERROR(INDEX(표1_5[최종 적 체력],MATCH(표42[[#This Row],[스테이지]],표1_5[스테이지],0)),"")</f>
        <v>205</v>
      </c>
      <c r="E47" s="2">
        <f>IFERROR(IF(표42[[#This Row],[스테이지]]&lt;=표43[표시 스테이지],표46[플레이어 공격력],""),"")</f>
        <v>30</v>
      </c>
      <c r="F47" s="2">
        <f>IFERROR(INDEX(표1_5112[최종 적 공격 딜레이],MATCH(표42[[#This Row],[스테이지]],표1_5112[스테이지],0)),"")</f>
        <v>7.3</v>
      </c>
      <c r="G47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7</v>
      </c>
      <c r="H47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53.1</v>
      </c>
      <c r="I47" s="5">
        <f>IFERROR(IF(표42[[#This Row],[스테이지]]=1,표42[[#This Row],[예상 소모 시간(초)]],$I46+표42[[#This Row],[예상 소모 시간(초)]]),"")</f>
        <v>348.6</v>
      </c>
      <c r="J47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6</v>
      </c>
      <c r="K47" s="5">
        <f>IFERROR(INDEX(표1_51121417202332[누적 플레이어 획득 재화량],MATCH(표42[[#This Row],[스테이지]],표1_51121417202332[스테이지],0)),"")</f>
        <v>50</v>
      </c>
      <c r="L47" s="5">
        <f>IFERROR(INDEX(표1_511214172023[누적 획득 경험치],MATCH(표42[[#This Row],[스테이지]],표1_511214172023[스테이지],0)),"")</f>
        <v>50</v>
      </c>
      <c r="N47" s="2">
        <v>8</v>
      </c>
      <c r="O47" s="5">
        <f>IF(표45[[#This Row],[No.]]&lt;=$E$3,표45[[#This Row],[No.]],"")</f>
        <v>8</v>
      </c>
      <c r="P47" s="2">
        <f>IFERROR(IF(표45[[#This Row],[스테이지]]&lt;=표43[표시 스테이지],표46[플레이어 체력],""),"")</f>
        <v>100</v>
      </c>
      <c r="Q47" s="2">
        <f>IFERROR(INDEX(표1_58[최종 적 공격력],MATCH(표45[[#This Row],[스테이지]],표1_58[스테이지],0)),"")</f>
        <v>57.5</v>
      </c>
      <c r="R47" s="13">
        <f>IFERROR(IF(표45[[#This Row],[적 공격력]]/표45[[#This Row],[플레이어 체력]]&gt;=1,100%,표45[[#This Row],[적 공격력]]/표45[[#This Row],[플레이어 체력]]),"")</f>
        <v>0.57499999999999996</v>
      </c>
    </row>
    <row r="48" spans="2:18">
      <c r="B48" s="2">
        <v>9</v>
      </c>
      <c r="C48" s="5">
        <f>IF(표42[[#This Row],[No.]]&lt;=$E$3,표42[[#This Row],[No.]],"")</f>
        <v>9</v>
      </c>
      <c r="D48" s="2">
        <f>IFERROR(INDEX(표1_5[최종 적 체력],MATCH(표42[[#This Row],[스테이지]],표1_5[스테이지],0)),"")</f>
        <v>220</v>
      </c>
      <c r="E48" s="2">
        <f>IFERROR(IF(표42[[#This Row],[스테이지]]&lt;=표43[표시 스테이지],표46[플레이어 공격력],""),"")</f>
        <v>30</v>
      </c>
      <c r="F48" s="2">
        <f>IFERROR(INDEX(표1_5112[최종 적 공격 딜레이],MATCH(표42[[#This Row],[스테이지]],표1_5112[스테이지],0)),"")</f>
        <v>7.2</v>
      </c>
      <c r="G48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8</v>
      </c>
      <c r="H48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59.6</v>
      </c>
      <c r="I48" s="5">
        <f>IFERROR(IF(표42[[#This Row],[스테이지]]=1,표42[[#This Row],[예상 소모 시간(초)]],$I47+표42[[#This Row],[예상 소모 시간(초)]]),"")</f>
        <v>408.20000000000005</v>
      </c>
      <c r="J48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7</v>
      </c>
      <c r="K48" s="5">
        <f>IFERROR(INDEX(표1_51121417202332[누적 플레이어 획득 재화량],MATCH(표42[[#This Row],[스테이지]],표1_51121417202332[스테이지],0)),"")</f>
        <v>60</v>
      </c>
      <c r="L48" s="5">
        <f>IFERROR(INDEX(표1_511214172023[누적 획득 경험치],MATCH(표42[[#This Row],[스테이지]],표1_511214172023[스테이지],0)),"")</f>
        <v>60</v>
      </c>
      <c r="N48" s="2">
        <v>9</v>
      </c>
      <c r="O48" s="5">
        <f>IF(표45[[#This Row],[No.]]&lt;=$E$3,표45[[#This Row],[No.]],"")</f>
        <v>9</v>
      </c>
      <c r="P48" s="2">
        <f>IFERROR(IF(표45[[#This Row],[스테이지]]&lt;=표43[표시 스테이지],표46[플레이어 체력],""),"")</f>
        <v>100</v>
      </c>
      <c r="Q48" s="2">
        <f>IFERROR(INDEX(표1_58[최종 적 공격력],MATCH(표45[[#This Row],[스테이지]],표1_58[스테이지],0)),"")</f>
        <v>60</v>
      </c>
      <c r="R48" s="13">
        <f>IFERROR(IF(표45[[#This Row],[적 공격력]]/표45[[#This Row],[플레이어 체력]]&gt;=1,100%,표45[[#This Row],[적 공격력]]/표45[[#This Row],[플레이어 체력]]),"")</f>
        <v>0.6</v>
      </c>
    </row>
    <row r="49" spans="2:18">
      <c r="B49" s="2">
        <v>10</v>
      </c>
      <c r="C49" s="5">
        <f>IF(표42[[#This Row],[No.]]&lt;=$E$3,표42[[#This Row],[No.]],"")</f>
        <v>10</v>
      </c>
      <c r="D49" s="2">
        <f>IFERROR(INDEX(표1_5[최종 적 체력],MATCH(표42[[#This Row],[스테이지]],표1_5[스테이지],0)),"")</f>
        <v>235</v>
      </c>
      <c r="E49" s="2">
        <f>IFERROR(IF(표42[[#This Row],[스테이지]]&lt;=표43[표시 스테이지],표46[플레이어 공격력],""),"")</f>
        <v>30</v>
      </c>
      <c r="F49" s="2">
        <f>IFERROR(INDEX(표1_5112[최종 적 공격 딜레이],MATCH(표42[[#This Row],[스테이지]],표1_5112[스테이지],0)),"")</f>
        <v>7.1</v>
      </c>
      <c r="G49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8</v>
      </c>
      <c r="H49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58.8</v>
      </c>
      <c r="I49" s="5">
        <f>IFERROR(IF(표42[[#This Row],[스테이지]]=1,표42[[#This Row],[예상 소모 시간(초)]],$I48+표42[[#This Row],[예상 소모 시간(초)]]),"")</f>
        <v>467.00000000000006</v>
      </c>
      <c r="J49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8</v>
      </c>
      <c r="K49" s="5">
        <f>IFERROR(INDEX(표1_51121417202332[누적 플레이어 획득 재화량],MATCH(표42[[#This Row],[스테이지]],표1_51121417202332[스테이지],0)),"")</f>
        <v>72</v>
      </c>
      <c r="L49" s="5">
        <f>IFERROR(INDEX(표1_511214172023[누적 획득 경험치],MATCH(표42[[#This Row],[스테이지]],표1_511214172023[스테이지],0)),"")</f>
        <v>72</v>
      </c>
      <c r="N49" s="2">
        <v>10</v>
      </c>
      <c r="O49" s="5">
        <f>IF(표45[[#This Row],[No.]]&lt;=$E$3,표45[[#This Row],[No.]],"")</f>
        <v>10</v>
      </c>
      <c r="P49" s="2">
        <f>IFERROR(IF(표45[[#This Row],[스테이지]]&lt;=표43[표시 스테이지],표46[플레이어 체력],""),"")</f>
        <v>100</v>
      </c>
      <c r="Q49" s="2">
        <f>IFERROR(INDEX(표1_58[최종 적 공격력],MATCH(표45[[#This Row],[스테이지]],표1_58[스테이지],0)),"")</f>
        <v>62.5</v>
      </c>
      <c r="R49" s="13">
        <f>IFERROR(IF(표45[[#This Row],[적 공격력]]/표45[[#This Row],[플레이어 체력]]&gt;=1,100%,표45[[#This Row],[적 공격력]]/표45[[#This Row],[플레이어 체력]]),"")</f>
        <v>0.625</v>
      </c>
    </row>
    <row r="50" spans="2:18">
      <c r="B50" s="2">
        <v>11</v>
      </c>
      <c r="C50" s="5">
        <f>IF(표42[[#This Row],[No.]]&lt;=$E$3,표42[[#This Row],[No.]],"")</f>
        <v>11</v>
      </c>
      <c r="D50" s="2">
        <f>IFERROR(INDEX(표1_5[최종 적 체력],MATCH(표42[[#This Row],[스테이지]],표1_5[스테이지],0)),"")</f>
        <v>290</v>
      </c>
      <c r="E50" s="2">
        <f>IFERROR(IF(표42[[#This Row],[스테이지]]&lt;=표43[표시 스테이지],표46[플레이어 공격력],""),"")</f>
        <v>30</v>
      </c>
      <c r="F50" s="2">
        <f>IFERROR(INDEX(표1_5112[최종 적 공격 딜레이],MATCH(표42[[#This Row],[스테이지]],표1_5112[스테이지],0)),"")</f>
        <v>6.5</v>
      </c>
      <c r="G50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10</v>
      </c>
      <c r="H50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69</v>
      </c>
      <c r="I50" s="5">
        <f>IFERROR(IF(표42[[#This Row],[스테이지]]=1,표42[[#This Row],[예상 소모 시간(초)]],$I49+표42[[#This Row],[예상 소모 시간(초)]]),"")</f>
        <v>536</v>
      </c>
      <c r="J50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9</v>
      </c>
      <c r="K50" s="5">
        <f>IFERROR(INDEX(표1_51121417202332[누적 플레이어 획득 재화량],MATCH(표42[[#This Row],[스테이지]],표1_51121417202332[스테이지],0)),"")</f>
        <v>86</v>
      </c>
      <c r="L50" s="5">
        <f>IFERROR(INDEX(표1_511214172023[누적 획득 경험치],MATCH(표42[[#This Row],[스테이지]],표1_511214172023[스테이지],0)),"")</f>
        <v>86</v>
      </c>
      <c r="N50" s="2">
        <v>11</v>
      </c>
      <c r="O50" s="5">
        <f>IF(표45[[#This Row],[No.]]&lt;=$E$3,표45[[#This Row],[No.]],"")</f>
        <v>11</v>
      </c>
      <c r="P50" s="2">
        <f>IFERROR(IF(표45[[#This Row],[스테이지]]&lt;=표43[표시 스테이지],표46[플레이어 체력],""),"")</f>
        <v>100</v>
      </c>
      <c r="Q50" s="2">
        <f>IFERROR(INDEX(표1_58[최종 적 공격력],MATCH(표45[[#This Row],[스테이지]],표1_58[스테이지],0)),"")</f>
        <v>85</v>
      </c>
      <c r="R50" s="13">
        <f>IFERROR(IF(표45[[#This Row],[적 공격력]]/표45[[#This Row],[플레이어 체력]]&gt;=1,100%,표45[[#This Row],[적 공격력]]/표45[[#This Row],[플레이어 체력]]),"")</f>
        <v>0.85</v>
      </c>
    </row>
    <row r="51" spans="2:18">
      <c r="B51" s="2">
        <v>12</v>
      </c>
      <c r="C51" s="5">
        <f>IF(표42[[#This Row],[No.]]&lt;=$E$3,표42[[#This Row],[No.]],"")</f>
        <v>12</v>
      </c>
      <c r="D51" s="2">
        <f>IFERROR(INDEX(표1_5[최종 적 체력],MATCH(표42[[#This Row],[스테이지]],표1_5[스테이지],0)),"")</f>
        <v>305</v>
      </c>
      <c r="E51" s="2">
        <f>IFERROR(IF(표42[[#This Row],[스테이지]]&lt;=표43[표시 스테이지],표46[플레이어 공격력],""),"")</f>
        <v>30</v>
      </c>
      <c r="F51" s="2">
        <f>IFERROR(INDEX(표1_5112[최종 적 공격 딜레이],MATCH(표42[[#This Row],[스테이지]],표1_5112[스테이지],0)),"")</f>
        <v>6.4</v>
      </c>
      <c r="G51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11</v>
      </c>
      <c r="H51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72.400000000000006</v>
      </c>
      <c r="I51" s="5">
        <f>IFERROR(IF(표42[[#This Row],[스테이지]]=1,표42[[#This Row],[예상 소모 시간(초)]],$I50+표42[[#This Row],[예상 소모 시간(초)]]),"")</f>
        <v>608.4</v>
      </c>
      <c r="J51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11</v>
      </c>
      <c r="K51" s="5">
        <f>IFERROR(INDEX(표1_51121417202332[누적 플레이어 획득 재화량],MATCH(표42[[#This Row],[스테이지]],표1_51121417202332[스테이지],0)),"")</f>
        <v>102</v>
      </c>
      <c r="L51" s="5">
        <f>IFERROR(INDEX(표1_511214172023[누적 획득 경험치],MATCH(표42[[#This Row],[스테이지]],표1_511214172023[스테이지],0)),"")</f>
        <v>102</v>
      </c>
      <c r="N51" s="2">
        <v>12</v>
      </c>
      <c r="O51" s="5">
        <f>IF(표45[[#This Row],[No.]]&lt;=$E$3,표45[[#This Row],[No.]],"")</f>
        <v>12</v>
      </c>
      <c r="P51" s="2">
        <f>IFERROR(IF(표45[[#This Row],[스테이지]]&lt;=표43[표시 스테이지],표46[플레이어 체력],""),"")</f>
        <v>100</v>
      </c>
      <c r="Q51" s="2">
        <f>IFERROR(INDEX(표1_58[최종 적 공격력],MATCH(표45[[#This Row],[스테이지]],표1_58[스테이지],0)),"")</f>
        <v>87.5</v>
      </c>
      <c r="R51" s="13">
        <f>IFERROR(IF(표45[[#This Row],[적 공격력]]/표45[[#This Row],[플레이어 체력]]&gt;=1,100%,표45[[#This Row],[적 공격력]]/표45[[#This Row],[플레이어 체력]]),"")</f>
        <v>0.875</v>
      </c>
    </row>
    <row r="52" spans="2:18">
      <c r="B52" s="2">
        <v>13</v>
      </c>
      <c r="C52" s="5">
        <f>IF(표42[[#This Row],[No.]]&lt;=$E$3,표42[[#This Row],[No.]],"")</f>
        <v>13</v>
      </c>
      <c r="D52" s="2">
        <f>IFERROR(INDEX(표1_5[최종 적 체력],MATCH(표42[[#This Row],[스테이지]],표1_5[스테이지],0)),"")</f>
        <v>320</v>
      </c>
      <c r="E52" s="2">
        <f>IFERROR(IF(표42[[#This Row],[스테이지]]&lt;=표43[표시 스테이지],표46[플레이어 공격력],""),"")</f>
        <v>30</v>
      </c>
      <c r="F52" s="2">
        <f>IFERROR(INDEX(표1_5112[최종 적 공격 딜레이],MATCH(표42[[#This Row],[스테이지]],표1_5112[스테이지],0)),"")</f>
        <v>6.3</v>
      </c>
      <c r="G52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11</v>
      </c>
      <c r="H52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71.3</v>
      </c>
      <c r="I52" s="5">
        <f>IFERROR(IF(표42[[#This Row],[스테이지]]=1,표42[[#This Row],[예상 소모 시간(초)]],$I51+표42[[#This Row],[예상 소모 시간(초)]]),"")</f>
        <v>679.69999999999993</v>
      </c>
      <c r="J52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12</v>
      </c>
      <c r="K52" s="5">
        <f>IFERROR(INDEX(표1_51121417202332[누적 플레이어 획득 재화량],MATCH(표42[[#This Row],[스테이지]],표1_51121417202332[스테이지],0)),"")</f>
        <v>120</v>
      </c>
      <c r="L52" s="5">
        <f>IFERROR(INDEX(표1_511214172023[누적 획득 경험치],MATCH(표42[[#This Row],[스테이지]],표1_511214172023[스테이지],0)),"")</f>
        <v>120</v>
      </c>
      <c r="N52" s="2">
        <v>13</v>
      </c>
      <c r="O52" s="5">
        <f>IF(표45[[#This Row],[No.]]&lt;=$E$3,표45[[#This Row],[No.]],"")</f>
        <v>13</v>
      </c>
      <c r="P52" s="2">
        <f>IFERROR(IF(표45[[#This Row],[스테이지]]&lt;=표43[표시 스테이지],표46[플레이어 체력],""),"")</f>
        <v>100</v>
      </c>
      <c r="Q52" s="2">
        <f>IFERROR(INDEX(표1_58[최종 적 공격력],MATCH(표45[[#This Row],[스테이지]],표1_58[스테이지],0)),"")</f>
        <v>90</v>
      </c>
      <c r="R52" s="13">
        <f>IFERROR(IF(표45[[#This Row],[적 공격력]]/표45[[#This Row],[플레이어 체력]]&gt;=1,100%,표45[[#This Row],[적 공격력]]/표45[[#This Row],[플레이어 체력]]),"")</f>
        <v>0.9</v>
      </c>
    </row>
    <row r="53" spans="2:18">
      <c r="B53" s="2">
        <v>14</v>
      </c>
      <c r="C53" s="5">
        <f>IF(표42[[#This Row],[No.]]&lt;=$E$3,표42[[#This Row],[No.]],"")</f>
        <v>14</v>
      </c>
      <c r="D53" s="2">
        <f>IFERROR(INDEX(표1_5[최종 적 체력],MATCH(표42[[#This Row],[스테이지]],표1_5[스테이지],0)),"")</f>
        <v>335</v>
      </c>
      <c r="E53" s="2">
        <f>IFERROR(IF(표42[[#This Row],[스테이지]]&lt;=표43[표시 스테이지],표46[플레이어 공격력],""),"")</f>
        <v>30</v>
      </c>
      <c r="F53" s="2">
        <f>IFERROR(INDEX(표1_5112[최종 적 공격 딜레이],MATCH(표42[[#This Row],[스테이지]],표1_5112[스테이지],0)),"")</f>
        <v>6.2</v>
      </c>
      <c r="G53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12</v>
      </c>
      <c r="H53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76.400000000000006</v>
      </c>
      <c r="I53" s="5">
        <f>IFERROR(IF(표42[[#This Row],[스테이지]]=1,표42[[#This Row],[예상 소모 시간(초)]],$I52+표42[[#This Row],[예상 소모 시간(초)]]),"")</f>
        <v>756.09999999999991</v>
      </c>
      <c r="J53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13</v>
      </c>
      <c r="K53" s="5">
        <f>IFERROR(INDEX(표1_51121417202332[누적 플레이어 획득 재화량],MATCH(표42[[#This Row],[스테이지]],표1_51121417202332[스테이지],0)),"")</f>
        <v>140</v>
      </c>
      <c r="L53" s="5">
        <f>IFERROR(INDEX(표1_511214172023[누적 획득 경험치],MATCH(표42[[#This Row],[스테이지]],표1_511214172023[스테이지],0)),"")</f>
        <v>140</v>
      </c>
      <c r="N53" s="2">
        <v>14</v>
      </c>
      <c r="O53" s="5">
        <f>IF(표45[[#This Row],[No.]]&lt;=$E$3,표45[[#This Row],[No.]],"")</f>
        <v>14</v>
      </c>
      <c r="P53" s="2">
        <f>IFERROR(IF(표45[[#This Row],[스테이지]]&lt;=표43[표시 스테이지],표46[플레이어 체력],""),"")</f>
        <v>100</v>
      </c>
      <c r="Q53" s="2">
        <f>IFERROR(INDEX(표1_58[최종 적 공격력],MATCH(표45[[#This Row],[스테이지]],표1_58[스테이지],0)),"")</f>
        <v>92.5</v>
      </c>
      <c r="R53" s="13">
        <f>IFERROR(IF(표45[[#This Row],[적 공격력]]/표45[[#This Row],[플레이어 체력]]&gt;=1,100%,표45[[#This Row],[적 공격력]]/표45[[#This Row],[플레이어 체력]]),"")</f>
        <v>0.92500000000000004</v>
      </c>
    </row>
    <row r="54" spans="2:18">
      <c r="B54" s="2">
        <v>15</v>
      </c>
      <c r="C54" s="5">
        <f>IF(표42[[#This Row],[No.]]&lt;=$E$3,표42[[#This Row],[No.]],"")</f>
        <v>15</v>
      </c>
      <c r="D54" s="2">
        <f>IFERROR(INDEX(표1_5[최종 적 체력],MATCH(표42[[#This Row],[스테이지]],표1_5[스테이지],0)),"")</f>
        <v>350</v>
      </c>
      <c r="E54" s="2">
        <f>IFERROR(IF(표42[[#This Row],[스테이지]]&lt;=표43[표시 스테이지],표46[플레이어 공격력],""),"")</f>
        <v>30</v>
      </c>
      <c r="F54" s="2">
        <f>IFERROR(INDEX(표1_5112[최종 적 공격 딜레이],MATCH(표42[[#This Row],[스테이지]],표1_5112[스테이지],0)),"")</f>
        <v>6.1</v>
      </c>
      <c r="G54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12</v>
      </c>
      <c r="H54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75.199999999999989</v>
      </c>
      <c r="I54" s="5">
        <f>IFERROR(IF(표42[[#This Row],[스테이지]]=1,표42[[#This Row],[예상 소모 시간(초)]],$I53+표42[[#This Row],[예상 소모 시간(초)]]),"")</f>
        <v>831.3</v>
      </c>
      <c r="J54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14</v>
      </c>
      <c r="K54" s="5">
        <f>IFERROR(INDEX(표1_51121417202332[누적 플레이어 획득 재화량],MATCH(표42[[#This Row],[스테이지]],표1_51121417202332[스테이지],0)),"")</f>
        <v>163</v>
      </c>
      <c r="L54" s="5">
        <f>IFERROR(INDEX(표1_511214172023[누적 획득 경험치],MATCH(표42[[#This Row],[스테이지]],표1_511214172023[스테이지],0)),"")</f>
        <v>163</v>
      </c>
      <c r="N54" s="2">
        <v>15</v>
      </c>
      <c r="O54" s="5">
        <f>IF(표45[[#This Row],[No.]]&lt;=$E$3,표45[[#This Row],[No.]],"")</f>
        <v>15</v>
      </c>
      <c r="P54" s="2">
        <f>IFERROR(IF(표45[[#This Row],[스테이지]]&lt;=표43[표시 스테이지],표46[플레이어 체력],""),"")</f>
        <v>100</v>
      </c>
      <c r="Q54" s="2">
        <f>IFERROR(INDEX(표1_58[최종 적 공격력],MATCH(표45[[#This Row],[스테이지]],표1_58[스테이지],0)),"")</f>
        <v>95</v>
      </c>
      <c r="R54" s="13">
        <f>IFERROR(IF(표45[[#This Row],[적 공격력]]/표45[[#This Row],[플레이어 체력]]&gt;=1,100%,표45[[#This Row],[적 공격력]]/표45[[#This Row],[플레이어 체력]]),"")</f>
        <v>0.95</v>
      </c>
    </row>
    <row r="55" spans="2:18">
      <c r="B55" s="2">
        <v>16</v>
      </c>
      <c r="C55" s="5">
        <f>IF(표42[[#This Row],[No.]]&lt;=$E$3,표42[[#This Row],[No.]],"")</f>
        <v>16</v>
      </c>
      <c r="D55" s="2">
        <f>IFERROR(INDEX(표1_5[최종 적 체력],MATCH(표42[[#This Row],[스테이지]],표1_5[스테이지],0)),"")</f>
        <v>365</v>
      </c>
      <c r="E55" s="2">
        <f>IFERROR(IF(표42[[#This Row],[스테이지]]&lt;=표43[표시 스테이지],표46[플레이어 공격력],""),"")</f>
        <v>30</v>
      </c>
      <c r="F55" s="2">
        <f>IFERROR(INDEX(표1_5112[최종 적 공격 딜레이],MATCH(표42[[#This Row],[스테이지]],표1_5112[스테이지],0)),"")</f>
        <v>6</v>
      </c>
      <c r="G55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13</v>
      </c>
      <c r="H55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80</v>
      </c>
      <c r="I55" s="5">
        <f>IFERROR(IF(표42[[#This Row],[스테이지]]=1,표42[[#This Row],[예상 소모 시간(초)]],$I54+표42[[#This Row],[예상 소모 시간(초)]]),"")</f>
        <v>911.3</v>
      </c>
      <c r="J55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16</v>
      </c>
      <c r="K55" s="5">
        <f>IFERROR(INDEX(표1_51121417202332[누적 플레이어 획득 재화량],MATCH(표42[[#This Row],[스테이지]],표1_51121417202332[스테이지],0)),"")</f>
        <v>204</v>
      </c>
      <c r="L55" s="5">
        <f>IFERROR(INDEX(표1_511214172023[누적 획득 경험치],MATCH(표42[[#This Row],[스테이지]],표1_511214172023[스테이지],0)),"")</f>
        <v>209</v>
      </c>
      <c r="N55" s="2">
        <v>16</v>
      </c>
      <c r="O55" s="5">
        <f>IF(표45[[#This Row],[No.]]&lt;=$E$3,표45[[#This Row],[No.]],"")</f>
        <v>16</v>
      </c>
      <c r="P55" s="2">
        <f>IFERROR(IF(표45[[#This Row],[스테이지]]&lt;=표43[표시 스테이지],표46[플레이어 체력],""),"")</f>
        <v>100</v>
      </c>
      <c r="Q55" s="2">
        <f>IFERROR(INDEX(표1_58[최종 적 공격력],MATCH(표45[[#This Row],[스테이지]],표1_58[스테이지],0)),"")</f>
        <v>97.5</v>
      </c>
      <c r="R55" s="13">
        <f>IFERROR(IF(표45[[#This Row],[적 공격력]]/표45[[#This Row],[플레이어 체력]]&gt;=1,100%,표45[[#This Row],[적 공격력]]/표45[[#This Row],[플레이어 체력]]),"")</f>
        <v>0.97499999999999998</v>
      </c>
    </row>
    <row r="56" spans="2:18">
      <c r="B56" s="2">
        <v>17</v>
      </c>
      <c r="C56" s="5">
        <f>IF(표42[[#This Row],[No.]]&lt;=$E$3,표42[[#This Row],[No.]],"")</f>
        <v>17</v>
      </c>
      <c r="D56" s="2">
        <f>IFERROR(INDEX(표1_5[최종 적 체력],MATCH(표42[[#This Row],[스테이지]],표1_5[스테이지],0)),"")</f>
        <v>380</v>
      </c>
      <c r="E56" s="2">
        <f>IFERROR(IF(표42[[#This Row],[스테이지]]&lt;=표43[표시 스테이지],표46[플레이어 공격력],""),"")</f>
        <v>30</v>
      </c>
      <c r="F56" s="2">
        <f>IFERROR(INDEX(표1_5112[최종 적 공격 딜레이],MATCH(표42[[#This Row],[스테이지]],표1_5112[스테이지],0)),"")</f>
        <v>5.9</v>
      </c>
      <c r="G56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13</v>
      </c>
      <c r="H56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78.7</v>
      </c>
      <c r="I56" s="5">
        <f>IFERROR(IF(표42[[#This Row],[스테이지]]=1,표42[[#This Row],[예상 소모 시간(초)]],$I55+표42[[#This Row],[예상 소모 시간(초)]]),"")</f>
        <v>990</v>
      </c>
      <c r="J56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17</v>
      </c>
      <c r="K56" s="5">
        <f>IFERROR(INDEX(표1_51121417202332[누적 플레이어 획득 재화량],MATCH(표42[[#This Row],[스테이지]],표1_51121417202332[스테이지],0)),"")</f>
        <v>248</v>
      </c>
      <c r="L56" s="5">
        <f>IFERROR(INDEX(표1_511214172023[누적 획득 경험치],MATCH(표42[[#This Row],[스테이지]],표1_511214172023[스테이지],0)),"")</f>
        <v>258</v>
      </c>
      <c r="N56" s="2">
        <v>17</v>
      </c>
      <c r="O56" s="5">
        <f>IF(표45[[#This Row],[No.]]&lt;=$E$3,표45[[#This Row],[No.]],"")</f>
        <v>17</v>
      </c>
      <c r="P56" s="2">
        <f>IFERROR(IF(표45[[#This Row],[스테이지]]&lt;=표43[표시 스테이지],표46[플레이어 체력],""),"")</f>
        <v>100</v>
      </c>
      <c r="Q56" s="2">
        <f>IFERROR(INDEX(표1_58[최종 적 공격력],MATCH(표45[[#This Row],[스테이지]],표1_58[스테이지],0)),"")</f>
        <v>100</v>
      </c>
      <c r="R56" s="13">
        <f>IFERROR(IF(표45[[#This Row],[적 공격력]]/표45[[#This Row],[플레이어 체력]]&gt;=1,100%,표45[[#This Row],[적 공격력]]/표45[[#This Row],[플레이어 체력]]),"")</f>
        <v>1</v>
      </c>
    </row>
    <row r="57" spans="2:18">
      <c r="B57" s="2">
        <v>18</v>
      </c>
      <c r="C57" s="5">
        <f>IF(표42[[#This Row],[No.]]&lt;=$E$3,표42[[#This Row],[No.]],"")</f>
        <v>18</v>
      </c>
      <c r="D57" s="2">
        <f>IFERROR(INDEX(표1_5[최종 적 체력],MATCH(표42[[#This Row],[스테이지]],표1_5[스테이지],0)),"")</f>
        <v>395</v>
      </c>
      <c r="E57" s="2">
        <f>IFERROR(IF(표42[[#This Row],[스테이지]]&lt;=표43[표시 스테이지],표46[플레이어 공격력],""),"")</f>
        <v>30</v>
      </c>
      <c r="F57" s="2">
        <f>IFERROR(INDEX(표1_5112[최종 적 공격 딜레이],MATCH(표42[[#This Row],[스테이지]],표1_5112[스테이지],0)),"")</f>
        <v>5.8</v>
      </c>
      <c r="G57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14</v>
      </c>
      <c r="H57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83.2</v>
      </c>
      <c r="I57" s="5">
        <f>IFERROR(IF(표42[[#This Row],[스테이지]]=1,표42[[#This Row],[예상 소모 시간(초)]],$I56+표42[[#This Row],[예상 소모 시간(초)]]),"")</f>
        <v>1073.2</v>
      </c>
      <c r="J57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18</v>
      </c>
      <c r="K57" s="5">
        <f>IFERROR(INDEX(표1_51121417202332[누적 플레이어 획득 재화량],MATCH(표42[[#This Row],[스테이지]],표1_51121417202332[스테이지],0)),"")</f>
        <v>295</v>
      </c>
      <c r="L57" s="5">
        <f>IFERROR(INDEX(표1_511214172023[누적 획득 경험치],MATCH(표42[[#This Row],[스테이지]],표1_511214172023[스테이지],0)),"")</f>
        <v>310</v>
      </c>
      <c r="N57" s="2">
        <v>18</v>
      </c>
      <c r="O57" s="5">
        <f>IF(표45[[#This Row],[No.]]&lt;=$E$3,표45[[#This Row],[No.]],"")</f>
        <v>18</v>
      </c>
      <c r="P57" s="2">
        <f>IFERROR(IF(표45[[#This Row],[스테이지]]&lt;=표43[표시 스테이지],표46[플레이어 체력],""),"")</f>
        <v>100</v>
      </c>
      <c r="Q57" s="2">
        <f>IFERROR(INDEX(표1_58[최종 적 공격력],MATCH(표45[[#This Row],[스테이지]],표1_58[스테이지],0)),"")</f>
        <v>102.5</v>
      </c>
      <c r="R57" s="13">
        <f>IFERROR(IF(표45[[#This Row],[적 공격력]]/표45[[#This Row],[플레이어 체력]]&gt;=1,100%,표45[[#This Row],[적 공격력]]/표45[[#This Row],[플레이어 체력]]),"")</f>
        <v>1</v>
      </c>
    </row>
    <row r="58" spans="2:18">
      <c r="B58" s="2">
        <v>19</v>
      </c>
      <c r="C58" s="5">
        <f>IF(표42[[#This Row],[No.]]&lt;=$E$3,표42[[#This Row],[No.]],"")</f>
        <v>19</v>
      </c>
      <c r="D58" s="2">
        <f>IFERROR(INDEX(표1_5[최종 적 체력],MATCH(표42[[#This Row],[스테이지]],표1_5[스테이지],0)),"")</f>
        <v>410</v>
      </c>
      <c r="E58" s="2">
        <f>IFERROR(IF(표42[[#This Row],[스테이지]]&lt;=표43[표시 스테이지],표46[플레이어 공격력],""),"")</f>
        <v>30</v>
      </c>
      <c r="F58" s="2">
        <f>IFERROR(INDEX(표1_5112[최종 적 공격 딜레이],MATCH(표42[[#This Row],[스테이지]],표1_5112[스테이지],0)),"")</f>
        <v>5.7</v>
      </c>
      <c r="G58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14</v>
      </c>
      <c r="H58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81.8</v>
      </c>
      <c r="I58" s="5">
        <f>IFERROR(IF(표42[[#This Row],[스테이지]]=1,표42[[#This Row],[예상 소모 시간(초)]],$I57+표42[[#This Row],[예상 소모 시간(초)]]),"")</f>
        <v>1155</v>
      </c>
      <c r="J58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20</v>
      </c>
      <c r="K58" s="5">
        <f>IFERROR(INDEX(표1_51121417202332[누적 플레이어 획득 재화량],MATCH(표42[[#This Row],[스테이지]],표1_51121417202332[스테이지],0)),"")</f>
        <v>345</v>
      </c>
      <c r="L58" s="5">
        <f>IFERROR(INDEX(표1_511214172023[누적 획득 경험치],MATCH(표42[[#This Row],[스테이지]],표1_511214172023[스테이지],0)),"")</f>
        <v>365</v>
      </c>
      <c r="N58" s="2">
        <v>19</v>
      </c>
      <c r="O58" s="5">
        <f>IF(표45[[#This Row],[No.]]&lt;=$E$3,표45[[#This Row],[No.]],"")</f>
        <v>19</v>
      </c>
      <c r="P58" s="2">
        <f>IFERROR(IF(표45[[#This Row],[스테이지]]&lt;=표43[표시 스테이지],표46[플레이어 체력],""),"")</f>
        <v>100</v>
      </c>
      <c r="Q58" s="2">
        <f>IFERROR(INDEX(표1_58[최종 적 공격력],MATCH(표45[[#This Row],[스테이지]],표1_58[스테이지],0)),"")</f>
        <v>105</v>
      </c>
      <c r="R58" s="13">
        <f>IFERROR(IF(표45[[#This Row],[적 공격력]]/표45[[#This Row],[플레이어 체력]]&gt;=1,100%,표45[[#This Row],[적 공격력]]/표45[[#This Row],[플레이어 체력]]),"")</f>
        <v>1</v>
      </c>
    </row>
    <row r="59" spans="2:18">
      <c r="B59" s="2">
        <v>20</v>
      </c>
      <c r="C59" s="5">
        <f>IF(표42[[#This Row],[No.]]&lt;=$E$3,표42[[#This Row],[No.]],"")</f>
        <v>20</v>
      </c>
      <c r="D59" s="2">
        <f>IFERROR(INDEX(표1_5[최종 적 체력],MATCH(표42[[#This Row],[스테이지]],표1_5[스테이지],0)),"")</f>
        <v>425</v>
      </c>
      <c r="E59" s="2">
        <f>IFERROR(IF(표42[[#This Row],[스테이지]]&lt;=표43[표시 스테이지],표46[플레이어 공격력],""),"")</f>
        <v>30</v>
      </c>
      <c r="F59" s="2">
        <f>IFERROR(INDEX(표1_5112[최종 적 공격 딜레이],MATCH(표42[[#This Row],[스테이지]],표1_5112[스테이지],0)),"")</f>
        <v>5.6</v>
      </c>
      <c r="G59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15</v>
      </c>
      <c r="H59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86</v>
      </c>
      <c r="I59" s="5">
        <f>IFERROR(IF(표42[[#This Row],[스테이지]]=1,표42[[#This Row],[예상 소모 시간(초)]],$I58+표42[[#This Row],[예상 소모 시간(초)]]),"")</f>
        <v>1241</v>
      </c>
      <c r="J59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21</v>
      </c>
      <c r="K59" s="5">
        <f>IFERROR(INDEX(표1_51121417202332[누적 플레이어 획득 재화량],MATCH(표42[[#This Row],[스테이지]],표1_51121417202332[스테이지],0)),"")</f>
        <v>399</v>
      </c>
      <c r="L59" s="5">
        <f>IFERROR(INDEX(표1_511214172023[누적 획득 경험치],MATCH(표42[[#This Row],[스테이지]],표1_511214172023[스테이지],0)),"")</f>
        <v>424</v>
      </c>
      <c r="N59" s="2">
        <v>20</v>
      </c>
      <c r="O59" s="5">
        <f>IF(표45[[#This Row],[No.]]&lt;=$E$3,표45[[#This Row],[No.]],"")</f>
        <v>20</v>
      </c>
      <c r="P59" s="2">
        <f>IFERROR(IF(표45[[#This Row],[스테이지]]&lt;=표43[표시 스테이지],표46[플레이어 체력],""),"")</f>
        <v>100</v>
      </c>
      <c r="Q59" s="2">
        <f>IFERROR(INDEX(표1_58[최종 적 공격력],MATCH(표45[[#This Row],[스테이지]],표1_58[스테이지],0)),"")</f>
        <v>107.5</v>
      </c>
      <c r="R59" s="13">
        <f>IFERROR(IF(표45[[#This Row],[적 공격력]]/표45[[#This Row],[플레이어 체력]]&gt;=1,100%,표45[[#This Row],[적 공격력]]/표45[[#This Row],[플레이어 체력]]),"")</f>
        <v>1</v>
      </c>
    </row>
    <row r="60" spans="2:18">
      <c r="B60" s="2">
        <v>21</v>
      </c>
      <c r="C60" s="5">
        <f>IF(표42[[#This Row],[No.]]&lt;=$E$3,표42[[#This Row],[No.]],"")</f>
        <v>21</v>
      </c>
      <c r="D60" s="2">
        <f>IFERROR(INDEX(표1_5[최종 적 체력],MATCH(표42[[#This Row],[스테이지]],표1_5[스테이지],0)),"")</f>
        <v>480</v>
      </c>
      <c r="E60" s="2">
        <f>IFERROR(IF(표42[[#This Row],[스테이지]]&lt;=표43[표시 스테이지],표46[플레이어 공격력],""),"")</f>
        <v>30</v>
      </c>
      <c r="F60" s="2">
        <f>IFERROR(INDEX(표1_5112[최종 적 공격 딜레이],MATCH(표42[[#This Row],[스테이지]],표1_5112[스테이지],0)),"")</f>
        <v>5</v>
      </c>
      <c r="G60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16</v>
      </c>
      <c r="H60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84</v>
      </c>
      <c r="I60" s="5">
        <f>IFERROR(IF(표42[[#This Row],[스테이지]]=1,표42[[#This Row],[예상 소모 시간(초)]],$I59+표42[[#This Row],[예상 소모 시간(초)]]),"")</f>
        <v>1325</v>
      </c>
      <c r="J60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23</v>
      </c>
      <c r="K60" s="5">
        <f>IFERROR(INDEX(표1_51121417202332[누적 플레이어 획득 재화량],MATCH(표42[[#This Row],[스테이지]],표1_51121417202332[스테이지],0)),"")</f>
        <v>457</v>
      </c>
      <c r="L60" s="5">
        <f>IFERROR(INDEX(표1_511214172023[누적 획득 경험치],MATCH(표42[[#This Row],[스테이지]],표1_511214172023[스테이지],0)),"")</f>
        <v>487</v>
      </c>
      <c r="N60" s="2">
        <v>21</v>
      </c>
      <c r="O60" s="5">
        <f>IF(표45[[#This Row],[No.]]&lt;=$E$3,표45[[#This Row],[No.]],"")</f>
        <v>21</v>
      </c>
      <c r="P60" s="2">
        <f>IFERROR(IF(표45[[#This Row],[스테이지]]&lt;=표43[표시 스테이지],표46[플레이어 체력],""),"")</f>
        <v>100</v>
      </c>
      <c r="Q60" s="2">
        <f>IFERROR(INDEX(표1_58[최종 적 공격력],MATCH(표45[[#This Row],[스테이지]],표1_58[스테이지],0)),"")</f>
        <v>130</v>
      </c>
      <c r="R60" s="13">
        <f>IFERROR(IF(표45[[#This Row],[적 공격력]]/표45[[#This Row],[플레이어 체력]]&gt;=1,100%,표45[[#This Row],[적 공격력]]/표45[[#This Row],[플레이어 체력]]),"")</f>
        <v>1</v>
      </c>
    </row>
    <row r="61" spans="2:18">
      <c r="B61" s="2">
        <v>22</v>
      </c>
      <c r="C61" s="5">
        <f>IF(표42[[#This Row],[No.]]&lt;=$E$3,표42[[#This Row],[No.]],"")</f>
        <v>22</v>
      </c>
      <c r="D61" s="2">
        <f>IFERROR(INDEX(표1_5[최종 적 체력],MATCH(표42[[#This Row],[스테이지]],표1_5[스테이지],0)),"")</f>
        <v>495</v>
      </c>
      <c r="E61" s="2">
        <f>IFERROR(IF(표42[[#This Row],[스테이지]]&lt;=표43[표시 스테이지],표46[플레이어 공격력],""),"")</f>
        <v>30</v>
      </c>
      <c r="F61" s="2">
        <f>IFERROR(INDEX(표1_5112[최종 적 공격 딜레이],MATCH(표42[[#This Row],[스테이지]],표1_5112[스테이지],0)),"")</f>
        <v>4.9000000000000004</v>
      </c>
      <c r="G61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17</v>
      </c>
      <c r="H61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85.300000000000011</v>
      </c>
      <c r="I61" s="5">
        <f>IFERROR(IF(표42[[#This Row],[스테이지]]=1,표42[[#This Row],[예상 소모 시간(초)]],$I60+표42[[#This Row],[예상 소모 시간(초)]]),"")</f>
        <v>1410.3</v>
      </c>
      <c r="J61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24</v>
      </c>
      <c r="K61" s="5">
        <f>IFERROR(INDEX(표1_51121417202332[누적 플레이어 획득 재화량],MATCH(표42[[#This Row],[스테이지]],표1_51121417202332[스테이지],0)),"")</f>
        <v>519</v>
      </c>
      <c r="L61" s="5">
        <f>IFERROR(INDEX(표1_511214172023[누적 획득 경험치],MATCH(표42[[#This Row],[스테이지]],표1_511214172023[스테이지],0)),"")</f>
        <v>554</v>
      </c>
      <c r="N61" s="2">
        <v>22</v>
      </c>
      <c r="O61" s="5">
        <f>IF(표45[[#This Row],[No.]]&lt;=$E$3,표45[[#This Row],[No.]],"")</f>
        <v>22</v>
      </c>
      <c r="P61" s="2">
        <f>IFERROR(IF(표45[[#This Row],[스테이지]]&lt;=표43[표시 스테이지],표46[플레이어 체력],""),"")</f>
        <v>100</v>
      </c>
      <c r="Q61" s="2">
        <f>IFERROR(INDEX(표1_58[최종 적 공격력],MATCH(표45[[#This Row],[스테이지]],표1_58[스테이지],0)),"")</f>
        <v>132.5</v>
      </c>
      <c r="R61" s="13">
        <f>IFERROR(IF(표45[[#This Row],[적 공격력]]/표45[[#This Row],[플레이어 체력]]&gt;=1,100%,표45[[#This Row],[적 공격력]]/표45[[#This Row],[플레이어 체력]]),"")</f>
        <v>1</v>
      </c>
    </row>
    <row r="62" spans="2:18">
      <c r="B62" s="2">
        <v>23</v>
      </c>
      <c r="C62" s="5">
        <f>IF(표42[[#This Row],[No.]]&lt;=$E$3,표42[[#This Row],[No.]],"")</f>
        <v>23</v>
      </c>
      <c r="D62" s="2">
        <f>IFERROR(INDEX(표1_5[최종 적 체력],MATCH(표42[[#This Row],[스테이지]],표1_5[스테이지],0)),"")</f>
        <v>510</v>
      </c>
      <c r="E62" s="2">
        <f>IFERROR(IF(표42[[#This Row],[스테이지]]&lt;=표43[표시 스테이지],표46[플레이어 공격력],""),"")</f>
        <v>30</v>
      </c>
      <c r="F62" s="2">
        <f>IFERROR(INDEX(표1_5112[최종 적 공격 딜레이],MATCH(표42[[#This Row],[스테이지]],표1_5112[스테이지],0)),"")</f>
        <v>4.8</v>
      </c>
      <c r="G62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17</v>
      </c>
      <c r="H62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83.6</v>
      </c>
      <c r="I62" s="5">
        <f>IFERROR(IF(표42[[#This Row],[스테이지]]=1,표42[[#This Row],[예상 소모 시간(초)]],$I61+표42[[#This Row],[예상 소모 시간(초)]]),"")</f>
        <v>1493.8999999999999</v>
      </c>
      <c r="J62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25</v>
      </c>
      <c r="K62" s="5">
        <f>IFERROR(INDEX(표1_51121417202332[누적 플레이어 획득 재화량],MATCH(표42[[#This Row],[스테이지]],표1_51121417202332[스테이지],0)),"")</f>
        <v>585</v>
      </c>
      <c r="L62" s="5">
        <f>IFERROR(INDEX(표1_511214172023[누적 획득 경험치],MATCH(표42[[#This Row],[스테이지]],표1_511214172023[스테이지],0)),"")</f>
        <v>625</v>
      </c>
      <c r="N62" s="2">
        <v>23</v>
      </c>
      <c r="O62" s="5">
        <f>IF(표45[[#This Row],[No.]]&lt;=$E$3,표45[[#This Row],[No.]],"")</f>
        <v>23</v>
      </c>
      <c r="P62" s="2">
        <f>IFERROR(IF(표45[[#This Row],[스테이지]]&lt;=표43[표시 스테이지],표46[플레이어 체력],""),"")</f>
        <v>100</v>
      </c>
      <c r="Q62" s="2">
        <f>IFERROR(INDEX(표1_58[최종 적 공격력],MATCH(표45[[#This Row],[스테이지]],표1_58[스테이지],0)),"")</f>
        <v>135</v>
      </c>
      <c r="R62" s="13">
        <f>IFERROR(IF(표45[[#This Row],[적 공격력]]/표45[[#This Row],[플레이어 체력]]&gt;=1,100%,표45[[#This Row],[적 공격력]]/표45[[#This Row],[플레이어 체력]]),"")</f>
        <v>1</v>
      </c>
    </row>
    <row r="63" spans="2:18">
      <c r="B63" s="2">
        <v>24</v>
      </c>
      <c r="C63" s="5">
        <f>IF(표42[[#This Row],[No.]]&lt;=$E$3,표42[[#This Row],[No.]],"")</f>
        <v>24</v>
      </c>
      <c r="D63" s="2">
        <f>IFERROR(INDEX(표1_5[최종 적 체력],MATCH(표42[[#This Row],[스테이지]],표1_5[스테이지],0)),"")</f>
        <v>525</v>
      </c>
      <c r="E63" s="2">
        <f>IFERROR(IF(표42[[#This Row],[스테이지]]&lt;=표43[표시 스테이지],표46[플레이어 공격력],""),"")</f>
        <v>30</v>
      </c>
      <c r="F63" s="2">
        <f>IFERROR(INDEX(표1_5112[최종 적 공격 딜레이],MATCH(표42[[#This Row],[스테이지]],표1_5112[스테이지],0)),"")</f>
        <v>4.6999999999999993</v>
      </c>
      <c r="G63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18</v>
      </c>
      <c r="H63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86.6</v>
      </c>
      <c r="I63" s="5">
        <f>IFERROR(IF(표42[[#This Row],[스테이지]]=1,표42[[#This Row],[예상 소모 시간(초)]],$I62+표42[[#This Row],[예상 소모 시간(초)]]),"")</f>
        <v>1580.4999999999998</v>
      </c>
      <c r="J63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27</v>
      </c>
      <c r="K63" s="5">
        <f>IFERROR(INDEX(표1_51121417202332[누적 플레이어 획득 재화량],MATCH(표42[[#This Row],[스테이지]],표1_51121417202332[스테이지],0)),"")</f>
        <v>655</v>
      </c>
      <c r="L63" s="5">
        <f>IFERROR(INDEX(표1_511214172023[누적 획득 경험치],MATCH(표42[[#This Row],[스테이지]],표1_511214172023[스테이지],0)),"")</f>
        <v>700</v>
      </c>
      <c r="N63" s="2">
        <v>24</v>
      </c>
      <c r="O63" s="5">
        <f>IF(표45[[#This Row],[No.]]&lt;=$E$3,표45[[#This Row],[No.]],"")</f>
        <v>24</v>
      </c>
      <c r="P63" s="2">
        <f>IFERROR(IF(표45[[#This Row],[스테이지]]&lt;=표43[표시 스테이지],표46[플레이어 체력],""),"")</f>
        <v>100</v>
      </c>
      <c r="Q63" s="2">
        <f>IFERROR(INDEX(표1_58[최종 적 공격력],MATCH(표45[[#This Row],[스테이지]],표1_58[스테이지],0)),"")</f>
        <v>137.5</v>
      </c>
      <c r="R63" s="13">
        <f>IFERROR(IF(표45[[#This Row],[적 공격력]]/표45[[#This Row],[플레이어 체력]]&gt;=1,100%,표45[[#This Row],[적 공격력]]/표45[[#This Row],[플레이어 체력]]),"")</f>
        <v>1</v>
      </c>
    </row>
    <row r="64" spans="2:18">
      <c r="B64" s="2">
        <v>25</v>
      </c>
      <c r="C64" s="5">
        <f>IF(표42[[#This Row],[No.]]&lt;=$E$3,표42[[#This Row],[No.]],"")</f>
        <v>25</v>
      </c>
      <c r="D64" s="2">
        <f>IFERROR(INDEX(표1_5[최종 적 체력],MATCH(표42[[#This Row],[스테이지]],표1_5[스테이지],0)),"")</f>
        <v>540</v>
      </c>
      <c r="E64" s="2">
        <f>IFERROR(IF(표42[[#This Row],[스테이지]]&lt;=표43[표시 스테이지],표46[플레이어 공격력],""),"")</f>
        <v>30</v>
      </c>
      <c r="F64" s="2">
        <f>IFERROR(INDEX(표1_5112[최종 적 공격 딜레이],MATCH(표42[[#This Row],[스테이지]],표1_5112[스테이지],0)),"")</f>
        <v>4.5999999999999996</v>
      </c>
      <c r="G64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18</v>
      </c>
      <c r="H64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84.8</v>
      </c>
      <c r="I64" s="5">
        <f>IFERROR(IF(표42[[#This Row],[스테이지]]=1,표42[[#This Row],[예상 소모 시간(초)]],$I63+표42[[#This Row],[예상 소모 시간(초)]]),"")</f>
        <v>1665.2999999999997</v>
      </c>
      <c r="J64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28</v>
      </c>
      <c r="K64" s="5">
        <f>IFERROR(INDEX(표1_51121417202332[누적 플레이어 획득 재화량],MATCH(표42[[#This Row],[스테이지]],표1_51121417202332[스테이지],0)),"")</f>
        <v>730</v>
      </c>
      <c r="L64" s="5">
        <f>IFERROR(INDEX(표1_511214172023[누적 획득 경험치],MATCH(표42[[#This Row],[스테이지]],표1_511214172023[스테이지],0)),"")</f>
        <v>780</v>
      </c>
      <c r="N64" s="2">
        <v>25</v>
      </c>
      <c r="O64" s="5">
        <f>IF(표45[[#This Row],[No.]]&lt;=$E$3,표45[[#This Row],[No.]],"")</f>
        <v>25</v>
      </c>
      <c r="P64" s="2">
        <f>IFERROR(IF(표45[[#This Row],[스테이지]]&lt;=표43[표시 스테이지],표46[플레이어 체력],""),"")</f>
        <v>100</v>
      </c>
      <c r="Q64" s="2">
        <f>IFERROR(INDEX(표1_58[최종 적 공격력],MATCH(표45[[#This Row],[스테이지]],표1_58[스테이지],0)),"")</f>
        <v>140</v>
      </c>
      <c r="R64" s="13">
        <f>IFERROR(IF(표45[[#This Row],[적 공격력]]/표45[[#This Row],[플레이어 체력]]&gt;=1,100%,표45[[#This Row],[적 공격력]]/표45[[#This Row],[플레이어 체력]]),"")</f>
        <v>1</v>
      </c>
    </row>
    <row r="65" spans="2:18">
      <c r="B65" s="2">
        <v>26</v>
      </c>
      <c r="C65" s="5">
        <f>IF(표42[[#This Row],[No.]]&lt;=$E$3,표42[[#This Row],[No.]],"")</f>
        <v>26</v>
      </c>
      <c r="D65" s="2">
        <f>IFERROR(INDEX(표1_5[최종 적 체력],MATCH(표42[[#This Row],[스테이지]],표1_5[스테이지],0)),"")</f>
        <v>555</v>
      </c>
      <c r="E65" s="2">
        <f>IFERROR(IF(표42[[#This Row],[스테이지]]&lt;=표43[표시 스테이지],표46[플레이어 공격력],""),"")</f>
        <v>30</v>
      </c>
      <c r="F65" s="2">
        <f>IFERROR(INDEX(표1_5112[최종 적 공격 딜레이],MATCH(표42[[#This Row],[스테이지]],표1_5112[스테이지],0)),"")</f>
        <v>4.5</v>
      </c>
      <c r="G65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19</v>
      </c>
      <c r="H65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87.5</v>
      </c>
      <c r="I65" s="5">
        <f>IFERROR(IF(표42[[#This Row],[스테이지]]=1,표42[[#This Row],[예상 소모 시간(초)]],$I64+표42[[#This Row],[예상 소모 시간(초)]]),"")</f>
        <v>1752.7999999999997</v>
      </c>
      <c r="J65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30</v>
      </c>
      <c r="K65" s="5">
        <f>IFERROR(INDEX(표1_51121417202332[누적 플레이어 획득 재화량],MATCH(표42[[#This Row],[스테이지]],표1_51121417202332[스테이지],0)),"")</f>
        <v>810</v>
      </c>
      <c r="L65" s="5">
        <f>IFERROR(INDEX(표1_511214172023[누적 획득 경험치],MATCH(표42[[#This Row],[스테이지]],표1_511214172023[스테이지],0)),"")</f>
        <v>865</v>
      </c>
      <c r="N65" s="2">
        <v>26</v>
      </c>
      <c r="O65" s="5">
        <f>IF(표45[[#This Row],[No.]]&lt;=$E$3,표45[[#This Row],[No.]],"")</f>
        <v>26</v>
      </c>
      <c r="P65" s="2">
        <f>IFERROR(IF(표45[[#This Row],[스테이지]]&lt;=표43[표시 스테이지],표46[플레이어 체력],""),"")</f>
        <v>100</v>
      </c>
      <c r="Q65" s="2">
        <f>IFERROR(INDEX(표1_58[최종 적 공격력],MATCH(표45[[#This Row],[스테이지]],표1_58[스테이지],0)),"")</f>
        <v>142.5</v>
      </c>
      <c r="R65" s="13">
        <f>IFERROR(IF(표45[[#This Row],[적 공격력]]/표45[[#This Row],[플레이어 체력]]&gt;=1,100%,표45[[#This Row],[적 공격력]]/표45[[#This Row],[플레이어 체력]]),"")</f>
        <v>1</v>
      </c>
    </row>
    <row r="66" spans="2:18">
      <c r="B66" s="2">
        <v>27</v>
      </c>
      <c r="C66" s="5">
        <f>IF(표42[[#This Row],[No.]]&lt;=$E$3,표42[[#This Row],[No.]],"")</f>
        <v>27</v>
      </c>
      <c r="D66" s="2">
        <f>IFERROR(INDEX(표1_5[최종 적 체력],MATCH(표42[[#This Row],[스테이지]],표1_5[스테이지],0)),"")</f>
        <v>570</v>
      </c>
      <c r="E66" s="2">
        <f>IFERROR(IF(표42[[#This Row],[스테이지]]&lt;=표43[표시 스테이지],표46[플레이어 공격력],""),"")</f>
        <v>30</v>
      </c>
      <c r="F66" s="2">
        <f>IFERROR(INDEX(표1_5112[최종 적 공격 딜레이],MATCH(표42[[#This Row],[스테이지]],표1_5112[스테이지],0)),"")</f>
        <v>4.4000000000000004</v>
      </c>
      <c r="G66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19</v>
      </c>
      <c r="H66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85.600000000000009</v>
      </c>
      <c r="I66" s="5">
        <f>IFERROR(IF(표42[[#This Row],[스테이지]]=1,표42[[#This Row],[예상 소모 시간(초)]],$I65+표42[[#This Row],[예상 소모 시간(초)]]),"")</f>
        <v>1838.3999999999996</v>
      </c>
      <c r="J66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31</v>
      </c>
      <c r="K66" s="5">
        <f>IFERROR(INDEX(표1_51121417202332[누적 플레이어 획득 재화량],MATCH(표42[[#This Row],[스테이지]],표1_51121417202332[스테이지],0)),"")</f>
        <v>895</v>
      </c>
      <c r="L66" s="5">
        <f>IFERROR(INDEX(표1_511214172023[누적 획득 경험치],MATCH(표42[[#This Row],[스테이지]],표1_511214172023[스테이지],0)),"")</f>
        <v>955</v>
      </c>
      <c r="N66" s="2">
        <v>27</v>
      </c>
      <c r="O66" s="5">
        <f>IF(표45[[#This Row],[No.]]&lt;=$E$3,표45[[#This Row],[No.]],"")</f>
        <v>27</v>
      </c>
      <c r="P66" s="2">
        <f>IFERROR(IF(표45[[#This Row],[스테이지]]&lt;=표43[표시 스테이지],표46[플레이어 체력],""),"")</f>
        <v>100</v>
      </c>
      <c r="Q66" s="2">
        <f>IFERROR(INDEX(표1_58[최종 적 공격력],MATCH(표45[[#This Row],[스테이지]],표1_58[스테이지],0)),"")</f>
        <v>145</v>
      </c>
      <c r="R66" s="13">
        <f>IFERROR(IF(표45[[#This Row],[적 공격력]]/표45[[#This Row],[플레이어 체력]]&gt;=1,100%,표45[[#This Row],[적 공격력]]/표45[[#This Row],[플레이어 체력]]),"")</f>
        <v>1</v>
      </c>
    </row>
    <row r="67" spans="2:18">
      <c r="B67" s="2">
        <v>28</v>
      </c>
      <c r="C67" s="5">
        <f>IF(표42[[#This Row],[No.]]&lt;=$E$3,표42[[#This Row],[No.]],"")</f>
        <v>28</v>
      </c>
      <c r="D67" s="2">
        <f>IFERROR(INDEX(표1_5[최종 적 체력],MATCH(표42[[#This Row],[스테이지]],표1_5[스테이지],0)),"")</f>
        <v>585</v>
      </c>
      <c r="E67" s="2">
        <f>IFERROR(IF(표42[[#This Row],[스테이지]]&lt;=표43[표시 스테이지],표46[플레이어 공격력],""),"")</f>
        <v>30</v>
      </c>
      <c r="F67" s="2">
        <f>IFERROR(INDEX(표1_5112[최종 적 공격 딜레이],MATCH(표42[[#This Row],[스테이지]],표1_5112[스테이지],0)),"")</f>
        <v>4.3</v>
      </c>
      <c r="G67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20</v>
      </c>
      <c r="H67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88</v>
      </c>
      <c r="I67" s="5">
        <f>IFERROR(IF(표42[[#This Row],[스테이지]]=1,표42[[#This Row],[예상 소모 시간(초)]],$I66+표42[[#This Row],[예상 소모 시간(초)]]),"")</f>
        <v>1926.3999999999996</v>
      </c>
      <c r="J67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33</v>
      </c>
      <c r="K67" s="5">
        <f>IFERROR(INDEX(표1_51121417202332[누적 플레이어 획득 재화량],MATCH(표42[[#This Row],[스테이지]],표1_51121417202332[스테이지],0)),"")</f>
        <v>985</v>
      </c>
      <c r="L67" s="5">
        <f>IFERROR(INDEX(표1_511214172023[누적 획득 경험치],MATCH(표42[[#This Row],[스테이지]],표1_511214172023[스테이지],0)),"")</f>
        <v>1050</v>
      </c>
      <c r="N67" s="2">
        <v>28</v>
      </c>
      <c r="O67" s="5">
        <f>IF(표45[[#This Row],[No.]]&lt;=$E$3,표45[[#This Row],[No.]],"")</f>
        <v>28</v>
      </c>
      <c r="P67" s="2">
        <f>IFERROR(IF(표45[[#This Row],[스테이지]]&lt;=표43[표시 스테이지],표46[플레이어 체력],""),"")</f>
        <v>100</v>
      </c>
      <c r="Q67" s="2">
        <f>IFERROR(INDEX(표1_58[최종 적 공격력],MATCH(표45[[#This Row],[스테이지]],표1_58[스테이지],0)),"")</f>
        <v>147.5</v>
      </c>
      <c r="R67" s="13">
        <f>IFERROR(IF(표45[[#This Row],[적 공격력]]/표45[[#This Row],[플레이어 체력]]&gt;=1,100%,표45[[#This Row],[적 공격력]]/표45[[#This Row],[플레이어 체력]]),"")</f>
        <v>1</v>
      </c>
    </row>
    <row r="68" spans="2:18">
      <c r="B68" s="2">
        <v>29</v>
      </c>
      <c r="C68" s="5">
        <f>IF(표42[[#This Row],[No.]]&lt;=$E$3,표42[[#This Row],[No.]],"")</f>
        <v>29</v>
      </c>
      <c r="D68" s="2">
        <f>IFERROR(INDEX(표1_5[최종 적 체력],MATCH(표42[[#This Row],[스테이지]],표1_5[스테이지],0)),"")</f>
        <v>600</v>
      </c>
      <c r="E68" s="2">
        <f>IFERROR(IF(표42[[#This Row],[스테이지]]&lt;=표43[표시 스테이지],표46[플레이어 공격력],""),"")</f>
        <v>30</v>
      </c>
      <c r="F68" s="2">
        <f>IFERROR(INDEX(표1_5112[최종 적 공격 딜레이],MATCH(표42[[#This Row],[스테이지]],표1_5112[스테이지],0)),"")</f>
        <v>4.1999999999999993</v>
      </c>
      <c r="G68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20</v>
      </c>
      <c r="H68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85.999999999999986</v>
      </c>
      <c r="I68" s="5">
        <f>IFERROR(IF(표42[[#This Row],[스테이지]]=1,표42[[#This Row],[예상 소모 시간(초)]],$I67+표42[[#This Row],[예상 소모 시간(초)]]),"")</f>
        <v>2012.3999999999996</v>
      </c>
      <c r="J68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34</v>
      </c>
      <c r="K68" s="5">
        <f>IFERROR(INDEX(표1_51121417202332[누적 플레이어 획득 재화량],MATCH(표42[[#This Row],[스테이지]],표1_51121417202332[스테이지],0)),"")</f>
        <v>1080</v>
      </c>
      <c r="L68" s="5">
        <f>IFERROR(INDEX(표1_511214172023[누적 획득 경험치],MATCH(표42[[#This Row],[스테이지]],표1_511214172023[스테이지],0)),"")</f>
        <v>1150</v>
      </c>
      <c r="N68" s="2">
        <v>29</v>
      </c>
      <c r="O68" s="5">
        <f>IF(표45[[#This Row],[No.]]&lt;=$E$3,표45[[#This Row],[No.]],"")</f>
        <v>29</v>
      </c>
      <c r="P68" s="2">
        <f>IFERROR(IF(표45[[#This Row],[스테이지]]&lt;=표43[표시 스테이지],표46[플레이어 체력],""),"")</f>
        <v>100</v>
      </c>
      <c r="Q68" s="2">
        <f>IFERROR(INDEX(표1_58[최종 적 공격력],MATCH(표45[[#This Row],[스테이지]],표1_58[스테이지],0)),"")</f>
        <v>150</v>
      </c>
      <c r="R68" s="13">
        <f>IFERROR(IF(표45[[#This Row],[적 공격력]]/표45[[#This Row],[플레이어 체력]]&gt;=1,100%,표45[[#This Row],[적 공격력]]/표45[[#This Row],[플레이어 체력]]),"")</f>
        <v>1</v>
      </c>
    </row>
    <row r="69" spans="2:18">
      <c r="B69" s="2">
        <v>30</v>
      </c>
      <c r="C69" s="5">
        <f>IF(표42[[#This Row],[No.]]&lt;=$E$3,표42[[#This Row],[No.]],"")</f>
        <v>30</v>
      </c>
      <c r="D69" s="2">
        <f>IFERROR(INDEX(표1_5[최종 적 체력],MATCH(표42[[#This Row],[스테이지]],표1_5[스테이지],0)),"")</f>
        <v>615</v>
      </c>
      <c r="E69" s="2">
        <f>IFERROR(IF(표42[[#This Row],[스테이지]]&lt;=표43[표시 스테이지],표46[플레이어 공격력],""),"")</f>
        <v>30</v>
      </c>
      <c r="F69" s="2">
        <f>IFERROR(INDEX(표1_5112[최종 적 공격 딜레이],MATCH(표42[[#This Row],[스테이지]],표1_5112[스테이지],0)),"")</f>
        <v>4.0999999999999996</v>
      </c>
      <c r="G69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21</v>
      </c>
      <c r="H69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88.1</v>
      </c>
      <c r="I69" s="5">
        <f>IFERROR(IF(표42[[#This Row],[스테이지]]=1,표42[[#This Row],[예상 소모 시간(초)]],$I68+표42[[#This Row],[예상 소모 시간(초)]]),"")</f>
        <v>2100.4999999999995</v>
      </c>
      <c r="J69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36</v>
      </c>
      <c r="K69" s="5">
        <f>IFERROR(INDEX(표1_51121417202332[누적 플레이어 획득 재화량],MATCH(표42[[#This Row],[스테이지]],표1_51121417202332[스테이지],0)),"")</f>
        <v>1181</v>
      </c>
      <c r="L69" s="5">
        <f>IFERROR(INDEX(표1_511214172023[누적 획득 경험치],MATCH(표42[[#This Row],[스테이지]],표1_511214172023[스테이지],0)),"")</f>
        <v>1256</v>
      </c>
      <c r="N69" s="2">
        <v>30</v>
      </c>
      <c r="O69" s="5">
        <f>IF(표45[[#This Row],[No.]]&lt;=$E$3,표45[[#This Row],[No.]],"")</f>
        <v>30</v>
      </c>
      <c r="P69" s="2">
        <f>IFERROR(IF(표45[[#This Row],[스테이지]]&lt;=표43[표시 스테이지],표46[플레이어 체력],""),"")</f>
        <v>100</v>
      </c>
      <c r="Q69" s="2">
        <f>IFERROR(INDEX(표1_58[최종 적 공격력],MATCH(표45[[#This Row],[스테이지]],표1_58[스테이지],0)),"")</f>
        <v>152.5</v>
      </c>
      <c r="R69" s="13">
        <f>IFERROR(IF(표45[[#This Row],[적 공격력]]/표45[[#This Row],[플레이어 체력]]&gt;=1,100%,표45[[#This Row],[적 공격력]]/표45[[#This Row],[플레이어 체력]]),"")</f>
        <v>1</v>
      </c>
    </row>
    <row r="70" spans="2:18">
      <c r="B70" s="2">
        <v>31</v>
      </c>
      <c r="C70" s="5">
        <f>IF(표42[[#This Row],[No.]]&lt;=$E$3,표42[[#This Row],[No.]],"")</f>
        <v>31</v>
      </c>
      <c r="D70" s="2">
        <f>IFERROR(INDEX(표1_5[최종 적 체력],MATCH(표42[[#This Row],[스테이지]],표1_5[스테이지],0)),"")</f>
        <v>670</v>
      </c>
      <c r="E70" s="2">
        <f>IFERROR(IF(표42[[#This Row],[스테이지]]&lt;=표43[표시 스테이지],표46[플레이어 공격력],""),"")</f>
        <v>30</v>
      </c>
      <c r="F70" s="2">
        <f>IFERROR(INDEX(표1_5112[최종 적 공격 딜레이],MATCH(표42[[#This Row],[스테이지]],표1_5112[스테이지],0)),"")</f>
        <v>3.5</v>
      </c>
      <c r="G70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23</v>
      </c>
      <c r="H70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84.5</v>
      </c>
      <c r="I70" s="5">
        <f>IFERROR(IF(표42[[#This Row],[스테이지]]=1,표42[[#This Row],[예상 소모 시간(초)]],$I69+표42[[#This Row],[예상 소모 시간(초)]]),"")</f>
        <v>2184.9999999999995</v>
      </c>
      <c r="J70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37</v>
      </c>
      <c r="K70" s="5">
        <f>IFERROR(INDEX(표1_51121417202332[누적 플레이어 획득 재화량],MATCH(표42[[#This Row],[스테이지]],표1_51121417202332[스테이지],0)),"")</f>
        <v>1303</v>
      </c>
      <c r="L70" s="5">
        <f>IFERROR(INDEX(표1_511214172023[누적 획득 경험치],MATCH(표42[[#This Row],[스테이지]],표1_511214172023[스테이지],0)),"")</f>
        <v>1388</v>
      </c>
      <c r="N70" s="2">
        <v>31</v>
      </c>
      <c r="O70" s="5">
        <f>IF(표45[[#This Row],[No.]]&lt;=$E$3,표45[[#This Row],[No.]],"")</f>
        <v>31</v>
      </c>
      <c r="P70" s="2">
        <f>IFERROR(IF(표45[[#This Row],[스테이지]]&lt;=표43[표시 스테이지],표46[플레이어 체력],""),"")</f>
        <v>100</v>
      </c>
      <c r="Q70" s="2">
        <f>IFERROR(INDEX(표1_58[최종 적 공격력],MATCH(표45[[#This Row],[스테이지]],표1_58[스테이지],0)),"")</f>
        <v>175</v>
      </c>
      <c r="R70" s="13">
        <f>IFERROR(IF(표45[[#This Row],[적 공격력]]/표45[[#This Row],[플레이어 체력]]&gt;=1,100%,표45[[#This Row],[적 공격력]]/표45[[#This Row],[플레이어 체력]]),"")</f>
        <v>1</v>
      </c>
    </row>
    <row r="71" spans="2:18">
      <c r="B71" s="2">
        <v>32</v>
      </c>
      <c r="C71" s="5">
        <f>IF(표42[[#This Row],[No.]]&lt;=$E$3,표42[[#This Row],[No.]],"")</f>
        <v>32</v>
      </c>
      <c r="D71" s="2">
        <f>IFERROR(INDEX(표1_5[최종 적 체력],MATCH(표42[[#This Row],[스테이지]],표1_5[스테이지],0)),"")</f>
        <v>685</v>
      </c>
      <c r="E71" s="2">
        <f>IFERROR(IF(표42[[#This Row],[스테이지]]&lt;=표43[표시 스테이지],표46[플레이어 공격력],""),"")</f>
        <v>30</v>
      </c>
      <c r="F71" s="2">
        <f>IFERROR(INDEX(표1_5112[최종 적 공격 딜레이],MATCH(표42[[#This Row],[스테이지]],표1_5112[스테이지],0)),"")</f>
        <v>3.4000000000000004</v>
      </c>
      <c r="G71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23</v>
      </c>
      <c r="H71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80.2</v>
      </c>
      <c r="I71" s="5">
        <f>IFERROR(IF(표42[[#This Row],[스테이지]]=1,표42[[#This Row],[예상 소모 시간(초)]],$I70+표42[[#This Row],[예상 소모 시간(초)]]),"")</f>
        <v>2265.1999999999994</v>
      </c>
      <c r="J71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38</v>
      </c>
      <c r="K71" s="5">
        <f>IFERROR(INDEX(표1_51121417202332[누적 플레이어 획득 재화량],MATCH(표42[[#This Row],[스테이지]],표1_51121417202332[스테이지],0)),"")</f>
        <v>1431</v>
      </c>
      <c r="L71" s="5">
        <f>IFERROR(INDEX(표1_511214172023[누적 획득 경험치],MATCH(표42[[#This Row],[스테이지]],표1_511214172023[스테이지],0)),"")</f>
        <v>1526</v>
      </c>
      <c r="N71" s="2">
        <v>32</v>
      </c>
      <c r="O71" s="5">
        <f>IF(표45[[#This Row],[No.]]&lt;=$E$3,표45[[#This Row],[No.]],"")</f>
        <v>32</v>
      </c>
      <c r="P71" s="2">
        <f>IFERROR(IF(표45[[#This Row],[스테이지]]&lt;=표43[표시 스테이지],표46[플레이어 체력],""),"")</f>
        <v>100</v>
      </c>
      <c r="Q71" s="2">
        <f>IFERROR(INDEX(표1_58[최종 적 공격력],MATCH(표45[[#This Row],[스테이지]],표1_58[스테이지],0)),"")</f>
        <v>177.5</v>
      </c>
      <c r="R71" s="13">
        <f>IFERROR(IF(표45[[#This Row],[적 공격력]]/표45[[#This Row],[플레이어 체력]]&gt;=1,100%,표45[[#This Row],[적 공격력]]/표45[[#This Row],[플레이어 체력]]),"")</f>
        <v>1</v>
      </c>
    </row>
    <row r="72" spans="2:18">
      <c r="B72" s="2">
        <v>33</v>
      </c>
      <c r="C72" s="5">
        <f>IF(표42[[#This Row],[No.]]&lt;=$E$3,표42[[#This Row],[No.]],"")</f>
        <v>33</v>
      </c>
      <c r="D72" s="2">
        <f>IFERROR(INDEX(표1_5[최종 적 체력],MATCH(표42[[#This Row],[스테이지]],표1_5[스테이지],0)),"")</f>
        <v>700</v>
      </c>
      <c r="E72" s="2">
        <f>IFERROR(IF(표42[[#This Row],[스테이지]]&lt;=표43[표시 스테이지],표46[플레이어 공격력],""),"")</f>
        <v>30</v>
      </c>
      <c r="F72" s="2">
        <f>IFERROR(INDEX(표1_5112[최종 적 공격 딜레이],MATCH(표42[[#This Row],[스테이지]],표1_5112[스테이지],0)),"")</f>
        <v>3.3</v>
      </c>
      <c r="G72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24</v>
      </c>
      <c r="H72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81.199999999999989</v>
      </c>
      <c r="I72" s="5">
        <f>IFERROR(IF(표42[[#This Row],[스테이지]]=1,표42[[#This Row],[예상 소모 시간(초)]],$I71+표42[[#This Row],[예상 소모 시간(초)]]),"")</f>
        <v>2346.3999999999992</v>
      </c>
      <c r="J72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40</v>
      </c>
      <c r="K72" s="5">
        <f>IFERROR(INDEX(표1_51121417202332[누적 플레이어 획득 재화량],MATCH(표42[[#This Row],[스테이지]],표1_51121417202332[스테이지],0)),"")</f>
        <v>1565</v>
      </c>
      <c r="L72" s="5">
        <f>IFERROR(INDEX(표1_511214172023[누적 획득 경험치],MATCH(표42[[#This Row],[스테이지]],표1_511214172023[스테이지],0)),"")</f>
        <v>1670</v>
      </c>
      <c r="N72" s="2">
        <v>33</v>
      </c>
      <c r="O72" s="5">
        <f>IF(표45[[#This Row],[No.]]&lt;=$E$3,표45[[#This Row],[No.]],"")</f>
        <v>33</v>
      </c>
      <c r="P72" s="2">
        <f>IFERROR(IF(표45[[#This Row],[스테이지]]&lt;=표43[표시 스테이지],표46[플레이어 체력],""),"")</f>
        <v>100</v>
      </c>
      <c r="Q72" s="2">
        <f>IFERROR(INDEX(표1_58[최종 적 공격력],MATCH(표45[[#This Row],[스테이지]],표1_58[스테이지],0)),"")</f>
        <v>180</v>
      </c>
      <c r="R72" s="13">
        <f>IFERROR(IF(표45[[#This Row],[적 공격력]]/표45[[#This Row],[플레이어 체력]]&gt;=1,100%,표45[[#This Row],[적 공격력]]/표45[[#This Row],[플레이어 체력]]),"")</f>
        <v>1</v>
      </c>
    </row>
    <row r="73" spans="2:18">
      <c r="B73" s="2">
        <v>34</v>
      </c>
      <c r="C73" s="5">
        <f>IF(표42[[#This Row],[No.]]&lt;=$E$3,표42[[#This Row],[No.]],"")</f>
        <v>34</v>
      </c>
      <c r="D73" s="2">
        <f>IFERROR(INDEX(표1_5[최종 적 체력],MATCH(표42[[#This Row],[스테이지]],표1_5[스테이지],0)),"")</f>
        <v>715</v>
      </c>
      <c r="E73" s="2">
        <f>IFERROR(IF(표42[[#This Row],[스테이지]]&lt;=표43[표시 스테이지],표46[플레이어 공격력],""),"")</f>
        <v>30</v>
      </c>
      <c r="F73" s="2">
        <f>IFERROR(INDEX(표1_5112[최종 적 공격 딜레이],MATCH(표42[[#This Row],[스테이지]],표1_5112[스테이지],0)),"")</f>
        <v>3.1999999999999993</v>
      </c>
      <c r="G73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24</v>
      </c>
      <c r="H73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78.799999999999983</v>
      </c>
      <c r="I73" s="5">
        <f>IFERROR(IF(표42[[#This Row],[스테이지]]=1,표42[[#This Row],[예상 소모 시간(초)]],$I72+표42[[#This Row],[예상 소모 시간(초)]]),"")</f>
        <v>2425.1999999999994</v>
      </c>
      <c r="J73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41</v>
      </c>
      <c r="K73" s="5">
        <f>IFERROR(INDEX(표1_51121417202332[누적 플레이어 획득 재화량],MATCH(표42[[#This Row],[스테이지]],표1_51121417202332[스테이지],0)),"")</f>
        <v>1705</v>
      </c>
      <c r="L73" s="5">
        <f>IFERROR(INDEX(표1_511214172023[누적 획득 경험치],MATCH(표42[[#This Row],[스테이지]],표1_511214172023[스테이지],0)),"")</f>
        <v>1820</v>
      </c>
      <c r="N73" s="2">
        <v>34</v>
      </c>
      <c r="O73" s="5">
        <f>IF(표45[[#This Row],[No.]]&lt;=$E$3,표45[[#This Row],[No.]],"")</f>
        <v>34</v>
      </c>
      <c r="P73" s="2">
        <f>IFERROR(IF(표45[[#This Row],[스테이지]]&lt;=표43[표시 스테이지],표46[플레이어 체력],""),"")</f>
        <v>100</v>
      </c>
      <c r="Q73" s="2">
        <f>IFERROR(INDEX(표1_58[최종 적 공격력],MATCH(표45[[#This Row],[스테이지]],표1_58[스테이지],0)),"")</f>
        <v>182.5</v>
      </c>
      <c r="R73" s="13">
        <f>IFERROR(IF(표45[[#This Row],[적 공격력]]/표45[[#This Row],[플레이어 체력]]&gt;=1,100%,표45[[#This Row],[적 공격력]]/표45[[#This Row],[플레이어 체력]]),"")</f>
        <v>1</v>
      </c>
    </row>
    <row r="74" spans="2:18">
      <c r="B74" s="2">
        <v>35</v>
      </c>
      <c r="C74" s="5">
        <f>IF(표42[[#This Row],[No.]]&lt;=$E$3,표42[[#This Row],[No.]],"")</f>
        <v>35</v>
      </c>
      <c r="D74" s="2">
        <f>IFERROR(INDEX(표1_5[최종 적 체력],MATCH(표42[[#This Row],[스테이지]],표1_5[스테이지],0)),"")</f>
        <v>730</v>
      </c>
      <c r="E74" s="2">
        <f>IFERROR(IF(표42[[#This Row],[스테이지]]&lt;=표43[표시 스테이지],표46[플레이어 공격력],""),"")</f>
        <v>30</v>
      </c>
      <c r="F74" s="2">
        <f>IFERROR(INDEX(표1_5112[최종 적 공격 딜레이],MATCH(표42[[#This Row],[스테이지]],표1_5112[스테이지],0)),"")</f>
        <v>3.0999999999999996</v>
      </c>
      <c r="G74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25</v>
      </c>
      <c r="H74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79.499999999999986</v>
      </c>
      <c r="I74" s="5">
        <f>IFERROR(IF(표42[[#This Row],[스테이지]]=1,표42[[#This Row],[예상 소모 시간(초)]],$I73+표42[[#This Row],[예상 소모 시간(초)]]),"")</f>
        <v>2504.6999999999994</v>
      </c>
      <c r="J74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42</v>
      </c>
      <c r="K74" s="5">
        <f>IFERROR(INDEX(표1_51121417202332[누적 플레이어 획득 재화량],MATCH(표42[[#This Row],[스테이지]],표1_51121417202332[스테이지],0)),"")</f>
        <v>1852</v>
      </c>
      <c r="L74" s="5">
        <f>IFERROR(INDEX(표1_511214172023[누적 획득 경험치],MATCH(표42[[#This Row],[스테이지]],표1_511214172023[스테이지],0)),"")</f>
        <v>1977</v>
      </c>
      <c r="N74" s="2">
        <v>35</v>
      </c>
      <c r="O74" s="5">
        <f>IF(표45[[#This Row],[No.]]&lt;=$E$3,표45[[#This Row],[No.]],"")</f>
        <v>35</v>
      </c>
      <c r="P74" s="2">
        <f>IFERROR(IF(표45[[#This Row],[스테이지]]&lt;=표43[표시 스테이지],표46[플레이어 체력],""),"")</f>
        <v>100</v>
      </c>
      <c r="Q74" s="2">
        <f>IFERROR(INDEX(표1_58[최종 적 공격력],MATCH(표45[[#This Row],[스테이지]],표1_58[스테이지],0)),"")</f>
        <v>185</v>
      </c>
      <c r="R74" s="13">
        <f>IFERROR(IF(표45[[#This Row],[적 공격력]]/표45[[#This Row],[플레이어 체력]]&gt;=1,100%,표45[[#This Row],[적 공격력]]/표45[[#This Row],[플레이어 체력]]),"")</f>
        <v>1</v>
      </c>
    </row>
    <row r="75" spans="2:18">
      <c r="B75" s="2">
        <v>36</v>
      </c>
      <c r="C75" s="5">
        <f>IF(표42[[#This Row],[No.]]&lt;=$E$3,표42[[#This Row],[No.]],"")</f>
        <v>36</v>
      </c>
      <c r="D75" s="2">
        <f>IFERROR(INDEX(표1_5[최종 적 체력],MATCH(표42[[#This Row],[스테이지]],표1_5[스테이지],0)),"")</f>
        <v>745</v>
      </c>
      <c r="E75" s="2">
        <f>IFERROR(IF(표42[[#This Row],[스테이지]]&lt;=표43[표시 스테이지],표46[플레이어 공격력],""),"")</f>
        <v>30</v>
      </c>
      <c r="F75" s="2">
        <f>IFERROR(INDEX(표1_5112[최종 적 공격 딜레이],MATCH(표42[[#This Row],[스테이지]],표1_5112[스테이지],0)),"")</f>
        <v>3</v>
      </c>
      <c r="G75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25</v>
      </c>
      <c r="H75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77</v>
      </c>
      <c r="I75" s="5">
        <f>IFERROR(IF(표42[[#This Row],[스테이지]]=1,표42[[#This Row],[예상 소모 시간(초)]],$I74+표42[[#This Row],[예상 소모 시간(초)]]),"")</f>
        <v>2581.6999999999994</v>
      </c>
      <c r="J75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44</v>
      </c>
      <c r="K75" s="5">
        <f>IFERROR(INDEX(표1_51121417202332[누적 플레이어 획득 재화량],MATCH(표42[[#This Row],[스테이지]],표1_51121417202332[스테이지],0)),"")</f>
        <v>2006</v>
      </c>
      <c r="L75" s="5">
        <f>IFERROR(INDEX(표1_511214172023[누적 획득 경험치],MATCH(표42[[#This Row],[스테이지]],표1_511214172023[스테이지],0)),"")</f>
        <v>2141</v>
      </c>
      <c r="N75" s="2">
        <v>36</v>
      </c>
      <c r="O75" s="5">
        <f>IF(표45[[#This Row],[No.]]&lt;=$E$3,표45[[#This Row],[No.]],"")</f>
        <v>36</v>
      </c>
      <c r="P75" s="2">
        <f>IFERROR(IF(표45[[#This Row],[스테이지]]&lt;=표43[표시 스테이지],표46[플레이어 체력],""),"")</f>
        <v>100</v>
      </c>
      <c r="Q75" s="2">
        <f>IFERROR(INDEX(표1_58[최종 적 공격력],MATCH(표45[[#This Row],[스테이지]],표1_58[스테이지],0)),"")</f>
        <v>187.5</v>
      </c>
      <c r="R75" s="13">
        <f>IFERROR(IF(표45[[#This Row],[적 공격력]]/표45[[#This Row],[플레이어 체력]]&gt;=1,100%,표45[[#This Row],[적 공격력]]/표45[[#This Row],[플레이어 체력]]),"")</f>
        <v>1</v>
      </c>
    </row>
    <row r="76" spans="2:18">
      <c r="B76" s="2">
        <v>37</v>
      </c>
      <c r="C76" s="5">
        <f>IF(표42[[#This Row],[No.]]&lt;=$E$3,표42[[#This Row],[No.]],"")</f>
        <v>37</v>
      </c>
      <c r="D76" s="2">
        <f>IFERROR(INDEX(표1_5[최종 적 체력],MATCH(표42[[#This Row],[스테이지]],표1_5[스테이지],0)),"")</f>
        <v>760</v>
      </c>
      <c r="E76" s="2">
        <f>IFERROR(IF(표42[[#This Row],[스테이지]]&lt;=표43[표시 스테이지],표46[플레이어 공격력],""),"")</f>
        <v>30</v>
      </c>
      <c r="F76" s="2">
        <f>IFERROR(INDEX(표1_5112[최종 적 공격 딜레이],MATCH(표42[[#This Row],[스테이지]],표1_5112[스테이지],0)),"")</f>
        <v>2.9000000000000004</v>
      </c>
      <c r="G76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26</v>
      </c>
      <c r="H76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77.400000000000006</v>
      </c>
      <c r="I76" s="5">
        <f>IFERROR(IF(표42[[#This Row],[스테이지]]=1,표42[[#This Row],[예상 소모 시간(초)]],$I75+표42[[#This Row],[예상 소모 시간(초)]]),"")</f>
        <v>2659.0999999999995</v>
      </c>
      <c r="J76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45</v>
      </c>
      <c r="K76" s="5">
        <f>IFERROR(INDEX(표1_51121417202332[누적 플레이어 획득 재화량],MATCH(표42[[#This Row],[스테이지]],표1_51121417202332[스테이지],0)),"")</f>
        <v>2167</v>
      </c>
      <c r="L76" s="5">
        <f>IFERROR(INDEX(표1_511214172023[누적 획득 경험치],MATCH(표42[[#This Row],[스테이지]],표1_511214172023[스테이지],0)),"")</f>
        <v>2312</v>
      </c>
      <c r="N76" s="2">
        <v>37</v>
      </c>
      <c r="O76" s="5">
        <f>IF(표45[[#This Row],[No.]]&lt;=$E$3,표45[[#This Row],[No.]],"")</f>
        <v>37</v>
      </c>
      <c r="P76" s="2">
        <f>IFERROR(IF(표45[[#This Row],[스테이지]]&lt;=표43[표시 스테이지],표46[플레이어 체력],""),"")</f>
        <v>100</v>
      </c>
      <c r="Q76" s="2">
        <f>IFERROR(INDEX(표1_58[최종 적 공격력],MATCH(표45[[#This Row],[스테이지]],표1_58[스테이지],0)),"")</f>
        <v>190</v>
      </c>
      <c r="R76" s="13">
        <f>IFERROR(IF(표45[[#This Row],[적 공격력]]/표45[[#This Row],[플레이어 체력]]&gt;=1,100%,표45[[#This Row],[적 공격력]]/표45[[#This Row],[플레이어 체력]]),"")</f>
        <v>1</v>
      </c>
    </row>
    <row r="77" spans="2:18">
      <c r="B77" s="2">
        <v>38</v>
      </c>
      <c r="C77" s="5">
        <f>IF(표42[[#This Row],[No.]]&lt;=$E$3,표42[[#This Row],[No.]],"")</f>
        <v>38</v>
      </c>
      <c r="D77" s="2">
        <f>IFERROR(INDEX(표1_5[최종 적 체력],MATCH(표42[[#This Row],[스테이지]],표1_5[스테이지],0)),"")</f>
        <v>775</v>
      </c>
      <c r="E77" s="2">
        <f>IFERROR(IF(표42[[#This Row],[스테이지]]&lt;=표43[표시 스테이지],표46[플레이어 공격력],""),"")</f>
        <v>30</v>
      </c>
      <c r="F77" s="2">
        <f>IFERROR(INDEX(표1_5112[최종 적 공격 딜레이],MATCH(표42[[#This Row],[스테이지]],표1_5112[스테이지],0)),"")</f>
        <v>2.8</v>
      </c>
      <c r="G77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26</v>
      </c>
      <c r="H77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74.8</v>
      </c>
      <c r="I77" s="5">
        <f>IFERROR(IF(표42[[#This Row],[스테이지]]=1,표42[[#This Row],[예상 소모 시간(초)]],$I76+표42[[#This Row],[예상 소모 시간(초)]]),"")</f>
        <v>2733.8999999999996</v>
      </c>
      <c r="J77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46</v>
      </c>
      <c r="K77" s="5">
        <f>IFERROR(INDEX(표1_51121417202332[누적 플레이어 획득 재화량],MATCH(표42[[#This Row],[스테이지]],표1_51121417202332[스테이지],0)),"")</f>
        <v>2335</v>
      </c>
      <c r="L77" s="5">
        <f>IFERROR(INDEX(표1_511214172023[누적 획득 경험치],MATCH(표42[[#This Row],[스테이지]],표1_511214172023[스테이지],0)),"")</f>
        <v>2490</v>
      </c>
      <c r="N77" s="2">
        <v>38</v>
      </c>
      <c r="O77" s="5">
        <f>IF(표45[[#This Row],[No.]]&lt;=$E$3,표45[[#This Row],[No.]],"")</f>
        <v>38</v>
      </c>
      <c r="P77" s="2">
        <f>IFERROR(IF(표45[[#This Row],[스테이지]]&lt;=표43[표시 스테이지],표46[플레이어 체력],""),"")</f>
        <v>100</v>
      </c>
      <c r="Q77" s="2">
        <f>IFERROR(INDEX(표1_58[최종 적 공격력],MATCH(표45[[#This Row],[스테이지]],표1_58[스테이지],0)),"")</f>
        <v>192.5</v>
      </c>
      <c r="R77" s="13">
        <f>IFERROR(IF(표45[[#This Row],[적 공격력]]/표45[[#This Row],[플레이어 체력]]&gt;=1,100%,표45[[#This Row],[적 공격력]]/표45[[#This Row],[플레이어 체력]]),"")</f>
        <v>1</v>
      </c>
    </row>
    <row r="78" spans="2:18">
      <c r="B78" s="2">
        <v>39</v>
      </c>
      <c r="C78" s="5">
        <f>IF(표42[[#This Row],[No.]]&lt;=$E$3,표42[[#This Row],[No.]],"")</f>
        <v>39</v>
      </c>
      <c r="D78" s="2">
        <f>IFERROR(INDEX(표1_5[최종 적 체력],MATCH(표42[[#This Row],[스테이지]],표1_5[스테이지],0)),"")</f>
        <v>790</v>
      </c>
      <c r="E78" s="2">
        <f>IFERROR(IF(표42[[#This Row],[스테이지]]&lt;=표43[표시 스테이지],표46[플레이어 공격력],""),"")</f>
        <v>30</v>
      </c>
      <c r="F78" s="2">
        <f>IFERROR(INDEX(표1_5112[최종 적 공격 딜레이],MATCH(표42[[#This Row],[스테이지]],표1_5112[스테이지],0)),"")</f>
        <v>2.6999999999999993</v>
      </c>
      <c r="G78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27</v>
      </c>
      <c r="H78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74.899999999999977</v>
      </c>
      <c r="I78" s="5">
        <f>IFERROR(IF(표42[[#This Row],[스테이지]]=1,표42[[#This Row],[예상 소모 시간(초)]],$I77+표42[[#This Row],[예상 소모 시간(초)]]),"")</f>
        <v>2808.7999999999997</v>
      </c>
      <c r="J78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47</v>
      </c>
      <c r="K78" s="5">
        <f>IFERROR(INDEX(표1_51121417202332[누적 플레이어 획득 재화량],MATCH(표42[[#This Row],[스테이지]],표1_51121417202332[스테이지],0)),"")</f>
        <v>2510</v>
      </c>
      <c r="L78" s="5">
        <f>IFERROR(INDEX(표1_511214172023[누적 획득 경험치],MATCH(표42[[#This Row],[스테이지]],표1_511214172023[스테이지],0)),"")</f>
        <v>2675</v>
      </c>
      <c r="N78" s="2">
        <v>39</v>
      </c>
      <c r="O78" s="5">
        <f>IF(표45[[#This Row],[No.]]&lt;=$E$3,표45[[#This Row],[No.]],"")</f>
        <v>39</v>
      </c>
      <c r="P78" s="2">
        <f>IFERROR(IF(표45[[#This Row],[스테이지]]&lt;=표43[표시 스테이지],표46[플레이어 체력],""),"")</f>
        <v>100</v>
      </c>
      <c r="Q78" s="2">
        <f>IFERROR(INDEX(표1_58[최종 적 공격력],MATCH(표45[[#This Row],[스테이지]],표1_58[스테이지],0)),"")</f>
        <v>195</v>
      </c>
      <c r="R78" s="13">
        <f>IFERROR(IF(표45[[#This Row],[적 공격력]]/표45[[#This Row],[플레이어 체력]]&gt;=1,100%,표45[[#This Row],[적 공격력]]/표45[[#This Row],[플레이어 체력]]),"")</f>
        <v>1</v>
      </c>
    </row>
    <row r="79" spans="2:18">
      <c r="B79" s="2">
        <v>40</v>
      </c>
      <c r="C79" s="5">
        <f>IF(표42[[#This Row],[No.]]&lt;=$E$3,표42[[#This Row],[No.]],"")</f>
        <v>40</v>
      </c>
      <c r="D79" s="2">
        <f>IFERROR(INDEX(표1_5[최종 적 체력],MATCH(표42[[#This Row],[스테이지]],표1_5[스테이지],0)),"")</f>
        <v>805</v>
      </c>
      <c r="E79" s="2">
        <f>IFERROR(IF(표42[[#This Row],[스테이지]]&lt;=표43[표시 스테이지],표46[플레이어 공격력],""),"")</f>
        <v>30</v>
      </c>
      <c r="F79" s="2">
        <f>IFERROR(INDEX(표1_5112[최종 적 공격 딜레이],MATCH(표42[[#This Row],[스테이지]],표1_5112[스테이지],0)),"")</f>
        <v>2.5999999999999996</v>
      </c>
      <c r="G79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27</v>
      </c>
      <c r="H79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72.199999999999989</v>
      </c>
      <c r="I79" s="5">
        <f>IFERROR(IF(표42[[#This Row],[스테이지]]=1,표42[[#This Row],[예상 소모 시간(초)]],$I78+표42[[#This Row],[예상 소모 시간(초)]]),"")</f>
        <v>2880.9999999999995</v>
      </c>
      <c r="J79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49</v>
      </c>
      <c r="K79" s="5">
        <f>IFERROR(INDEX(표1_51121417202332[누적 플레이어 획득 재화량],MATCH(표42[[#This Row],[스테이지]],표1_51121417202332[스테이지],0)),"")</f>
        <v>2693</v>
      </c>
      <c r="L79" s="5">
        <f>IFERROR(INDEX(표1_511214172023[누적 획득 경험치],MATCH(표42[[#This Row],[스테이지]],표1_511214172023[스테이지],0)),"")</f>
        <v>2868</v>
      </c>
      <c r="N79" s="2">
        <v>40</v>
      </c>
      <c r="O79" s="5">
        <f>IF(표45[[#This Row],[No.]]&lt;=$E$3,표45[[#This Row],[No.]],"")</f>
        <v>40</v>
      </c>
      <c r="P79" s="2">
        <f>IFERROR(IF(표45[[#This Row],[스테이지]]&lt;=표43[표시 스테이지],표46[플레이어 체력],""),"")</f>
        <v>100</v>
      </c>
      <c r="Q79" s="2">
        <f>IFERROR(INDEX(표1_58[최종 적 공격력],MATCH(표45[[#This Row],[스테이지]],표1_58[스테이지],0)),"")</f>
        <v>197.5</v>
      </c>
      <c r="R79" s="13">
        <f>IFERROR(IF(표45[[#This Row],[적 공격력]]/표45[[#This Row],[플레이어 체력]]&gt;=1,100%,표45[[#This Row],[적 공격력]]/표45[[#This Row],[플레이어 체력]]),"")</f>
        <v>1</v>
      </c>
    </row>
    <row r="80" spans="2:18">
      <c r="B80" s="2">
        <v>41</v>
      </c>
      <c r="C80" s="5">
        <f>IF(표42[[#This Row],[No.]]&lt;=$E$3,표42[[#This Row],[No.]],"")</f>
        <v>41</v>
      </c>
      <c r="D80" s="2">
        <f>IFERROR(INDEX(표1_5[최종 적 체력],MATCH(표42[[#This Row],[스테이지]],표1_5[스테이지],0)),"")</f>
        <v>860</v>
      </c>
      <c r="E80" s="2">
        <f>IFERROR(IF(표42[[#This Row],[스테이지]]&lt;=표43[표시 스테이지],표46[플레이어 공격력],""),"")</f>
        <v>30</v>
      </c>
      <c r="F80" s="2">
        <f>IFERROR(INDEX(표1_5112[최종 적 공격 딜레이],MATCH(표42[[#This Row],[스테이지]],표1_5112[스테이지],0)),"")</f>
        <v>2</v>
      </c>
      <c r="G80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29</v>
      </c>
      <c r="H80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62</v>
      </c>
      <c r="I80" s="5">
        <f>IFERROR(IF(표42[[#This Row],[스테이지]]=1,표42[[#This Row],[예상 소모 시간(초)]],$I79+표42[[#This Row],[예상 소모 시간(초)]]),"")</f>
        <v>2942.9999999999995</v>
      </c>
      <c r="J80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50</v>
      </c>
      <c r="K80" s="5">
        <f>IFERROR(INDEX(표1_51121417202332[누적 플레이어 획득 재화량],MATCH(표42[[#This Row],[스테이지]],표1_51121417202332[스테이지],0)),"")</f>
        <v>2884</v>
      </c>
      <c r="L80" s="5">
        <f>IFERROR(INDEX(표1_511214172023[누적 획득 경험치],MATCH(표42[[#This Row],[스테이지]],표1_511214172023[스테이지],0)),"")</f>
        <v>3069</v>
      </c>
      <c r="N80" s="2">
        <v>41</v>
      </c>
      <c r="O80" s="5">
        <f>IF(표45[[#This Row],[No.]]&lt;=$E$3,표45[[#This Row],[No.]],"")</f>
        <v>41</v>
      </c>
      <c r="P80" s="2">
        <f>IFERROR(IF(표45[[#This Row],[스테이지]]&lt;=표43[표시 스테이지],표46[플레이어 체력],""),"")</f>
        <v>100</v>
      </c>
      <c r="Q80" s="2">
        <f>IFERROR(INDEX(표1_58[최종 적 공격력],MATCH(표45[[#This Row],[스테이지]],표1_58[스테이지],0)),"")</f>
        <v>220</v>
      </c>
      <c r="R80" s="13">
        <f>IFERROR(IF(표45[[#This Row],[적 공격력]]/표45[[#This Row],[플레이어 체력]]&gt;=1,100%,표45[[#This Row],[적 공격력]]/표45[[#This Row],[플레이어 체력]]),"")</f>
        <v>1</v>
      </c>
    </row>
    <row r="81" spans="2:18">
      <c r="B81" s="2">
        <v>42</v>
      </c>
      <c r="C81" s="5">
        <f>IF(표42[[#This Row],[No.]]&lt;=$E$3,표42[[#This Row],[No.]],"")</f>
        <v>42</v>
      </c>
      <c r="D81" s="2">
        <f>IFERROR(INDEX(표1_5[최종 적 체력],MATCH(표42[[#This Row],[스테이지]],표1_5[스테이지],0)),"")</f>
        <v>875</v>
      </c>
      <c r="E81" s="2">
        <f>IFERROR(IF(표42[[#This Row],[스테이지]]&lt;=표43[표시 스테이지],표46[플레이어 공격력],""),"")</f>
        <v>30</v>
      </c>
      <c r="F81" s="2">
        <f>IFERROR(INDEX(표1_5112[최종 적 공격 딜레이],MATCH(표42[[#This Row],[스테이지]],표1_5112[스테이지],0)),"")</f>
        <v>1.8999999999999995</v>
      </c>
      <c r="G81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30</v>
      </c>
      <c r="H81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58.999999999999986</v>
      </c>
      <c r="I81" s="5">
        <f>IFERROR(IF(표42[[#This Row],[스테이지]]=1,표42[[#This Row],[예상 소모 시간(초)]],$I80+표42[[#This Row],[예상 소모 시간(초)]]),"")</f>
        <v>3001.9999999999995</v>
      </c>
      <c r="J81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51</v>
      </c>
      <c r="K81" s="5">
        <f>IFERROR(INDEX(표1_51121417202332[누적 플레이어 획득 재화량],MATCH(표42[[#This Row],[스테이지]],표1_51121417202332[스테이지],0)),"")</f>
        <v>3083</v>
      </c>
      <c r="L81" s="5">
        <f>IFERROR(INDEX(표1_511214172023[누적 획득 경험치],MATCH(표42[[#This Row],[스테이지]],표1_511214172023[스테이지],0)),"")</f>
        <v>3278</v>
      </c>
      <c r="N81" s="2">
        <v>42</v>
      </c>
      <c r="O81" s="5">
        <f>IF(표45[[#This Row],[No.]]&lt;=$E$3,표45[[#This Row],[No.]],"")</f>
        <v>42</v>
      </c>
      <c r="P81" s="2">
        <f>IFERROR(IF(표45[[#This Row],[스테이지]]&lt;=표43[표시 스테이지],표46[플레이어 체력],""),"")</f>
        <v>100</v>
      </c>
      <c r="Q81" s="2">
        <f>IFERROR(INDEX(표1_58[최종 적 공격력],MATCH(표45[[#This Row],[스테이지]],표1_58[스테이지],0)),"")</f>
        <v>222.5</v>
      </c>
      <c r="R81" s="13">
        <f>IFERROR(IF(표45[[#This Row],[적 공격력]]/표45[[#This Row],[플레이어 체력]]&gt;=1,100%,표45[[#This Row],[적 공격력]]/표45[[#This Row],[플레이어 체력]]),"")</f>
        <v>1</v>
      </c>
    </row>
    <row r="82" spans="2:18">
      <c r="B82" s="2">
        <v>43</v>
      </c>
      <c r="C82" s="5">
        <f>IF(표42[[#This Row],[No.]]&lt;=$E$3,표42[[#This Row],[No.]],"")</f>
        <v>43</v>
      </c>
      <c r="D82" s="2">
        <f>IFERROR(INDEX(표1_5[최종 적 체력],MATCH(표42[[#This Row],[스테이지]],표1_5[스테이지],0)),"")</f>
        <v>890</v>
      </c>
      <c r="E82" s="2">
        <f>IFERROR(IF(표42[[#This Row],[스테이지]]&lt;=표43[표시 스테이지],표46[플레이어 공격력],""),"")</f>
        <v>30</v>
      </c>
      <c r="F82" s="2">
        <f>IFERROR(INDEX(표1_5112[최종 적 공격 딜레이],MATCH(표42[[#This Row],[스테이지]],표1_5112[스테이지],0)),"")</f>
        <v>1.7999999999999998</v>
      </c>
      <c r="G82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30</v>
      </c>
      <c r="H82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55.999999999999993</v>
      </c>
      <c r="I82" s="5">
        <f>IFERROR(IF(표42[[#This Row],[스테이지]]=1,표42[[#This Row],[예상 소모 시간(초)]],$I81+표42[[#This Row],[예상 소모 시간(초)]]),"")</f>
        <v>3057.9999999999995</v>
      </c>
      <c r="J82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51</v>
      </c>
      <c r="K82" s="5">
        <f>IFERROR(INDEX(표1_51121417202332[누적 플레이어 획득 재화량],MATCH(표42[[#This Row],[스테이지]],표1_51121417202332[스테이지],0)),"")</f>
        <v>3290</v>
      </c>
      <c r="L82" s="5">
        <f>IFERROR(INDEX(표1_511214172023[누적 획득 경험치],MATCH(표42[[#This Row],[스테이지]],표1_511214172023[스테이지],0)),"")</f>
        <v>3495</v>
      </c>
      <c r="N82" s="2">
        <v>43</v>
      </c>
      <c r="O82" s="5">
        <f>IF(표45[[#This Row],[No.]]&lt;=$E$3,표45[[#This Row],[No.]],"")</f>
        <v>43</v>
      </c>
      <c r="P82" s="2">
        <f>IFERROR(IF(표45[[#This Row],[스테이지]]&lt;=표43[표시 스테이지],표46[플레이어 체력],""),"")</f>
        <v>100</v>
      </c>
      <c r="Q82" s="2">
        <f>IFERROR(INDEX(표1_58[최종 적 공격력],MATCH(표45[[#This Row],[스테이지]],표1_58[스테이지],0)),"")</f>
        <v>225</v>
      </c>
      <c r="R82" s="13">
        <f>IFERROR(IF(표45[[#This Row],[적 공격력]]/표45[[#This Row],[플레이어 체력]]&gt;=1,100%,표45[[#This Row],[적 공격력]]/표45[[#This Row],[플레이어 체력]]),"")</f>
        <v>1</v>
      </c>
    </row>
    <row r="83" spans="2:18">
      <c r="B83" s="2">
        <v>44</v>
      </c>
      <c r="C83" s="5">
        <f>IF(표42[[#This Row],[No.]]&lt;=$E$3,표42[[#This Row],[No.]],"")</f>
        <v>44</v>
      </c>
      <c r="D83" s="2">
        <f>IFERROR(INDEX(표1_5[최종 적 체력],MATCH(표42[[#This Row],[스테이지]],표1_5[스테이지],0)),"")</f>
        <v>905</v>
      </c>
      <c r="E83" s="2">
        <f>IFERROR(IF(표42[[#This Row],[스테이지]]&lt;=표43[표시 스테이지],표46[플레이어 공격력],""),"")</f>
        <v>30</v>
      </c>
      <c r="F83" s="2">
        <f>IFERROR(INDEX(표1_5112[최종 적 공격 딜레이],MATCH(표42[[#This Row],[스테이지]],표1_5112[스테이지],0)),"")</f>
        <v>1.7000000000000002</v>
      </c>
      <c r="G83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31</v>
      </c>
      <c r="H83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54.7</v>
      </c>
      <c r="I83" s="5">
        <f>IFERROR(IF(표42[[#This Row],[스테이지]]=1,표42[[#This Row],[예상 소모 시간(초)]],$I82+표42[[#This Row],[예상 소모 시간(초)]]),"")</f>
        <v>3112.6999999999994</v>
      </c>
      <c r="J83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52</v>
      </c>
      <c r="K83" s="5">
        <f>IFERROR(INDEX(표1_51121417202332[누적 플레이어 획득 재화량],MATCH(표42[[#This Row],[스테이지]],표1_51121417202332[스테이지],0)),"")</f>
        <v>3505</v>
      </c>
      <c r="L83" s="5">
        <f>IFERROR(INDEX(표1_511214172023[누적 획득 경험치],MATCH(표42[[#This Row],[스테이지]],표1_511214172023[스테이지],0)),"")</f>
        <v>3720</v>
      </c>
      <c r="N83" s="2">
        <v>44</v>
      </c>
      <c r="O83" s="5">
        <f>IF(표45[[#This Row],[No.]]&lt;=$E$3,표45[[#This Row],[No.]],"")</f>
        <v>44</v>
      </c>
      <c r="P83" s="2">
        <f>IFERROR(IF(표45[[#This Row],[스테이지]]&lt;=표43[표시 스테이지],표46[플레이어 체력],""),"")</f>
        <v>100</v>
      </c>
      <c r="Q83" s="2">
        <f>IFERROR(INDEX(표1_58[최종 적 공격력],MATCH(표45[[#This Row],[스테이지]],표1_58[스테이지],0)),"")</f>
        <v>227.5</v>
      </c>
      <c r="R83" s="13">
        <f>IFERROR(IF(표45[[#This Row],[적 공격력]]/표45[[#This Row],[플레이어 체력]]&gt;=1,100%,표45[[#This Row],[적 공격력]]/표45[[#This Row],[플레이어 체력]]),"")</f>
        <v>1</v>
      </c>
    </row>
    <row r="84" spans="2:18">
      <c r="B84" s="2">
        <v>45</v>
      </c>
      <c r="C84" s="5">
        <f>IF(표42[[#This Row],[No.]]&lt;=$E$3,표42[[#This Row],[No.]],"")</f>
        <v>45</v>
      </c>
      <c r="D84" s="2">
        <f>IFERROR(INDEX(표1_5[최종 적 체력],MATCH(표42[[#This Row],[스테이지]],표1_5[스테이지],0)),"")</f>
        <v>920</v>
      </c>
      <c r="E84" s="2">
        <f>IFERROR(IF(표42[[#This Row],[스테이지]]&lt;=표43[표시 스테이지],표46[플레이어 공격력],""),"")</f>
        <v>30</v>
      </c>
      <c r="F84" s="2">
        <f>IFERROR(INDEX(표1_5112[최종 적 공격 딜레이],MATCH(표42[[#This Row],[스테이지]],표1_5112[스테이지],0)),"")</f>
        <v>1.5999999999999996</v>
      </c>
      <c r="G84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31</v>
      </c>
      <c r="H84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51.599999999999987</v>
      </c>
      <c r="I84" s="5">
        <f>IFERROR(IF(표42[[#This Row],[스테이지]]=1,표42[[#This Row],[예상 소모 시간(초)]],$I83+표42[[#This Row],[예상 소모 시간(초)]]),"")</f>
        <v>3164.2999999999993</v>
      </c>
      <c r="J84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53</v>
      </c>
      <c r="K84" s="5">
        <f>IFERROR(INDEX(표1_51121417202332[누적 플레이어 획득 재화량],MATCH(표42[[#This Row],[스테이지]],표1_51121417202332[스테이지],0)),"")</f>
        <v>3729</v>
      </c>
      <c r="L84" s="5">
        <f>IFERROR(INDEX(표1_511214172023[누적 획득 경험치],MATCH(표42[[#This Row],[스테이지]],표1_511214172023[스테이지],0)),"")</f>
        <v>3954</v>
      </c>
      <c r="N84" s="2">
        <v>45</v>
      </c>
      <c r="O84" s="5">
        <f>IF(표45[[#This Row],[No.]]&lt;=$E$3,표45[[#This Row],[No.]],"")</f>
        <v>45</v>
      </c>
      <c r="P84" s="2">
        <f>IFERROR(IF(표45[[#This Row],[스테이지]]&lt;=표43[표시 스테이지],표46[플레이어 체력],""),"")</f>
        <v>100</v>
      </c>
      <c r="Q84" s="2">
        <f>IFERROR(INDEX(표1_58[최종 적 공격력],MATCH(표45[[#This Row],[스테이지]],표1_58[스테이지],0)),"")</f>
        <v>230</v>
      </c>
      <c r="R84" s="13">
        <f>IFERROR(IF(표45[[#This Row],[적 공격력]]/표45[[#This Row],[플레이어 체력]]&gt;=1,100%,표45[[#This Row],[적 공격력]]/표45[[#This Row],[플레이어 체력]]),"")</f>
        <v>1</v>
      </c>
    </row>
    <row r="85" spans="2:18">
      <c r="B85" s="2">
        <v>46</v>
      </c>
      <c r="C85" s="5">
        <f>IF(표42[[#This Row],[No.]]&lt;=$E$3,표42[[#This Row],[No.]],"")</f>
        <v>46</v>
      </c>
      <c r="D85" s="2">
        <f>IFERROR(INDEX(표1_5[최종 적 체력],MATCH(표42[[#This Row],[스테이지]],표1_5[스테이지],0)),"")</f>
        <v>935</v>
      </c>
      <c r="E85" s="2">
        <f>IFERROR(IF(표42[[#This Row],[스테이지]]&lt;=표43[표시 스테이지],표46[플레이어 공격력],""),"")</f>
        <v>30</v>
      </c>
      <c r="F85" s="2">
        <f>IFERROR(INDEX(표1_5112[최종 적 공격 딜레이],MATCH(표42[[#This Row],[스테이지]],표1_5112[스테이지],0)),"")</f>
        <v>1.5</v>
      </c>
      <c r="G85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32</v>
      </c>
      <c r="H85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50</v>
      </c>
      <c r="I85" s="5">
        <f>IFERROR(IF(표42[[#This Row],[스테이지]]=1,표42[[#This Row],[예상 소모 시간(초)]],$I84+표42[[#This Row],[예상 소모 시간(초)]]),"")</f>
        <v>3214.2999999999993</v>
      </c>
      <c r="J85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54</v>
      </c>
      <c r="K85" s="5">
        <f>IFERROR(INDEX(표1_51121417202332[누적 플레이어 획득 재화량],MATCH(표42[[#This Row],[스테이지]],표1_51121417202332[스테이지],0)),"")</f>
        <v>3977</v>
      </c>
      <c r="L85" s="5">
        <f>IFERROR(INDEX(표1_511214172023[누적 획득 경험치],MATCH(표42[[#This Row],[스테이지]],표1_511214172023[스테이지],0)),"")</f>
        <v>4217</v>
      </c>
      <c r="N85" s="2">
        <v>46</v>
      </c>
      <c r="O85" s="5">
        <f>IF(표45[[#This Row],[No.]]&lt;=$E$3,표45[[#This Row],[No.]],"")</f>
        <v>46</v>
      </c>
      <c r="P85" s="2">
        <f>IFERROR(IF(표45[[#This Row],[스테이지]]&lt;=표43[표시 스테이지],표46[플레이어 체력],""),"")</f>
        <v>100</v>
      </c>
      <c r="Q85" s="2">
        <f>IFERROR(INDEX(표1_58[최종 적 공격력],MATCH(표45[[#This Row],[스테이지]],표1_58[스테이지],0)),"")</f>
        <v>232.5</v>
      </c>
      <c r="R85" s="13">
        <f>IFERROR(IF(표45[[#This Row],[적 공격력]]/표45[[#This Row],[플레이어 체력]]&gt;=1,100%,표45[[#This Row],[적 공격력]]/표45[[#This Row],[플레이어 체력]]),"")</f>
        <v>1</v>
      </c>
    </row>
    <row r="86" spans="2:18">
      <c r="B86" s="2">
        <v>47</v>
      </c>
      <c r="C86" s="5">
        <f>IF(표42[[#This Row],[No.]]&lt;=$E$3,표42[[#This Row],[No.]],"")</f>
        <v>47</v>
      </c>
      <c r="D86" s="2">
        <f>IFERROR(INDEX(표1_5[최종 적 체력],MATCH(표42[[#This Row],[스테이지]],표1_5[스테이지],0)),"")</f>
        <v>950</v>
      </c>
      <c r="E86" s="2">
        <f>IFERROR(IF(표42[[#This Row],[스테이지]]&lt;=표43[표시 스테이지],표46[플레이어 공격력],""),"")</f>
        <v>30</v>
      </c>
      <c r="F86" s="2">
        <f>IFERROR(INDEX(표1_5112[최종 적 공격 딜레이],MATCH(표42[[#This Row],[스테이지]],표1_5112[스테이지],0)),"")</f>
        <v>1.3999999999999995</v>
      </c>
      <c r="G86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32</v>
      </c>
      <c r="H86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46.799999999999983</v>
      </c>
      <c r="I86" s="5">
        <f>IFERROR(IF(표42[[#This Row],[스테이지]]=1,표42[[#This Row],[예상 소모 시간(초)]],$I85+표42[[#This Row],[예상 소모 시간(초)]]),"")</f>
        <v>3261.0999999999995</v>
      </c>
      <c r="J86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55</v>
      </c>
      <c r="K86" s="5">
        <f>IFERROR(INDEX(표1_51121417202332[누적 플레이어 획득 재화량],MATCH(표42[[#This Row],[스테이지]],표1_51121417202332[스테이지],0)),"")</f>
        <v>4234</v>
      </c>
      <c r="L86" s="5">
        <f>IFERROR(INDEX(표1_511214172023[누적 획득 경험치],MATCH(표42[[#This Row],[스테이지]],표1_511214172023[스테이지],0)),"")</f>
        <v>4489</v>
      </c>
      <c r="N86" s="2">
        <v>47</v>
      </c>
      <c r="O86" s="5">
        <f>IF(표45[[#This Row],[No.]]&lt;=$E$3,표45[[#This Row],[No.]],"")</f>
        <v>47</v>
      </c>
      <c r="P86" s="2">
        <f>IFERROR(IF(표45[[#This Row],[스테이지]]&lt;=표43[표시 스테이지],표46[플레이어 체력],""),"")</f>
        <v>100</v>
      </c>
      <c r="Q86" s="2">
        <f>IFERROR(INDEX(표1_58[최종 적 공격력],MATCH(표45[[#This Row],[스테이지]],표1_58[스테이지],0)),"")</f>
        <v>235</v>
      </c>
      <c r="R86" s="13">
        <f>IFERROR(IF(표45[[#This Row],[적 공격력]]/표45[[#This Row],[플레이어 체력]]&gt;=1,100%,표45[[#This Row],[적 공격력]]/표45[[#This Row],[플레이어 체력]]),"")</f>
        <v>1</v>
      </c>
    </row>
    <row r="87" spans="2:18">
      <c r="B87" s="2">
        <v>48</v>
      </c>
      <c r="C87" s="5">
        <f>IF(표42[[#This Row],[No.]]&lt;=$E$3,표42[[#This Row],[No.]],"")</f>
        <v>48</v>
      </c>
      <c r="D87" s="2">
        <f>IFERROR(INDEX(표1_5[최종 적 체력],MATCH(표42[[#This Row],[스테이지]],표1_5[스테이지],0)),"")</f>
        <v>965</v>
      </c>
      <c r="E87" s="2">
        <f>IFERROR(IF(표42[[#This Row],[스테이지]]&lt;=표43[표시 스테이지],표46[플레이어 공격력],""),"")</f>
        <v>30</v>
      </c>
      <c r="F87" s="2">
        <f>IFERROR(INDEX(표1_5112[최종 적 공격 딜레이],MATCH(표42[[#This Row],[스테이지]],표1_5112[스테이지],0)),"")</f>
        <v>1.2999999999999998</v>
      </c>
      <c r="G87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33</v>
      </c>
      <c r="H87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44.899999999999991</v>
      </c>
      <c r="I87" s="5">
        <f>IFERROR(IF(표42[[#This Row],[스테이지]]=1,표42[[#This Row],[예상 소모 시간(초)]],$I86+표42[[#This Row],[예상 소모 시간(초)]]),"")</f>
        <v>3305.9999999999995</v>
      </c>
      <c r="J87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56</v>
      </c>
      <c r="K87" s="5">
        <f>IFERROR(INDEX(표1_51121417202332[누적 플레이어 획득 재화량],MATCH(표42[[#This Row],[스테이지]],표1_51121417202332[스테이지],0)),"")</f>
        <v>4500</v>
      </c>
      <c r="L87" s="5">
        <f>IFERROR(INDEX(표1_511214172023[누적 획득 경험치],MATCH(표42[[#This Row],[스테이지]],표1_511214172023[스테이지],0)),"")</f>
        <v>4770</v>
      </c>
      <c r="N87" s="2">
        <v>48</v>
      </c>
      <c r="O87" s="5">
        <f>IF(표45[[#This Row],[No.]]&lt;=$E$3,표45[[#This Row],[No.]],"")</f>
        <v>48</v>
      </c>
      <c r="P87" s="2">
        <f>IFERROR(IF(표45[[#This Row],[스테이지]]&lt;=표43[표시 스테이지],표46[플레이어 체력],""),"")</f>
        <v>100</v>
      </c>
      <c r="Q87" s="2">
        <f>IFERROR(INDEX(표1_58[최종 적 공격력],MATCH(표45[[#This Row],[스테이지]],표1_58[스테이지],0)),"")</f>
        <v>237.5</v>
      </c>
      <c r="R87" s="13">
        <f>IFERROR(IF(표45[[#This Row],[적 공격력]]/표45[[#This Row],[플레이어 체력]]&gt;=1,100%,표45[[#This Row],[적 공격력]]/표45[[#This Row],[플레이어 체력]]),"")</f>
        <v>1</v>
      </c>
    </row>
    <row r="88" spans="2:18">
      <c r="B88" s="2">
        <v>49</v>
      </c>
      <c r="C88" s="5">
        <f>IF(표42[[#This Row],[No.]]&lt;=$E$3,표42[[#This Row],[No.]],"")</f>
        <v>49</v>
      </c>
      <c r="D88" s="2">
        <f>IFERROR(INDEX(표1_5[최종 적 체력],MATCH(표42[[#This Row],[스테이지]],표1_5[스테이지],0)),"")</f>
        <v>980</v>
      </c>
      <c r="E88" s="2">
        <f>IFERROR(IF(표42[[#This Row],[스테이지]]&lt;=표43[표시 스테이지],표46[플레이어 공격력],""),"")</f>
        <v>30</v>
      </c>
      <c r="F88" s="2">
        <f>IFERROR(INDEX(표1_5112[최종 적 공격 딜레이],MATCH(표42[[#This Row],[스테이지]],표1_5112[스테이지],0)),"")</f>
        <v>1.1999999999999993</v>
      </c>
      <c r="G88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33</v>
      </c>
      <c r="H88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41.59999999999998</v>
      </c>
      <c r="I88" s="5">
        <f>IFERROR(IF(표42[[#This Row],[스테이지]]=1,표42[[#This Row],[예상 소모 시간(초)]],$I87+표42[[#This Row],[예상 소모 시간(초)]]),"")</f>
        <v>3347.5999999999995</v>
      </c>
      <c r="J88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56</v>
      </c>
      <c r="K88" s="5">
        <f>IFERROR(INDEX(표1_51121417202332[누적 플레이어 획득 재화량],MATCH(표42[[#This Row],[스테이지]],표1_51121417202332[스테이지],0)),"")</f>
        <v>4775</v>
      </c>
      <c r="L88" s="5">
        <f>IFERROR(INDEX(표1_511214172023[누적 획득 경험치],MATCH(표42[[#This Row],[스테이지]],표1_511214172023[스테이지],0)),"")</f>
        <v>5060</v>
      </c>
      <c r="N88" s="2">
        <v>49</v>
      </c>
      <c r="O88" s="5">
        <f>IF(표45[[#This Row],[No.]]&lt;=$E$3,표45[[#This Row],[No.]],"")</f>
        <v>49</v>
      </c>
      <c r="P88" s="2">
        <f>IFERROR(IF(표45[[#This Row],[스테이지]]&lt;=표43[표시 스테이지],표46[플레이어 체력],""),"")</f>
        <v>100</v>
      </c>
      <c r="Q88" s="2">
        <f>IFERROR(INDEX(표1_58[최종 적 공격력],MATCH(표45[[#This Row],[스테이지]],표1_58[스테이지],0)),"")</f>
        <v>240</v>
      </c>
      <c r="R88" s="13">
        <f>IFERROR(IF(표45[[#This Row],[적 공격력]]/표45[[#This Row],[플레이어 체력]]&gt;=1,100%,표45[[#This Row],[적 공격력]]/표45[[#This Row],[플레이어 체력]]),"")</f>
        <v>1</v>
      </c>
    </row>
    <row r="89" spans="2:18">
      <c r="B89" s="2">
        <v>50</v>
      </c>
      <c r="C89" s="5">
        <f>IF(표42[[#This Row],[No.]]&lt;=$E$3,표42[[#This Row],[No.]],"")</f>
        <v>50</v>
      </c>
      <c r="D89" s="2">
        <f>IFERROR(INDEX(표1_5[최종 적 체력],MATCH(표42[[#This Row],[스테이지]],표1_5[스테이지],0)),"")</f>
        <v>995</v>
      </c>
      <c r="E89" s="2">
        <f>IFERROR(IF(표42[[#This Row],[스테이지]]&lt;=표43[표시 스테이지],표46[플레이어 공격력],""),"")</f>
        <v>30</v>
      </c>
      <c r="F89" s="2">
        <f>IFERROR(INDEX(표1_5112[최종 적 공격 딜레이],MATCH(표42[[#This Row],[스테이지]],표1_5112[스테이지],0)),"")</f>
        <v>1.0999999999999996</v>
      </c>
      <c r="G89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34</v>
      </c>
      <c r="H89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39.399999999999991</v>
      </c>
      <c r="I89" s="5">
        <f>IFERROR(IF(표42[[#This Row],[스테이지]]=1,표42[[#This Row],[예상 소모 시간(초)]],$I88+표42[[#This Row],[예상 소모 시간(초)]]),"")</f>
        <v>3386.9999999999995</v>
      </c>
      <c r="J89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57</v>
      </c>
      <c r="K89" s="5">
        <f>IFERROR(INDEX(표1_51121417202332[누적 플레이어 획득 재화량],MATCH(표42[[#This Row],[스테이지]],표1_51121417202332[스테이지],0)),"")</f>
        <v>5060</v>
      </c>
      <c r="L89" s="5">
        <f>IFERROR(INDEX(표1_511214172023[누적 획득 경험치],MATCH(표42[[#This Row],[스테이지]],표1_511214172023[스테이지],0)),"")</f>
        <v>5360</v>
      </c>
      <c r="N89" s="2">
        <v>50</v>
      </c>
      <c r="O89" s="5">
        <f>IF(표45[[#This Row],[No.]]&lt;=$E$3,표45[[#This Row],[No.]],"")</f>
        <v>50</v>
      </c>
      <c r="P89" s="2">
        <f>IFERROR(IF(표45[[#This Row],[스테이지]]&lt;=표43[표시 스테이지],표46[플레이어 체력],""),"")</f>
        <v>100</v>
      </c>
      <c r="Q89" s="2">
        <f>IFERROR(INDEX(표1_58[최종 적 공격력],MATCH(표45[[#This Row],[스테이지]],표1_58[스테이지],0)),"")</f>
        <v>242.5</v>
      </c>
      <c r="R89" s="13">
        <f>IFERROR(IF(표45[[#This Row],[적 공격력]]/표45[[#This Row],[플레이어 체력]]&gt;=1,100%,표45[[#This Row],[적 공격력]]/표45[[#This Row],[플레이어 체력]]),"")</f>
        <v>1</v>
      </c>
    </row>
    <row r="90" spans="2:18">
      <c r="B90" s="2">
        <v>51</v>
      </c>
      <c r="C90" s="5">
        <f>IF(표42[[#This Row],[No.]]&lt;=$E$3,표42[[#This Row],[No.]],"")</f>
        <v>51</v>
      </c>
      <c r="D90" s="2">
        <f>IFERROR(INDEX(표1_5[최종 적 체력],MATCH(표42[[#This Row],[스테이지]],표1_5[스테이지],0)),"")</f>
        <v>1050</v>
      </c>
      <c r="E90" s="2">
        <f>IFERROR(IF(표42[[#This Row],[스테이지]]&lt;=표43[표시 스테이지],표46[플레이어 공격력],""),"")</f>
        <v>30</v>
      </c>
      <c r="F90" s="2">
        <f>IFERROR(INDEX(표1_5112[최종 적 공격 딜레이],MATCH(표42[[#This Row],[스테이지]],표1_5112[스테이지],0)),"")</f>
        <v>1</v>
      </c>
      <c r="G90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35</v>
      </c>
      <c r="H90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39</v>
      </c>
      <c r="I90" s="5">
        <f>IFERROR(IF(표42[[#This Row],[스테이지]]=1,표42[[#This Row],[예상 소모 시간(초)]],$I89+표42[[#This Row],[예상 소모 시간(초)]]),"")</f>
        <v>3425.9999999999995</v>
      </c>
      <c r="J90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58</v>
      </c>
      <c r="K90" s="5">
        <f>IFERROR(INDEX(표1_51121417202332[누적 플레이어 획득 재화량],MATCH(표42[[#This Row],[스테이지]],표1_51121417202332[스테이지],0)),"")</f>
        <v>5355</v>
      </c>
      <c r="L90" s="5">
        <f>IFERROR(INDEX(표1_511214172023[누적 획득 경험치],MATCH(표42[[#This Row],[스테이지]],표1_511214172023[스테이지],0)),"")</f>
        <v>5670</v>
      </c>
      <c r="N90" s="2">
        <v>51</v>
      </c>
      <c r="O90" s="5">
        <f>IF(표45[[#This Row],[No.]]&lt;=$E$3,표45[[#This Row],[No.]],"")</f>
        <v>51</v>
      </c>
      <c r="P90" s="2">
        <f>IFERROR(IF(표45[[#This Row],[스테이지]]&lt;=표43[표시 스테이지],표46[플레이어 체력],""),"")</f>
        <v>100</v>
      </c>
      <c r="Q90" s="2">
        <f>IFERROR(INDEX(표1_58[최종 적 공격력],MATCH(표45[[#This Row],[스테이지]],표1_58[스테이지],0)),"")</f>
        <v>265</v>
      </c>
      <c r="R90" s="13">
        <f>IFERROR(IF(표45[[#This Row],[적 공격력]]/표45[[#This Row],[플레이어 체력]]&gt;=1,100%,표45[[#This Row],[적 공격력]]/표45[[#This Row],[플레이어 체력]]),"")</f>
        <v>1</v>
      </c>
    </row>
    <row r="91" spans="2:18">
      <c r="B91" s="2">
        <v>52</v>
      </c>
      <c r="C91" s="5">
        <f>IF(표42[[#This Row],[No.]]&lt;=$E$3,표42[[#This Row],[No.]],"")</f>
        <v>52</v>
      </c>
      <c r="D91" s="2">
        <f>IFERROR(INDEX(표1_5[최종 적 체력],MATCH(표42[[#This Row],[스테이지]],표1_5[스테이지],0)),"")</f>
        <v>1065</v>
      </c>
      <c r="E91" s="2">
        <f>IFERROR(IF(표42[[#This Row],[스테이지]]&lt;=표43[표시 스테이지],표46[플레이어 공격력],""),"")</f>
        <v>30</v>
      </c>
      <c r="F91" s="2">
        <f>IFERROR(INDEX(표1_5112[최종 적 공격 딜레이],MATCH(표42[[#This Row],[스테이지]],표1_5112[스테이지],0)),"")</f>
        <v>1</v>
      </c>
      <c r="G91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36</v>
      </c>
      <c r="H91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38</v>
      </c>
      <c r="I91" s="5">
        <f>IFERROR(IF(표42[[#This Row],[스테이지]]=1,표42[[#This Row],[예상 소모 시간(초)]],$I90+표42[[#This Row],[예상 소모 시간(초)]]),"")</f>
        <v>3463.9999999999995</v>
      </c>
      <c r="J91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58</v>
      </c>
      <c r="K91" s="5">
        <f>IFERROR(INDEX(표1_51121417202332[누적 플레이어 획득 재화량],MATCH(표42[[#This Row],[스테이지]],표1_51121417202332[스테이지],0)),"")</f>
        <v>5660</v>
      </c>
      <c r="L91" s="5">
        <f>IFERROR(INDEX(표1_511214172023[누적 획득 경험치],MATCH(표42[[#This Row],[스테이지]],표1_511214172023[스테이지],0)),"")</f>
        <v>5990</v>
      </c>
      <c r="N91" s="2">
        <v>52</v>
      </c>
      <c r="O91" s="5">
        <f>IF(표45[[#This Row],[No.]]&lt;=$E$3,표45[[#This Row],[No.]],"")</f>
        <v>52</v>
      </c>
      <c r="P91" s="2">
        <f>IFERROR(IF(표45[[#This Row],[스테이지]]&lt;=표43[표시 스테이지],표46[플레이어 체력],""),"")</f>
        <v>100</v>
      </c>
      <c r="Q91" s="2">
        <f>IFERROR(INDEX(표1_58[최종 적 공격력],MATCH(표45[[#This Row],[스테이지]],표1_58[스테이지],0)),"")</f>
        <v>267.5</v>
      </c>
      <c r="R91" s="13">
        <f>IFERROR(IF(표45[[#This Row],[적 공격력]]/표45[[#This Row],[플레이어 체력]]&gt;=1,100%,표45[[#This Row],[적 공격력]]/표45[[#This Row],[플레이어 체력]]),"")</f>
        <v>1</v>
      </c>
    </row>
    <row r="92" spans="2:18">
      <c r="B92" s="2">
        <v>53</v>
      </c>
      <c r="C92" s="5">
        <f>IF(표42[[#This Row],[No.]]&lt;=$E$3,표42[[#This Row],[No.]],"")</f>
        <v>53</v>
      </c>
      <c r="D92" s="2">
        <f>IFERROR(INDEX(표1_5[최종 적 체력],MATCH(표42[[#This Row],[스테이지]],표1_5[스테이지],0)),"")</f>
        <v>1080</v>
      </c>
      <c r="E92" s="2">
        <f>IFERROR(IF(표42[[#This Row],[스테이지]]&lt;=표43[표시 스테이지],표46[플레이어 공격력],""),"")</f>
        <v>30</v>
      </c>
      <c r="F92" s="2">
        <f>IFERROR(INDEX(표1_5112[최종 적 공격 딜레이],MATCH(표42[[#This Row],[스테이지]],표1_5112[스테이지],0)),"")</f>
        <v>1</v>
      </c>
      <c r="G92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36</v>
      </c>
      <c r="H92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38</v>
      </c>
      <c r="I92" s="5">
        <f>IFERROR(IF(표42[[#This Row],[스테이지]]=1,표42[[#This Row],[예상 소모 시간(초)]],$I91+표42[[#This Row],[예상 소모 시간(초)]]),"")</f>
        <v>3501.9999999999995</v>
      </c>
      <c r="J92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59</v>
      </c>
      <c r="K92" s="5">
        <f>IFERROR(INDEX(표1_51121417202332[누적 플레이어 획득 재화량],MATCH(표42[[#This Row],[스테이지]],표1_51121417202332[스테이지],0)),"")</f>
        <v>5975</v>
      </c>
      <c r="L92" s="5">
        <f>IFERROR(INDEX(표1_511214172023[누적 획득 경험치],MATCH(표42[[#This Row],[스테이지]],표1_511214172023[스테이지],0)),"")</f>
        <v>6320</v>
      </c>
      <c r="N92" s="2">
        <v>53</v>
      </c>
      <c r="O92" s="5">
        <f>IF(표45[[#This Row],[No.]]&lt;=$E$3,표45[[#This Row],[No.]],"")</f>
        <v>53</v>
      </c>
      <c r="P92" s="2">
        <f>IFERROR(IF(표45[[#This Row],[스테이지]]&lt;=표43[표시 스테이지],표46[플레이어 체력],""),"")</f>
        <v>100</v>
      </c>
      <c r="Q92" s="2">
        <f>IFERROR(INDEX(표1_58[최종 적 공격력],MATCH(표45[[#This Row],[스테이지]],표1_58[스테이지],0)),"")</f>
        <v>270</v>
      </c>
      <c r="R92" s="13">
        <f>IFERROR(IF(표45[[#This Row],[적 공격력]]/표45[[#This Row],[플레이어 체력]]&gt;=1,100%,표45[[#This Row],[적 공격력]]/표45[[#This Row],[플레이어 체력]]),"")</f>
        <v>1</v>
      </c>
    </row>
    <row r="93" spans="2:18">
      <c r="B93" s="2">
        <v>54</v>
      </c>
      <c r="C93" s="5">
        <f>IF(표42[[#This Row],[No.]]&lt;=$E$3,표42[[#This Row],[No.]],"")</f>
        <v>54</v>
      </c>
      <c r="D93" s="2">
        <f>IFERROR(INDEX(표1_5[최종 적 체력],MATCH(표42[[#This Row],[스테이지]],표1_5[스테이지],0)),"")</f>
        <v>1095</v>
      </c>
      <c r="E93" s="2">
        <f>IFERROR(IF(표42[[#This Row],[스테이지]]&lt;=표43[표시 스테이지],표46[플레이어 공격력],""),"")</f>
        <v>30</v>
      </c>
      <c r="F93" s="2">
        <f>IFERROR(INDEX(표1_5112[최종 적 공격 딜레이],MATCH(표42[[#This Row],[스테이지]],표1_5112[스테이지],0)),"")</f>
        <v>1</v>
      </c>
      <c r="G93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37</v>
      </c>
      <c r="H93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39</v>
      </c>
      <c r="I93" s="5">
        <f>IFERROR(IF(표42[[#This Row],[스테이지]]=1,표42[[#This Row],[예상 소모 시간(초)]],$I92+표42[[#This Row],[예상 소모 시간(초)]]),"")</f>
        <v>3540.9999999999995</v>
      </c>
      <c r="J93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60</v>
      </c>
      <c r="K93" s="5">
        <f>IFERROR(INDEX(표1_51121417202332[누적 플레이어 획득 재화량],MATCH(표42[[#This Row],[스테이지]],표1_51121417202332[스테이지],0)),"")</f>
        <v>6300</v>
      </c>
      <c r="L93" s="5">
        <f>IFERROR(INDEX(표1_511214172023[누적 획득 경험치],MATCH(표42[[#This Row],[스테이지]],표1_511214172023[스테이지],0)),"")</f>
        <v>6660</v>
      </c>
      <c r="N93" s="2">
        <v>54</v>
      </c>
      <c r="O93" s="5">
        <f>IF(표45[[#This Row],[No.]]&lt;=$E$3,표45[[#This Row],[No.]],"")</f>
        <v>54</v>
      </c>
      <c r="P93" s="2">
        <f>IFERROR(IF(표45[[#This Row],[스테이지]]&lt;=표43[표시 스테이지],표46[플레이어 체력],""),"")</f>
        <v>100</v>
      </c>
      <c r="Q93" s="2">
        <f>IFERROR(INDEX(표1_58[최종 적 공격력],MATCH(표45[[#This Row],[스테이지]],표1_58[스테이지],0)),"")</f>
        <v>272.5</v>
      </c>
      <c r="R93" s="13">
        <f>IFERROR(IF(표45[[#This Row],[적 공격력]]/표45[[#This Row],[플레이어 체력]]&gt;=1,100%,표45[[#This Row],[적 공격력]]/표45[[#This Row],[플레이어 체력]]),"")</f>
        <v>1</v>
      </c>
    </row>
    <row r="94" spans="2:18">
      <c r="B94" s="2">
        <v>55</v>
      </c>
      <c r="C94" s="5">
        <f>IF(표42[[#This Row],[No.]]&lt;=$E$3,표42[[#This Row],[No.]],"")</f>
        <v>55</v>
      </c>
      <c r="D94" s="2">
        <f>IFERROR(INDEX(표1_5[최종 적 체력],MATCH(표42[[#This Row],[스테이지]],표1_5[스테이지],0)),"")</f>
        <v>1110</v>
      </c>
      <c r="E94" s="2">
        <f>IFERROR(IF(표42[[#This Row],[스테이지]]&lt;=표43[표시 스테이지],표46[플레이어 공격력],""),"")</f>
        <v>30</v>
      </c>
      <c r="F94" s="2">
        <f>IFERROR(INDEX(표1_5112[최종 적 공격 딜레이],MATCH(표42[[#This Row],[스테이지]],표1_5112[스테이지],0)),"")</f>
        <v>1</v>
      </c>
      <c r="G94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37</v>
      </c>
      <c r="H94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39</v>
      </c>
      <c r="I94" s="5">
        <f>IFERROR(IF(표42[[#This Row],[스테이지]]=1,표42[[#This Row],[예상 소모 시간(초)]],$I93+표42[[#This Row],[예상 소모 시간(초)]]),"")</f>
        <v>3579.9999999999995</v>
      </c>
      <c r="J94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60</v>
      </c>
      <c r="K94" s="5">
        <f>IFERROR(INDEX(표1_51121417202332[누적 플레이어 획득 재화량],MATCH(표42[[#This Row],[스테이지]],표1_51121417202332[스테이지],0)),"")</f>
        <v>6636</v>
      </c>
      <c r="L94" s="5">
        <f>IFERROR(INDEX(표1_511214172023[누적 획득 경험치],MATCH(표42[[#This Row],[스테이지]],표1_511214172023[스테이지],0)),"")</f>
        <v>7011</v>
      </c>
      <c r="N94" s="2">
        <v>55</v>
      </c>
      <c r="O94" s="5">
        <f>IF(표45[[#This Row],[No.]]&lt;=$E$3,표45[[#This Row],[No.]],"")</f>
        <v>55</v>
      </c>
      <c r="P94" s="2">
        <f>IFERROR(IF(표45[[#This Row],[스테이지]]&lt;=표43[표시 스테이지],표46[플레이어 체력],""),"")</f>
        <v>100</v>
      </c>
      <c r="Q94" s="2">
        <f>IFERROR(INDEX(표1_58[최종 적 공격력],MATCH(표45[[#This Row],[스테이지]],표1_58[스테이지],0)),"")</f>
        <v>275</v>
      </c>
      <c r="R94" s="13">
        <f>IFERROR(IF(표45[[#This Row],[적 공격력]]/표45[[#This Row],[플레이어 체력]]&gt;=1,100%,표45[[#This Row],[적 공격력]]/표45[[#This Row],[플레이어 체력]]),"")</f>
        <v>1</v>
      </c>
    </row>
    <row r="95" spans="2:18">
      <c r="B95" s="2">
        <v>56</v>
      </c>
      <c r="C95" s="5">
        <f>IF(표42[[#This Row],[No.]]&lt;=$E$3,표42[[#This Row],[No.]],"")</f>
        <v>56</v>
      </c>
      <c r="D95" s="2">
        <f>IFERROR(INDEX(표1_5[최종 적 체력],MATCH(표42[[#This Row],[스테이지]],표1_5[스테이지],0)),"")</f>
        <v>1125</v>
      </c>
      <c r="E95" s="2">
        <f>IFERROR(IF(표42[[#This Row],[스테이지]]&lt;=표43[표시 스테이지],표46[플레이어 공격력],""),"")</f>
        <v>30</v>
      </c>
      <c r="F95" s="2">
        <f>IFERROR(INDEX(표1_5112[최종 적 공격 딜레이],MATCH(표42[[#This Row],[스테이지]],표1_5112[스테이지],0)),"")</f>
        <v>1</v>
      </c>
      <c r="G95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38</v>
      </c>
      <c r="H95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40</v>
      </c>
      <c r="I95" s="5">
        <f>IFERROR(IF(표42[[#This Row],[스테이지]]=1,표42[[#This Row],[예상 소모 시간(초)]],$I94+표42[[#This Row],[예상 소모 시간(초)]]),"")</f>
        <v>3619.9999999999995</v>
      </c>
      <c r="J95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61</v>
      </c>
      <c r="K95" s="5">
        <f>IFERROR(INDEX(표1_51121417202332[누적 플레이어 획득 재화량],MATCH(표42[[#This Row],[스테이지]],표1_51121417202332[스테이지],0)),"")</f>
        <v>6983</v>
      </c>
      <c r="L95" s="5">
        <f>IFERROR(INDEX(표1_511214172023[누적 획득 경험치],MATCH(표42[[#This Row],[스테이지]],표1_511214172023[스테이지],0)),"")</f>
        <v>7373</v>
      </c>
      <c r="N95" s="2">
        <v>56</v>
      </c>
      <c r="O95" s="5">
        <f>IF(표45[[#This Row],[No.]]&lt;=$E$3,표45[[#This Row],[No.]],"")</f>
        <v>56</v>
      </c>
      <c r="P95" s="2">
        <f>IFERROR(IF(표45[[#This Row],[스테이지]]&lt;=표43[표시 스테이지],표46[플레이어 체력],""),"")</f>
        <v>100</v>
      </c>
      <c r="Q95" s="2">
        <f>IFERROR(INDEX(표1_58[최종 적 공격력],MATCH(표45[[#This Row],[스테이지]],표1_58[스테이지],0)),"")</f>
        <v>277.5</v>
      </c>
      <c r="R95" s="13">
        <f>IFERROR(IF(표45[[#This Row],[적 공격력]]/표45[[#This Row],[플레이어 체력]]&gt;=1,100%,표45[[#This Row],[적 공격력]]/표45[[#This Row],[플레이어 체력]]),"")</f>
        <v>1</v>
      </c>
    </row>
    <row r="96" spans="2:18">
      <c r="B96" s="2">
        <v>57</v>
      </c>
      <c r="C96" s="5">
        <f>IF(표42[[#This Row],[No.]]&lt;=$E$3,표42[[#This Row],[No.]],"")</f>
        <v>57</v>
      </c>
      <c r="D96" s="2">
        <f>IFERROR(INDEX(표1_5[최종 적 체력],MATCH(표42[[#This Row],[스테이지]],표1_5[스테이지],0)),"")</f>
        <v>1140</v>
      </c>
      <c r="E96" s="2">
        <f>IFERROR(IF(표42[[#This Row],[스테이지]]&lt;=표43[표시 스테이지],표46[플레이어 공격력],""),"")</f>
        <v>30</v>
      </c>
      <c r="F96" s="2">
        <f>IFERROR(INDEX(표1_5112[최종 적 공격 딜레이],MATCH(표42[[#This Row],[스테이지]],표1_5112[스테이지],0)),"")</f>
        <v>1</v>
      </c>
      <c r="G96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38</v>
      </c>
      <c r="H96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40</v>
      </c>
      <c r="I96" s="5">
        <f>IFERROR(IF(표42[[#This Row],[스테이지]]=1,표42[[#This Row],[예상 소모 시간(초)]],$I95+표42[[#This Row],[예상 소모 시간(초)]]),"")</f>
        <v>3659.9999999999995</v>
      </c>
      <c r="J96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61</v>
      </c>
      <c r="K96" s="5">
        <f>IFERROR(INDEX(표1_51121417202332[누적 플레이어 획득 재화량],MATCH(표42[[#This Row],[스테이지]],표1_51121417202332[스테이지],0)),"")</f>
        <v>7341</v>
      </c>
      <c r="L96" s="5">
        <f>IFERROR(INDEX(표1_511214172023[누적 획득 경험치],MATCH(표42[[#This Row],[스테이지]],표1_511214172023[스테이지],0)),"")</f>
        <v>7746</v>
      </c>
      <c r="N96" s="2">
        <v>57</v>
      </c>
      <c r="O96" s="5">
        <f>IF(표45[[#This Row],[No.]]&lt;=$E$3,표45[[#This Row],[No.]],"")</f>
        <v>57</v>
      </c>
      <c r="P96" s="2">
        <f>IFERROR(IF(표45[[#This Row],[스테이지]]&lt;=표43[표시 스테이지],표46[플레이어 체력],""),"")</f>
        <v>100</v>
      </c>
      <c r="Q96" s="2">
        <f>IFERROR(INDEX(표1_58[최종 적 공격력],MATCH(표45[[#This Row],[스테이지]],표1_58[스테이지],0)),"")</f>
        <v>280</v>
      </c>
      <c r="R96" s="13">
        <f>IFERROR(IF(표45[[#This Row],[적 공격력]]/표45[[#This Row],[플레이어 체력]]&gt;=1,100%,표45[[#This Row],[적 공격력]]/표45[[#This Row],[플레이어 체력]]),"")</f>
        <v>1</v>
      </c>
    </row>
    <row r="97" spans="2:18">
      <c r="B97" s="2">
        <v>58</v>
      </c>
      <c r="C97" s="5">
        <f>IF(표42[[#This Row],[No.]]&lt;=$E$3,표42[[#This Row],[No.]],"")</f>
        <v>58</v>
      </c>
      <c r="D97" s="2">
        <f>IFERROR(INDEX(표1_5[최종 적 체력],MATCH(표42[[#This Row],[스테이지]],표1_5[스테이지],0)),"")</f>
        <v>1155</v>
      </c>
      <c r="E97" s="2">
        <f>IFERROR(IF(표42[[#This Row],[스테이지]]&lt;=표43[표시 스테이지],표46[플레이어 공격력],""),"")</f>
        <v>30</v>
      </c>
      <c r="F97" s="2">
        <f>IFERROR(INDEX(표1_5112[최종 적 공격 딜레이],MATCH(표42[[#This Row],[스테이지]],표1_5112[스테이지],0)),"")</f>
        <v>1</v>
      </c>
      <c r="G97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39</v>
      </c>
      <c r="H97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41</v>
      </c>
      <c r="I97" s="5">
        <f>IFERROR(IF(표42[[#This Row],[스테이지]]=1,표42[[#This Row],[예상 소모 시간(초)]],$I96+표42[[#This Row],[예상 소모 시간(초)]]),"")</f>
        <v>3700.9999999999995</v>
      </c>
      <c r="J97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62</v>
      </c>
      <c r="K97" s="5">
        <f>IFERROR(INDEX(표1_51121417202332[누적 플레이어 획득 재화량],MATCH(표42[[#This Row],[스테이지]],표1_51121417202332[스테이지],0)),"")</f>
        <v>7710</v>
      </c>
      <c r="L97" s="5">
        <f>IFERROR(INDEX(표1_511214172023[누적 획득 경험치],MATCH(표42[[#This Row],[스테이지]],표1_511214172023[스테이지],0)),"")</f>
        <v>8130</v>
      </c>
      <c r="N97" s="2">
        <v>58</v>
      </c>
      <c r="O97" s="5">
        <f>IF(표45[[#This Row],[No.]]&lt;=$E$3,표45[[#This Row],[No.]],"")</f>
        <v>58</v>
      </c>
      <c r="P97" s="2">
        <f>IFERROR(IF(표45[[#This Row],[스테이지]]&lt;=표43[표시 스테이지],표46[플레이어 체력],""),"")</f>
        <v>100</v>
      </c>
      <c r="Q97" s="2">
        <f>IFERROR(INDEX(표1_58[최종 적 공격력],MATCH(표45[[#This Row],[스테이지]],표1_58[스테이지],0)),"")</f>
        <v>282.5</v>
      </c>
      <c r="R97" s="13">
        <f>IFERROR(IF(표45[[#This Row],[적 공격력]]/표45[[#This Row],[플레이어 체력]]&gt;=1,100%,표45[[#This Row],[적 공격력]]/표45[[#This Row],[플레이어 체력]]),"")</f>
        <v>1</v>
      </c>
    </row>
    <row r="98" spans="2:18">
      <c r="B98" s="2">
        <v>59</v>
      </c>
      <c r="C98" s="5">
        <f>IF(표42[[#This Row],[No.]]&lt;=$E$3,표42[[#This Row],[No.]],"")</f>
        <v>59</v>
      </c>
      <c r="D98" s="2">
        <f>IFERROR(INDEX(표1_5[최종 적 체력],MATCH(표42[[#This Row],[스테이지]],표1_5[스테이지],0)),"")</f>
        <v>1170</v>
      </c>
      <c r="E98" s="2">
        <f>IFERROR(IF(표42[[#This Row],[스테이지]]&lt;=표43[표시 스테이지],표46[플레이어 공격력],""),"")</f>
        <v>30</v>
      </c>
      <c r="F98" s="2">
        <f>IFERROR(INDEX(표1_5112[최종 적 공격 딜레이],MATCH(표42[[#This Row],[스테이지]],표1_5112[스테이지],0)),"")</f>
        <v>1</v>
      </c>
      <c r="G98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39</v>
      </c>
      <c r="H98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41</v>
      </c>
      <c r="I98" s="5">
        <f>IFERROR(IF(표42[[#This Row],[스테이지]]=1,표42[[#This Row],[예상 소모 시간(초)]],$I97+표42[[#This Row],[예상 소모 시간(초)]]),"")</f>
        <v>3741.9999999999995</v>
      </c>
      <c r="J98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63</v>
      </c>
      <c r="K98" s="5">
        <f>IFERROR(INDEX(표1_51121417202332[누적 플레이어 획득 재화량],MATCH(표42[[#This Row],[스테이지]],표1_51121417202332[스테이지],0)),"")</f>
        <v>8090</v>
      </c>
      <c r="L98" s="5">
        <f>IFERROR(INDEX(표1_511214172023[누적 획득 경험치],MATCH(표42[[#This Row],[스테이지]],표1_511214172023[스테이지],0)),"")</f>
        <v>8525</v>
      </c>
      <c r="N98" s="2">
        <v>59</v>
      </c>
      <c r="O98" s="5">
        <f>IF(표45[[#This Row],[No.]]&lt;=$E$3,표45[[#This Row],[No.]],"")</f>
        <v>59</v>
      </c>
      <c r="P98" s="2">
        <f>IFERROR(IF(표45[[#This Row],[스테이지]]&lt;=표43[표시 스테이지],표46[플레이어 체력],""),"")</f>
        <v>100</v>
      </c>
      <c r="Q98" s="2">
        <f>IFERROR(INDEX(표1_58[최종 적 공격력],MATCH(표45[[#This Row],[스테이지]],표1_58[스테이지],0)),"")</f>
        <v>285</v>
      </c>
      <c r="R98" s="13">
        <f>IFERROR(IF(표45[[#This Row],[적 공격력]]/표45[[#This Row],[플레이어 체력]]&gt;=1,100%,표45[[#This Row],[적 공격력]]/표45[[#This Row],[플레이어 체력]]),"")</f>
        <v>1</v>
      </c>
    </row>
    <row r="99" spans="2:18">
      <c r="B99" s="2">
        <v>60</v>
      </c>
      <c r="C99" s="5">
        <f>IF(표42[[#This Row],[No.]]&lt;=$E$3,표42[[#This Row],[No.]],"")</f>
        <v>60</v>
      </c>
      <c r="D99" s="2">
        <f>IFERROR(INDEX(표1_5[최종 적 체력],MATCH(표42[[#This Row],[스테이지]],표1_5[스테이지],0)),"")</f>
        <v>1185</v>
      </c>
      <c r="E99" s="2">
        <f>IFERROR(IF(표42[[#This Row],[스테이지]]&lt;=표43[표시 스테이지],표46[플레이어 공격력],""),"")</f>
        <v>30</v>
      </c>
      <c r="F99" s="2">
        <f>IFERROR(INDEX(표1_5112[최종 적 공격 딜레이],MATCH(표42[[#This Row],[스테이지]],표1_5112[스테이지],0)),"")</f>
        <v>1</v>
      </c>
      <c r="G99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40</v>
      </c>
      <c r="H99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42</v>
      </c>
      <c r="I99" s="5">
        <f>IFERROR(IF(표42[[#This Row],[스테이지]]=1,표42[[#This Row],[예상 소모 시간(초)]],$I98+표42[[#This Row],[예상 소모 시간(초)]]),"")</f>
        <v>3783.9999999999995</v>
      </c>
      <c r="J99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64</v>
      </c>
      <c r="K99" s="5">
        <f>IFERROR(INDEX(표1_51121417202332[누적 플레이어 획득 재화량],MATCH(표42[[#This Row],[스테이지]],표1_51121417202332[스테이지],0)),"")</f>
        <v>8482</v>
      </c>
      <c r="L99" s="5">
        <f>IFERROR(INDEX(표1_511214172023[누적 획득 경험치],MATCH(표42[[#This Row],[스테이지]],표1_511214172023[스테이지],0)),"")</f>
        <v>8932</v>
      </c>
      <c r="N99" s="2">
        <v>60</v>
      </c>
      <c r="O99" s="5">
        <f>IF(표45[[#This Row],[No.]]&lt;=$E$3,표45[[#This Row],[No.]],"")</f>
        <v>60</v>
      </c>
      <c r="P99" s="2">
        <f>IFERROR(IF(표45[[#This Row],[스테이지]]&lt;=표43[표시 스테이지],표46[플레이어 체력],""),"")</f>
        <v>100</v>
      </c>
      <c r="Q99" s="2">
        <f>IFERROR(INDEX(표1_58[최종 적 공격력],MATCH(표45[[#This Row],[스테이지]],표1_58[스테이지],0)),"")</f>
        <v>287.5</v>
      </c>
      <c r="R99" s="13">
        <f>IFERROR(IF(표45[[#This Row],[적 공격력]]/표45[[#This Row],[플레이어 체력]]&gt;=1,100%,표45[[#This Row],[적 공격력]]/표45[[#This Row],[플레이어 체력]]),"")</f>
        <v>1</v>
      </c>
    </row>
    <row r="100" spans="2:18">
      <c r="B100" s="2">
        <v>61</v>
      </c>
      <c r="C100" s="5">
        <f>IF(표42[[#This Row],[No.]]&lt;=$E$3,표42[[#This Row],[No.]],"")</f>
        <v>61</v>
      </c>
      <c r="D100" s="2">
        <f>IFERROR(INDEX(표1_5[최종 적 체력],MATCH(표42[[#This Row],[스테이지]],표1_5[스테이지],0)),"")</f>
        <v>1240</v>
      </c>
      <c r="E100" s="2">
        <f>IFERROR(IF(표42[[#This Row],[스테이지]]&lt;=표43[표시 스테이지],표46[플레이어 공격력],""),"")</f>
        <v>30</v>
      </c>
      <c r="F100" s="2">
        <f>IFERROR(INDEX(표1_5112[최종 적 공격 딜레이],MATCH(표42[[#This Row],[스테이지]],표1_5112[스테이지],0)),"")</f>
        <v>1</v>
      </c>
      <c r="G100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42</v>
      </c>
      <c r="H100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46</v>
      </c>
      <c r="I100" s="5">
        <f>IFERROR(IF(표42[[#This Row],[스테이지]]=1,표42[[#This Row],[예상 소모 시간(초)]],$I99+표42[[#This Row],[예상 소모 시간(초)]]),"")</f>
        <v>3829.9999999999995</v>
      </c>
      <c r="J100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64</v>
      </c>
      <c r="K100" s="5">
        <f>IFERROR(INDEX(표1_51121417202332[누적 플레이어 획득 재화량],MATCH(표42[[#This Row],[스테이지]],표1_51121417202332[스테이지],0)),"")</f>
        <v>8901</v>
      </c>
      <c r="L100" s="5">
        <f>IFERROR(INDEX(표1_511214172023[누적 획득 경험치],MATCH(표42[[#This Row],[스테이지]],표1_511214172023[스테이지],0)),"")</f>
        <v>9371</v>
      </c>
      <c r="N100" s="2">
        <v>61</v>
      </c>
      <c r="O100" s="5">
        <f>IF(표45[[#This Row],[No.]]&lt;=$E$3,표45[[#This Row],[No.]],"")</f>
        <v>61</v>
      </c>
      <c r="P100" s="2">
        <f>IFERROR(IF(표45[[#This Row],[스테이지]]&lt;=표43[표시 스테이지],표46[플레이어 체력],""),"")</f>
        <v>100</v>
      </c>
      <c r="Q100" s="2">
        <f>IFERROR(INDEX(표1_58[최종 적 공격력],MATCH(표45[[#This Row],[스테이지]],표1_58[스테이지],0)),"")</f>
        <v>310</v>
      </c>
      <c r="R100" s="13">
        <f>IFERROR(IF(표45[[#This Row],[적 공격력]]/표45[[#This Row],[플레이어 체력]]&gt;=1,100%,표45[[#This Row],[적 공격력]]/표45[[#This Row],[플레이어 체력]]),"")</f>
        <v>1</v>
      </c>
    </row>
    <row r="101" spans="2:18">
      <c r="B101" s="2">
        <v>62</v>
      </c>
      <c r="C101" s="5">
        <f>IF(표42[[#This Row],[No.]]&lt;=$E$3,표42[[#This Row],[No.]],"")</f>
        <v>62</v>
      </c>
      <c r="D101" s="2">
        <f>IFERROR(INDEX(표1_5[최종 적 체력],MATCH(표42[[#This Row],[스테이지]],표1_5[스테이지],0)),"")</f>
        <v>1255</v>
      </c>
      <c r="E101" s="2">
        <f>IFERROR(IF(표42[[#This Row],[스테이지]]&lt;=표43[표시 스테이지],표46[플레이어 공격력],""),"")</f>
        <v>30</v>
      </c>
      <c r="F101" s="2">
        <f>IFERROR(INDEX(표1_5112[최종 적 공격 딜레이],MATCH(표42[[#This Row],[스테이지]],표1_5112[스테이지],0)),"")</f>
        <v>1</v>
      </c>
      <c r="G101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42</v>
      </c>
      <c r="H101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44</v>
      </c>
      <c r="I101" s="5">
        <f>IFERROR(IF(표42[[#This Row],[스테이지]]=1,표42[[#This Row],[예상 소모 시간(초)]],$I100+표42[[#This Row],[예상 소모 시간(초)]]),"")</f>
        <v>3873.9999999999995</v>
      </c>
      <c r="J101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65</v>
      </c>
      <c r="K101" s="5">
        <f>IFERROR(INDEX(표1_51121417202332[누적 플레이어 획득 재화량],MATCH(표42[[#This Row],[스테이지]],표1_51121417202332[스테이지],0)),"")</f>
        <v>9332</v>
      </c>
      <c r="L101" s="5">
        <f>IFERROR(INDEX(표1_511214172023[누적 획득 경험치],MATCH(표42[[#This Row],[스테이지]],표1_511214172023[스테이지],0)),"")</f>
        <v>9822</v>
      </c>
      <c r="N101" s="2">
        <v>62</v>
      </c>
      <c r="O101" s="5">
        <f>IF(표45[[#This Row],[No.]]&lt;=$E$3,표45[[#This Row],[No.]],"")</f>
        <v>62</v>
      </c>
      <c r="P101" s="2">
        <f>IFERROR(IF(표45[[#This Row],[스테이지]]&lt;=표43[표시 스테이지],표46[플레이어 체력],""),"")</f>
        <v>100</v>
      </c>
      <c r="Q101" s="2">
        <f>IFERROR(INDEX(표1_58[최종 적 공격력],MATCH(표45[[#This Row],[스테이지]],표1_58[스테이지],0)),"")</f>
        <v>312.5</v>
      </c>
      <c r="R101" s="13">
        <f>IFERROR(IF(표45[[#This Row],[적 공격력]]/표45[[#This Row],[플레이어 체력]]&gt;=1,100%,표45[[#This Row],[적 공격력]]/표45[[#This Row],[플레이어 체력]]),"")</f>
        <v>1</v>
      </c>
    </row>
    <row r="102" spans="2:18">
      <c r="B102" s="2">
        <v>63</v>
      </c>
      <c r="C102" s="5">
        <f>IF(표42[[#This Row],[No.]]&lt;=$E$3,표42[[#This Row],[No.]],"")</f>
        <v>63</v>
      </c>
      <c r="D102" s="2">
        <f>IFERROR(INDEX(표1_5[최종 적 체력],MATCH(표42[[#This Row],[스테이지]],표1_5[스테이지],0)),"")</f>
        <v>1270</v>
      </c>
      <c r="E102" s="2">
        <f>IFERROR(IF(표42[[#This Row],[스테이지]]&lt;=표43[표시 스테이지],표46[플레이어 공격력],""),"")</f>
        <v>30</v>
      </c>
      <c r="F102" s="2">
        <f>IFERROR(INDEX(표1_5112[최종 적 공격 딜레이],MATCH(표42[[#This Row],[스테이지]],표1_5112[스테이지],0)),"")</f>
        <v>1</v>
      </c>
      <c r="G102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43</v>
      </c>
      <c r="H102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45</v>
      </c>
      <c r="I102" s="5">
        <f>IFERROR(IF(표42[[#This Row],[스테이지]]=1,표42[[#This Row],[예상 소모 시간(초)]],$I101+표42[[#This Row],[예상 소모 시간(초)]]),"")</f>
        <v>3918.9999999999995</v>
      </c>
      <c r="J102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66</v>
      </c>
      <c r="K102" s="5">
        <f>IFERROR(INDEX(표1_51121417202332[누적 플레이어 획득 재화량],MATCH(표42[[#This Row],[스테이지]],표1_51121417202332[스테이지],0)),"")</f>
        <v>9775</v>
      </c>
      <c r="L102" s="5">
        <f>IFERROR(INDEX(표1_511214172023[누적 획득 경험치],MATCH(표42[[#This Row],[스테이지]],표1_511214172023[스테이지],0)),"")</f>
        <v>10285</v>
      </c>
      <c r="N102" s="2">
        <v>63</v>
      </c>
      <c r="O102" s="5">
        <f>IF(표45[[#This Row],[No.]]&lt;=$E$3,표45[[#This Row],[No.]],"")</f>
        <v>63</v>
      </c>
      <c r="P102" s="2">
        <f>IFERROR(IF(표45[[#This Row],[스테이지]]&lt;=표43[표시 스테이지],표46[플레이어 체력],""),"")</f>
        <v>100</v>
      </c>
      <c r="Q102" s="2">
        <f>IFERROR(INDEX(표1_58[최종 적 공격력],MATCH(표45[[#This Row],[스테이지]],표1_58[스테이지],0)),"")</f>
        <v>315</v>
      </c>
      <c r="R102" s="13">
        <f>IFERROR(IF(표45[[#This Row],[적 공격력]]/표45[[#This Row],[플레이어 체력]]&gt;=1,100%,표45[[#This Row],[적 공격력]]/표45[[#This Row],[플레이어 체력]]),"")</f>
        <v>1</v>
      </c>
    </row>
    <row r="103" spans="2:18">
      <c r="B103" s="2">
        <v>64</v>
      </c>
      <c r="C103" s="5">
        <f>IF(표42[[#This Row],[No.]]&lt;=$E$3,표42[[#This Row],[No.]],"")</f>
        <v>64</v>
      </c>
      <c r="D103" s="2">
        <f>IFERROR(INDEX(표1_5[최종 적 체력],MATCH(표42[[#This Row],[스테이지]],표1_5[스테이지],0)),"")</f>
        <v>1285</v>
      </c>
      <c r="E103" s="2">
        <f>IFERROR(IF(표42[[#This Row],[스테이지]]&lt;=표43[표시 스테이지],표46[플레이어 공격력],""),"")</f>
        <v>30</v>
      </c>
      <c r="F103" s="2">
        <f>IFERROR(INDEX(표1_5112[최종 적 공격 딜레이],MATCH(표42[[#This Row],[스테이지]],표1_5112[스테이지],0)),"")</f>
        <v>1</v>
      </c>
      <c r="G103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43</v>
      </c>
      <c r="H103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45</v>
      </c>
      <c r="I103" s="5">
        <f>IFERROR(IF(표42[[#This Row],[스테이지]]=1,표42[[#This Row],[예상 소모 시간(초)]],$I102+표42[[#This Row],[예상 소모 시간(초)]]),"")</f>
        <v>3963.9999999999995</v>
      </c>
      <c r="J103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67</v>
      </c>
      <c r="K103" s="5">
        <f>IFERROR(INDEX(표1_51121417202332[누적 플레이어 획득 재화량],MATCH(표42[[#This Row],[스테이지]],표1_51121417202332[스테이지],0)),"")</f>
        <v>10230</v>
      </c>
      <c r="L103" s="5">
        <f>IFERROR(INDEX(표1_511214172023[누적 획득 경험치],MATCH(표42[[#This Row],[스테이지]],표1_511214172023[스테이지],0)),"")</f>
        <v>10760</v>
      </c>
      <c r="N103" s="2">
        <v>64</v>
      </c>
      <c r="O103" s="5">
        <f>IF(표45[[#This Row],[No.]]&lt;=$E$3,표45[[#This Row],[No.]],"")</f>
        <v>64</v>
      </c>
      <c r="P103" s="2">
        <f>IFERROR(IF(표45[[#This Row],[스테이지]]&lt;=표43[표시 스테이지],표46[플레이어 체력],""),"")</f>
        <v>100</v>
      </c>
      <c r="Q103" s="2">
        <f>IFERROR(INDEX(표1_58[최종 적 공격력],MATCH(표45[[#This Row],[스테이지]],표1_58[스테이지],0)),"")</f>
        <v>317.5</v>
      </c>
      <c r="R103" s="13">
        <f>IFERROR(IF(표45[[#This Row],[적 공격력]]/표45[[#This Row],[플레이어 체력]]&gt;=1,100%,표45[[#This Row],[적 공격력]]/표45[[#This Row],[플레이어 체력]]),"")</f>
        <v>1</v>
      </c>
    </row>
    <row r="104" spans="2:18">
      <c r="B104" s="2">
        <v>65</v>
      </c>
      <c r="C104" s="5">
        <f>IF(표42[[#This Row],[No.]]&lt;=$E$3,표42[[#This Row],[No.]],"")</f>
        <v>65</v>
      </c>
      <c r="D104" s="2">
        <f>IFERROR(INDEX(표1_5[최종 적 체력],MATCH(표42[[#This Row],[스테이지]],표1_5[스테이지],0)),"")</f>
        <v>1300</v>
      </c>
      <c r="E104" s="2">
        <f>IFERROR(IF(표42[[#This Row],[스테이지]]&lt;=표43[표시 스테이지],표46[플레이어 공격력],""),"")</f>
        <v>30</v>
      </c>
      <c r="F104" s="2">
        <f>IFERROR(INDEX(표1_5112[최종 적 공격 딜레이],MATCH(표42[[#This Row],[스테이지]],표1_5112[스테이지],0)),"")</f>
        <v>1</v>
      </c>
      <c r="G104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44</v>
      </c>
      <c r="H104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46</v>
      </c>
      <c r="I104" s="5">
        <f>IFERROR(IF(표42[[#This Row],[스테이지]]=1,표42[[#This Row],[예상 소모 시간(초)]],$I103+표42[[#This Row],[예상 소모 시간(초)]]),"")</f>
        <v>4009.9999999999995</v>
      </c>
      <c r="J104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67</v>
      </c>
      <c r="K104" s="5">
        <f>IFERROR(INDEX(표1_51121417202332[누적 플레이어 획득 재화량],MATCH(표42[[#This Row],[스테이지]],표1_51121417202332[스테이지],0)),"")</f>
        <v>10698</v>
      </c>
      <c r="L104" s="5">
        <f>IFERROR(INDEX(표1_511214172023[누적 획득 경험치],MATCH(표42[[#This Row],[스테이지]],표1_511214172023[스테이지],0)),"")</f>
        <v>11248</v>
      </c>
      <c r="N104" s="2">
        <v>65</v>
      </c>
      <c r="O104" s="5">
        <f>IF(표45[[#This Row],[No.]]&lt;=$E$3,표45[[#This Row],[No.]],"")</f>
        <v>65</v>
      </c>
      <c r="P104" s="2">
        <f>IFERROR(IF(표45[[#This Row],[스테이지]]&lt;=표43[표시 스테이지],표46[플레이어 체력],""),"")</f>
        <v>100</v>
      </c>
      <c r="Q104" s="2">
        <f>IFERROR(INDEX(표1_58[최종 적 공격력],MATCH(표45[[#This Row],[스테이지]],표1_58[스테이지],0)),"")</f>
        <v>320</v>
      </c>
      <c r="R104" s="13">
        <f>IFERROR(IF(표45[[#This Row],[적 공격력]]/표45[[#This Row],[플레이어 체력]]&gt;=1,100%,표45[[#This Row],[적 공격력]]/표45[[#This Row],[플레이어 체력]]),"")</f>
        <v>1</v>
      </c>
    </row>
    <row r="105" spans="2:18">
      <c r="B105" s="2">
        <v>66</v>
      </c>
      <c r="C105" s="5">
        <f>IF(표42[[#This Row],[No.]]&lt;=$E$3,표42[[#This Row],[No.]],"")</f>
        <v>66</v>
      </c>
      <c r="D105" s="2">
        <f>IFERROR(INDEX(표1_5[최종 적 체력],MATCH(표42[[#This Row],[스테이지]],표1_5[스테이지],0)),"")</f>
        <v>1315</v>
      </c>
      <c r="E105" s="2">
        <f>IFERROR(IF(표42[[#This Row],[스테이지]]&lt;=표43[표시 스테이지],표46[플레이어 공격력],""),"")</f>
        <v>30</v>
      </c>
      <c r="F105" s="2">
        <f>IFERROR(INDEX(표1_5112[최종 적 공격 딜레이],MATCH(표42[[#This Row],[스테이지]],표1_5112[스테이지],0)),"")</f>
        <v>1</v>
      </c>
      <c r="G105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44</v>
      </c>
      <c r="H105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46</v>
      </c>
      <c r="I105" s="5">
        <f>IFERROR(IF(표42[[#This Row],[스테이지]]=1,표42[[#This Row],[예상 소모 시간(초)]],$I104+표42[[#This Row],[예상 소모 시간(초)]]),"")</f>
        <v>4055.9999999999995</v>
      </c>
      <c r="J105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68</v>
      </c>
      <c r="K105" s="5">
        <f>IFERROR(INDEX(표1_51121417202332[누적 플레이어 획득 재화량],MATCH(표42[[#This Row],[스테이지]],표1_51121417202332[스테이지],0)),"")</f>
        <v>11179</v>
      </c>
      <c r="L105" s="5">
        <f>IFERROR(INDEX(표1_511214172023[누적 획득 경험치],MATCH(표42[[#This Row],[스테이지]],표1_511214172023[스테이지],0)),"")</f>
        <v>11749</v>
      </c>
      <c r="N105" s="2">
        <v>66</v>
      </c>
      <c r="O105" s="5">
        <f>IF(표45[[#This Row],[No.]]&lt;=$E$3,표45[[#This Row],[No.]],"")</f>
        <v>66</v>
      </c>
      <c r="P105" s="2">
        <f>IFERROR(IF(표45[[#This Row],[스테이지]]&lt;=표43[표시 스테이지],표46[플레이어 체력],""),"")</f>
        <v>100</v>
      </c>
      <c r="Q105" s="2">
        <f>IFERROR(INDEX(표1_58[최종 적 공격력],MATCH(표45[[#This Row],[스테이지]],표1_58[스테이지],0)),"")</f>
        <v>322.5</v>
      </c>
      <c r="R105" s="13">
        <f>IFERROR(IF(표45[[#This Row],[적 공격력]]/표45[[#This Row],[플레이어 체력]]&gt;=1,100%,표45[[#This Row],[적 공격력]]/표45[[#This Row],[플레이어 체력]]),"")</f>
        <v>1</v>
      </c>
    </row>
    <row r="106" spans="2:18">
      <c r="B106" s="2">
        <v>67</v>
      </c>
      <c r="C106" s="5">
        <f>IF(표42[[#This Row],[No.]]&lt;=$E$3,표42[[#This Row],[No.]],"")</f>
        <v>67</v>
      </c>
      <c r="D106" s="2">
        <f>IFERROR(INDEX(표1_5[최종 적 체력],MATCH(표42[[#This Row],[스테이지]],표1_5[스테이지],0)),"")</f>
        <v>1330</v>
      </c>
      <c r="E106" s="2">
        <f>IFERROR(IF(표42[[#This Row],[스테이지]]&lt;=표43[표시 스테이지],표46[플레이어 공격력],""),"")</f>
        <v>30</v>
      </c>
      <c r="F106" s="2">
        <f>IFERROR(INDEX(표1_5112[최종 적 공격 딜레이],MATCH(표42[[#This Row],[스테이지]],표1_5112[스테이지],0)),"")</f>
        <v>1</v>
      </c>
      <c r="G106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45</v>
      </c>
      <c r="H106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47</v>
      </c>
      <c r="I106" s="5">
        <f>IFERROR(IF(표42[[#This Row],[스테이지]]=1,표42[[#This Row],[예상 소모 시간(초)]],$I105+표42[[#This Row],[예상 소모 시간(초)]]),"")</f>
        <v>4103</v>
      </c>
      <c r="J106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69</v>
      </c>
      <c r="K106" s="5">
        <f>IFERROR(INDEX(표1_51121417202332[누적 플레이어 획득 재화량],MATCH(표42[[#This Row],[스테이지]],표1_51121417202332[스테이지],0)),"")</f>
        <v>11673</v>
      </c>
      <c r="L106" s="5">
        <f>IFERROR(INDEX(표1_511214172023[누적 획득 경험치],MATCH(표42[[#This Row],[스테이지]],표1_511214172023[스테이지],0)),"")</f>
        <v>12263</v>
      </c>
      <c r="N106" s="2">
        <v>67</v>
      </c>
      <c r="O106" s="5">
        <f>IF(표45[[#This Row],[No.]]&lt;=$E$3,표45[[#This Row],[No.]],"")</f>
        <v>67</v>
      </c>
      <c r="P106" s="2">
        <f>IFERROR(IF(표45[[#This Row],[스테이지]]&lt;=표43[표시 스테이지],표46[플레이어 체력],""),"")</f>
        <v>100</v>
      </c>
      <c r="Q106" s="2">
        <f>IFERROR(INDEX(표1_58[최종 적 공격력],MATCH(표45[[#This Row],[스테이지]],표1_58[스테이지],0)),"")</f>
        <v>325</v>
      </c>
      <c r="R106" s="13">
        <f>IFERROR(IF(표45[[#This Row],[적 공격력]]/표45[[#This Row],[플레이어 체력]]&gt;=1,100%,표45[[#This Row],[적 공격력]]/표45[[#This Row],[플레이어 체력]]),"")</f>
        <v>1</v>
      </c>
    </row>
    <row r="107" spans="2:18">
      <c r="B107" s="2">
        <v>68</v>
      </c>
      <c r="C107" s="5">
        <f>IF(표42[[#This Row],[No.]]&lt;=$E$3,표42[[#This Row],[No.]],"")</f>
        <v>68</v>
      </c>
      <c r="D107" s="2">
        <f>IFERROR(INDEX(표1_5[최종 적 체력],MATCH(표42[[#This Row],[스테이지]],표1_5[스테이지],0)),"")</f>
        <v>1345</v>
      </c>
      <c r="E107" s="2">
        <f>IFERROR(IF(표42[[#This Row],[스테이지]]&lt;=표43[표시 스테이지],표46[플레이어 공격력],""),"")</f>
        <v>30</v>
      </c>
      <c r="F107" s="2">
        <f>IFERROR(INDEX(표1_5112[최종 적 공격 딜레이],MATCH(표42[[#This Row],[스테이지]],표1_5112[스테이지],0)),"")</f>
        <v>1</v>
      </c>
      <c r="G107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45</v>
      </c>
      <c r="H107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47</v>
      </c>
      <c r="I107" s="5">
        <f>IFERROR(IF(표42[[#This Row],[스테이지]]=1,표42[[#This Row],[예상 소모 시간(초)]],$I106+표42[[#This Row],[예상 소모 시간(초)]]),"")</f>
        <v>4150</v>
      </c>
      <c r="J107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70</v>
      </c>
      <c r="K107" s="5">
        <f>IFERROR(INDEX(표1_51121417202332[누적 플레이어 획득 재화량],MATCH(표42[[#This Row],[스테이지]],표1_51121417202332[스테이지],0)),"")</f>
        <v>12180</v>
      </c>
      <c r="L107" s="5">
        <f>IFERROR(INDEX(표1_511214172023[누적 획득 경험치],MATCH(표42[[#This Row],[스테이지]],표1_511214172023[스테이지],0)),"")</f>
        <v>12790</v>
      </c>
      <c r="N107" s="2">
        <v>68</v>
      </c>
      <c r="O107" s="5">
        <f>IF(표45[[#This Row],[No.]]&lt;=$E$3,표45[[#This Row],[No.]],"")</f>
        <v>68</v>
      </c>
      <c r="P107" s="2">
        <f>IFERROR(IF(표45[[#This Row],[스테이지]]&lt;=표43[표시 스테이지],표46[플레이어 체력],""),"")</f>
        <v>100</v>
      </c>
      <c r="Q107" s="2">
        <f>IFERROR(INDEX(표1_58[최종 적 공격력],MATCH(표45[[#This Row],[스테이지]],표1_58[스테이지],0)),"")</f>
        <v>327.5</v>
      </c>
      <c r="R107" s="13">
        <f>IFERROR(IF(표45[[#This Row],[적 공격력]]/표45[[#This Row],[플레이어 체력]]&gt;=1,100%,표45[[#This Row],[적 공격력]]/표45[[#This Row],[플레이어 체력]]),"")</f>
        <v>1</v>
      </c>
    </row>
    <row r="108" spans="2:18">
      <c r="B108" s="2">
        <v>69</v>
      </c>
      <c r="C108" s="5">
        <f>IF(표42[[#This Row],[No.]]&lt;=$E$3,표42[[#This Row],[No.]],"")</f>
        <v>69</v>
      </c>
      <c r="D108" s="2">
        <f>IFERROR(INDEX(표1_5[최종 적 체력],MATCH(표42[[#This Row],[스테이지]],표1_5[스테이지],0)),"")</f>
        <v>1360</v>
      </c>
      <c r="E108" s="2">
        <f>IFERROR(IF(표42[[#This Row],[스테이지]]&lt;=표43[표시 스테이지],표46[플레이어 공격력],""),"")</f>
        <v>30</v>
      </c>
      <c r="F108" s="2">
        <f>IFERROR(INDEX(표1_5112[최종 적 공격 딜레이],MATCH(표42[[#This Row],[스테이지]],표1_5112[스테이지],0)),"")</f>
        <v>1</v>
      </c>
      <c r="G108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46</v>
      </c>
      <c r="H108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48</v>
      </c>
      <c r="I108" s="5">
        <f>IFERROR(IF(표42[[#This Row],[스테이지]]=1,표42[[#This Row],[예상 소모 시간(초)]],$I107+표42[[#This Row],[예상 소모 시간(초)]]),"")</f>
        <v>4198</v>
      </c>
      <c r="J108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70</v>
      </c>
      <c r="K108" s="5">
        <f>IFERROR(INDEX(표1_51121417202332[누적 플레이어 획득 재화량],MATCH(표42[[#This Row],[스테이지]],표1_51121417202332[스테이지],0)),"")</f>
        <v>12700</v>
      </c>
      <c r="L108" s="5">
        <f>IFERROR(INDEX(표1_511214172023[누적 획득 경험치],MATCH(표42[[#This Row],[스테이지]],표1_511214172023[스테이지],0)),"")</f>
        <v>13330</v>
      </c>
      <c r="N108" s="2">
        <v>69</v>
      </c>
      <c r="O108" s="5">
        <f>IF(표45[[#This Row],[No.]]&lt;=$E$3,표45[[#This Row],[No.]],"")</f>
        <v>69</v>
      </c>
      <c r="P108" s="2">
        <f>IFERROR(IF(표45[[#This Row],[스테이지]]&lt;=표43[표시 스테이지],표46[플레이어 체력],""),"")</f>
        <v>100</v>
      </c>
      <c r="Q108" s="2">
        <f>IFERROR(INDEX(표1_58[최종 적 공격력],MATCH(표45[[#This Row],[스테이지]],표1_58[스테이지],0)),"")</f>
        <v>330</v>
      </c>
      <c r="R108" s="13">
        <f>IFERROR(IF(표45[[#This Row],[적 공격력]]/표45[[#This Row],[플레이어 체력]]&gt;=1,100%,표45[[#This Row],[적 공격력]]/표45[[#This Row],[플레이어 체력]]),"")</f>
        <v>1</v>
      </c>
    </row>
    <row r="109" spans="2:18">
      <c r="B109" s="2">
        <v>70</v>
      </c>
      <c r="C109" s="5">
        <f>IF(표42[[#This Row],[No.]]&lt;=$E$3,표42[[#This Row],[No.]],"")</f>
        <v>70</v>
      </c>
      <c r="D109" s="2">
        <f>IFERROR(INDEX(표1_5[최종 적 체력],MATCH(표42[[#This Row],[스테이지]],표1_5[스테이지],0)),"")</f>
        <v>1375</v>
      </c>
      <c r="E109" s="2">
        <f>IFERROR(IF(표42[[#This Row],[스테이지]]&lt;=표43[표시 스테이지],표46[플레이어 공격력],""),"")</f>
        <v>30</v>
      </c>
      <c r="F109" s="2">
        <f>IFERROR(INDEX(표1_5112[최종 적 공격 딜레이],MATCH(표42[[#This Row],[스테이지]],표1_5112[스테이지],0)),"")</f>
        <v>1</v>
      </c>
      <c r="G109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46</v>
      </c>
      <c r="H109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48</v>
      </c>
      <c r="I109" s="5">
        <f>IFERROR(IF(표42[[#This Row],[스테이지]]=1,표42[[#This Row],[예상 소모 시간(초)]],$I108+표42[[#This Row],[예상 소모 시간(초)]]),"")</f>
        <v>4246</v>
      </c>
      <c r="J109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71</v>
      </c>
      <c r="K109" s="5">
        <f>IFERROR(INDEX(표1_51121417202332[누적 플레이어 획득 재화량],MATCH(표42[[#This Row],[스테이지]],표1_51121417202332[스테이지],0)),"")</f>
        <v>13234</v>
      </c>
      <c r="L109" s="5">
        <f>IFERROR(INDEX(표1_511214172023[누적 획득 경험치],MATCH(표42[[#This Row],[스테이지]],표1_511214172023[스테이지],0)),"")</f>
        <v>13884</v>
      </c>
      <c r="N109" s="2">
        <v>70</v>
      </c>
      <c r="O109" s="5">
        <f>IF(표45[[#This Row],[No.]]&lt;=$E$3,표45[[#This Row],[No.]],"")</f>
        <v>70</v>
      </c>
      <c r="P109" s="2">
        <f>IFERROR(IF(표45[[#This Row],[스테이지]]&lt;=표43[표시 스테이지],표46[플레이어 체력],""),"")</f>
        <v>100</v>
      </c>
      <c r="Q109" s="2">
        <f>IFERROR(INDEX(표1_58[최종 적 공격력],MATCH(표45[[#This Row],[스테이지]],표1_58[스테이지],0)),"")</f>
        <v>332.5</v>
      </c>
      <c r="R109" s="13">
        <f>IFERROR(IF(표45[[#This Row],[적 공격력]]/표45[[#This Row],[플레이어 체력]]&gt;=1,100%,표45[[#This Row],[적 공격력]]/표45[[#This Row],[플레이어 체력]]),"")</f>
        <v>1</v>
      </c>
    </row>
    <row r="110" spans="2:18">
      <c r="B110" s="2">
        <v>71</v>
      </c>
      <c r="C110" s="5">
        <f>IF(표42[[#This Row],[No.]]&lt;=$E$3,표42[[#This Row],[No.]],"")</f>
        <v>71</v>
      </c>
      <c r="D110" s="2">
        <f>IFERROR(INDEX(표1_5[최종 적 체력],MATCH(표42[[#This Row],[스테이지]],표1_5[스테이지],0)),"")</f>
        <v>1430</v>
      </c>
      <c r="E110" s="2">
        <f>IFERROR(IF(표42[[#This Row],[스테이지]]&lt;=표43[표시 스테이지],표46[플레이어 공격력],""),"")</f>
        <v>30</v>
      </c>
      <c r="F110" s="2">
        <f>IFERROR(INDEX(표1_5112[최종 적 공격 딜레이],MATCH(표42[[#This Row],[스테이지]],표1_5112[스테이지],0)),"")</f>
        <v>1</v>
      </c>
      <c r="G110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48</v>
      </c>
      <c r="H110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52</v>
      </c>
      <c r="I110" s="5">
        <f>IFERROR(IF(표42[[#This Row],[스테이지]]=1,표42[[#This Row],[예상 소모 시간(초)]],$I109+표42[[#This Row],[예상 소모 시간(초)]]),"")</f>
        <v>4298</v>
      </c>
      <c r="J110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72</v>
      </c>
      <c r="K110" s="5">
        <f>IFERROR(INDEX(표1_51121417202332[누적 플레이어 획득 재화량],MATCH(표42[[#This Row],[스테이지]],표1_51121417202332[스테이지],0)),"")</f>
        <v>13782</v>
      </c>
      <c r="L110" s="5">
        <f>IFERROR(INDEX(표1_511214172023[누적 획득 경험치],MATCH(표42[[#This Row],[스테이지]],표1_511214172023[스테이지],0)),"")</f>
        <v>14452</v>
      </c>
      <c r="N110" s="2">
        <v>71</v>
      </c>
      <c r="O110" s="5">
        <f>IF(표45[[#This Row],[No.]]&lt;=$E$3,표45[[#This Row],[No.]],"")</f>
        <v>71</v>
      </c>
      <c r="P110" s="2">
        <f>IFERROR(IF(표45[[#This Row],[스테이지]]&lt;=표43[표시 스테이지],표46[플레이어 체력],""),"")</f>
        <v>100</v>
      </c>
      <c r="Q110" s="2">
        <f>IFERROR(INDEX(표1_58[최종 적 공격력],MATCH(표45[[#This Row],[스테이지]],표1_58[스테이지],0)),"")</f>
        <v>355</v>
      </c>
      <c r="R110" s="13">
        <f>IFERROR(IF(표45[[#This Row],[적 공격력]]/표45[[#This Row],[플레이어 체력]]&gt;=1,100%,표45[[#This Row],[적 공격력]]/표45[[#This Row],[플레이어 체력]]),"")</f>
        <v>1</v>
      </c>
    </row>
    <row r="111" spans="2:18">
      <c r="B111" s="2">
        <v>72</v>
      </c>
      <c r="C111" s="5">
        <f>IF(표42[[#This Row],[No.]]&lt;=$E$3,표42[[#This Row],[No.]],"")</f>
        <v>72</v>
      </c>
      <c r="D111" s="2">
        <f>IFERROR(INDEX(표1_5[최종 적 체력],MATCH(표42[[#This Row],[스테이지]],표1_5[스테이지],0)),"")</f>
        <v>1445</v>
      </c>
      <c r="E111" s="2">
        <f>IFERROR(IF(표42[[#This Row],[스테이지]]&lt;=표43[표시 스테이지],표46[플레이어 공격력],""),"")</f>
        <v>30</v>
      </c>
      <c r="F111" s="2">
        <f>IFERROR(INDEX(표1_5112[최종 적 공격 딜레이],MATCH(표42[[#This Row],[스테이지]],표1_5112[스테이지],0)),"")</f>
        <v>1</v>
      </c>
      <c r="G111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49</v>
      </c>
      <c r="H111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51</v>
      </c>
      <c r="I111" s="5">
        <f>IFERROR(IF(표42[[#This Row],[스테이지]]=1,표42[[#This Row],[예상 소모 시간(초)]],$I110+표42[[#This Row],[예상 소모 시간(초)]]),"")</f>
        <v>4349</v>
      </c>
      <c r="J111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73</v>
      </c>
      <c r="K111" s="5">
        <f>IFERROR(INDEX(표1_51121417202332[누적 플레이어 획득 재화량],MATCH(표42[[#This Row],[스테이지]],표1_51121417202332[스테이지],0)),"")</f>
        <v>14344</v>
      </c>
      <c r="L111" s="5">
        <f>IFERROR(INDEX(표1_511214172023[누적 획득 경험치],MATCH(표42[[#This Row],[스테이지]],표1_511214172023[스테이지],0)),"")</f>
        <v>15034</v>
      </c>
      <c r="N111" s="2">
        <v>72</v>
      </c>
      <c r="O111" s="5">
        <f>IF(표45[[#This Row],[No.]]&lt;=$E$3,표45[[#This Row],[No.]],"")</f>
        <v>72</v>
      </c>
      <c r="P111" s="2">
        <f>IFERROR(IF(표45[[#This Row],[스테이지]]&lt;=표43[표시 스테이지],표46[플레이어 체력],""),"")</f>
        <v>100</v>
      </c>
      <c r="Q111" s="2">
        <f>IFERROR(INDEX(표1_58[최종 적 공격력],MATCH(표45[[#This Row],[스테이지]],표1_58[스테이지],0)),"")</f>
        <v>357.5</v>
      </c>
      <c r="R111" s="13">
        <f>IFERROR(IF(표45[[#This Row],[적 공격력]]/표45[[#This Row],[플레이어 체력]]&gt;=1,100%,표45[[#This Row],[적 공격력]]/표45[[#This Row],[플레이어 체력]]),"")</f>
        <v>1</v>
      </c>
    </row>
    <row r="112" spans="2:18">
      <c r="B112" s="2">
        <v>73</v>
      </c>
      <c r="C112" s="5">
        <f>IF(표42[[#This Row],[No.]]&lt;=$E$3,표42[[#This Row],[No.]],"")</f>
        <v>73</v>
      </c>
      <c r="D112" s="2">
        <f>IFERROR(INDEX(표1_5[최종 적 체력],MATCH(표42[[#This Row],[스테이지]],표1_5[스테이지],0)),"")</f>
        <v>1460</v>
      </c>
      <c r="E112" s="2">
        <f>IFERROR(IF(표42[[#This Row],[스테이지]]&lt;=표43[표시 스테이지],표46[플레이어 공격력],""),"")</f>
        <v>30</v>
      </c>
      <c r="F112" s="2">
        <f>IFERROR(INDEX(표1_5112[최종 적 공격 딜레이],MATCH(표42[[#This Row],[스테이지]],표1_5112[스테이지],0)),"")</f>
        <v>1</v>
      </c>
      <c r="G112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49</v>
      </c>
      <c r="H112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51</v>
      </c>
      <c r="I112" s="5">
        <f>IFERROR(IF(표42[[#This Row],[스테이지]]=1,표42[[#This Row],[예상 소모 시간(초)]],$I111+표42[[#This Row],[예상 소모 시간(초)]]),"")</f>
        <v>4400</v>
      </c>
      <c r="J112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74</v>
      </c>
      <c r="K112" s="5">
        <f>IFERROR(INDEX(표1_51121417202332[누적 플레이어 획득 재화량],MATCH(표42[[#This Row],[스테이지]],표1_51121417202332[스테이지],0)),"")</f>
        <v>14920</v>
      </c>
      <c r="L112" s="5">
        <f>IFERROR(INDEX(표1_511214172023[누적 획득 경험치],MATCH(표42[[#This Row],[스테이지]],표1_511214172023[스테이지],0)),"")</f>
        <v>15630</v>
      </c>
      <c r="N112" s="2">
        <v>73</v>
      </c>
      <c r="O112" s="5">
        <f>IF(표45[[#This Row],[No.]]&lt;=$E$3,표45[[#This Row],[No.]],"")</f>
        <v>73</v>
      </c>
      <c r="P112" s="2">
        <f>IFERROR(IF(표45[[#This Row],[스테이지]]&lt;=표43[표시 스테이지],표46[플레이어 체력],""),"")</f>
        <v>100</v>
      </c>
      <c r="Q112" s="2">
        <f>IFERROR(INDEX(표1_58[최종 적 공격력],MATCH(표45[[#This Row],[스테이지]],표1_58[스테이지],0)),"")</f>
        <v>360</v>
      </c>
      <c r="R112" s="13">
        <f>IFERROR(IF(표45[[#This Row],[적 공격력]]/표45[[#This Row],[플레이어 체력]]&gt;=1,100%,표45[[#This Row],[적 공격력]]/표45[[#This Row],[플레이어 체력]]),"")</f>
        <v>1</v>
      </c>
    </row>
    <row r="113" spans="2:18">
      <c r="B113" s="2">
        <v>74</v>
      </c>
      <c r="C113" s="5">
        <f>IF(표42[[#This Row],[No.]]&lt;=$E$3,표42[[#This Row],[No.]],"")</f>
        <v>74</v>
      </c>
      <c r="D113" s="2">
        <f>IFERROR(INDEX(표1_5[최종 적 체력],MATCH(표42[[#This Row],[스테이지]],표1_5[스테이지],0)),"")</f>
        <v>1475</v>
      </c>
      <c r="E113" s="2">
        <f>IFERROR(IF(표42[[#This Row],[스테이지]]&lt;=표43[표시 스테이지],표46[플레이어 공격력],""),"")</f>
        <v>30</v>
      </c>
      <c r="F113" s="2">
        <f>IFERROR(INDEX(표1_5112[최종 적 공격 딜레이],MATCH(표42[[#This Row],[스테이지]],표1_5112[스테이지],0)),"")</f>
        <v>1</v>
      </c>
      <c r="G113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50</v>
      </c>
      <c r="H113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52</v>
      </c>
      <c r="I113" s="5">
        <f>IFERROR(IF(표42[[#This Row],[스테이지]]=1,표42[[#This Row],[예상 소모 시간(초)]],$I112+표42[[#This Row],[예상 소모 시간(초)]]),"")</f>
        <v>4452</v>
      </c>
      <c r="J113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75</v>
      </c>
      <c r="K113" s="5">
        <f>IFERROR(INDEX(표1_51121417202332[누적 플레이어 획득 재화량],MATCH(표42[[#This Row],[스테이지]],표1_51121417202332[스테이지],0)),"")</f>
        <v>15510</v>
      </c>
      <c r="L113" s="5">
        <f>IFERROR(INDEX(표1_511214172023[누적 획득 경험치],MATCH(표42[[#This Row],[스테이지]],표1_511214172023[스테이지],0)),"")</f>
        <v>16240</v>
      </c>
      <c r="N113" s="2">
        <v>74</v>
      </c>
      <c r="O113" s="5">
        <f>IF(표45[[#This Row],[No.]]&lt;=$E$3,표45[[#This Row],[No.]],"")</f>
        <v>74</v>
      </c>
      <c r="P113" s="2">
        <f>IFERROR(IF(표45[[#This Row],[스테이지]]&lt;=표43[표시 스테이지],표46[플레이어 체력],""),"")</f>
        <v>100</v>
      </c>
      <c r="Q113" s="2">
        <f>IFERROR(INDEX(표1_58[최종 적 공격력],MATCH(표45[[#This Row],[스테이지]],표1_58[스테이지],0)),"")</f>
        <v>362.5</v>
      </c>
      <c r="R113" s="13">
        <f>IFERROR(IF(표45[[#This Row],[적 공격력]]/표45[[#This Row],[플레이어 체력]]&gt;=1,100%,표45[[#This Row],[적 공격력]]/표45[[#This Row],[플레이어 체력]]),"")</f>
        <v>1</v>
      </c>
    </row>
    <row r="114" spans="2:18">
      <c r="B114" s="2">
        <v>75</v>
      </c>
      <c r="C114" s="5">
        <f>IF(표42[[#This Row],[No.]]&lt;=$E$3,표42[[#This Row],[No.]],"")</f>
        <v>75</v>
      </c>
      <c r="D114" s="2">
        <f>IFERROR(INDEX(표1_5[최종 적 체력],MATCH(표42[[#This Row],[스테이지]],표1_5[스테이지],0)),"")</f>
        <v>1490</v>
      </c>
      <c r="E114" s="2">
        <f>IFERROR(IF(표42[[#This Row],[스테이지]]&lt;=표43[표시 스테이지],표46[플레이어 공격력],""),"")</f>
        <v>30</v>
      </c>
      <c r="F114" s="2">
        <f>IFERROR(INDEX(표1_5112[최종 적 공격 딜레이],MATCH(표42[[#This Row],[스테이지]],표1_5112[스테이지],0)),"")</f>
        <v>1</v>
      </c>
      <c r="G114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50</v>
      </c>
      <c r="H114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52</v>
      </c>
      <c r="I114" s="5">
        <f>IFERROR(IF(표42[[#This Row],[스테이지]]=1,표42[[#This Row],[예상 소모 시간(초)]],$I113+표42[[#This Row],[예상 소모 시간(초)]]),"")</f>
        <v>4504</v>
      </c>
      <c r="J114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76</v>
      </c>
      <c r="K114" s="5">
        <f>IFERROR(INDEX(표1_51121417202332[누적 플레이어 획득 재화량],MATCH(표42[[#This Row],[스테이지]],표1_51121417202332[스테이지],0)),"")</f>
        <v>16115</v>
      </c>
      <c r="L114" s="5">
        <f>IFERROR(INDEX(표1_511214172023[누적 획득 경험치],MATCH(표42[[#This Row],[스테이지]],표1_511214172023[스테이지],0)),"")</f>
        <v>16865</v>
      </c>
      <c r="N114" s="2">
        <v>75</v>
      </c>
      <c r="O114" s="5">
        <f>IF(표45[[#This Row],[No.]]&lt;=$E$3,표45[[#This Row],[No.]],"")</f>
        <v>75</v>
      </c>
      <c r="P114" s="2">
        <f>IFERROR(IF(표45[[#This Row],[스테이지]]&lt;=표43[표시 스테이지],표46[플레이어 체력],""),"")</f>
        <v>100</v>
      </c>
      <c r="Q114" s="2">
        <f>IFERROR(INDEX(표1_58[최종 적 공격력],MATCH(표45[[#This Row],[스테이지]],표1_58[스테이지],0)),"")</f>
        <v>365</v>
      </c>
      <c r="R114" s="13">
        <f>IFERROR(IF(표45[[#This Row],[적 공격력]]/표45[[#This Row],[플레이어 체력]]&gt;=1,100%,표45[[#This Row],[적 공격력]]/표45[[#This Row],[플레이어 체력]]),"")</f>
        <v>1</v>
      </c>
    </row>
    <row r="115" spans="2:18">
      <c r="B115" s="2">
        <v>76</v>
      </c>
      <c r="C115" s="5">
        <f>IF(표42[[#This Row],[No.]]&lt;=$E$3,표42[[#This Row],[No.]],"")</f>
        <v>76</v>
      </c>
      <c r="D115" s="2">
        <f>IFERROR(INDEX(표1_5[최종 적 체력],MATCH(표42[[#This Row],[스테이지]],표1_5[스테이지],0)),"")</f>
        <v>1505</v>
      </c>
      <c r="E115" s="2">
        <f>IFERROR(IF(표42[[#This Row],[스테이지]]&lt;=표43[표시 스테이지],표46[플레이어 공격력],""),"")</f>
        <v>30</v>
      </c>
      <c r="F115" s="2">
        <f>IFERROR(INDEX(표1_5112[최종 적 공격 딜레이],MATCH(표42[[#This Row],[스테이지]],표1_5112[스테이지],0)),"")</f>
        <v>1</v>
      </c>
      <c r="G115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51</v>
      </c>
      <c r="H115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53</v>
      </c>
      <c r="I115" s="5">
        <f>IFERROR(IF(표42[[#This Row],[스테이지]]=1,표42[[#This Row],[예상 소모 시간(초)]],$I114+표42[[#This Row],[예상 소모 시간(초)]]),"")</f>
        <v>4557</v>
      </c>
      <c r="J115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76</v>
      </c>
      <c r="K115" s="5">
        <f>IFERROR(INDEX(표1_51121417202332[누적 플레이어 획득 재화량],MATCH(표42[[#This Row],[스테이지]],표1_51121417202332[스테이지],0)),"")</f>
        <v>16750</v>
      </c>
      <c r="L115" s="5">
        <f>IFERROR(INDEX(표1_511214172023[누적 획득 경험치],MATCH(표42[[#This Row],[스테이지]],표1_511214172023[스테이지],0)),"")</f>
        <v>17525</v>
      </c>
      <c r="N115" s="2">
        <v>76</v>
      </c>
      <c r="O115" s="5">
        <f>IF(표45[[#This Row],[No.]]&lt;=$E$3,표45[[#This Row],[No.]],"")</f>
        <v>76</v>
      </c>
      <c r="P115" s="2">
        <f>IFERROR(IF(표45[[#This Row],[스테이지]]&lt;=표43[표시 스테이지],표46[플레이어 체력],""),"")</f>
        <v>100</v>
      </c>
      <c r="Q115" s="2">
        <f>IFERROR(INDEX(표1_58[최종 적 공격력],MATCH(표45[[#This Row],[스테이지]],표1_58[스테이지],0)),"")</f>
        <v>367.5</v>
      </c>
      <c r="R115" s="13">
        <f>IFERROR(IF(표45[[#This Row],[적 공격력]]/표45[[#This Row],[플레이어 체력]]&gt;=1,100%,표45[[#This Row],[적 공격력]]/표45[[#This Row],[플레이어 체력]]),"")</f>
        <v>1</v>
      </c>
    </row>
    <row r="116" spans="2:18">
      <c r="B116" s="2">
        <v>77</v>
      </c>
      <c r="C116" s="5">
        <f>IF(표42[[#This Row],[No.]]&lt;=$E$3,표42[[#This Row],[No.]],"")</f>
        <v>77</v>
      </c>
      <c r="D116" s="2">
        <f>IFERROR(INDEX(표1_5[최종 적 체력],MATCH(표42[[#This Row],[스테이지]],표1_5[스테이지],0)),"")</f>
        <v>1520</v>
      </c>
      <c r="E116" s="2">
        <f>IFERROR(IF(표42[[#This Row],[스테이지]]&lt;=표43[표시 스테이지],표46[플레이어 공격력],""),"")</f>
        <v>30</v>
      </c>
      <c r="F116" s="2">
        <f>IFERROR(INDEX(표1_5112[최종 적 공격 딜레이],MATCH(표42[[#This Row],[스테이지]],표1_5112[스테이지],0)),"")</f>
        <v>1</v>
      </c>
      <c r="G116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51</v>
      </c>
      <c r="H116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53</v>
      </c>
      <c r="I116" s="5">
        <f>IFERROR(IF(표42[[#This Row],[스테이지]]=1,표42[[#This Row],[예상 소모 시간(초)]],$I115+표42[[#This Row],[예상 소모 시간(초)]]),"")</f>
        <v>4610</v>
      </c>
      <c r="J116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77</v>
      </c>
      <c r="K116" s="5">
        <f>IFERROR(INDEX(표1_51121417202332[누적 플레이어 획득 재화량],MATCH(표42[[#This Row],[스테이지]],표1_51121417202332[스테이지],0)),"")</f>
        <v>17400</v>
      </c>
      <c r="L116" s="5">
        <f>IFERROR(INDEX(표1_511214172023[누적 획득 경험치],MATCH(표42[[#This Row],[스테이지]],표1_511214172023[스테이지],0)),"")</f>
        <v>18200</v>
      </c>
      <c r="N116" s="2">
        <v>77</v>
      </c>
      <c r="O116" s="5">
        <f>IF(표45[[#This Row],[No.]]&lt;=$E$3,표45[[#This Row],[No.]],"")</f>
        <v>77</v>
      </c>
      <c r="P116" s="2">
        <f>IFERROR(IF(표45[[#This Row],[스테이지]]&lt;=표43[표시 스테이지],표46[플레이어 체력],""),"")</f>
        <v>100</v>
      </c>
      <c r="Q116" s="2">
        <f>IFERROR(INDEX(표1_58[최종 적 공격력],MATCH(표45[[#This Row],[스테이지]],표1_58[스테이지],0)),"")</f>
        <v>370</v>
      </c>
      <c r="R116" s="13">
        <f>IFERROR(IF(표45[[#This Row],[적 공격력]]/표45[[#This Row],[플레이어 체력]]&gt;=1,100%,표45[[#This Row],[적 공격력]]/표45[[#This Row],[플레이어 체력]]),"")</f>
        <v>1</v>
      </c>
    </row>
    <row r="117" spans="2:18">
      <c r="B117" s="2">
        <v>78</v>
      </c>
      <c r="C117" s="5">
        <f>IF(표42[[#This Row],[No.]]&lt;=$E$3,표42[[#This Row],[No.]],"")</f>
        <v>78</v>
      </c>
      <c r="D117" s="2">
        <f>IFERROR(INDEX(표1_5[최종 적 체력],MATCH(표42[[#This Row],[스테이지]],표1_5[스테이지],0)),"")</f>
        <v>1535</v>
      </c>
      <c r="E117" s="2">
        <f>IFERROR(IF(표42[[#This Row],[스테이지]]&lt;=표43[표시 스테이지],표46[플레이어 공격력],""),"")</f>
        <v>30</v>
      </c>
      <c r="F117" s="2">
        <f>IFERROR(INDEX(표1_5112[최종 적 공격 딜레이],MATCH(표42[[#This Row],[스테이지]],표1_5112[스테이지],0)),"")</f>
        <v>1</v>
      </c>
      <c r="G117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52</v>
      </c>
      <c r="H117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54</v>
      </c>
      <c r="I117" s="5">
        <f>IFERROR(IF(표42[[#This Row],[스테이지]]=1,표42[[#This Row],[예상 소모 시간(초)]],$I116+표42[[#This Row],[예상 소모 시간(초)]]),"")</f>
        <v>4664</v>
      </c>
      <c r="J117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78</v>
      </c>
      <c r="K117" s="5">
        <f>IFERROR(INDEX(표1_51121417202332[누적 플레이어 획득 재화량],MATCH(표42[[#This Row],[스테이지]],표1_51121417202332[스테이지],0)),"")</f>
        <v>18065</v>
      </c>
      <c r="L117" s="5">
        <f>IFERROR(INDEX(표1_511214172023[누적 획득 경험치],MATCH(표42[[#This Row],[스테이지]],표1_511214172023[스테이지],0)),"")</f>
        <v>18890</v>
      </c>
      <c r="N117" s="2">
        <v>78</v>
      </c>
      <c r="O117" s="5">
        <f>IF(표45[[#This Row],[No.]]&lt;=$E$3,표45[[#This Row],[No.]],"")</f>
        <v>78</v>
      </c>
      <c r="P117" s="2">
        <f>IFERROR(IF(표45[[#This Row],[스테이지]]&lt;=표43[표시 스테이지],표46[플레이어 체력],""),"")</f>
        <v>100</v>
      </c>
      <c r="Q117" s="2">
        <f>IFERROR(INDEX(표1_58[최종 적 공격력],MATCH(표45[[#This Row],[스테이지]],표1_58[스테이지],0)),"")</f>
        <v>372.5</v>
      </c>
      <c r="R117" s="13">
        <f>IFERROR(IF(표45[[#This Row],[적 공격력]]/표45[[#This Row],[플레이어 체력]]&gt;=1,100%,표45[[#This Row],[적 공격력]]/표45[[#This Row],[플레이어 체력]]),"")</f>
        <v>1</v>
      </c>
    </row>
    <row r="118" spans="2:18">
      <c r="B118" s="2">
        <v>79</v>
      </c>
      <c r="C118" s="5">
        <f>IF(표42[[#This Row],[No.]]&lt;=$E$3,표42[[#This Row],[No.]],"")</f>
        <v>79</v>
      </c>
      <c r="D118" s="2">
        <f>IFERROR(INDEX(표1_5[최종 적 체력],MATCH(표42[[#This Row],[스테이지]],표1_5[스테이지],0)),"")</f>
        <v>1550</v>
      </c>
      <c r="E118" s="2">
        <f>IFERROR(IF(표42[[#This Row],[스테이지]]&lt;=표43[표시 스테이지],표46[플레이어 공격력],""),"")</f>
        <v>30</v>
      </c>
      <c r="F118" s="2">
        <f>IFERROR(INDEX(표1_5112[최종 적 공격 딜레이],MATCH(표42[[#This Row],[스테이지]],표1_5112[스테이지],0)),"")</f>
        <v>1</v>
      </c>
      <c r="G118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52</v>
      </c>
      <c r="H118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54</v>
      </c>
      <c r="I118" s="5">
        <f>IFERROR(IF(표42[[#This Row],[스테이지]]=1,표42[[#This Row],[예상 소모 시간(초)]],$I117+표42[[#This Row],[예상 소모 시간(초)]]),"")</f>
        <v>4718</v>
      </c>
      <c r="J118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79</v>
      </c>
      <c r="K118" s="5">
        <f>IFERROR(INDEX(표1_51121417202332[누적 플레이어 획득 재화량],MATCH(표42[[#This Row],[스테이지]],표1_51121417202332[스테이지],0)),"")</f>
        <v>18745</v>
      </c>
      <c r="L118" s="5">
        <f>IFERROR(INDEX(표1_511214172023[누적 획득 경험치],MATCH(표42[[#This Row],[스테이지]],표1_511214172023[스테이지],0)),"")</f>
        <v>19595</v>
      </c>
      <c r="N118" s="2">
        <v>79</v>
      </c>
      <c r="O118" s="5">
        <f>IF(표45[[#This Row],[No.]]&lt;=$E$3,표45[[#This Row],[No.]],"")</f>
        <v>79</v>
      </c>
      <c r="P118" s="2">
        <f>IFERROR(IF(표45[[#This Row],[스테이지]]&lt;=표43[표시 스테이지],표46[플레이어 체력],""),"")</f>
        <v>100</v>
      </c>
      <c r="Q118" s="2">
        <f>IFERROR(INDEX(표1_58[최종 적 공격력],MATCH(표45[[#This Row],[스테이지]],표1_58[스테이지],0)),"")</f>
        <v>375</v>
      </c>
      <c r="R118" s="13">
        <f>IFERROR(IF(표45[[#This Row],[적 공격력]]/표45[[#This Row],[플레이어 체력]]&gt;=1,100%,표45[[#This Row],[적 공격력]]/표45[[#This Row],[플레이어 체력]]),"")</f>
        <v>1</v>
      </c>
    </row>
    <row r="119" spans="2:18">
      <c r="B119" s="2">
        <v>80</v>
      </c>
      <c r="C119" s="5">
        <f>IF(표42[[#This Row],[No.]]&lt;=$E$3,표42[[#This Row],[No.]],"")</f>
        <v>80</v>
      </c>
      <c r="D119" s="2">
        <f>IFERROR(INDEX(표1_5[최종 적 체력],MATCH(표42[[#This Row],[스테이지]],표1_5[스테이지],0)),"")</f>
        <v>1565</v>
      </c>
      <c r="E119" s="2">
        <f>IFERROR(IF(표42[[#This Row],[스테이지]]&lt;=표43[표시 스테이지],표46[플레이어 공격력],""),"")</f>
        <v>30</v>
      </c>
      <c r="F119" s="2">
        <f>IFERROR(INDEX(표1_5112[최종 적 공격 딜레이],MATCH(표42[[#This Row],[스테이지]],표1_5112[스테이지],0)),"")</f>
        <v>1</v>
      </c>
      <c r="G119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53</v>
      </c>
      <c r="H119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55</v>
      </c>
      <c r="I119" s="5">
        <f>IFERROR(IF(표42[[#This Row],[스테이지]]=1,표42[[#This Row],[예상 소모 시간(초)]],$I118+표42[[#This Row],[예상 소모 시간(초)]]),"")</f>
        <v>4773</v>
      </c>
      <c r="J119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80</v>
      </c>
      <c r="K119" s="5">
        <f>IFERROR(INDEX(표1_51121417202332[누적 플레이어 획득 재화량],MATCH(표42[[#This Row],[스테이지]],표1_51121417202332[스테이지],0)),"")</f>
        <v>19441</v>
      </c>
      <c r="L119" s="5">
        <f>IFERROR(INDEX(표1_511214172023[누적 획득 경험치],MATCH(표42[[#This Row],[스테이지]],표1_511214172023[스테이지],0)),"")</f>
        <v>20316</v>
      </c>
      <c r="N119" s="2">
        <v>80</v>
      </c>
      <c r="O119" s="5">
        <f>IF(표45[[#This Row],[No.]]&lt;=$E$3,표45[[#This Row],[No.]],"")</f>
        <v>80</v>
      </c>
      <c r="P119" s="2">
        <f>IFERROR(IF(표45[[#This Row],[스테이지]]&lt;=표43[표시 스테이지],표46[플레이어 체력],""),"")</f>
        <v>100</v>
      </c>
      <c r="Q119" s="2">
        <f>IFERROR(INDEX(표1_58[최종 적 공격력],MATCH(표45[[#This Row],[스테이지]],표1_58[스테이지],0)),"")</f>
        <v>377.5</v>
      </c>
      <c r="R119" s="13">
        <f>IFERROR(IF(표45[[#This Row],[적 공격력]]/표45[[#This Row],[플레이어 체력]]&gt;=1,100%,표45[[#This Row],[적 공격력]]/표45[[#This Row],[플레이어 체력]]),"")</f>
        <v>1</v>
      </c>
    </row>
    <row r="120" spans="2:18">
      <c r="B120" s="2">
        <v>81</v>
      </c>
      <c r="C120" s="5">
        <f>IF(표42[[#This Row],[No.]]&lt;=$E$3,표42[[#This Row],[No.]],"")</f>
        <v>81</v>
      </c>
      <c r="D120" s="2">
        <f>IFERROR(INDEX(표1_5[최종 적 체력],MATCH(표42[[#This Row],[스테이지]],표1_5[스테이지],0)),"")</f>
        <v>1620</v>
      </c>
      <c r="E120" s="2">
        <f>IFERROR(IF(표42[[#This Row],[스테이지]]&lt;=표43[표시 스테이지],표46[플레이어 공격력],""),"")</f>
        <v>30</v>
      </c>
      <c r="F120" s="2">
        <f>IFERROR(INDEX(표1_5112[최종 적 공격 딜레이],MATCH(표42[[#This Row],[스테이지]],표1_5112[스테이지],0)),"")</f>
        <v>1</v>
      </c>
      <c r="G120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54</v>
      </c>
      <c r="H120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58</v>
      </c>
      <c r="I120" s="5">
        <f>IFERROR(IF(표42[[#This Row],[스테이지]]=1,표42[[#This Row],[예상 소모 시간(초)]],$I119+표42[[#This Row],[예상 소모 시간(초)]]),"")</f>
        <v>4831</v>
      </c>
      <c r="J120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81</v>
      </c>
      <c r="K120" s="5">
        <f>IFERROR(INDEX(표1_51121417202332[누적 플레이어 획득 재화량],MATCH(표42[[#This Row],[스테이지]],표1_51121417202332[스테이지],0)),"")</f>
        <v>20153</v>
      </c>
      <c r="L120" s="5">
        <f>IFERROR(INDEX(표1_511214172023[누적 획득 경험치],MATCH(표42[[#This Row],[스테이지]],표1_511214172023[스테이지],0)),"")</f>
        <v>21053</v>
      </c>
      <c r="N120" s="2">
        <v>81</v>
      </c>
      <c r="O120" s="5">
        <f>IF(표45[[#This Row],[No.]]&lt;=$E$3,표45[[#This Row],[No.]],"")</f>
        <v>81</v>
      </c>
      <c r="P120" s="2">
        <f>IFERROR(IF(표45[[#This Row],[스테이지]]&lt;=표43[표시 스테이지],표46[플레이어 체력],""),"")</f>
        <v>100</v>
      </c>
      <c r="Q120" s="2">
        <f>IFERROR(INDEX(표1_58[최종 적 공격력],MATCH(표45[[#This Row],[스테이지]],표1_58[스테이지],0)),"")</f>
        <v>400</v>
      </c>
      <c r="R120" s="13">
        <f>IFERROR(IF(표45[[#This Row],[적 공격력]]/표45[[#This Row],[플레이어 체력]]&gt;=1,100%,표45[[#This Row],[적 공격력]]/표45[[#This Row],[플레이어 체력]]),"")</f>
        <v>1</v>
      </c>
    </row>
    <row r="121" spans="2:18">
      <c r="B121" s="2">
        <v>82</v>
      </c>
      <c r="C121" s="5">
        <f>IF(표42[[#This Row],[No.]]&lt;=$E$3,표42[[#This Row],[No.]],"")</f>
        <v>82</v>
      </c>
      <c r="D121" s="2">
        <f>IFERROR(INDEX(표1_5[최종 적 체력],MATCH(표42[[#This Row],[스테이지]],표1_5[스테이지],0)),"")</f>
        <v>1635</v>
      </c>
      <c r="E121" s="2">
        <f>IFERROR(IF(표42[[#This Row],[스테이지]]&lt;=표43[표시 스테이지],표46[플레이어 공격력],""),"")</f>
        <v>30</v>
      </c>
      <c r="F121" s="2">
        <f>IFERROR(INDEX(표1_5112[최종 적 공격 딜레이],MATCH(표42[[#This Row],[스테이지]],표1_5112[스테이지],0)),"")</f>
        <v>1</v>
      </c>
      <c r="G121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55</v>
      </c>
      <c r="H121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57</v>
      </c>
      <c r="I121" s="5">
        <f>IFERROR(IF(표42[[#This Row],[스테이지]]=1,표42[[#This Row],[예상 소모 시간(초)]],$I120+표42[[#This Row],[예상 소모 시간(초)]]),"")</f>
        <v>4888</v>
      </c>
      <c r="J121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82</v>
      </c>
      <c r="K121" s="5">
        <f>IFERROR(INDEX(표1_51121417202332[누적 플레이어 획득 재화량],MATCH(표42[[#This Row],[스테이지]],표1_51121417202332[스테이지],0)),"")</f>
        <v>20881</v>
      </c>
      <c r="L121" s="5">
        <f>IFERROR(INDEX(표1_511214172023[누적 획득 경험치],MATCH(표42[[#This Row],[스테이지]],표1_511214172023[스테이지],0)),"")</f>
        <v>21806</v>
      </c>
      <c r="N121" s="2">
        <v>82</v>
      </c>
      <c r="O121" s="5">
        <f>IF(표45[[#This Row],[No.]]&lt;=$E$3,표45[[#This Row],[No.]],"")</f>
        <v>82</v>
      </c>
      <c r="P121" s="2">
        <f>IFERROR(IF(표45[[#This Row],[스테이지]]&lt;=표43[표시 스테이지],표46[플레이어 체력],""),"")</f>
        <v>100</v>
      </c>
      <c r="Q121" s="2">
        <f>IFERROR(INDEX(표1_58[최종 적 공격력],MATCH(표45[[#This Row],[스테이지]],표1_58[스테이지],0)),"")</f>
        <v>402.5</v>
      </c>
      <c r="R121" s="13">
        <f>IFERROR(IF(표45[[#This Row],[적 공격력]]/표45[[#This Row],[플레이어 체력]]&gt;=1,100%,표45[[#This Row],[적 공격력]]/표45[[#This Row],[플레이어 체력]]),"")</f>
        <v>1</v>
      </c>
    </row>
    <row r="122" spans="2:18">
      <c r="B122" s="2">
        <v>83</v>
      </c>
      <c r="C122" s="5">
        <f>IF(표42[[#This Row],[No.]]&lt;=$E$3,표42[[#This Row],[No.]],"")</f>
        <v>83</v>
      </c>
      <c r="D122" s="2">
        <f>IFERROR(INDEX(표1_5[최종 적 체력],MATCH(표42[[#This Row],[스테이지]],표1_5[스테이지],0)),"")</f>
        <v>1650</v>
      </c>
      <c r="E122" s="2">
        <f>IFERROR(IF(표42[[#This Row],[스테이지]]&lt;=표43[표시 스테이지],표46[플레이어 공격력],""),"")</f>
        <v>30</v>
      </c>
      <c r="F122" s="2">
        <f>IFERROR(INDEX(표1_5112[최종 적 공격 딜레이],MATCH(표42[[#This Row],[스테이지]],표1_5112[스테이지],0)),"")</f>
        <v>1</v>
      </c>
      <c r="G122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55</v>
      </c>
      <c r="H122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57</v>
      </c>
      <c r="I122" s="5">
        <f>IFERROR(IF(표42[[#This Row],[스테이지]]=1,표42[[#This Row],[예상 소모 시간(초)]],$I121+표42[[#This Row],[예상 소모 시간(초)]]),"")</f>
        <v>4945</v>
      </c>
      <c r="J122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83</v>
      </c>
      <c r="K122" s="5">
        <f>IFERROR(INDEX(표1_51121417202332[누적 플레이어 획득 재화량],MATCH(표42[[#This Row],[스테이지]],표1_51121417202332[스테이지],0)),"")</f>
        <v>21625</v>
      </c>
      <c r="L122" s="5">
        <f>IFERROR(INDEX(표1_511214172023[누적 획득 경험치],MATCH(표42[[#This Row],[스테이지]],표1_511214172023[스테이지],0)),"")</f>
        <v>22575</v>
      </c>
      <c r="N122" s="2">
        <v>83</v>
      </c>
      <c r="O122" s="5">
        <f>IF(표45[[#This Row],[No.]]&lt;=$E$3,표45[[#This Row],[No.]],"")</f>
        <v>83</v>
      </c>
      <c r="P122" s="2">
        <f>IFERROR(IF(표45[[#This Row],[스테이지]]&lt;=표43[표시 스테이지],표46[플레이어 체력],""),"")</f>
        <v>100</v>
      </c>
      <c r="Q122" s="2">
        <f>IFERROR(INDEX(표1_58[최종 적 공격력],MATCH(표45[[#This Row],[스테이지]],표1_58[스테이지],0)),"")</f>
        <v>405</v>
      </c>
      <c r="R122" s="13">
        <f>IFERROR(IF(표45[[#This Row],[적 공격력]]/표45[[#This Row],[플레이어 체력]]&gt;=1,100%,표45[[#This Row],[적 공격력]]/표45[[#This Row],[플레이어 체력]]),"")</f>
        <v>1</v>
      </c>
    </row>
    <row r="123" spans="2:18">
      <c r="B123" s="2">
        <v>84</v>
      </c>
      <c r="C123" s="5">
        <f>IF(표42[[#This Row],[No.]]&lt;=$E$3,표42[[#This Row],[No.]],"")</f>
        <v>84</v>
      </c>
      <c r="D123" s="2">
        <f>IFERROR(INDEX(표1_5[최종 적 체력],MATCH(표42[[#This Row],[스테이지]],표1_5[스테이지],0)),"")</f>
        <v>1665</v>
      </c>
      <c r="E123" s="2">
        <f>IFERROR(IF(표42[[#This Row],[스테이지]]&lt;=표43[표시 스테이지],표46[플레이어 공격력],""),"")</f>
        <v>30</v>
      </c>
      <c r="F123" s="2">
        <f>IFERROR(INDEX(표1_5112[최종 적 공격 딜레이],MATCH(표42[[#This Row],[스테이지]],표1_5112[스테이지],0)),"")</f>
        <v>1</v>
      </c>
      <c r="G123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56</v>
      </c>
      <c r="H123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58</v>
      </c>
      <c r="I123" s="5">
        <f>IFERROR(IF(표42[[#This Row],[스테이지]]=1,표42[[#This Row],[예상 소모 시간(초)]],$I122+표42[[#This Row],[예상 소모 시간(초)]]),"")</f>
        <v>5003</v>
      </c>
      <c r="J123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84</v>
      </c>
      <c r="K123" s="5">
        <f>IFERROR(INDEX(표1_51121417202332[누적 플레이어 획득 재화량],MATCH(표42[[#This Row],[스테이지]],표1_51121417202332[스테이지],0)),"")</f>
        <v>22385</v>
      </c>
      <c r="L123" s="5">
        <f>IFERROR(INDEX(표1_511214172023[누적 획득 경험치],MATCH(표42[[#This Row],[스테이지]],표1_511214172023[스테이지],0)),"")</f>
        <v>23360</v>
      </c>
      <c r="N123" s="2">
        <v>84</v>
      </c>
      <c r="O123" s="5">
        <f>IF(표45[[#This Row],[No.]]&lt;=$E$3,표45[[#This Row],[No.]],"")</f>
        <v>84</v>
      </c>
      <c r="P123" s="2">
        <f>IFERROR(IF(표45[[#This Row],[스테이지]]&lt;=표43[표시 스테이지],표46[플레이어 체력],""),"")</f>
        <v>100</v>
      </c>
      <c r="Q123" s="2">
        <f>IFERROR(INDEX(표1_58[최종 적 공격력],MATCH(표45[[#This Row],[스테이지]],표1_58[스테이지],0)),"")</f>
        <v>407.5</v>
      </c>
      <c r="R123" s="13">
        <f>IFERROR(IF(표45[[#This Row],[적 공격력]]/표45[[#This Row],[플레이어 체력]]&gt;=1,100%,표45[[#This Row],[적 공격력]]/표45[[#This Row],[플레이어 체력]]),"")</f>
        <v>1</v>
      </c>
    </row>
    <row r="124" spans="2:18">
      <c r="B124" s="2">
        <v>85</v>
      </c>
      <c r="C124" s="5">
        <f>IF(표42[[#This Row],[No.]]&lt;=$E$3,표42[[#This Row],[No.]],"")</f>
        <v>85</v>
      </c>
      <c r="D124" s="2">
        <f>IFERROR(INDEX(표1_5[최종 적 체력],MATCH(표42[[#This Row],[스테이지]],표1_5[스테이지],0)),"")</f>
        <v>1680</v>
      </c>
      <c r="E124" s="2">
        <f>IFERROR(IF(표42[[#This Row],[스테이지]]&lt;=표43[표시 스테이지],표46[플레이어 공격력],""),"")</f>
        <v>30</v>
      </c>
      <c r="F124" s="2">
        <f>IFERROR(INDEX(표1_5112[최종 적 공격 딜레이],MATCH(표42[[#This Row],[스테이지]],표1_5112[스테이지],0)),"")</f>
        <v>1</v>
      </c>
      <c r="G124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56</v>
      </c>
      <c r="H124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58</v>
      </c>
      <c r="I124" s="5">
        <f>IFERROR(IF(표42[[#This Row],[스테이지]]=1,표42[[#This Row],[예상 소모 시간(초)]],$I123+표42[[#This Row],[예상 소모 시간(초)]]),"")</f>
        <v>5061</v>
      </c>
      <c r="J124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85</v>
      </c>
      <c r="K124" s="5">
        <f>IFERROR(INDEX(표1_51121417202332[누적 플레이어 획득 재화량],MATCH(표42[[#This Row],[스테이지]],표1_51121417202332[스테이지],0)),"")</f>
        <v>23162</v>
      </c>
      <c r="L124" s="5">
        <f>IFERROR(INDEX(표1_511214172023[누적 획득 경험치],MATCH(표42[[#This Row],[스테이지]],표1_511214172023[스테이지],0)),"")</f>
        <v>24162</v>
      </c>
      <c r="N124" s="2">
        <v>85</v>
      </c>
      <c r="O124" s="5">
        <f>IF(표45[[#This Row],[No.]]&lt;=$E$3,표45[[#This Row],[No.]],"")</f>
        <v>85</v>
      </c>
      <c r="P124" s="2">
        <f>IFERROR(IF(표45[[#This Row],[스테이지]]&lt;=표43[표시 스테이지],표46[플레이어 체력],""),"")</f>
        <v>100</v>
      </c>
      <c r="Q124" s="2">
        <f>IFERROR(INDEX(표1_58[최종 적 공격력],MATCH(표45[[#This Row],[스테이지]],표1_58[스테이지],0)),"")</f>
        <v>410</v>
      </c>
      <c r="R124" s="13">
        <f>IFERROR(IF(표45[[#This Row],[적 공격력]]/표45[[#This Row],[플레이어 체력]]&gt;=1,100%,표45[[#This Row],[적 공격력]]/표45[[#This Row],[플레이어 체력]]),"")</f>
        <v>1</v>
      </c>
    </row>
    <row r="125" spans="2:18">
      <c r="B125" s="2">
        <v>86</v>
      </c>
      <c r="C125" s="5">
        <f>IF(표42[[#This Row],[No.]]&lt;=$E$3,표42[[#This Row],[No.]],"")</f>
        <v>86</v>
      </c>
      <c r="D125" s="2">
        <f>IFERROR(INDEX(표1_5[최종 적 체력],MATCH(표42[[#This Row],[스테이지]],표1_5[스테이지],0)),"")</f>
        <v>1695</v>
      </c>
      <c r="E125" s="2">
        <f>IFERROR(IF(표42[[#This Row],[스테이지]]&lt;=표43[표시 스테이지],표46[플레이어 공격력],""),"")</f>
        <v>30</v>
      </c>
      <c r="F125" s="2">
        <f>IFERROR(INDEX(표1_5112[최종 적 공격 딜레이],MATCH(표42[[#This Row],[스테이지]],표1_5112[스테이지],0)),"")</f>
        <v>1</v>
      </c>
      <c r="G125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57</v>
      </c>
      <c r="H125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59</v>
      </c>
      <c r="I125" s="5">
        <f>IFERROR(IF(표42[[#This Row],[스테이지]]=1,표42[[#This Row],[예상 소모 시간(초)]],$I124+표42[[#This Row],[예상 소모 시간(초)]]),"")</f>
        <v>5120</v>
      </c>
      <c r="J125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86</v>
      </c>
      <c r="K125" s="5">
        <f>IFERROR(INDEX(표1_51121417202332[누적 플레이어 획득 재화량],MATCH(표42[[#This Row],[스테이지]],표1_51121417202332[스테이지],0)),"")</f>
        <v>23956</v>
      </c>
      <c r="L125" s="5">
        <f>IFERROR(INDEX(표1_511214172023[누적 획득 경험치],MATCH(표42[[#This Row],[스테이지]],표1_511214172023[스테이지],0)),"")</f>
        <v>24981</v>
      </c>
      <c r="N125" s="2">
        <v>86</v>
      </c>
      <c r="O125" s="5">
        <f>IF(표45[[#This Row],[No.]]&lt;=$E$3,표45[[#This Row],[No.]],"")</f>
        <v>86</v>
      </c>
      <c r="P125" s="2">
        <f>IFERROR(IF(표45[[#This Row],[스테이지]]&lt;=표43[표시 스테이지],표46[플레이어 체력],""),"")</f>
        <v>100</v>
      </c>
      <c r="Q125" s="2">
        <f>IFERROR(INDEX(표1_58[최종 적 공격력],MATCH(표45[[#This Row],[스테이지]],표1_58[스테이지],0)),"")</f>
        <v>412.5</v>
      </c>
      <c r="R125" s="13">
        <f>IFERROR(IF(표45[[#This Row],[적 공격력]]/표45[[#This Row],[플레이어 체력]]&gt;=1,100%,표45[[#This Row],[적 공격력]]/표45[[#This Row],[플레이어 체력]]),"")</f>
        <v>1</v>
      </c>
    </row>
    <row r="126" spans="2:18">
      <c r="B126" s="2">
        <v>87</v>
      </c>
      <c r="C126" s="5">
        <f>IF(표42[[#This Row],[No.]]&lt;=$E$3,표42[[#This Row],[No.]],"")</f>
        <v>87</v>
      </c>
      <c r="D126" s="2">
        <f>IFERROR(INDEX(표1_5[최종 적 체력],MATCH(표42[[#This Row],[스테이지]],표1_5[스테이지],0)),"")</f>
        <v>1710</v>
      </c>
      <c r="E126" s="2">
        <f>IFERROR(IF(표42[[#This Row],[스테이지]]&lt;=표43[표시 스테이지],표46[플레이어 공격력],""),"")</f>
        <v>30</v>
      </c>
      <c r="F126" s="2">
        <f>IFERROR(INDEX(표1_5112[최종 적 공격 딜레이],MATCH(표42[[#This Row],[스테이지]],표1_5112[스테이지],0)),"")</f>
        <v>1</v>
      </c>
      <c r="G126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57</v>
      </c>
      <c r="H126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59</v>
      </c>
      <c r="I126" s="5">
        <f>IFERROR(IF(표42[[#This Row],[스테이지]]=1,표42[[#This Row],[예상 소모 시간(초)]],$I125+표42[[#This Row],[예상 소모 시간(초)]]),"")</f>
        <v>5179</v>
      </c>
      <c r="J126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87</v>
      </c>
      <c r="K126" s="5">
        <f>IFERROR(INDEX(표1_51121417202332[누적 플레이어 획득 재화량],MATCH(표42[[#This Row],[스테이지]],표1_51121417202332[스테이지],0)),"")</f>
        <v>24767</v>
      </c>
      <c r="L126" s="5">
        <f>IFERROR(INDEX(표1_511214172023[누적 획득 경험치],MATCH(표42[[#This Row],[스테이지]],표1_511214172023[스테이지],0)),"")</f>
        <v>25817</v>
      </c>
      <c r="N126" s="2">
        <v>87</v>
      </c>
      <c r="O126" s="5">
        <f>IF(표45[[#This Row],[No.]]&lt;=$E$3,표45[[#This Row],[No.]],"")</f>
        <v>87</v>
      </c>
      <c r="P126" s="2">
        <f>IFERROR(IF(표45[[#This Row],[스테이지]]&lt;=표43[표시 스테이지],표46[플레이어 체력],""),"")</f>
        <v>100</v>
      </c>
      <c r="Q126" s="2">
        <f>IFERROR(INDEX(표1_58[최종 적 공격력],MATCH(표45[[#This Row],[스테이지]],표1_58[스테이지],0)),"")</f>
        <v>415</v>
      </c>
      <c r="R126" s="13">
        <f>IFERROR(IF(표45[[#This Row],[적 공격력]]/표45[[#This Row],[플레이어 체력]]&gt;=1,100%,표45[[#This Row],[적 공격력]]/표45[[#This Row],[플레이어 체력]]),"")</f>
        <v>1</v>
      </c>
    </row>
    <row r="127" spans="2:18">
      <c r="B127" s="2">
        <v>88</v>
      </c>
      <c r="C127" s="5">
        <f>IF(표42[[#This Row],[No.]]&lt;=$E$3,표42[[#This Row],[No.]],"")</f>
        <v>88</v>
      </c>
      <c r="D127" s="2">
        <f>IFERROR(INDEX(표1_5[최종 적 체력],MATCH(표42[[#This Row],[스테이지]],표1_5[스테이지],0)),"")</f>
        <v>1725</v>
      </c>
      <c r="E127" s="2">
        <f>IFERROR(IF(표42[[#This Row],[스테이지]]&lt;=표43[표시 스테이지],표46[플레이어 공격력],""),"")</f>
        <v>30</v>
      </c>
      <c r="F127" s="2">
        <f>IFERROR(INDEX(표1_5112[최종 적 공격 딜레이],MATCH(표42[[#This Row],[스테이지]],표1_5112[스테이지],0)),"")</f>
        <v>1</v>
      </c>
      <c r="G127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58</v>
      </c>
      <c r="H127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60</v>
      </c>
      <c r="I127" s="5">
        <f>IFERROR(IF(표42[[#This Row],[스테이지]]=1,표42[[#This Row],[예상 소모 시간(초)]],$I126+표42[[#This Row],[예상 소모 시간(초)]]),"")</f>
        <v>5239</v>
      </c>
      <c r="J127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88</v>
      </c>
      <c r="K127" s="5">
        <f>IFERROR(INDEX(표1_51121417202332[누적 플레이어 획득 재화량],MATCH(표42[[#This Row],[스테이지]],표1_51121417202332[스테이지],0)),"")</f>
        <v>25595</v>
      </c>
      <c r="L127" s="5">
        <f>IFERROR(INDEX(표1_511214172023[누적 획득 경험치],MATCH(표42[[#This Row],[스테이지]],표1_511214172023[스테이지],0)),"")</f>
        <v>26670</v>
      </c>
      <c r="N127" s="2">
        <v>88</v>
      </c>
      <c r="O127" s="5">
        <f>IF(표45[[#This Row],[No.]]&lt;=$E$3,표45[[#This Row],[No.]],"")</f>
        <v>88</v>
      </c>
      <c r="P127" s="2">
        <f>IFERROR(IF(표45[[#This Row],[스테이지]]&lt;=표43[표시 스테이지],표46[플레이어 체력],""),"")</f>
        <v>100</v>
      </c>
      <c r="Q127" s="2">
        <f>IFERROR(INDEX(표1_58[최종 적 공격력],MATCH(표45[[#This Row],[스테이지]],표1_58[스테이지],0)),"")</f>
        <v>417.5</v>
      </c>
      <c r="R127" s="13">
        <f>IFERROR(IF(표45[[#This Row],[적 공격력]]/표45[[#This Row],[플레이어 체력]]&gt;=1,100%,표45[[#This Row],[적 공격력]]/표45[[#This Row],[플레이어 체력]]),"")</f>
        <v>1</v>
      </c>
    </row>
    <row r="128" spans="2:18">
      <c r="B128" s="2">
        <v>89</v>
      </c>
      <c r="C128" s="5">
        <f>IF(표42[[#This Row],[No.]]&lt;=$E$3,표42[[#This Row],[No.]],"")</f>
        <v>89</v>
      </c>
      <c r="D128" s="2">
        <f>IFERROR(INDEX(표1_5[최종 적 체력],MATCH(표42[[#This Row],[스테이지]],표1_5[스테이지],0)),"")</f>
        <v>1740</v>
      </c>
      <c r="E128" s="2">
        <f>IFERROR(IF(표42[[#This Row],[스테이지]]&lt;=표43[표시 스테이지],표46[플레이어 공격력],""),"")</f>
        <v>30</v>
      </c>
      <c r="F128" s="2">
        <f>IFERROR(INDEX(표1_5112[최종 적 공격 딜레이],MATCH(표42[[#This Row],[스테이지]],표1_5112[스테이지],0)),"")</f>
        <v>1</v>
      </c>
      <c r="G128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58</v>
      </c>
      <c r="H128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60</v>
      </c>
      <c r="I128" s="5">
        <f>IFERROR(IF(표42[[#This Row],[스테이지]]=1,표42[[#This Row],[예상 소모 시간(초)]],$I127+표42[[#This Row],[예상 소모 시간(초)]]),"")</f>
        <v>5299</v>
      </c>
      <c r="J128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89</v>
      </c>
      <c r="K128" s="5">
        <f>IFERROR(INDEX(표1_51121417202332[누적 플레이어 획득 재화량],MATCH(표42[[#This Row],[스테이지]],표1_51121417202332[스테이지],0)),"")</f>
        <v>26440</v>
      </c>
      <c r="L128" s="5">
        <f>IFERROR(INDEX(표1_511214172023[누적 획득 경험치],MATCH(표42[[#This Row],[스테이지]],표1_511214172023[스테이지],0)),"")</f>
        <v>27540</v>
      </c>
      <c r="N128" s="2">
        <v>89</v>
      </c>
      <c r="O128" s="5">
        <f>IF(표45[[#This Row],[No.]]&lt;=$E$3,표45[[#This Row],[No.]],"")</f>
        <v>89</v>
      </c>
      <c r="P128" s="2">
        <f>IFERROR(IF(표45[[#This Row],[스테이지]]&lt;=표43[표시 스테이지],표46[플레이어 체력],""),"")</f>
        <v>100</v>
      </c>
      <c r="Q128" s="2">
        <f>IFERROR(INDEX(표1_58[최종 적 공격력],MATCH(표45[[#This Row],[스테이지]],표1_58[스테이지],0)),"")</f>
        <v>420</v>
      </c>
      <c r="R128" s="13">
        <f>IFERROR(IF(표45[[#This Row],[적 공격력]]/표45[[#This Row],[플레이어 체력]]&gt;=1,100%,표45[[#This Row],[적 공격력]]/표45[[#This Row],[플레이어 체력]]),"")</f>
        <v>1</v>
      </c>
    </row>
    <row r="129" spans="2:18">
      <c r="B129" s="2">
        <v>90</v>
      </c>
      <c r="C129" s="5">
        <f>IF(표42[[#This Row],[No.]]&lt;=$E$3,표42[[#This Row],[No.]],"")</f>
        <v>90</v>
      </c>
      <c r="D129" s="2">
        <f>IFERROR(INDEX(표1_5[최종 적 체력],MATCH(표42[[#This Row],[스테이지]],표1_5[스테이지],0)),"")</f>
        <v>1755</v>
      </c>
      <c r="E129" s="2">
        <f>IFERROR(IF(표42[[#This Row],[스테이지]]&lt;=표43[표시 스테이지],표46[플레이어 공격력],""),"")</f>
        <v>30</v>
      </c>
      <c r="F129" s="2">
        <f>IFERROR(INDEX(표1_5112[최종 적 공격 딜레이],MATCH(표42[[#This Row],[스테이지]],표1_5112[스테이지],0)),"")</f>
        <v>1</v>
      </c>
      <c r="G129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59</v>
      </c>
      <c r="H129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61</v>
      </c>
      <c r="I129" s="5">
        <f>IFERROR(IF(표42[[#This Row],[스테이지]]=1,표42[[#This Row],[예상 소모 시간(초)]],$I128+표42[[#This Row],[예상 소모 시간(초)]]),"")</f>
        <v>5360</v>
      </c>
      <c r="J129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90</v>
      </c>
      <c r="K129" s="5">
        <f>IFERROR(INDEX(표1_51121417202332[누적 플레이어 획득 재화량],MATCH(표42[[#This Row],[스테이지]],표1_51121417202332[스테이지],0)),"")</f>
        <v>27303</v>
      </c>
      <c r="L129" s="5">
        <f>IFERROR(INDEX(표1_511214172023[누적 획득 경험치],MATCH(표42[[#This Row],[스테이지]],표1_511214172023[스테이지],0)),"")</f>
        <v>28428</v>
      </c>
      <c r="N129" s="2">
        <v>90</v>
      </c>
      <c r="O129" s="5">
        <f>IF(표45[[#This Row],[No.]]&lt;=$E$3,표45[[#This Row],[No.]],"")</f>
        <v>90</v>
      </c>
      <c r="P129" s="2">
        <f>IFERROR(IF(표45[[#This Row],[스테이지]]&lt;=표43[표시 스테이지],표46[플레이어 체력],""),"")</f>
        <v>100</v>
      </c>
      <c r="Q129" s="2">
        <f>IFERROR(INDEX(표1_58[최종 적 공격력],MATCH(표45[[#This Row],[스테이지]],표1_58[스테이지],0)),"")</f>
        <v>422.5</v>
      </c>
      <c r="R129" s="13">
        <f>IFERROR(IF(표45[[#This Row],[적 공격력]]/표45[[#This Row],[플레이어 체력]]&gt;=1,100%,표45[[#This Row],[적 공격력]]/표45[[#This Row],[플레이어 체력]]),"")</f>
        <v>1</v>
      </c>
    </row>
    <row r="130" spans="2:18">
      <c r="B130" s="2">
        <v>91</v>
      </c>
      <c r="C130" s="5">
        <f>IF(표42[[#This Row],[No.]]&lt;=$E$3,표42[[#This Row],[No.]],"")</f>
        <v>91</v>
      </c>
      <c r="D130" s="2">
        <f>IFERROR(INDEX(표1_5[최종 적 체력],MATCH(표42[[#This Row],[스테이지]],표1_5[스테이지],0)),"")</f>
        <v>1810</v>
      </c>
      <c r="E130" s="2">
        <f>IFERROR(IF(표42[[#This Row],[스테이지]]&lt;=표43[표시 스테이지],표46[플레이어 공격력],""),"")</f>
        <v>30</v>
      </c>
      <c r="F130" s="2">
        <f>IFERROR(INDEX(표1_5112[최종 적 공격 딜레이],MATCH(표42[[#This Row],[스테이지]],표1_5112[스테이지],0)),"")</f>
        <v>1</v>
      </c>
      <c r="G130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61</v>
      </c>
      <c r="H130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65</v>
      </c>
      <c r="I130" s="5">
        <f>IFERROR(IF(표42[[#This Row],[스테이지]]=1,표42[[#This Row],[예상 소모 시간(초)]],$I129+표42[[#This Row],[예상 소모 시간(초)]]),"")</f>
        <v>5425</v>
      </c>
      <c r="J130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91</v>
      </c>
      <c r="K130" s="5">
        <f>IFERROR(INDEX(표1_51121417202332[누적 플레이어 획득 재화량],MATCH(표42[[#This Row],[스테이지]],표1_51121417202332[스테이지],0)),"")</f>
        <v>28199</v>
      </c>
      <c r="L130" s="5">
        <f>IFERROR(INDEX(표1_511214172023[누적 획득 경험치],MATCH(표42[[#This Row],[스테이지]],표1_511214172023[스테이지],0)),"")</f>
        <v>29354</v>
      </c>
      <c r="N130" s="2">
        <v>91</v>
      </c>
      <c r="O130" s="5">
        <f>IF(표45[[#This Row],[No.]]&lt;=$E$3,표45[[#This Row],[No.]],"")</f>
        <v>91</v>
      </c>
      <c r="P130" s="2">
        <f>IFERROR(IF(표45[[#This Row],[스테이지]]&lt;=표43[표시 스테이지],표46[플레이어 체력],""),"")</f>
        <v>100</v>
      </c>
      <c r="Q130" s="2">
        <f>IFERROR(INDEX(표1_58[최종 적 공격력],MATCH(표45[[#This Row],[스테이지]],표1_58[스테이지],0)),"")</f>
        <v>445</v>
      </c>
      <c r="R130" s="13">
        <f>IFERROR(IF(표45[[#This Row],[적 공격력]]/표45[[#This Row],[플레이어 체력]]&gt;=1,100%,표45[[#This Row],[적 공격력]]/표45[[#This Row],[플레이어 체력]]),"")</f>
        <v>1</v>
      </c>
    </row>
    <row r="131" spans="2:18">
      <c r="B131" s="2">
        <v>92</v>
      </c>
      <c r="C131" s="5">
        <f>IF(표42[[#This Row],[No.]]&lt;=$E$3,표42[[#This Row],[No.]],"")</f>
        <v>92</v>
      </c>
      <c r="D131" s="2">
        <f>IFERROR(INDEX(표1_5[최종 적 체력],MATCH(표42[[#This Row],[스테이지]],표1_5[스테이지],0)),"")</f>
        <v>1825</v>
      </c>
      <c r="E131" s="2">
        <f>IFERROR(IF(표42[[#This Row],[스테이지]]&lt;=표43[표시 스테이지],표46[플레이어 공격력],""),"")</f>
        <v>30</v>
      </c>
      <c r="F131" s="2">
        <f>IFERROR(INDEX(표1_5112[최종 적 공격 딜레이],MATCH(표42[[#This Row],[스테이지]],표1_5112[스테이지],0)),"")</f>
        <v>1</v>
      </c>
      <c r="G131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61</v>
      </c>
      <c r="H131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63</v>
      </c>
      <c r="I131" s="5">
        <f>IFERROR(IF(표42[[#This Row],[스테이지]]=1,표42[[#This Row],[예상 소모 시간(초)]],$I130+표42[[#This Row],[예상 소모 시간(초)]]),"")</f>
        <v>5488</v>
      </c>
      <c r="J131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92</v>
      </c>
      <c r="K131" s="5">
        <f>IFERROR(INDEX(표1_51121417202332[누적 플레이어 획득 재화량],MATCH(표42[[#This Row],[스테이지]],표1_51121417202332[스테이지],0)),"")</f>
        <v>29113</v>
      </c>
      <c r="L131" s="5">
        <f>IFERROR(INDEX(표1_511214172023[누적 획득 경험치],MATCH(표42[[#This Row],[스테이지]],표1_511214172023[스테이지],0)),"")</f>
        <v>30298</v>
      </c>
      <c r="N131" s="2">
        <v>92</v>
      </c>
      <c r="O131" s="5">
        <f>IF(표45[[#This Row],[No.]]&lt;=$E$3,표45[[#This Row],[No.]],"")</f>
        <v>92</v>
      </c>
      <c r="P131" s="2">
        <f>IFERROR(IF(표45[[#This Row],[스테이지]]&lt;=표43[표시 스테이지],표46[플레이어 체력],""),"")</f>
        <v>100</v>
      </c>
      <c r="Q131" s="2">
        <f>IFERROR(INDEX(표1_58[최종 적 공격력],MATCH(표45[[#This Row],[스테이지]],표1_58[스테이지],0)),"")</f>
        <v>447.5</v>
      </c>
      <c r="R131" s="13">
        <f>IFERROR(IF(표45[[#This Row],[적 공격력]]/표45[[#This Row],[플레이어 체력]]&gt;=1,100%,표45[[#This Row],[적 공격력]]/표45[[#This Row],[플레이어 체력]]),"")</f>
        <v>1</v>
      </c>
    </row>
    <row r="132" spans="2:18">
      <c r="B132" s="2">
        <v>93</v>
      </c>
      <c r="C132" s="5">
        <f>IF(표42[[#This Row],[No.]]&lt;=$E$3,표42[[#This Row],[No.]],"")</f>
        <v>93</v>
      </c>
      <c r="D132" s="2">
        <f>IFERROR(INDEX(표1_5[최종 적 체력],MATCH(표42[[#This Row],[스테이지]],표1_5[스테이지],0)),"")</f>
        <v>1840</v>
      </c>
      <c r="E132" s="2">
        <f>IFERROR(IF(표42[[#This Row],[스테이지]]&lt;=표43[표시 스테이지],표46[플레이어 공격력],""),"")</f>
        <v>30</v>
      </c>
      <c r="F132" s="2">
        <f>IFERROR(INDEX(표1_5112[최종 적 공격 딜레이],MATCH(표42[[#This Row],[스테이지]],표1_5112[스테이지],0)),"")</f>
        <v>1</v>
      </c>
      <c r="G132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62</v>
      </c>
      <c r="H132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64</v>
      </c>
      <c r="I132" s="5">
        <f>IFERROR(IF(표42[[#This Row],[스테이지]]=1,표42[[#This Row],[예상 소모 시간(초)]],$I131+표42[[#This Row],[예상 소모 시간(초)]]),"")</f>
        <v>5552</v>
      </c>
      <c r="J132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93</v>
      </c>
      <c r="K132" s="5">
        <f>IFERROR(INDEX(표1_51121417202332[누적 플레이어 획득 재화량],MATCH(표42[[#This Row],[스테이지]],표1_51121417202332[스테이지],0)),"")</f>
        <v>30932</v>
      </c>
      <c r="L132" s="5">
        <f>IFERROR(INDEX(표1_511214172023[누적 획득 경험치],MATCH(표42[[#This Row],[스테이지]],표1_511214172023[스테이지],0)),"")</f>
        <v>31260</v>
      </c>
      <c r="N132" s="2">
        <v>93</v>
      </c>
      <c r="O132" s="5">
        <f>IF(표45[[#This Row],[No.]]&lt;=$E$3,표45[[#This Row],[No.]],"")</f>
        <v>93</v>
      </c>
      <c r="P132" s="2">
        <f>IFERROR(IF(표45[[#This Row],[스테이지]]&lt;=표43[표시 스테이지],표46[플레이어 체력],""),"")</f>
        <v>100</v>
      </c>
      <c r="Q132" s="2">
        <f>IFERROR(INDEX(표1_58[최종 적 공격력],MATCH(표45[[#This Row],[스테이지]],표1_58[스테이지],0)),"")</f>
        <v>450</v>
      </c>
      <c r="R132" s="13">
        <f>IFERROR(IF(표45[[#This Row],[적 공격력]]/표45[[#This Row],[플레이어 체력]]&gt;=1,100%,표45[[#This Row],[적 공격력]]/표45[[#This Row],[플레이어 체력]]),"")</f>
        <v>1</v>
      </c>
    </row>
    <row r="133" spans="2:18">
      <c r="B133" s="2">
        <v>94</v>
      </c>
      <c r="C133" s="5">
        <f>IF(표42[[#This Row],[No.]]&lt;=$E$3,표42[[#This Row],[No.]],"")</f>
        <v>94</v>
      </c>
      <c r="D133" s="2">
        <f>IFERROR(INDEX(표1_5[최종 적 체력],MATCH(표42[[#This Row],[스테이지]],표1_5[스테이지],0)),"")</f>
        <v>1855</v>
      </c>
      <c r="E133" s="2">
        <f>IFERROR(IF(표42[[#This Row],[스테이지]]&lt;=표43[표시 스테이지],표46[플레이어 공격력],""),"")</f>
        <v>30</v>
      </c>
      <c r="F133" s="2">
        <f>IFERROR(INDEX(표1_5112[최종 적 공격 딜레이],MATCH(표42[[#This Row],[스테이지]],표1_5112[스테이지],0)),"")</f>
        <v>1</v>
      </c>
      <c r="G133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62</v>
      </c>
      <c r="H133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64</v>
      </c>
      <c r="I133" s="5">
        <f>IFERROR(IF(표42[[#This Row],[스테이지]]=1,표42[[#This Row],[예상 소모 시간(초)]],$I132+표42[[#This Row],[예상 소모 시간(초)]]),"")</f>
        <v>5616</v>
      </c>
      <c r="J133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94</v>
      </c>
      <c r="K133" s="5">
        <f>IFERROR(INDEX(표1_51121417202332[누적 플레이어 획득 재화량],MATCH(표42[[#This Row],[스테이지]],표1_51121417202332[스테이지],0)),"")</f>
        <v>30950</v>
      </c>
      <c r="L133" s="5">
        <f>IFERROR(INDEX(표1_511214172023[누적 획득 경험치],MATCH(표42[[#This Row],[스테이지]],표1_511214172023[스테이지],0)),"")</f>
        <v>32240</v>
      </c>
      <c r="N133" s="2">
        <v>94</v>
      </c>
      <c r="O133" s="5">
        <f>IF(표45[[#This Row],[No.]]&lt;=$E$3,표45[[#This Row],[No.]],"")</f>
        <v>94</v>
      </c>
      <c r="P133" s="2">
        <f>IFERROR(IF(표45[[#This Row],[스테이지]]&lt;=표43[표시 스테이지],표46[플레이어 체력],""),"")</f>
        <v>100</v>
      </c>
      <c r="Q133" s="2">
        <f>IFERROR(INDEX(표1_58[최종 적 공격력],MATCH(표45[[#This Row],[스테이지]],표1_58[스테이지],0)),"")</f>
        <v>452.5</v>
      </c>
      <c r="R133" s="13">
        <f>IFERROR(IF(표45[[#This Row],[적 공격력]]/표45[[#This Row],[플레이어 체력]]&gt;=1,100%,표45[[#This Row],[적 공격력]]/표45[[#This Row],[플레이어 체력]]),"")</f>
        <v>1</v>
      </c>
    </row>
    <row r="134" spans="2:18">
      <c r="B134" s="2">
        <v>95</v>
      </c>
      <c r="C134" s="5">
        <f>IF(표42[[#This Row],[No.]]&lt;=$E$3,표42[[#This Row],[No.]],"")</f>
        <v>95</v>
      </c>
      <c r="D134" s="2">
        <f>IFERROR(INDEX(표1_5[최종 적 체력],MATCH(표42[[#This Row],[스테이지]],표1_5[스테이지],0)),"")</f>
        <v>1870</v>
      </c>
      <c r="E134" s="2">
        <f>IFERROR(IF(표42[[#This Row],[스테이지]]&lt;=표43[표시 스테이지],표46[플레이어 공격력],""),"")</f>
        <v>30</v>
      </c>
      <c r="F134" s="2">
        <f>IFERROR(INDEX(표1_5112[최종 적 공격 딜레이],MATCH(표42[[#This Row],[스테이지]],표1_5112[스테이지],0)),"")</f>
        <v>1</v>
      </c>
      <c r="G134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63</v>
      </c>
      <c r="H134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65</v>
      </c>
      <c r="I134" s="5">
        <f>IFERROR(IF(표42[[#This Row],[스테이지]]=1,표42[[#This Row],[예상 소모 시간(초)]],$I133+표42[[#This Row],[예상 소모 시간(초)]]),"")</f>
        <v>5681</v>
      </c>
      <c r="J134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95</v>
      </c>
      <c r="K134" s="5">
        <f>IFERROR(INDEX(표1_51121417202332[누적 플레이어 획득 재화량],MATCH(표42[[#This Row],[스테이지]],표1_51121417202332[스테이지],0)),"")</f>
        <v>30969</v>
      </c>
      <c r="L134" s="5">
        <f>IFERROR(INDEX(표1_511214172023[누적 획득 경험치],MATCH(표42[[#This Row],[스테이지]],표1_511214172023[스테이지],0)),"")</f>
        <v>33239</v>
      </c>
      <c r="N134" s="2">
        <v>95</v>
      </c>
      <c r="O134" s="5">
        <f>IF(표45[[#This Row],[No.]]&lt;=$E$3,표45[[#This Row],[No.]],"")</f>
        <v>95</v>
      </c>
      <c r="P134" s="2">
        <f>IFERROR(IF(표45[[#This Row],[스테이지]]&lt;=표43[표시 스테이지],표46[플레이어 체력],""),"")</f>
        <v>100</v>
      </c>
      <c r="Q134" s="2">
        <f>IFERROR(INDEX(표1_58[최종 적 공격력],MATCH(표45[[#This Row],[스테이지]],표1_58[스테이지],0)),"")</f>
        <v>455</v>
      </c>
      <c r="R134" s="13">
        <f>IFERROR(IF(표45[[#This Row],[적 공격력]]/표45[[#This Row],[플레이어 체력]]&gt;=1,100%,표45[[#This Row],[적 공격력]]/표45[[#This Row],[플레이어 체력]]),"")</f>
        <v>1</v>
      </c>
    </row>
    <row r="135" spans="2:18">
      <c r="B135" s="2">
        <v>96</v>
      </c>
      <c r="C135" s="5">
        <f>IF(표42[[#This Row],[No.]]&lt;=$E$3,표42[[#This Row],[No.]],"")</f>
        <v>96</v>
      </c>
      <c r="D135" s="2">
        <f>IFERROR(INDEX(표1_5[최종 적 체력],MATCH(표42[[#This Row],[스테이지]],표1_5[스테이지],0)),"")</f>
        <v>1885</v>
      </c>
      <c r="E135" s="2">
        <f>IFERROR(IF(표42[[#This Row],[스테이지]]&lt;=표43[표시 스테이지],표46[플레이어 공격력],""),"")</f>
        <v>30</v>
      </c>
      <c r="F135" s="2">
        <f>IFERROR(INDEX(표1_5112[최종 적 공격 딜레이],MATCH(표42[[#This Row],[스테이지]],표1_5112[스테이지],0)),"")</f>
        <v>1</v>
      </c>
      <c r="G135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63</v>
      </c>
      <c r="H135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65</v>
      </c>
      <c r="I135" s="5">
        <f>IFERROR(IF(표42[[#This Row],[스테이지]]=1,표42[[#This Row],[예상 소모 시간(초)]],$I134+표42[[#This Row],[예상 소모 시간(초)]]),"")</f>
        <v>5746</v>
      </c>
      <c r="J135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96</v>
      </c>
      <c r="K135" s="5">
        <f>IFERROR(INDEX(표1_51121417202332[누적 플레이어 획득 재화량],MATCH(표42[[#This Row],[스테이지]],표1_51121417202332[스테이지],0)),"")</f>
        <v>30988</v>
      </c>
      <c r="L135" s="5">
        <f>IFERROR(INDEX(표1_511214172023[누적 획득 경험치],MATCH(표42[[#This Row],[스테이지]],표1_511214172023[스테이지],0)),"")</f>
        <v>34257</v>
      </c>
      <c r="N135" s="2">
        <v>96</v>
      </c>
      <c r="O135" s="5">
        <f>IF(표45[[#This Row],[No.]]&lt;=$E$3,표45[[#This Row],[No.]],"")</f>
        <v>96</v>
      </c>
      <c r="P135" s="2">
        <f>IFERROR(IF(표45[[#This Row],[스테이지]]&lt;=표43[표시 스테이지],표46[플레이어 체력],""),"")</f>
        <v>100</v>
      </c>
      <c r="Q135" s="2">
        <f>IFERROR(INDEX(표1_58[최종 적 공격력],MATCH(표45[[#This Row],[스테이지]],표1_58[스테이지],0)),"")</f>
        <v>457.5</v>
      </c>
      <c r="R135" s="13">
        <f>IFERROR(IF(표45[[#This Row],[적 공격력]]/표45[[#This Row],[플레이어 체력]]&gt;=1,100%,표45[[#This Row],[적 공격력]]/표45[[#This Row],[플레이어 체력]]),"")</f>
        <v>1</v>
      </c>
    </row>
    <row r="136" spans="2:18">
      <c r="B136" s="2">
        <v>97</v>
      </c>
      <c r="C136" s="5">
        <f>IF(표42[[#This Row],[No.]]&lt;=$E$3,표42[[#This Row],[No.]],"")</f>
        <v>97</v>
      </c>
      <c r="D136" s="2">
        <f>IFERROR(INDEX(표1_5[최종 적 체력],MATCH(표42[[#This Row],[스테이지]],표1_5[스테이지],0)),"")</f>
        <v>1900</v>
      </c>
      <c r="E136" s="2">
        <f>IFERROR(IF(표42[[#This Row],[스테이지]]&lt;=표43[표시 스테이지],표46[플레이어 공격력],""),"")</f>
        <v>30</v>
      </c>
      <c r="F136" s="2">
        <f>IFERROR(INDEX(표1_5112[최종 적 공격 딜레이],MATCH(표42[[#This Row],[스테이지]],표1_5112[스테이지],0)),"")</f>
        <v>1</v>
      </c>
      <c r="G136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64</v>
      </c>
      <c r="H136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66</v>
      </c>
      <c r="I136" s="5">
        <f>IFERROR(IF(표42[[#This Row],[스테이지]]=1,표42[[#This Row],[예상 소모 시간(초)]],$I135+표42[[#This Row],[예상 소모 시간(초)]]),"")</f>
        <v>5812</v>
      </c>
      <c r="J136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97</v>
      </c>
      <c r="K136" s="5">
        <f>IFERROR(INDEX(표1_51121417202332[누적 플레이어 획득 재화량],MATCH(표42[[#This Row],[스테이지]],표1_51121417202332[스테이지],0)),"")</f>
        <v>31007</v>
      </c>
      <c r="L136" s="5">
        <f>IFERROR(INDEX(표1_511214172023[누적 획득 경험치],MATCH(표42[[#This Row],[스테이지]],표1_511214172023[스테이지],0)),"")</f>
        <v>35294</v>
      </c>
      <c r="N136" s="2">
        <v>97</v>
      </c>
      <c r="O136" s="5">
        <f>IF(표45[[#This Row],[No.]]&lt;=$E$3,표45[[#This Row],[No.]],"")</f>
        <v>97</v>
      </c>
      <c r="P136" s="2">
        <f>IFERROR(IF(표45[[#This Row],[스테이지]]&lt;=표43[표시 스테이지],표46[플레이어 체력],""),"")</f>
        <v>100</v>
      </c>
      <c r="Q136" s="2">
        <f>IFERROR(INDEX(표1_58[최종 적 공격력],MATCH(표45[[#This Row],[스테이지]],표1_58[스테이지],0)),"")</f>
        <v>460</v>
      </c>
      <c r="R136" s="13">
        <f>IFERROR(IF(표45[[#This Row],[적 공격력]]/표45[[#This Row],[플레이어 체력]]&gt;=1,100%,표45[[#This Row],[적 공격력]]/표45[[#This Row],[플레이어 체력]]),"")</f>
        <v>1</v>
      </c>
    </row>
    <row r="137" spans="2:18">
      <c r="B137" s="2">
        <v>98</v>
      </c>
      <c r="C137" s="5">
        <f>IF(표42[[#This Row],[No.]]&lt;=$E$3,표42[[#This Row],[No.]],"")</f>
        <v>98</v>
      </c>
      <c r="D137" s="2">
        <f>IFERROR(INDEX(표1_5[최종 적 체력],MATCH(표42[[#This Row],[스테이지]],표1_5[스테이지],0)),"")</f>
        <v>1915</v>
      </c>
      <c r="E137" s="2">
        <f>IFERROR(IF(표42[[#This Row],[스테이지]]&lt;=표43[표시 스테이지],표46[플레이어 공격력],""),"")</f>
        <v>30</v>
      </c>
      <c r="F137" s="2">
        <f>IFERROR(INDEX(표1_5112[최종 적 공격 딜레이],MATCH(표42[[#This Row],[스테이지]],표1_5112[스테이지],0)),"")</f>
        <v>1</v>
      </c>
      <c r="G137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64</v>
      </c>
      <c r="H137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66</v>
      </c>
      <c r="I137" s="5">
        <f>IFERROR(IF(표42[[#This Row],[스테이지]]=1,표42[[#This Row],[예상 소모 시간(초)]],$I136+표42[[#This Row],[예상 소모 시간(초)]]),"")</f>
        <v>5878</v>
      </c>
      <c r="J137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98</v>
      </c>
      <c r="K137" s="5">
        <f>IFERROR(INDEX(표1_51121417202332[누적 플레이어 획득 재화량],MATCH(표42[[#This Row],[스테이지]],표1_51121417202332[스테이지],0)),"")</f>
        <v>31026</v>
      </c>
      <c r="L137" s="5">
        <f>IFERROR(INDEX(표1_511214172023[누적 획득 경험치],MATCH(표42[[#This Row],[스테이지]],표1_511214172023[스테이지],0)),"")</f>
        <v>36350</v>
      </c>
      <c r="N137" s="2">
        <v>98</v>
      </c>
      <c r="O137" s="5">
        <f>IF(표45[[#This Row],[No.]]&lt;=$E$3,표45[[#This Row],[No.]],"")</f>
        <v>98</v>
      </c>
      <c r="P137" s="2">
        <f>IFERROR(IF(표45[[#This Row],[스테이지]]&lt;=표43[표시 스테이지],표46[플레이어 체력],""),"")</f>
        <v>100</v>
      </c>
      <c r="Q137" s="2">
        <f>IFERROR(INDEX(표1_58[최종 적 공격력],MATCH(표45[[#This Row],[스테이지]],표1_58[스테이지],0)),"")</f>
        <v>462.5</v>
      </c>
      <c r="R137" s="13">
        <f>IFERROR(IF(표45[[#This Row],[적 공격력]]/표45[[#This Row],[플레이어 체력]]&gt;=1,100%,표45[[#This Row],[적 공격력]]/표45[[#This Row],[플레이어 체력]]),"")</f>
        <v>1</v>
      </c>
    </row>
    <row r="138" spans="2:18">
      <c r="B138" s="2">
        <v>99</v>
      </c>
      <c r="C138" s="5">
        <f>IF(표42[[#This Row],[No.]]&lt;=$E$3,표42[[#This Row],[No.]],"")</f>
        <v>99</v>
      </c>
      <c r="D138" s="2">
        <f>IFERROR(INDEX(표1_5[최종 적 체력],MATCH(표42[[#This Row],[스테이지]],표1_5[스테이지],0)),"")</f>
        <v>1930</v>
      </c>
      <c r="E138" s="2">
        <f>IFERROR(IF(표42[[#This Row],[스테이지]]&lt;=표43[표시 스테이지],표46[플레이어 공격력],""),"")</f>
        <v>30</v>
      </c>
      <c r="F138" s="2">
        <f>IFERROR(INDEX(표1_5112[최종 적 공격 딜레이],MATCH(표42[[#This Row],[스테이지]],표1_5112[스테이지],0)),"")</f>
        <v>1</v>
      </c>
      <c r="G138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65</v>
      </c>
      <c r="H138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67</v>
      </c>
      <c r="I138" s="5">
        <f>IFERROR(IF(표42[[#This Row],[스테이지]]=1,표42[[#This Row],[예상 소모 시간(초)]],$I137+표42[[#This Row],[예상 소모 시간(초)]]),"")</f>
        <v>5945</v>
      </c>
      <c r="J138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100</v>
      </c>
      <c r="K138" s="5">
        <f>IFERROR(INDEX(표1_51121417202332[누적 플레이어 획득 재화량],MATCH(표42[[#This Row],[스테이지]],표1_51121417202332[스테이지],0)),"")</f>
        <v>31045</v>
      </c>
      <c r="L138" s="5">
        <f>IFERROR(INDEX(표1_511214172023[누적 획득 경험치],MATCH(표42[[#This Row],[스테이지]],표1_511214172023[스테이지],0)),"")</f>
        <v>37425</v>
      </c>
      <c r="N138" s="2">
        <v>99</v>
      </c>
      <c r="O138" s="5">
        <f>IF(표45[[#This Row],[No.]]&lt;=$E$3,표45[[#This Row],[No.]],"")</f>
        <v>99</v>
      </c>
      <c r="P138" s="2">
        <f>IFERROR(IF(표45[[#This Row],[스테이지]]&lt;=표43[표시 스테이지],표46[플레이어 체력],""),"")</f>
        <v>100</v>
      </c>
      <c r="Q138" s="2">
        <f>IFERROR(INDEX(표1_58[최종 적 공격력],MATCH(표45[[#This Row],[스테이지]],표1_58[스테이지],0)),"")</f>
        <v>465</v>
      </c>
      <c r="R138" s="13">
        <f>IFERROR(IF(표45[[#This Row],[적 공격력]]/표45[[#This Row],[플레이어 체력]]&gt;=1,100%,표45[[#This Row],[적 공격력]]/표45[[#This Row],[플레이어 체력]]),"")</f>
        <v>1</v>
      </c>
    </row>
    <row r="139" spans="2:18">
      <c r="B139" s="2">
        <v>100</v>
      </c>
      <c r="C139" s="5">
        <f>IF(표42[[#This Row],[No.]]&lt;=$E$3,표42[[#This Row],[No.]],"")</f>
        <v>100</v>
      </c>
      <c r="D139" s="2">
        <f>IFERROR(INDEX(표1_5[최종 적 체력],MATCH(표42[[#This Row],[스테이지]],표1_5[스테이지],0)),"")</f>
        <v>1945</v>
      </c>
      <c r="E139" s="2">
        <f>IFERROR(IF(표42[[#This Row],[스테이지]]&lt;=표43[표시 스테이지],표46[플레이어 공격력],""),"")</f>
        <v>30</v>
      </c>
      <c r="F139" s="2">
        <f>IFERROR(INDEX(표1_5112[최종 적 공격 딜레이],MATCH(표42[[#This Row],[스테이지]],표1_5112[스테이지],0)),"")</f>
        <v>1</v>
      </c>
      <c r="G139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65</v>
      </c>
      <c r="H139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67</v>
      </c>
      <c r="I139" s="5">
        <f>IFERROR(IF(표42[[#This Row],[스테이지]]=1,표42[[#This Row],[예상 소모 시간(초)]],$I138+표42[[#This Row],[예상 소모 시간(초)]]),"")</f>
        <v>6012</v>
      </c>
      <c r="J139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101</v>
      </c>
      <c r="K139" s="5">
        <f>IFERROR(INDEX(표1_51121417202332[누적 플레이어 획득 재화량],MATCH(표42[[#This Row],[스테이지]],표1_51121417202332[스테이지],0)),"")</f>
        <v>31065</v>
      </c>
      <c r="L139" s="5">
        <f>IFERROR(INDEX(표1_511214172023[누적 획득 경험치],MATCH(표42[[#This Row],[스테이지]],표1_511214172023[스테이지],0)),"")</f>
        <v>38520</v>
      </c>
      <c r="N139" s="2">
        <v>100</v>
      </c>
      <c r="O139" s="5">
        <f>IF(표45[[#This Row],[No.]]&lt;=$E$3,표45[[#This Row],[No.]],"")</f>
        <v>100</v>
      </c>
      <c r="P139" s="2">
        <f>IFERROR(IF(표45[[#This Row],[스테이지]]&lt;=표43[표시 스테이지],표46[플레이어 체력],""),"")</f>
        <v>100</v>
      </c>
      <c r="Q139" s="2">
        <f>IFERROR(INDEX(표1_58[최종 적 공격력],MATCH(표45[[#This Row],[스테이지]],표1_58[스테이지],0)),"")</f>
        <v>467.5</v>
      </c>
      <c r="R139" s="13">
        <f>IFERROR(IF(표45[[#This Row],[적 공격력]]/표45[[#This Row],[플레이어 체력]]&gt;=1,100%,표45[[#This Row],[적 공격력]]/표45[[#This Row],[플레이어 체력]]),"")</f>
        <v>1</v>
      </c>
    </row>
    <row r="140" spans="2:18">
      <c r="B140" s="2">
        <v>101</v>
      </c>
      <c r="C140" s="5">
        <f>IF(표42[[#This Row],[No.]]&lt;=$E$3,표42[[#This Row],[No.]],"")</f>
        <v>101</v>
      </c>
      <c r="D140" s="2">
        <f>IFERROR(INDEX(표1_5[최종 적 체력],MATCH(표42[[#This Row],[스테이지]],표1_5[스테이지],0)),"")</f>
        <v>2000</v>
      </c>
      <c r="E140" s="2">
        <f>IFERROR(IF(표42[[#This Row],[스테이지]]&lt;=표43[표시 스테이지],표46[플레이어 공격력],""),"")</f>
        <v>30</v>
      </c>
      <c r="F140" s="2">
        <f>IFERROR(INDEX(표1_5112[최종 적 공격 딜레이],MATCH(표42[[#This Row],[스테이지]],표1_5112[스테이지],0)),"")</f>
        <v>1</v>
      </c>
      <c r="G140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67</v>
      </c>
      <c r="H140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71</v>
      </c>
      <c r="I140" s="5">
        <f>IFERROR(IF(표42[[#This Row],[스테이지]]=1,표42[[#This Row],[예상 소모 시간(초)]],$I139+표42[[#This Row],[예상 소모 시간(초)]]),"")</f>
        <v>6083</v>
      </c>
      <c r="J140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102</v>
      </c>
      <c r="K140" s="5">
        <f>IFERROR(INDEX(표1_51121417202332[누적 플레이어 획득 재화량],MATCH(표42[[#This Row],[스테이지]],표1_51121417202332[스테이지],0)),"")</f>
        <v>31085</v>
      </c>
      <c r="L140" s="5">
        <f>IFERROR(INDEX(표1_511214172023[누적 획득 경험치],MATCH(표42[[#This Row],[스테이지]],표1_511214172023[스테이지],0)),"")</f>
        <v>39635</v>
      </c>
      <c r="N140" s="2">
        <v>101</v>
      </c>
      <c r="O140" s="5">
        <f>IF(표45[[#This Row],[No.]]&lt;=$E$3,표45[[#This Row],[No.]],"")</f>
        <v>101</v>
      </c>
      <c r="P140" s="2">
        <f>IFERROR(IF(표45[[#This Row],[스테이지]]&lt;=표43[표시 스테이지],표46[플레이어 체력],""),"")</f>
        <v>100</v>
      </c>
      <c r="Q140" s="2">
        <f>IFERROR(INDEX(표1_58[최종 적 공격력],MATCH(표45[[#This Row],[스테이지]],표1_58[스테이지],0)),"")</f>
        <v>490</v>
      </c>
      <c r="R140" s="13">
        <f>IFERROR(IF(표45[[#This Row],[적 공격력]]/표45[[#This Row],[플레이어 체력]]&gt;=1,100%,표45[[#This Row],[적 공격력]]/표45[[#This Row],[플레이어 체력]]),"")</f>
        <v>1</v>
      </c>
    </row>
    <row r="141" spans="2:18">
      <c r="B141" s="2">
        <v>102</v>
      </c>
      <c r="C141" s="5">
        <f>IF(표42[[#This Row],[No.]]&lt;=$E$3,표42[[#This Row],[No.]],"")</f>
        <v>102</v>
      </c>
      <c r="D141" s="2">
        <f>IFERROR(INDEX(표1_5[최종 적 체력],MATCH(표42[[#This Row],[스테이지]],표1_5[스테이지],0)),"")</f>
        <v>2015</v>
      </c>
      <c r="E141" s="2">
        <f>IFERROR(IF(표42[[#This Row],[스테이지]]&lt;=표43[표시 스테이지],표46[플레이어 공격력],""),"")</f>
        <v>30</v>
      </c>
      <c r="F141" s="2">
        <f>IFERROR(INDEX(표1_5112[최종 적 공격 딜레이],MATCH(표42[[#This Row],[스테이지]],표1_5112[스테이지],0)),"")</f>
        <v>1</v>
      </c>
      <c r="G141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68</v>
      </c>
      <c r="H141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70</v>
      </c>
      <c r="I141" s="5">
        <f>IFERROR(IF(표42[[#This Row],[스테이지]]=1,표42[[#This Row],[예상 소모 시간(초)]],$I140+표42[[#This Row],[예상 소모 시간(초)]]),"")</f>
        <v>6153</v>
      </c>
      <c r="J141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103</v>
      </c>
      <c r="K141" s="5">
        <f>IFERROR(INDEX(표1_51121417202332[누적 플레이어 획득 재화량],MATCH(표42[[#This Row],[스테이지]],표1_51121417202332[스테이지],0)),"")</f>
        <v>31105</v>
      </c>
      <c r="L141" s="5">
        <f>IFERROR(INDEX(표1_511214172023[누적 획득 경험치],MATCH(표42[[#This Row],[스테이지]],표1_511214172023[스테이지],0)),"")</f>
        <v>40770</v>
      </c>
      <c r="N141" s="2">
        <v>102</v>
      </c>
      <c r="O141" s="5">
        <f>IF(표45[[#This Row],[No.]]&lt;=$E$3,표45[[#This Row],[No.]],"")</f>
        <v>102</v>
      </c>
      <c r="P141" s="2">
        <f>IFERROR(IF(표45[[#This Row],[스테이지]]&lt;=표43[표시 스테이지],표46[플레이어 체력],""),"")</f>
        <v>100</v>
      </c>
      <c r="Q141" s="2">
        <f>IFERROR(INDEX(표1_58[최종 적 공격력],MATCH(표45[[#This Row],[스테이지]],표1_58[스테이지],0)),"")</f>
        <v>492.5</v>
      </c>
      <c r="R141" s="13">
        <f>IFERROR(IF(표45[[#This Row],[적 공격력]]/표45[[#This Row],[플레이어 체력]]&gt;=1,100%,표45[[#This Row],[적 공격력]]/표45[[#This Row],[플레이어 체력]]),"")</f>
        <v>1</v>
      </c>
    </row>
    <row r="142" spans="2:18">
      <c r="B142" s="2">
        <v>103</v>
      </c>
      <c r="C142" s="5">
        <f>IF(표42[[#This Row],[No.]]&lt;=$E$3,표42[[#This Row],[No.]],"")</f>
        <v>103</v>
      </c>
      <c r="D142" s="2">
        <f>IFERROR(INDEX(표1_5[최종 적 체력],MATCH(표42[[#This Row],[스테이지]],표1_5[스테이지],0)),"")</f>
        <v>2030</v>
      </c>
      <c r="E142" s="2">
        <f>IFERROR(IF(표42[[#This Row],[스테이지]]&lt;=표43[표시 스테이지],표46[플레이어 공격력],""),"")</f>
        <v>30</v>
      </c>
      <c r="F142" s="2">
        <f>IFERROR(INDEX(표1_5112[최종 적 공격 딜레이],MATCH(표42[[#This Row],[스테이지]],표1_5112[스테이지],0)),"")</f>
        <v>1</v>
      </c>
      <c r="G142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68</v>
      </c>
      <c r="H142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70</v>
      </c>
      <c r="I142" s="5">
        <f>IFERROR(IF(표42[[#This Row],[스테이지]]=1,표42[[#This Row],[예상 소모 시간(초)]],$I141+표42[[#This Row],[예상 소모 시간(초)]]),"")</f>
        <v>6223</v>
      </c>
      <c r="J142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104</v>
      </c>
      <c r="K142" s="5">
        <f>IFERROR(INDEX(표1_51121417202332[누적 플레이어 획득 재화량],MATCH(표42[[#This Row],[스테이지]],표1_51121417202332[스테이지],0)),"")</f>
        <v>31125</v>
      </c>
      <c r="L142" s="5">
        <f>IFERROR(INDEX(표1_511214172023[누적 획득 경험치],MATCH(표42[[#This Row],[스테이지]],표1_511214172023[스테이지],0)),"")</f>
        <v>41925</v>
      </c>
      <c r="N142" s="2">
        <v>103</v>
      </c>
      <c r="O142" s="5">
        <f>IF(표45[[#This Row],[No.]]&lt;=$E$3,표45[[#This Row],[No.]],"")</f>
        <v>103</v>
      </c>
      <c r="P142" s="2">
        <f>IFERROR(IF(표45[[#This Row],[스테이지]]&lt;=표43[표시 스테이지],표46[플레이어 체력],""),"")</f>
        <v>100</v>
      </c>
      <c r="Q142" s="2">
        <f>IFERROR(INDEX(표1_58[최종 적 공격력],MATCH(표45[[#This Row],[스테이지]],표1_58[스테이지],0)),"")</f>
        <v>495</v>
      </c>
      <c r="R142" s="13">
        <f>IFERROR(IF(표45[[#This Row],[적 공격력]]/표45[[#This Row],[플레이어 체력]]&gt;=1,100%,표45[[#This Row],[적 공격력]]/표45[[#This Row],[플레이어 체력]]),"")</f>
        <v>1</v>
      </c>
    </row>
    <row r="143" spans="2:18">
      <c r="B143" s="2">
        <v>104</v>
      </c>
      <c r="C143" s="5">
        <f>IF(표42[[#This Row],[No.]]&lt;=$E$3,표42[[#This Row],[No.]],"")</f>
        <v>104</v>
      </c>
      <c r="D143" s="2">
        <f>IFERROR(INDEX(표1_5[최종 적 체력],MATCH(표42[[#This Row],[스테이지]],표1_5[스테이지],0)),"")</f>
        <v>2045</v>
      </c>
      <c r="E143" s="2">
        <f>IFERROR(IF(표42[[#This Row],[스테이지]]&lt;=표43[표시 스테이지],표46[플레이어 공격력],""),"")</f>
        <v>30</v>
      </c>
      <c r="F143" s="2">
        <f>IFERROR(INDEX(표1_5112[최종 적 공격 딜레이],MATCH(표42[[#This Row],[스테이지]],표1_5112[스테이지],0)),"")</f>
        <v>1</v>
      </c>
      <c r="G143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69</v>
      </c>
      <c r="H143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71</v>
      </c>
      <c r="I143" s="5">
        <f>IFERROR(IF(표42[[#This Row],[스테이지]]=1,표42[[#This Row],[예상 소모 시간(초)]],$I142+표42[[#This Row],[예상 소모 시간(초)]]),"")</f>
        <v>6294</v>
      </c>
      <c r="J143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105</v>
      </c>
      <c r="K143" s="5">
        <f>IFERROR(INDEX(표1_51121417202332[누적 플레이어 획득 재화량],MATCH(표42[[#This Row],[스테이지]],표1_51121417202332[스테이지],0)),"")</f>
        <v>31145</v>
      </c>
      <c r="L143" s="5">
        <f>IFERROR(INDEX(표1_511214172023[누적 획득 경험치],MATCH(표42[[#This Row],[스테이지]],표1_511214172023[스테이지],0)),"")</f>
        <v>43100</v>
      </c>
      <c r="N143" s="2">
        <v>104</v>
      </c>
      <c r="O143" s="5">
        <f>IF(표45[[#This Row],[No.]]&lt;=$E$3,표45[[#This Row],[No.]],"")</f>
        <v>104</v>
      </c>
      <c r="P143" s="2">
        <f>IFERROR(IF(표45[[#This Row],[스테이지]]&lt;=표43[표시 스테이지],표46[플레이어 체력],""),"")</f>
        <v>100</v>
      </c>
      <c r="Q143" s="2">
        <f>IFERROR(INDEX(표1_58[최종 적 공격력],MATCH(표45[[#This Row],[스테이지]],표1_58[스테이지],0)),"")</f>
        <v>497.5</v>
      </c>
      <c r="R143" s="13">
        <f>IFERROR(IF(표45[[#This Row],[적 공격력]]/표45[[#This Row],[플레이어 체력]]&gt;=1,100%,표45[[#This Row],[적 공격력]]/표45[[#This Row],[플레이어 체력]]),"")</f>
        <v>1</v>
      </c>
    </row>
    <row r="144" spans="2:18">
      <c r="B144" s="2">
        <v>105</v>
      </c>
      <c r="C144" s="5">
        <f>IF(표42[[#This Row],[No.]]&lt;=$E$3,표42[[#This Row],[No.]],"")</f>
        <v>105</v>
      </c>
      <c r="D144" s="2">
        <f>IFERROR(INDEX(표1_5[최종 적 체력],MATCH(표42[[#This Row],[스테이지]],표1_5[스테이지],0)),"")</f>
        <v>2060</v>
      </c>
      <c r="E144" s="2">
        <f>IFERROR(IF(표42[[#This Row],[스테이지]]&lt;=표43[표시 스테이지],표46[플레이어 공격력],""),"")</f>
        <v>30</v>
      </c>
      <c r="F144" s="2">
        <f>IFERROR(INDEX(표1_5112[최종 적 공격 딜레이],MATCH(표42[[#This Row],[스테이지]],표1_5112[스테이지],0)),"")</f>
        <v>1</v>
      </c>
      <c r="G144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69</v>
      </c>
      <c r="H144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71</v>
      </c>
      <c r="I144" s="5">
        <f>IFERROR(IF(표42[[#This Row],[스테이지]]=1,표42[[#This Row],[예상 소모 시간(초)]],$I143+표42[[#This Row],[예상 소모 시간(초)]]),"")</f>
        <v>6365</v>
      </c>
      <c r="J144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107</v>
      </c>
      <c r="K144" s="5">
        <f>IFERROR(INDEX(표1_51121417202332[누적 플레이어 획득 재화량],MATCH(표42[[#This Row],[스테이지]],표1_51121417202332[스테이지],0)),"")</f>
        <v>31166</v>
      </c>
      <c r="L144" s="5">
        <f>IFERROR(INDEX(표1_511214172023[누적 획득 경험치],MATCH(표42[[#This Row],[스테이지]],표1_511214172023[스테이지],0)),"")</f>
        <v>44296</v>
      </c>
      <c r="N144" s="2">
        <v>105</v>
      </c>
      <c r="O144" s="5">
        <f>IF(표45[[#This Row],[No.]]&lt;=$E$3,표45[[#This Row],[No.]],"")</f>
        <v>105</v>
      </c>
      <c r="P144" s="2">
        <f>IFERROR(IF(표45[[#This Row],[스테이지]]&lt;=표43[표시 스테이지],표46[플레이어 체력],""),"")</f>
        <v>100</v>
      </c>
      <c r="Q144" s="2">
        <f>IFERROR(INDEX(표1_58[최종 적 공격력],MATCH(표45[[#This Row],[스테이지]],표1_58[스테이지],0)),"")</f>
        <v>500</v>
      </c>
      <c r="R144" s="13">
        <f>IFERROR(IF(표45[[#This Row],[적 공격력]]/표45[[#This Row],[플레이어 체력]]&gt;=1,100%,표45[[#This Row],[적 공격력]]/표45[[#This Row],[플레이어 체력]]),"")</f>
        <v>1</v>
      </c>
    </row>
    <row r="145" spans="2:18">
      <c r="B145" s="2">
        <v>106</v>
      </c>
      <c r="C145" s="5">
        <f>IF(표42[[#This Row],[No.]]&lt;=$E$3,표42[[#This Row],[No.]],"")</f>
        <v>106</v>
      </c>
      <c r="D145" s="2">
        <f>IFERROR(INDEX(표1_5[최종 적 체력],MATCH(표42[[#This Row],[스테이지]],표1_5[스테이지],0)),"")</f>
        <v>2075</v>
      </c>
      <c r="E145" s="2">
        <f>IFERROR(IF(표42[[#This Row],[스테이지]]&lt;=표43[표시 스테이지],표46[플레이어 공격력],""),"")</f>
        <v>30</v>
      </c>
      <c r="F145" s="2">
        <f>IFERROR(INDEX(표1_5112[최종 적 공격 딜레이],MATCH(표42[[#This Row],[스테이지]],표1_5112[스테이지],0)),"")</f>
        <v>1</v>
      </c>
      <c r="G145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70</v>
      </c>
      <c r="H145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72</v>
      </c>
      <c r="I145" s="5">
        <f>IFERROR(IF(표42[[#This Row],[스테이지]]=1,표42[[#This Row],[예상 소모 시간(초)]],$I144+표42[[#This Row],[예상 소모 시간(초)]]),"")</f>
        <v>6437</v>
      </c>
      <c r="J145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108</v>
      </c>
      <c r="K145" s="5">
        <f>IFERROR(INDEX(표1_51121417202332[누적 플레이어 획득 재화량],MATCH(표42[[#This Row],[스테이지]],표1_51121417202332[스테이지],0)),"")</f>
        <v>31202</v>
      </c>
      <c r="L145" s="5">
        <f>IFERROR(INDEX(표1_511214172023[누적 획득 경험치],MATCH(표42[[#This Row],[스테이지]],표1_511214172023[스테이지],0)),"")</f>
        <v>45533</v>
      </c>
      <c r="N145" s="2">
        <v>106</v>
      </c>
      <c r="O145" s="5">
        <f>IF(표45[[#This Row],[No.]]&lt;=$E$3,표45[[#This Row],[No.]],"")</f>
        <v>106</v>
      </c>
      <c r="P145" s="2">
        <f>IFERROR(IF(표45[[#This Row],[스테이지]]&lt;=표43[표시 스테이지],표46[플레이어 체력],""),"")</f>
        <v>100</v>
      </c>
      <c r="Q145" s="2">
        <f>IFERROR(INDEX(표1_58[최종 적 공격력],MATCH(표45[[#This Row],[스테이지]],표1_58[스테이지],0)),"")</f>
        <v>502.5</v>
      </c>
      <c r="R145" s="13">
        <f>IFERROR(IF(표45[[#This Row],[적 공격력]]/표45[[#This Row],[플레이어 체력]]&gt;=1,100%,표45[[#This Row],[적 공격력]]/표45[[#This Row],[플레이어 체력]]),"")</f>
        <v>1</v>
      </c>
    </row>
    <row r="146" spans="2:18">
      <c r="B146" s="2">
        <v>107</v>
      </c>
      <c r="C146" s="5">
        <f>IF(표42[[#This Row],[No.]]&lt;=$E$3,표42[[#This Row],[No.]],"")</f>
        <v>107</v>
      </c>
      <c r="D146" s="2">
        <f>IFERROR(INDEX(표1_5[최종 적 체력],MATCH(표42[[#This Row],[스테이지]],표1_5[스테이지],0)),"")</f>
        <v>2090</v>
      </c>
      <c r="E146" s="2">
        <f>IFERROR(IF(표42[[#This Row],[스테이지]]&lt;=표43[표시 스테이지],표46[플레이어 공격력],""),"")</f>
        <v>30</v>
      </c>
      <c r="F146" s="2">
        <f>IFERROR(INDEX(표1_5112[최종 적 공격 딜레이],MATCH(표42[[#This Row],[스테이지]],표1_5112[스테이지],0)),"")</f>
        <v>1</v>
      </c>
      <c r="G146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70</v>
      </c>
      <c r="H146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72</v>
      </c>
      <c r="I146" s="5">
        <f>IFERROR(IF(표42[[#This Row],[스테이지]]=1,표42[[#This Row],[예상 소모 시간(초)]],$I145+표42[[#This Row],[예상 소모 시간(초)]]),"")</f>
        <v>6509</v>
      </c>
      <c r="J146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109</v>
      </c>
      <c r="K146" s="5">
        <f>IFERROR(INDEX(표1_51121417202332[누적 플레이어 획득 재화량],MATCH(표42[[#This Row],[스테이지]],표1_51121417202332[스테이지],0)),"")</f>
        <v>31223</v>
      </c>
      <c r="L146" s="5">
        <f>IFERROR(INDEX(표1_511214172023[누적 획득 경험치],MATCH(표42[[#This Row],[스테이지]],표1_511214172023[스테이지],0)),"")</f>
        <v>46791</v>
      </c>
      <c r="N146" s="2">
        <v>107</v>
      </c>
      <c r="O146" s="5">
        <f>IF(표45[[#This Row],[No.]]&lt;=$E$3,표45[[#This Row],[No.]],"")</f>
        <v>107</v>
      </c>
      <c r="P146" s="2">
        <f>IFERROR(IF(표45[[#This Row],[스테이지]]&lt;=표43[표시 스테이지],표46[플레이어 체력],""),"")</f>
        <v>100</v>
      </c>
      <c r="Q146" s="2">
        <f>IFERROR(INDEX(표1_58[최종 적 공격력],MATCH(표45[[#This Row],[스테이지]],표1_58[스테이지],0)),"")</f>
        <v>505</v>
      </c>
      <c r="R146" s="13">
        <f>IFERROR(IF(표45[[#This Row],[적 공격력]]/표45[[#This Row],[플레이어 체력]]&gt;=1,100%,표45[[#This Row],[적 공격력]]/표45[[#This Row],[플레이어 체력]]),"")</f>
        <v>1</v>
      </c>
    </row>
    <row r="147" spans="2:18">
      <c r="B147" s="2">
        <v>108</v>
      </c>
      <c r="C147" s="5">
        <f>IF(표42[[#This Row],[No.]]&lt;=$E$3,표42[[#This Row],[No.]],"")</f>
        <v>108</v>
      </c>
      <c r="D147" s="2">
        <f>IFERROR(INDEX(표1_5[최종 적 체력],MATCH(표42[[#This Row],[스테이지]],표1_5[스테이지],0)),"")</f>
        <v>2105</v>
      </c>
      <c r="E147" s="2">
        <f>IFERROR(IF(표42[[#This Row],[스테이지]]&lt;=표43[표시 스테이지],표46[플레이어 공격력],""),"")</f>
        <v>30</v>
      </c>
      <c r="F147" s="2">
        <f>IFERROR(INDEX(표1_5112[최종 적 공격 딜레이],MATCH(표42[[#This Row],[스테이지]],표1_5112[스테이지],0)),"")</f>
        <v>1</v>
      </c>
      <c r="G147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71</v>
      </c>
      <c r="H147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73</v>
      </c>
      <c r="I147" s="5">
        <f>IFERROR(IF(표42[[#This Row],[스테이지]]=1,표42[[#This Row],[예상 소모 시간(초)]],$I146+표42[[#This Row],[예상 소모 시간(초)]]),"")</f>
        <v>6582</v>
      </c>
      <c r="J147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110</v>
      </c>
      <c r="K147" s="5">
        <f>IFERROR(INDEX(표1_51121417202332[누적 플레이어 획득 재화량],MATCH(표42[[#This Row],[스테이지]],표1_51121417202332[스테이지],0)),"")</f>
        <v>31244</v>
      </c>
      <c r="L147" s="5">
        <f>IFERROR(INDEX(표1_511214172023[누적 획득 경험치],MATCH(표42[[#This Row],[스테이지]],표1_511214172023[스테이지],0)),"")</f>
        <v>48070</v>
      </c>
      <c r="N147" s="2">
        <v>108</v>
      </c>
      <c r="O147" s="5">
        <f>IF(표45[[#This Row],[No.]]&lt;=$E$3,표45[[#This Row],[No.]],"")</f>
        <v>108</v>
      </c>
      <c r="P147" s="2">
        <f>IFERROR(IF(표45[[#This Row],[스테이지]]&lt;=표43[표시 스테이지],표46[플레이어 체력],""),"")</f>
        <v>100</v>
      </c>
      <c r="Q147" s="2">
        <f>IFERROR(INDEX(표1_58[최종 적 공격력],MATCH(표45[[#This Row],[스테이지]],표1_58[스테이지],0)),"")</f>
        <v>507.5</v>
      </c>
      <c r="R147" s="13">
        <f>IFERROR(IF(표45[[#This Row],[적 공격력]]/표45[[#This Row],[플레이어 체력]]&gt;=1,100%,표45[[#This Row],[적 공격력]]/표45[[#This Row],[플레이어 체력]]),"")</f>
        <v>1</v>
      </c>
    </row>
    <row r="148" spans="2:18">
      <c r="B148" s="2">
        <v>109</v>
      </c>
      <c r="C148" s="5">
        <f>IF(표42[[#This Row],[No.]]&lt;=$E$3,표42[[#This Row],[No.]],"")</f>
        <v>109</v>
      </c>
      <c r="D148" s="2">
        <f>IFERROR(INDEX(표1_5[최종 적 체력],MATCH(표42[[#This Row],[스테이지]],표1_5[스테이지],0)),"")</f>
        <v>2120</v>
      </c>
      <c r="E148" s="2">
        <f>IFERROR(IF(표42[[#This Row],[스테이지]]&lt;=표43[표시 스테이지],표46[플레이어 공격력],""),"")</f>
        <v>30</v>
      </c>
      <c r="F148" s="2">
        <f>IFERROR(INDEX(표1_5112[최종 적 공격 딜레이],MATCH(표42[[#This Row],[스테이지]],표1_5112[스테이지],0)),"")</f>
        <v>1</v>
      </c>
      <c r="G148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71</v>
      </c>
      <c r="H148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73</v>
      </c>
      <c r="I148" s="5">
        <f>IFERROR(IF(표42[[#This Row],[스테이지]]=1,표42[[#This Row],[예상 소모 시간(초)]],$I147+표42[[#This Row],[예상 소모 시간(초)]]),"")</f>
        <v>6655</v>
      </c>
      <c r="J148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111</v>
      </c>
      <c r="K148" s="5">
        <f>IFERROR(INDEX(표1_51121417202332[누적 플레이어 획득 재화량],MATCH(표42[[#This Row],[스테이지]],표1_51121417202332[스테이지],0)),"")</f>
        <v>31265</v>
      </c>
      <c r="L148" s="5">
        <f>IFERROR(INDEX(표1_511214172023[누적 획득 경험치],MATCH(표42[[#This Row],[스테이지]],표1_511214172023[스테이지],0)),"")</f>
        <v>49370</v>
      </c>
      <c r="N148" s="2">
        <v>109</v>
      </c>
      <c r="O148" s="5">
        <f>IF(표45[[#This Row],[No.]]&lt;=$E$3,표45[[#This Row],[No.]],"")</f>
        <v>109</v>
      </c>
      <c r="P148" s="2">
        <f>IFERROR(IF(표45[[#This Row],[스테이지]]&lt;=표43[표시 스테이지],표46[플레이어 체력],""),"")</f>
        <v>100</v>
      </c>
      <c r="Q148" s="2">
        <f>IFERROR(INDEX(표1_58[최종 적 공격력],MATCH(표45[[#This Row],[스테이지]],표1_58[스테이지],0)),"")</f>
        <v>510</v>
      </c>
      <c r="R148" s="13">
        <f>IFERROR(IF(표45[[#This Row],[적 공격력]]/표45[[#This Row],[플레이어 체력]]&gt;=1,100%,표45[[#This Row],[적 공격력]]/표45[[#This Row],[플레이어 체력]]),"")</f>
        <v>1</v>
      </c>
    </row>
    <row r="149" spans="2:18">
      <c r="B149" s="2">
        <v>110</v>
      </c>
      <c r="C149" s="5">
        <f>IF(표42[[#This Row],[No.]]&lt;=$E$3,표42[[#This Row],[No.]],"")</f>
        <v>110</v>
      </c>
      <c r="D149" s="2">
        <f>IFERROR(INDEX(표1_5[최종 적 체력],MATCH(표42[[#This Row],[스테이지]],표1_5[스테이지],0)),"")</f>
        <v>2135</v>
      </c>
      <c r="E149" s="2">
        <f>IFERROR(IF(표42[[#This Row],[스테이지]]&lt;=표43[표시 스테이지],표46[플레이어 공격력],""),"")</f>
        <v>30</v>
      </c>
      <c r="F149" s="2">
        <f>IFERROR(INDEX(표1_5112[최종 적 공격 딜레이],MATCH(표42[[#This Row],[스테이지]],표1_5112[스테이지],0)),"")</f>
        <v>1</v>
      </c>
      <c r="G149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72</v>
      </c>
      <c r="H149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74</v>
      </c>
      <c r="I149" s="5">
        <f>IFERROR(IF(표42[[#This Row],[스테이지]]=1,표42[[#This Row],[예상 소모 시간(초)]],$I148+표42[[#This Row],[예상 소모 시간(초)]]),"")</f>
        <v>6729</v>
      </c>
      <c r="J149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113</v>
      </c>
      <c r="K149" s="5">
        <f>IFERROR(INDEX(표1_51121417202332[누적 플레이어 획득 재화량],MATCH(표42[[#This Row],[스테이지]],표1_51121417202332[스테이지],0)),"")</f>
        <v>31287</v>
      </c>
      <c r="L149" s="5">
        <f>IFERROR(INDEX(표1_511214172023[누적 획득 경험치],MATCH(표42[[#This Row],[스테이지]],표1_511214172023[스테이지],0)),"")</f>
        <v>51322</v>
      </c>
      <c r="N149" s="2">
        <v>110</v>
      </c>
      <c r="O149" s="5">
        <f>IF(표45[[#This Row],[No.]]&lt;=$E$3,표45[[#This Row],[No.]],"")</f>
        <v>110</v>
      </c>
      <c r="P149" s="2">
        <f>IFERROR(IF(표45[[#This Row],[스테이지]]&lt;=표43[표시 스테이지],표46[플레이어 체력],""),"")</f>
        <v>100</v>
      </c>
      <c r="Q149" s="2">
        <f>IFERROR(INDEX(표1_58[최종 적 공격력],MATCH(표45[[#This Row],[스테이지]],표1_58[스테이지],0)),"")</f>
        <v>512.5</v>
      </c>
      <c r="R149" s="13">
        <f>IFERROR(IF(표45[[#This Row],[적 공격력]]/표45[[#This Row],[플레이어 체력]]&gt;=1,100%,표45[[#This Row],[적 공격력]]/표45[[#This Row],[플레이어 체력]]),"")</f>
        <v>1</v>
      </c>
    </row>
    <row r="150" spans="2:18">
      <c r="B150" s="2">
        <v>111</v>
      </c>
      <c r="C150" s="5">
        <f>IF(표42[[#This Row],[No.]]&lt;=$E$3,표42[[#This Row],[No.]],"")</f>
        <v>111</v>
      </c>
      <c r="D150" s="2">
        <f>IFERROR(INDEX(표1_5[최종 적 체력],MATCH(표42[[#This Row],[스테이지]],표1_5[스테이지],0)),"")</f>
        <v>2190</v>
      </c>
      <c r="E150" s="2">
        <f>IFERROR(IF(표42[[#This Row],[스테이지]]&lt;=표43[표시 스테이지],표46[플레이어 공격력],""),"")</f>
        <v>30</v>
      </c>
      <c r="F150" s="2">
        <f>IFERROR(INDEX(표1_5112[최종 적 공격 딜레이],MATCH(표42[[#This Row],[스테이지]],표1_5112[스테이지],0)),"")</f>
        <v>1</v>
      </c>
      <c r="G150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73</v>
      </c>
      <c r="H150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77</v>
      </c>
      <c r="I150" s="5">
        <f>IFERROR(IF(표42[[#This Row],[스테이지]]=1,표42[[#This Row],[예상 소모 시간(초)]],$I149+표42[[#This Row],[예상 소모 시간(초)]]),"")</f>
        <v>6806</v>
      </c>
      <c r="J150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114</v>
      </c>
      <c r="K150" s="5">
        <f>IFERROR(INDEX(표1_51121417202332[누적 플레이어 획득 재화량],MATCH(표42[[#This Row],[스테이지]],표1_51121417202332[스테이지],0)),"")</f>
        <v>31309</v>
      </c>
      <c r="L150" s="5">
        <f>IFERROR(INDEX(표1_511214172023[누적 획득 경험치],MATCH(표42[[#This Row],[스테이지]],표1_511214172023[스테이지],0)),"")</f>
        <v>51344</v>
      </c>
      <c r="N150" s="2">
        <v>111</v>
      </c>
      <c r="O150" s="5">
        <f>IF(표45[[#This Row],[No.]]&lt;=$E$3,표45[[#This Row],[No.]],"")</f>
        <v>111</v>
      </c>
      <c r="P150" s="2">
        <f>IFERROR(IF(표45[[#This Row],[스테이지]]&lt;=표43[표시 스테이지],표46[플레이어 체력],""),"")</f>
        <v>100</v>
      </c>
      <c r="Q150" s="2">
        <f>IFERROR(INDEX(표1_58[최종 적 공격력],MATCH(표45[[#This Row],[스테이지]],표1_58[스테이지],0)),"")</f>
        <v>535</v>
      </c>
      <c r="R150" s="13">
        <f>IFERROR(IF(표45[[#This Row],[적 공격력]]/표45[[#This Row],[플레이어 체력]]&gt;=1,100%,표45[[#This Row],[적 공격력]]/표45[[#This Row],[플레이어 체력]]),"")</f>
        <v>1</v>
      </c>
    </row>
    <row r="151" spans="2:18">
      <c r="B151" s="2">
        <v>112</v>
      </c>
      <c r="C151" s="5">
        <f>IF(표42[[#This Row],[No.]]&lt;=$E$3,표42[[#This Row],[No.]],"")</f>
        <v>112</v>
      </c>
      <c r="D151" s="2">
        <f>IFERROR(INDEX(표1_5[최종 적 체력],MATCH(표42[[#This Row],[스테이지]],표1_5[스테이지],0)),"")</f>
        <v>2205</v>
      </c>
      <c r="E151" s="2">
        <f>IFERROR(IF(표42[[#This Row],[스테이지]]&lt;=표43[표시 스테이지],표46[플레이어 공격력],""),"")</f>
        <v>30</v>
      </c>
      <c r="F151" s="2">
        <f>IFERROR(INDEX(표1_5112[최종 적 공격 딜레이],MATCH(표42[[#This Row],[스테이지]],표1_5112[스테이지],0)),"")</f>
        <v>1</v>
      </c>
      <c r="G151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74</v>
      </c>
      <c r="H151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76</v>
      </c>
      <c r="I151" s="5">
        <f>IFERROR(IF(표42[[#This Row],[스테이지]]=1,표42[[#This Row],[예상 소모 시간(초)]],$I150+표42[[#This Row],[예상 소모 시간(초)]]),"")</f>
        <v>6882</v>
      </c>
      <c r="J151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115</v>
      </c>
      <c r="K151" s="5">
        <f>IFERROR(INDEX(표1_51121417202332[누적 플레이어 획득 재화량],MATCH(표42[[#This Row],[스테이지]],표1_51121417202332[스테이지],0)),"")</f>
        <v>31331</v>
      </c>
      <c r="L151" s="5">
        <f>IFERROR(INDEX(표1_511214172023[누적 획득 경험치],MATCH(표42[[#This Row],[스테이지]],표1_511214172023[스테이지],0)),"")</f>
        <v>51366</v>
      </c>
      <c r="N151" s="2">
        <v>112</v>
      </c>
      <c r="O151" s="5">
        <f>IF(표45[[#This Row],[No.]]&lt;=$E$3,표45[[#This Row],[No.]],"")</f>
        <v>112</v>
      </c>
      <c r="P151" s="2">
        <f>IFERROR(IF(표45[[#This Row],[스테이지]]&lt;=표43[표시 스테이지],표46[플레이어 체력],""),"")</f>
        <v>100</v>
      </c>
      <c r="Q151" s="2">
        <f>IFERROR(INDEX(표1_58[최종 적 공격력],MATCH(표45[[#This Row],[스테이지]],표1_58[스테이지],0)),"")</f>
        <v>537.5</v>
      </c>
      <c r="R151" s="13">
        <f>IFERROR(IF(표45[[#This Row],[적 공격력]]/표45[[#This Row],[플레이어 체력]]&gt;=1,100%,표45[[#This Row],[적 공격력]]/표45[[#This Row],[플레이어 체력]]),"")</f>
        <v>1</v>
      </c>
    </row>
    <row r="152" spans="2:18">
      <c r="B152" s="2">
        <v>113</v>
      </c>
      <c r="C152" s="5">
        <f>IF(표42[[#This Row],[No.]]&lt;=$E$3,표42[[#This Row],[No.]],"")</f>
        <v>113</v>
      </c>
      <c r="D152" s="2">
        <f>IFERROR(INDEX(표1_5[최종 적 체력],MATCH(표42[[#This Row],[스테이지]],표1_5[스테이지],0)),"")</f>
        <v>2220</v>
      </c>
      <c r="E152" s="2">
        <f>IFERROR(IF(표42[[#This Row],[스테이지]]&lt;=표43[표시 스테이지],표46[플레이어 공격력],""),"")</f>
        <v>30</v>
      </c>
      <c r="F152" s="2">
        <f>IFERROR(INDEX(표1_5112[최종 적 공격 딜레이],MATCH(표42[[#This Row],[스테이지]],표1_5112[스테이지],0)),"")</f>
        <v>1</v>
      </c>
      <c r="G152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74</v>
      </c>
      <c r="H152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76</v>
      </c>
      <c r="I152" s="5">
        <f>IFERROR(IF(표42[[#This Row],[스테이지]]=1,표42[[#This Row],[예상 소모 시간(초)]],$I151+표42[[#This Row],[예상 소모 시간(초)]]),"")</f>
        <v>6958</v>
      </c>
      <c r="J152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116</v>
      </c>
      <c r="K152" s="5">
        <f>IFERROR(INDEX(표1_51121417202332[누적 플레이어 획득 재화량],MATCH(표42[[#This Row],[스테이지]],표1_51121417202332[스테이지],0)),"")</f>
        <v>31353</v>
      </c>
      <c r="L152" s="5">
        <f>IFERROR(INDEX(표1_511214172023[누적 획득 경험치],MATCH(표42[[#This Row],[스테이지]],표1_511214172023[스테이지],0)),"")</f>
        <v>51388</v>
      </c>
      <c r="N152" s="2">
        <v>113</v>
      </c>
      <c r="O152" s="5">
        <f>IF(표45[[#This Row],[No.]]&lt;=$E$3,표45[[#This Row],[No.]],"")</f>
        <v>113</v>
      </c>
      <c r="P152" s="2">
        <f>IFERROR(IF(표45[[#This Row],[스테이지]]&lt;=표43[표시 스테이지],표46[플레이어 체력],""),"")</f>
        <v>100</v>
      </c>
      <c r="Q152" s="2">
        <f>IFERROR(INDEX(표1_58[최종 적 공격력],MATCH(표45[[#This Row],[스테이지]],표1_58[스테이지],0)),"")</f>
        <v>540</v>
      </c>
      <c r="R152" s="13">
        <f>IFERROR(IF(표45[[#This Row],[적 공격력]]/표45[[#This Row],[플레이어 체력]]&gt;=1,100%,표45[[#This Row],[적 공격력]]/표45[[#This Row],[플레이어 체력]]),"")</f>
        <v>1</v>
      </c>
    </row>
    <row r="153" spans="2:18">
      <c r="B153" s="2">
        <v>114</v>
      </c>
      <c r="C153" s="5">
        <f>IF(표42[[#This Row],[No.]]&lt;=$E$3,표42[[#This Row],[No.]],"")</f>
        <v>114</v>
      </c>
      <c r="D153" s="2">
        <f>IFERROR(INDEX(표1_5[최종 적 체력],MATCH(표42[[#This Row],[스테이지]],표1_5[스테이지],0)),"")</f>
        <v>2235</v>
      </c>
      <c r="E153" s="2">
        <f>IFERROR(IF(표42[[#This Row],[스테이지]]&lt;=표43[표시 스테이지],표46[플레이어 공격력],""),"")</f>
        <v>30</v>
      </c>
      <c r="F153" s="2">
        <f>IFERROR(INDEX(표1_5112[최종 적 공격 딜레이],MATCH(표42[[#This Row],[스테이지]],표1_5112[스테이지],0)),"")</f>
        <v>1</v>
      </c>
      <c r="G153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75</v>
      </c>
      <c r="H153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77</v>
      </c>
      <c r="I153" s="5">
        <f>IFERROR(IF(표42[[#This Row],[스테이지]]=1,표42[[#This Row],[예상 소모 시간(초)]],$I152+표42[[#This Row],[예상 소모 시간(초)]]),"")</f>
        <v>7035</v>
      </c>
      <c r="J153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118</v>
      </c>
      <c r="K153" s="5">
        <f>IFERROR(INDEX(표1_51121417202332[누적 플레이어 획득 재화량],MATCH(표42[[#This Row],[스테이지]],표1_51121417202332[스테이지],0)),"")</f>
        <v>31375</v>
      </c>
      <c r="L153" s="5">
        <f>IFERROR(INDEX(표1_511214172023[누적 획득 경험치],MATCH(표42[[#This Row],[스테이지]],표1_511214172023[스테이지],0)),"")</f>
        <v>51410</v>
      </c>
      <c r="N153" s="2">
        <v>114</v>
      </c>
      <c r="O153" s="5">
        <f>IF(표45[[#This Row],[No.]]&lt;=$E$3,표45[[#This Row],[No.]],"")</f>
        <v>114</v>
      </c>
      <c r="P153" s="2">
        <f>IFERROR(IF(표45[[#This Row],[스테이지]]&lt;=표43[표시 스테이지],표46[플레이어 체력],""),"")</f>
        <v>100</v>
      </c>
      <c r="Q153" s="2">
        <f>IFERROR(INDEX(표1_58[최종 적 공격력],MATCH(표45[[#This Row],[스테이지]],표1_58[스테이지],0)),"")</f>
        <v>542.5</v>
      </c>
      <c r="R153" s="13">
        <f>IFERROR(IF(표45[[#This Row],[적 공격력]]/표45[[#This Row],[플레이어 체력]]&gt;=1,100%,표45[[#This Row],[적 공격력]]/표45[[#This Row],[플레이어 체력]]),"")</f>
        <v>1</v>
      </c>
    </row>
    <row r="154" spans="2:18">
      <c r="B154" s="2">
        <v>115</v>
      </c>
      <c r="C154" s="5">
        <f>IF(표42[[#This Row],[No.]]&lt;=$E$3,표42[[#This Row],[No.]],"")</f>
        <v>115</v>
      </c>
      <c r="D154" s="2">
        <f>IFERROR(INDEX(표1_5[최종 적 체력],MATCH(표42[[#This Row],[스테이지]],표1_5[스테이지],0)),"")</f>
        <v>2250</v>
      </c>
      <c r="E154" s="2">
        <f>IFERROR(IF(표42[[#This Row],[스테이지]]&lt;=표43[표시 스테이지],표46[플레이어 공격력],""),"")</f>
        <v>30</v>
      </c>
      <c r="F154" s="2">
        <f>IFERROR(INDEX(표1_5112[최종 적 공격 딜레이],MATCH(표42[[#This Row],[스테이지]],표1_5112[스테이지],0)),"")</f>
        <v>1</v>
      </c>
      <c r="G154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75</v>
      </c>
      <c r="H154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77</v>
      </c>
      <c r="I154" s="5">
        <f>IFERROR(IF(표42[[#This Row],[스테이지]]=1,표42[[#This Row],[예상 소모 시간(초)]],$I153+표42[[#This Row],[예상 소모 시간(초)]]),"")</f>
        <v>7112</v>
      </c>
      <c r="J154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119</v>
      </c>
      <c r="K154" s="5">
        <f>IFERROR(INDEX(표1_51121417202332[누적 플레이어 획득 재화량],MATCH(표42[[#This Row],[스테이지]],표1_51121417202332[스테이지],0)),"")</f>
        <v>31398</v>
      </c>
      <c r="L154" s="5">
        <f>IFERROR(INDEX(표1_511214172023[누적 획득 경험치],MATCH(표42[[#This Row],[스테이지]],표1_511214172023[스테이지],0)),"")</f>
        <v>51433</v>
      </c>
      <c r="N154" s="2">
        <v>115</v>
      </c>
      <c r="O154" s="5">
        <f>IF(표45[[#This Row],[No.]]&lt;=$E$3,표45[[#This Row],[No.]],"")</f>
        <v>115</v>
      </c>
      <c r="P154" s="2">
        <f>IFERROR(IF(표45[[#This Row],[스테이지]]&lt;=표43[표시 스테이지],표46[플레이어 체력],""),"")</f>
        <v>100</v>
      </c>
      <c r="Q154" s="2">
        <f>IFERROR(INDEX(표1_58[최종 적 공격력],MATCH(표45[[#This Row],[스테이지]],표1_58[스테이지],0)),"")</f>
        <v>545</v>
      </c>
      <c r="R154" s="13">
        <f>IFERROR(IF(표45[[#This Row],[적 공격력]]/표45[[#This Row],[플레이어 체력]]&gt;=1,100%,표45[[#This Row],[적 공격력]]/표45[[#This Row],[플레이어 체력]]),"")</f>
        <v>1</v>
      </c>
    </row>
    <row r="155" spans="2:18">
      <c r="B155" s="2">
        <v>116</v>
      </c>
      <c r="C155" s="5">
        <f>IF(표42[[#This Row],[No.]]&lt;=$E$3,표42[[#This Row],[No.]],"")</f>
        <v>116</v>
      </c>
      <c r="D155" s="2">
        <f>IFERROR(INDEX(표1_5[최종 적 체력],MATCH(표42[[#This Row],[스테이지]],표1_5[스테이지],0)),"")</f>
        <v>2265</v>
      </c>
      <c r="E155" s="2">
        <f>IFERROR(IF(표42[[#This Row],[스테이지]]&lt;=표43[표시 스테이지],표46[플레이어 공격력],""),"")</f>
        <v>30</v>
      </c>
      <c r="F155" s="2">
        <f>IFERROR(INDEX(표1_5112[최종 적 공격 딜레이],MATCH(표42[[#This Row],[스테이지]],표1_5112[스테이지],0)),"")</f>
        <v>1</v>
      </c>
      <c r="G155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76</v>
      </c>
      <c r="H155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78</v>
      </c>
      <c r="I155" s="5">
        <f>IFERROR(IF(표42[[#This Row],[스테이지]]=1,표42[[#This Row],[예상 소모 시간(초)]],$I154+표42[[#This Row],[예상 소모 시간(초)]]),"")</f>
        <v>7190</v>
      </c>
      <c r="J155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120</v>
      </c>
      <c r="K155" s="5">
        <f>IFERROR(INDEX(표1_51121417202332[누적 플레이어 획득 재화량],MATCH(표42[[#This Row],[스테이지]],표1_51121417202332[스테이지],0)),"")</f>
        <v>31421</v>
      </c>
      <c r="L155" s="5">
        <f>IFERROR(INDEX(표1_511214172023[누적 획득 경험치],MATCH(표42[[#This Row],[스테이지]],표1_511214172023[스테이지],0)),"")</f>
        <v>51456</v>
      </c>
      <c r="N155" s="2">
        <v>116</v>
      </c>
      <c r="O155" s="5">
        <f>IF(표45[[#This Row],[No.]]&lt;=$E$3,표45[[#This Row],[No.]],"")</f>
        <v>116</v>
      </c>
      <c r="P155" s="2">
        <f>IFERROR(IF(표45[[#This Row],[스테이지]]&lt;=표43[표시 스테이지],표46[플레이어 체력],""),"")</f>
        <v>100</v>
      </c>
      <c r="Q155" s="2">
        <f>IFERROR(INDEX(표1_58[최종 적 공격력],MATCH(표45[[#This Row],[스테이지]],표1_58[스테이지],0)),"")</f>
        <v>547.5</v>
      </c>
      <c r="R155" s="13">
        <f>IFERROR(IF(표45[[#This Row],[적 공격력]]/표45[[#This Row],[플레이어 체력]]&gt;=1,100%,표45[[#This Row],[적 공격력]]/표45[[#This Row],[플레이어 체력]]),"")</f>
        <v>1</v>
      </c>
    </row>
    <row r="156" spans="2:18">
      <c r="B156" s="2">
        <v>117</v>
      </c>
      <c r="C156" s="5">
        <f>IF(표42[[#This Row],[No.]]&lt;=$E$3,표42[[#This Row],[No.]],"")</f>
        <v>117</v>
      </c>
      <c r="D156" s="2">
        <f>IFERROR(INDEX(표1_5[최종 적 체력],MATCH(표42[[#This Row],[스테이지]],표1_5[스테이지],0)),"")</f>
        <v>2280</v>
      </c>
      <c r="E156" s="2">
        <f>IFERROR(IF(표42[[#This Row],[스테이지]]&lt;=표43[표시 스테이지],표46[플레이어 공격력],""),"")</f>
        <v>30</v>
      </c>
      <c r="F156" s="2">
        <f>IFERROR(INDEX(표1_5112[최종 적 공격 딜레이],MATCH(표42[[#This Row],[스테이지]],표1_5112[스테이지],0)),"")</f>
        <v>1</v>
      </c>
      <c r="G156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76</v>
      </c>
      <c r="H156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78</v>
      </c>
      <c r="I156" s="5">
        <f>IFERROR(IF(표42[[#This Row],[스테이지]]=1,표42[[#This Row],[예상 소모 시간(초)]],$I155+표42[[#This Row],[예상 소모 시간(초)]]),"")</f>
        <v>7268</v>
      </c>
      <c r="J156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122</v>
      </c>
      <c r="K156" s="5">
        <f>IFERROR(INDEX(표1_51121417202332[누적 플레이어 획득 재화량],MATCH(표42[[#This Row],[스테이지]],표1_51121417202332[스테이지],0)),"")</f>
        <v>31444</v>
      </c>
      <c r="L156" s="5">
        <f>IFERROR(INDEX(표1_511214172023[누적 획득 경험치],MATCH(표42[[#This Row],[스테이지]],표1_511214172023[스테이지],0)),"")</f>
        <v>51479</v>
      </c>
      <c r="N156" s="2">
        <v>117</v>
      </c>
      <c r="O156" s="5">
        <f>IF(표45[[#This Row],[No.]]&lt;=$E$3,표45[[#This Row],[No.]],"")</f>
        <v>117</v>
      </c>
      <c r="P156" s="2">
        <f>IFERROR(IF(표45[[#This Row],[스테이지]]&lt;=표43[표시 스테이지],표46[플레이어 체력],""),"")</f>
        <v>100</v>
      </c>
      <c r="Q156" s="2">
        <f>IFERROR(INDEX(표1_58[최종 적 공격력],MATCH(표45[[#This Row],[스테이지]],표1_58[스테이지],0)),"")</f>
        <v>550</v>
      </c>
      <c r="R156" s="13">
        <f>IFERROR(IF(표45[[#This Row],[적 공격력]]/표45[[#This Row],[플레이어 체력]]&gt;=1,100%,표45[[#This Row],[적 공격력]]/표45[[#This Row],[플레이어 체력]]),"")</f>
        <v>1</v>
      </c>
    </row>
    <row r="157" spans="2:18">
      <c r="B157" s="2">
        <v>118</v>
      </c>
      <c r="C157" s="5">
        <f>IF(표42[[#This Row],[No.]]&lt;=$E$3,표42[[#This Row],[No.]],"")</f>
        <v>118</v>
      </c>
      <c r="D157" s="2">
        <f>IFERROR(INDEX(표1_5[최종 적 체력],MATCH(표42[[#This Row],[스테이지]],표1_5[스테이지],0)),"")</f>
        <v>2295</v>
      </c>
      <c r="E157" s="2">
        <f>IFERROR(IF(표42[[#This Row],[스테이지]]&lt;=표43[표시 스테이지],표46[플레이어 공격력],""),"")</f>
        <v>30</v>
      </c>
      <c r="F157" s="2">
        <f>IFERROR(INDEX(표1_5112[최종 적 공격 딜레이],MATCH(표42[[#This Row],[스테이지]],표1_5112[스테이지],0)),"")</f>
        <v>1</v>
      </c>
      <c r="G157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77</v>
      </c>
      <c r="H157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79</v>
      </c>
      <c r="I157" s="5">
        <f>IFERROR(IF(표42[[#This Row],[스테이지]]=1,표42[[#This Row],[예상 소모 시간(초)]],$I156+표42[[#This Row],[예상 소모 시간(초)]]),"")</f>
        <v>7347</v>
      </c>
      <c r="J157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123</v>
      </c>
      <c r="K157" s="5">
        <f>IFERROR(INDEX(표1_51121417202332[누적 플레이어 획득 재화량],MATCH(표42[[#This Row],[스테이지]],표1_51121417202332[스테이지],0)),"")</f>
        <v>31467</v>
      </c>
      <c r="L157" s="5">
        <f>IFERROR(INDEX(표1_511214172023[누적 획득 경험치],MATCH(표42[[#This Row],[스테이지]],표1_511214172023[스테이지],0)),"")</f>
        <v>51502</v>
      </c>
      <c r="N157" s="2">
        <v>118</v>
      </c>
      <c r="O157" s="5">
        <f>IF(표45[[#This Row],[No.]]&lt;=$E$3,표45[[#This Row],[No.]],"")</f>
        <v>118</v>
      </c>
      <c r="P157" s="2">
        <f>IFERROR(IF(표45[[#This Row],[스테이지]]&lt;=표43[표시 스테이지],표46[플레이어 체력],""),"")</f>
        <v>100</v>
      </c>
      <c r="Q157" s="2">
        <f>IFERROR(INDEX(표1_58[최종 적 공격력],MATCH(표45[[#This Row],[스테이지]],표1_58[스테이지],0)),"")</f>
        <v>552.5</v>
      </c>
      <c r="R157" s="13">
        <f>IFERROR(IF(표45[[#This Row],[적 공격력]]/표45[[#This Row],[플레이어 체력]]&gt;=1,100%,표45[[#This Row],[적 공격력]]/표45[[#This Row],[플레이어 체력]]),"")</f>
        <v>1</v>
      </c>
    </row>
    <row r="158" spans="2:18">
      <c r="B158" s="2">
        <v>119</v>
      </c>
      <c r="C158" s="5">
        <f>IF(표42[[#This Row],[No.]]&lt;=$E$3,표42[[#This Row],[No.]],"")</f>
        <v>119</v>
      </c>
      <c r="D158" s="2">
        <f>IFERROR(INDEX(표1_5[최종 적 체력],MATCH(표42[[#This Row],[스테이지]],표1_5[스테이지],0)),"")</f>
        <v>2310</v>
      </c>
      <c r="E158" s="2">
        <f>IFERROR(IF(표42[[#This Row],[스테이지]]&lt;=표43[표시 스테이지],표46[플레이어 공격력],""),"")</f>
        <v>30</v>
      </c>
      <c r="F158" s="2">
        <f>IFERROR(INDEX(표1_5112[최종 적 공격 딜레이],MATCH(표42[[#This Row],[스테이지]],표1_5112[스테이지],0)),"")</f>
        <v>1</v>
      </c>
      <c r="G158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77</v>
      </c>
      <c r="H158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79</v>
      </c>
      <c r="I158" s="5">
        <f>IFERROR(IF(표42[[#This Row],[스테이지]]=1,표42[[#This Row],[예상 소모 시간(초)]],$I157+표42[[#This Row],[예상 소모 시간(초)]]),"")</f>
        <v>7426</v>
      </c>
      <c r="J158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124</v>
      </c>
      <c r="K158" s="5">
        <f>IFERROR(INDEX(표1_51121417202332[누적 플레이어 획득 재화량],MATCH(표42[[#This Row],[스테이지]],표1_51121417202332[스테이지],0)),"")</f>
        <v>31490</v>
      </c>
      <c r="L158" s="5">
        <f>IFERROR(INDEX(표1_511214172023[누적 획득 경험치],MATCH(표42[[#This Row],[스테이지]],표1_511214172023[스테이지],0)),"")</f>
        <v>51525</v>
      </c>
      <c r="N158" s="2">
        <v>119</v>
      </c>
      <c r="O158" s="5">
        <f>IF(표45[[#This Row],[No.]]&lt;=$E$3,표45[[#This Row],[No.]],"")</f>
        <v>119</v>
      </c>
      <c r="P158" s="2">
        <f>IFERROR(IF(표45[[#This Row],[스테이지]]&lt;=표43[표시 스테이지],표46[플레이어 체력],""),"")</f>
        <v>100</v>
      </c>
      <c r="Q158" s="2">
        <f>IFERROR(INDEX(표1_58[최종 적 공격력],MATCH(표45[[#This Row],[스테이지]],표1_58[스테이지],0)),"")</f>
        <v>555</v>
      </c>
      <c r="R158" s="13">
        <f>IFERROR(IF(표45[[#This Row],[적 공격력]]/표45[[#This Row],[플레이어 체력]]&gt;=1,100%,표45[[#This Row],[적 공격력]]/표45[[#This Row],[플레이어 체력]]),"")</f>
        <v>1</v>
      </c>
    </row>
    <row r="159" spans="2:18">
      <c r="B159" s="2">
        <v>120</v>
      </c>
      <c r="C159" s="5">
        <f>IF(표42[[#This Row],[No.]]&lt;=$E$3,표42[[#This Row],[No.]],"")</f>
        <v>120</v>
      </c>
      <c r="D159" s="2">
        <f>IFERROR(INDEX(표1_5[최종 적 체력],MATCH(표42[[#This Row],[스테이지]],표1_5[스테이지],0)),"")</f>
        <v>2325</v>
      </c>
      <c r="E159" s="2">
        <f>IFERROR(IF(표42[[#This Row],[스테이지]]&lt;=표43[표시 스테이지],표46[플레이어 공격력],""),"")</f>
        <v>30</v>
      </c>
      <c r="F159" s="2">
        <f>IFERROR(INDEX(표1_5112[최종 적 공격 딜레이],MATCH(표42[[#This Row],[스테이지]],표1_5112[스테이지],0)),"")</f>
        <v>1</v>
      </c>
      <c r="G159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78</v>
      </c>
      <c r="H159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80</v>
      </c>
      <c r="I159" s="5">
        <f>IFERROR(IF(표42[[#This Row],[스테이지]]=1,표42[[#This Row],[예상 소모 시간(초)]],$I158+표42[[#This Row],[예상 소모 시간(초)]]),"")</f>
        <v>7506</v>
      </c>
      <c r="J159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126</v>
      </c>
      <c r="K159" s="5">
        <f>IFERROR(INDEX(표1_51121417202332[누적 플레이어 획득 재화량],MATCH(표42[[#This Row],[스테이지]],표1_51121417202332[스테이지],0)),"")</f>
        <v>31514</v>
      </c>
      <c r="L159" s="5">
        <f>IFERROR(INDEX(표1_511214172023[누적 획득 경험치],MATCH(표42[[#This Row],[스테이지]],표1_511214172023[스테이지],0)),"")</f>
        <v>51549</v>
      </c>
      <c r="N159" s="2">
        <v>120</v>
      </c>
      <c r="O159" s="5">
        <f>IF(표45[[#This Row],[No.]]&lt;=$E$3,표45[[#This Row],[No.]],"")</f>
        <v>120</v>
      </c>
      <c r="P159" s="2">
        <f>IFERROR(IF(표45[[#This Row],[스테이지]]&lt;=표43[표시 스테이지],표46[플레이어 체력],""),"")</f>
        <v>100</v>
      </c>
      <c r="Q159" s="2">
        <f>IFERROR(INDEX(표1_58[최종 적 공격력],MATCH(표45[[#This Row],[스테이지]],표1_58[스테이지],0)),"")</f>
        <v>557.5</v>
      </c>
      <c r="R159" s="13">
        <f>IFERROR(IF(표45[[#This Row],[적 공격력]]/표45[[#This Row],[플레이어 체력]]&gt;=1,100%,표45[[#This Row],[적 공격력]]/표45[[#This Row],[플레이어 체력]]),"")</f>
        <v>1</v>
      </c>
    </row>
    <row r="160" spans="2:18">
      <c r="B160" s="2">
        <v>121</v>
      </c>
      <c r="C160" s="5">
        <f>IF(표42[[#This Row],[No.]]&lt;=$E$3,표42[[#This Row],[No.]],"")</f>
        <v>121</v>
      </c>
      <c r="D160" s="2">
        <f>IFERROR(INDEX(표1_5[최종 적 체력],MATCH(표42[[#This Row],[스테이지]],표1_5[스테이지],0)),"")</f>
        <v>2380</v>
      </c>
      <c r="E160" s="2">
        <f>IFERROR(IF(표42[[#This Row],[스테이지]]&lt;=표43[표시 스테이지],표46[플레이어 공격력],""),"")</f>
        <v>30</v>
      </c>
      <c r="F160" s="2">
        <f>IFERROR(INDEX(표1_5112[최종 적 공격 딜레이],MATCH(표42[[#This Row],[스테이지]],표1_5112[스테이지],0)),"")</f>
        <v>1</v>
      </c>
      <c r="G160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80</v>
      </c>
      <c r="H160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84</v>
      </c>
      <c r="I160" s="5">
        <f>IFERROR(IF(표42[[#This Row],[스테이지]]=1,표42[[#This Row],[예상 소모 시간(초)]],$I159+표42[[#This Row],[예상 소모 시간(초)]]),"")</f>
        <v>7590</v>
      </c>
      <c r="J160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127</v>
      </c>
      <c r="K160" s="5">
        <f>IFERROR(INDEX(표1_51121417202332[누적 플레이어 획득 재화량],MATCH(표42[[#This Row],[스테이지]],표1_51121417202332[스테이지],0)),"")</f>
        <v>31553</v>
      </c>
      <c r="L160" s="5">
        <f>IFERROR(INDEX(표1_511214172023[누적 획득 경험치],MATCH(표42[[#This Row],[스테이지]],표1_511214172023[스테이지],0)),"")</f>
        <v>51593</v>
      </c>
      <c r="N160" s="2">
        <v>121</v>
      </c>
      <c r="O160" s="5">
        <f>IF(표45[[#This Row],[No.]]&lt;=$E$3,표45[[#This Row],[No.]],"")</f>
        <v>121</v>
      </c>
      <c r="P160" s="2">
        <f>IFERROR(IF(표45[[#This Row],[스테이지]]&lt;=표43[표시 스테이지],표46[플레이어 체력],""),"")</f>
        <v>100</v>
      </c>
      <c r="Q160" s="2">
        <f>IFERROR(INDEX(표1_58[최종 적 공격력],MATCH(표45[[#This Row],[스테이지]],표1_58[스테이지],0)),"")</f>
        <v>580</v>
      </c>
      <c r="R160" s="13">
        <f>IFERROR(IF(표45[[#This Row],[적 공격력]]/표45[[#This Row],[플레이어 체력]]&gt;=1,100%,표45[[#This Row],[적 공격력]]/표45[[#This Row],[플레이어 체력]]),"")</f>
        <v>1</v>
      </c>
    </row>
    <row r="161" spans="2:18">
      <c r="B161" s="2">
        <v>122</v>
      </c>
      <c r="C161" s="5">
        <f>IF(표42[[#This Row],[No.]]&lt;=$E$3,표42[[#This Row],[No.]],"")</f>
        <v>122</v>
      </c>
      <c r="D161" s="2">
        <f>IFERROR(INDEX(표1_5[최종 적 체력],MATCH(표42[[#This Row],[스테이지]],표1_5[스테이지],0)),"")</f>
        <v>2395</v>
      </c>
      <c r="E161" s="2">
        <f>IFERROR(IF(표42[[#This Row],[스테이지]]&lt;=표43[표시 스테이지],표46[플레이어 공격력],""),"")</f>
        <v>30</v>
      </c>
      <c r="F161" s="2">
        <f>IFERROR(INDEX(표1_5112[최종 적 공격 딜레이],MATCH(표42[[#This Row],[스테이지]],표1_5112[스테이지],0)),"")</f>
        <v>1</v>
      </c>
      <c r="G161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80</v>
      </c>
      <c r="H161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82</v>
      </c>
      <c r="I161" s="5">
        <f>IFERROR(IF(표42[[#This Row],[스테이지]]=1,표42[[#This Row],[예상 소모 시간(초)]],$I160+표42[[#This Row],[예상 소모 시간(초)]]),"")</f>
        <v>7672</v>
      </c>
      <c r="J161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128</v>
      </c>
      <c r="K161" s="5">
        <f>IFERROR(INDEX(표1_51121417202332[누적 플레이어 획득 재화량],MATCH(표42[[#This Row],[스테이지]],표1_51121417202332[스테이지],0)),"")</f>
        <v>31577</v>
      </c>
      <c r="L161" s="5">
        <f>IFERROR(INDEX(표1_511214172023[누적 획득 경험치],MATCH(표42[[#This Row],[스테이지]],표1_511214172023[스테이지],0)),"")</f>
        <v>51617</v>
      </c>
      <c r="N161" s="2">
        <v>122</v>
      </c>
      <c r="O161" s="5">
        <f>IF(표45[[#This Row],[No.]]&lt;=$E$3,표45[[#This Row],[No.]],"")</f>
        <v>122</v>
      </c>
      <c r="P161" s="2">
        <f>IFERROR(IF(표45[[#This Row],[스테이지]]&lt;=표43[표시 스테이지],표46[플레이어 체력],""),"")</f>
        <v>100</v>
      </c>
      <c r="Q161" s="2">
        <f>IFERROR(INDEX(표1_58[최종 적 공격력],MATCH(표45[[#This Row],[스테이지]],표1_58[스테이지],0)),"")</f>
        <v>582.5</v>
      </c>
      <c r="R161" s="13">
        <f>IFERROR(IF(표45[[#This Row],[적 공격력]]/표45[[#This Row],[플레이어 체력]]&gt;=1,100%,표45[[#This Row],[적 공격력]]/표45[[#This Row],[플레이어 체력]]),"")</f>
        <v>1</v>
      </c>
    </row>
    <row r="162" spans="2:18">
      <c r="B162" s="2">
        <v>123</v>
      </c>
      <c r="C162" s="5">
        <f>IF(표42[[#This Row],[No.]]&lt;=$E$3,표42[[#This Row],[No.]],"")</f>
        <v>123</v>
      </c>
      <c r="D162" s="2">
        <f>IFERROR(INDEX(표1_5[최종 적 체력],MATCH(표42[[#This Row],[스테이지]],표1_5[스테이지],0)),"")</f>
        <v>2410</v>
      </c>
      <c r="E162" s="2">
        <f>IFERROR(IF(표42[[#This Row],[스테이지]]&lt;=표43[표시 스테이지],표46[플레이어 공격력],""),"")</f>
        <v>30</v>
      </c>
      <c r="F162" s="2">
        <f>IFERROR(INDEX(표1_5112[최종 적 공격 딜레이],MATCH(표42[[#This Row],[스테이지]],표1_5112[스테이지],0)),"")</f>
        <v>1</v>
      </c>
      <c r="G162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81</v>
      </c>
      <c r="H162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83</v>
      </c>
      <c r="I162" s="5">
        <f>IFERROR(IF(표42[[#This Row],[스테이지]]=1,표42[[#This Row],[예상 소모 시간(초)]],$I161+표42[[#This Row],[예상 소모 시간(초)]]),"")</f>
        <v>7755</v>
      </c>
      <c r="J162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130</v>
      </c>
      <c r="K162" s="5">
        <f>IFERROR(INDEX(표1_51121417202332[누적 플레이어 획득 재화량],MATCH(표42[[#This Row],[스테이지]],표1_51121417202332[스테이지],0)),"")</f>
        <v>31601</v>
      </c>
      <c r="L162" s="5">
        <f>IFERROR(INDEX(표1_511214172023[누적 획득 경험치],MATCH(표42[[#This Row],[스테이지]],표1_511214172023[스테이지],0)),"")</f>
        <v>51641</v>
      </c>
      <c r="N162" s="2">
        <v>123</v>
      </c>
      <c r="O162" s="5">
        <f>IF(표45[[#This Row],[No.]]&lt;=$E$3,표45[[#This Row],[No.]],"")</f>
        <v>123</v>
      </c>
      <c r="P162" s="2">
        <f>IFERROR(IF(표45[[#This Row],[스테이지]]&lt;=표43[표시 스테이지],표46[플레이어 체력],""),"")</f>
        <v>100</v>
      </c>
      <c r="Q162" s="2">
        <f>IFERROR(INDEX(표1_58[최종 적 공격력],MATCH(표45[[#This Row],[스테이지]],표1_58[스테이지],0)),"")</f>
        <v>585</v>
      </c>
      <c r="R162" s="13">
        <f>IFERROR(IF(표45[[#This Row],[적 공격력]]/표45[[#This Row],[플레이어 체력]]&gt;=1,100%,표45[[#This Row],[적 공격력]]/표45[[#This Row],[플레이어 체력]]),"")</f>
        <v>1</v>
      </c>
    </row>
    <row r="163" spans="2:18">
      <c r="B163" s="2">
        <v>124</v>
      </c>
      <c r="C163" s="5">
        <f>IF(표42[[#This Row],[No.]]&lt;=$E$3,표42[[#This Row],[No.]],"")</f>
        <v>124</v>
      </c>
      <c r="D163" s="2">
        <f>IFERROR(INDEX(표1_5[최종 적 체력],MATCH(표42[[#This Row],[스테이지]],표1_5[스테이지],0)),"")</f>
        <v>2425</v>
      </c>
      <c r="E163" s="2">
        <f>IFERROR(IF(표42[[#This Row],[스테이지]]&lt;=표43[표시 스테이지],표46[플레이어 공격력],""),"")</f>
        <v>30</v>
      </c>
      <c r="F163" s="2">
        <f>IFERROR(INDEX(표1_5112[최종 적 공격 딜레이],MATCH(표42[[#This Row],[스테이지]],표1_5112[스테이지],0)),"")</f>
        <v>1</v>
      </c>
      <c r="G163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81</v>
      </c>
      <c r="H163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83</v>
      </c>
      <c r="I163" s="5">
        <f>IFERROR(IF(표42[[#This Row],[스테이지]]=1,표42[[#This Row],[예상 소모 시간(초)]],$I162+표42[[#This Row],[예상 소모 시간(초)]]),"")</f>
        <v>7838</v>
      </c>
      <c r="J163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131</v>
      </c>
      <c r="K163" s="5">
        <f>IFERROR(INDEX(표1_51121417202332[누적 플레이어 획득 재화량],MATCH(표42[[#This Row],[스테이지]],표1_51121417202332[스테이지],0)),"")</f>
        <v>31625</v>
      </c>
      <c r="L163" s="5">
        <f>IFERROR(INDEX(표1_511214172023[누적 획득 경험치],MATCH(표42[[#This Row],[스테이지]],표1_511214172023[스테이지],0)),"")</f>
        <v>51665</v>
      </c>
      <c r="N163" s="2">
        <v>124</v>
      </c>
      <c r="O163" s="5">
        <f>IF(표45[[#This Row],[No.]]&lt;=$E$3,표45[[#This Row],[No.]],"")</f>
        <v>124</v>
      </c>
      <c r="P163" s="2">
        <f>IFERROR(IF(표45[[#This Row],[스테이지]]&lt;=표43[표시 스테이지],표46[플레이어 체력],""),"")</f>
        <v>100</v>
      </c>
      <c r="Q163" s="2">
        <f>IFERROR(INDEX(표1_58[최종 적 공격력],MATCH(표45[[#This Row],[스테이지]],표1_58[스테이지],0)),"")</f>
        <v>587.5</v>
      </c>
      <c r="R163" s="13">
        <f>IFERROR(IF(표45[[#This Row],[적 공격력]]/표45[[#This Row],[플레이어 체력]]&gt;=1,100%,표45[[#This Row],[적 공격력]]/표45[[#This Row],[플레이어 체력]]),"")</f>
        <v>1</v>
      </c>
    </row>
    <row r="164" spans="2:18">
      <c r="B164" s="2">
        <v>125</v>
      </c>
      <c r="C164" s="5">
        <f>IF(표42[[#This Row],[No.]]&lt;=$E$3,표42[[#This Row],[No.]],"")</f>
        <v>125</v>
      </c>
      <c r="D164" s="2">
        <f>IFERROR(INDEX(표1_5[최종 적 체력],MATCH(표42[[#This Row],[스테이지]],표1_5[스테이지],0)),"")</f>
        <v>2440</v>
      </c>
      <c r="E164" s="2">
        <f>IFERROR(IF(표42[[#This Row],[스테이지]]&lt;=표43[표시 스테이지],표46[플레이어 공격력],""),"")</f>
        <v>30</v>
      </c>
      <c r="F164" s="2">
        <f>IFERROR(INDEX(표1_5112[최종 적 공격 딜레이],MATCH(표42[[#This Row],[스테이지]],표1_5112[스테이지],0)),"")</f>
        <v>1</v>
      </c>
      <c r="G164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82</v>
      </c>
      <c r="H164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84</v>
      </c>
      <c r="I164" s="5">
        <f>IFERROR(IF(표42[[#This Row],[스테이지]]=1,표42[[#This Row],[예상 소모 시간(초)]],$I163+표42[[#This Row],[예상 소모 시간(초)]]),"")</f>
        <v>7922</v>
      </c>
      <c r="J164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133</v>
      </c>
      <c r="K164" s="5">
        <f>IFERROR(INDEX(표1_51121417202332[누적 플레이어 획득 재화량],MATCH(표42[[#This Row],[스테이지]],표1_51121417202332[스테이지],0)),"")</f>
        <v>31650</v>
      </c>
      <c r="L164" s="5">
        <f>IFERROR(INDEX(표1_511214172023[누적 획득 경험치],MATCH(표42[[#This Row],[스테이지]],표1_511214172023[스테이지],0)),"")</f>
        <v>51690</v>
      </c>
      <c r="N164" s="2">
        <v>125</v>
      </c>
      <c r="O164" s="5">
        <f>IF(표45[[#This Row],[No.]]&lt;=$E$3,표45[[#This Row],[No.]],"")</f>
        <v>125</v>
      </c>
      <c r="P164" s="2">
        <f>IFERROR(IF(표45[[#This Row],[스테이지]]&lt;=표43[표시 스테이지],표46[플레이어 체력],""),"")</f>
        <v>100</v>
      </c>
      <c r="Q164" s="2">
        <f>IFERROR(INDEX(표1_58[최종 적 공격력],MATCH(표45[[#This Row],[스테이지]],표1_58[스테이지],0)),"")</f>
        <v>590</v>
      </c>
      <c r="R164" s="13">
        <f>IFERROR(IF(표45[[#This Row],[적 공격력]]/표45[[#This Row],[플레이어 체력]]&gt;=1,100%,표45[[#This Row],[적 공격력]]/표45[[#This Row],[플레이어 체력]]),"")</f>
        <v>1</v>
      </c>
    </row>
    <row r="165" spans="2:18">
      <c r="B165" s="2">
        <v>126</v>
      </c>
      <c r="C165" s="5">
        <f>IF(표42[[#This Row],[No.]]&lt;=$E$3,표42[[#This Row],[No.]],"")</f>
        <v>126</v>
      </c>
      <c r="D165" s="2">
        <f>IFERROR(INDEX(표1_5[최종 적 체력],MATCH(표42[[#This Row],[스테이지]],표1_5[스테이지],0)),"")</f>
        <v>2455</v>
      </c>
      <c r="E165" s="2">
        <f>IFERROR(IF(표42[[#This Row],[스테이지]]&lt;=표43[표시 스테이지],표46[플레이어 공격력],""),"")</f>
        <v>30</v>
      </c>
      <c r="F165" s="2">
        <f>IFERROR(INDEX(표1_5112[최종 적 공격 딜레이],MATCH(표42[[#This Row],[스테이지]],표1_5112[스테이지],0)),"")</f>
        <v>1</v>
      </c>
      <c r="G165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82</v>
      </c>
      <c r="H165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84</v>
      </c>
      <c r="I165" s="5">
        <f>IFERROR(IF(표42[[#This Row],[스테이지]]=1,표42[[#This Row],[예상 소모 시간(초)]],$I164+표42[[#This Row],[예상 소모 시간(초)]]),"")</f>
        <v>8006</v>
      </c>
      <c r="J165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134</v>
      </c>
      <c r="K165" s="5">
        <f>IFERROR(INDEX(표1_51121417202332[누적 플레이어 획득 재화량],MATCH(표42[[#This Row],[스테이지]],표1_51121417202332[스테이지],0)),"")</f>
        <v>31675</v>
      </c>
      <c r="L165" s="5">
        <f>IFERROR(INDEX(표1_511214172023[누적 획득 경험치],MATCH(표42[[#This Row],[스테이지]],표1_511214172023[스테이지],0)),"")</f>
        <v>51715</v>
      </c>
      <c r="N165" s="2">
        <v>126</v>
      </c>
      <c r="O165" s="5">
        <f>IF(표45[[#This Row],[No.]]&lt;=$E$3,표45[[#This Row],[No.]],"")</f>
        <v>126</v>
      </c>
      <c r="P165" s="2">
        <f>IFERROR(IF(표45[[#This Row],[스테이지]]&lt;=표43[표시 스테이지],표46[플레이어 체력],""),"")</f>
        <v>100</v>
      </c>
      <c r="Q165" s="2">
        <f>IFERROR(INDEX(표1_58[최종 적 공격력],MATCH(표45[[#This Row],[스테이지]],표1_58[스테이지],0)),"")</f>
        <v>592.5</v>
      </c>
      <c r="R165" s="13">
        <f>IFERROR(IF(표45[[#This Row],[적 공격력]]/표45[[#This Row],[플레이어 체력]]&gt;=1,100%,표45[[#This Row],[적 공격력]]/표45[[#This Row],[플레이어 체력]]),"")</f>
        <v>1</v>
      </c>
    </row>
    <row r="166" spans="2:18">
      <c r="B166" s="2">
        <v>127</v>
      </c>
      <c r="C166" s="5">
        <f>IF(표42[[#This Row],[No.]]&lt;=$E$3,표42[[#This Row],[No.]],"")</f>
        <v>127</v>
      </c>
      <c r="D166" s="2">
        <f>IFERROR(INDEX(표1_5[최종 적 체력],MATCH(표42[[#This Row],[스테이지]],표1_5[스테이지],0)),"")</f>
        <v>2470</v>
      </c>
      <c r="E166" s="2">
        <f>IFERROR(IF(표42[[#This Row],[스테이지]]&lt;=표43[표시 스테이지],표46[플레이어 공격력],""),"")</f>
        <v>30</v>
      </c>
      <c r="F166" s="2">
        <f>IFERROR(INDEX(표1_5112[최종 적 공격 딜레이],MATCH(표42[[#This Row],[스테이지]],표1_5112[스테이지],0)),"")</f>
        <v>1</v>
      </c>
      <c r="G166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83</v>
      </c>
      <c r="H166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85</v>
      </c>
      <c r="I166" s="5">
        <f>IFERROR(IF(표42[[#This Row],[스테이지]]=1,표42[[#This Row],[예상 소모 시간(초)]],$I165+표42[[#This Row],[예상 소모 시간(초)]]),"")</f>
        <v>8091</v>
      </c>
      <c r="J166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135</v>
      </c>
      <c r="K166" s="5">
        <f>IFERROR(INDEX(표1_51121417202332[누적 플레이어 획득 재화량],MATCH(표42[[#This Row],[스테이지]],표1_51121417202332[스테이지],0)),"")</f>
        <v>31700</v>
      </c>
      <c r="L166" s="5">
        <f>IFERROR(INDEX(표1_511214172023[누적 획득 경험치],MATCH(표42[[#This Row],[스테이지]],표1_511214172023[스테이지],0)),"")</f>
        <v>51740</v>
      </c>
      <c r="N166" s="2">
        <v>127</v>
      </c>
      <c r="O166" s="5">
        <f>IF(표45[[#This Row],[No.]]&lt;=$E$3,표45[[#This Row],[No.]],"")</f>
        <v>127</v>
      </c>
      <c r="P166" s="2">
        <f>IFERROR(IF(표45[[#This Row],[스테이지]]&lt;=표43[표시 스테이지],표46[플레이어 체력],""),"")</f>
        <v>100</v>
      </c>
      <c r="Q166" s="2">
        <f>IFERROR(INDEX(표1_58[최종 적 공격력],MATCH(표45[[#This Row],[스테이지]],표1_58[스테이지],0)),"")</f>
        <v>595</v>
      </c>
      <c r="R166" s="13">
        <f>IFERROR(IF(표45[[#This Row],[적 공격력]]/표45[[#This Row],[플레이어 체력]]&gt;=1,100%,표45[[#This Row],[적 공격력]]/표45[[#This Row],[플레이어 체력]]),"")</f>
        <v>1</v>
      </c>
    </row>
    <row r="167" spans="2:18">
      <c r="B167" s="2">
        <v>128</v>
      </c>
      <c r="C167" s="5">
        <f>IF(표42[[#This Row],[No.]]&lt;=$E$3,표42[[#This Row],[No.]],"")</f>
        <v>128</v>
      </c>
      <c r="D167" s="2">
        <f>IFERROR(INDEX(표1_5[최종 적 체력],MATCH(표42[[#This Row],[스테이지]],표1_5[스테이지],0)),"")</f>
        <v>2485</v>
      </c>
      <c r="E167" s="2">
        <f>IFERROR(IF(표42[[#This Row],[스테이지]]&lt;=표43[표시 스테이지],표46[플레이어 공격력],""),"")</f>
        <v>30</v>
      </c>
      <c r="F167" s="2">
        <f>IFERROR(INDEX(표1_5112[최종 적 공격 딜레이],MATCH(표42[[#This Row],[스테이지]],표1_5112[스테이지],0)),"")</f>
        <v>1</v>
      </c>
      <c r="G167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83</v>
      </c>
      <c r="H167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85</v>
      </c>
      <c r="I167" s="5">
        <f>IFERROR(IF(표42[[#This Row],[스테이지]]=1,표42[[#This Row],[예상 소모 시간(초)]],$I166+표42[[#This Row],[예상 소모 시간(초)]]),"")</f>
        <v>8176</v>
      </c>
      <c r="J167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137</v>
      </c>
      <c r="K167" s="5">
        <f>IFERROR(INDEX(표1_51121417202332[누적 플레이어 획득 재화량],MATCH(표42[[#This Row],[스테이지]],표1_51121417202332[스테이지],0)),"")</f>
        <v>31725</v>
      </c>
      <c r="L167" s="5">
        <f>IFERROR(INDEX(표1_511214172023[누적 획득 경험치],MATCH(표42[[#This Row],[스테이지]],표1_511214172023[스테이지],0)),"")</f>
        <v>51765</v>
      </c>
      <c r="N167" s="2">
        <v>128</v>
      </c>
      <c r="O167" s="5">
        <f>IF(표45[[#This Row],[No.]]&lt;=$E$3,표45[[#This Row],[No.]],"")</f>
        <v>128</v>
      </c>
      <c r="P167" s="2">
        <f>IFERROR(IF(표45[[#This Row],[스테이지]]&lt;=표43[표시 스테이지],표46[플레이어 체력],""),"")</f>
        <v>100</v>
      </c>
      <c r="Q167" s="2">
        <f>IFERROR(INDEX(표1_58[최종 적 공격력],MATCH(표45[[#This Row],[스테이지]],표1_58[스테이지],0)),"")</f>
        <v>597.5</v>
      </c>
      <c r="R167" s="13">
        <f>IFERROR(IF(표45[[#This Row],[적 공격력]]/표45[[#This Row],[플레이어 체력]]&gt;=1,100%,표45[[#This Row],[적 공격력]]/표45[[#This Row],[플레이어 체력]]),"")</f>
        <v>1</v>
      </c>
    </row>
    <row r="168" spans="2:18">
      <c r="B168" s="2">
        <v>129</v>
      </c>
      <c r="C168" s="5">
        <f>IF(표42[[#This Row],[No.]]&lt;=$E$3,표42[[#This Row],[No.]],"")</f>
        <v>129</v>
      </c>
      <c r="D168" s="2">
        <f>IFERROR(INDEX(표1_5[최종 적 체력],MATCH(표42[[#This Row],[스테이지]],표1_5[스테이지],0)),"")</f>
        <v>2500</v>
      </c>
      <c r="E168" s="2">
        <f>IFERROR(IF(표42[[#This Row],[스테이지]]&lt;=표43[표시 스테이지],표46[플레이어 공격력],""),"")</f>
        <v>30</v>
      </c>
      <c r="F168" s="2">
        <f>IFERROR(INDEX(표1_5112[최종 적 공격 딜레이],MATCH(표42[[#This Row],[스테이지]],표1_5112[스테이지],0)),"")</f>
        <v>1</v>
      </c>
      <c r="G168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84</v>
      </c>
      <c r="H168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86</v>
      </c>
      <c r="I168" s="5">
        <f>IFERROR(IF(표42[[#This Row],[스테이지]]=1,표42[[#This Row],[예상 소모 시간(초)]],$I167+표42[[#This Row],[예상 소모 시간(초)]]),"")</f>
        <v>8262</v>
      </c>
      <c r="J168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138</v>
      </c>
      <c r="K168" s="5">
        <f>IFERROR(INDEX(표1_51121417202332[누적 플레이어 획득 재화량],MATCH(표42[[#This Row],[스테이지]],표1_51121417202332[스테이지],0)),"")</f>
        <v>31750</v>
      </c>
      <c r="L168" s="5">
        <f>IFERROR(INDEX(표1_511214172023[누적 획득 경험치],MATCH(표42[[#This Row],[스테이지]],표1_511214172023[스테이지],0)),"")</f>
        <v>51790</v>
      </c>
      <c r="N168" s="2">
        <v>129</v>
      </c>
      <c r="O168" s="5">
        <f>IF(표45[[#This Row],[No.]]&lt;=$E$3,표45[[#This Row],[No.]],"")</f>
        <v>129</v>
      </c>
      <c r="P168" s="2">
        <f>IFERROR(IF(표45[[#This Row],[스테이지]]&lt;=표43[표시 스테이지],표46[플레이어 체력],""),"")</f>
        <v>100</v>
      </c>
      <c r="Q168" s="2">
        <f>IFERROR(INDEX(표1_58[최종 적 공격력],MATCH(표45[[#This Row],[스테이지]],표1_58[스테이지],0)),"")</f>
        <v>600</v>
      </c>
      <c r="R168" s="13">
        <f>IFERROR(IF(표45[[#This Row],[적 공격력]]/표45[[#This Row],[플레이어 체력]]&gt;=1,100%,표45[[#This Row],[적 공격력]]/표45[[#This Row],[플레이어 체력]]),"")</f>
        <v>1</v>
      </c>
    </row>
    <row r="169" spans="2:18">
      <c r="B169" s="2">
        <v>130</v>
      </c>
      <c r="C169" s="5">
        <f>IF(표42[[#This Row],[No.]]&lt;=$E$3,표42[[#This Row],[No.]],"")</f>
        <v>130</v>
      </c>
      <c r="D169" s="2">
        <f>IFERROR(INDEX(표1_5[최종 적 체력],MATCH(표42[[#This Row],[스테이지]],표1_5[스테이지],0)),"")</f>
        <v>2515</v>
      </c>
      <c r="E169" s="2">
        <f>IFERROR(IF(표42[[#This Row],[스테이지]]&lt;=표43[표시 스테이지],표46[플레이어 공격력],""),"")</f>
        <v>30</v>
      </c>
      <c r="F169" s="2">
        <f>IFERROR(INDEX(표1_5112[최종 적 공격 딜레이],MATCH(표42[[#This Row],[스테이지]],표1_5112[스테이지],0)),"")</f>
        <v>1</v>
      </c>
      <c r="G169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84</v>
      </c>
      <c r="H169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86</v>
      </c>
      <c r="I169" s="5">
        <f>IFERROR(IF(표42[[#This Row],[스테이지]]=1,표42[[#This Row],[예상 소모 시간(초)]],$I168+표42[[#This Row],[예상 소모 시간(초)]]),"")</f>
        <v>8348</v>
      </c>
      <c r="J169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140</v>
      </c>
      <c r="K169" s="5">
        <f>IFERROR(INDEX(표1_51121417202332[누적 플레이어 획득 재화량],MATCH(표42[[#This Row],[스테이지]],표1_51121417202332[스테이지],0)),"")</f>
        <v>31776</v>
      </c>
      <c r="L169" s="5">
        <f>IFERROR(INDEX(표1_511214172023[누적 획득 경험치],MATCH(표42[[#This Row],[스테이지]],표1_511214172023[스테이지],0)),"")</f>
        <v>51816</v>
      </c>
      <c r="N169" s="2">
        <v>130</v>
      </c>
      <c r="O169" s="5">
        <f>IF(표45[[#This Row],[No.]]&lt;=$E$3,표45[[#This Row],[No.]],"")</f>
        <v>130</v>
      </c>
      <c r="P169" s="2">
        <f>IFERROR(IF(표45[[#This Row],[스테이지]]&lt;=표43[표시 스테이지],표46[플레이어 체력],""),"")</f>
        <v>100</v>
      </c>
      <c r="Q169" s="2">
        <f>IFERROR(INDEX(표1_58[최종 적 공격력],MATCH(표45[[#This Row],[스테이지]],표1_58[스테이지],0)),"")</f>
        <v>602.5</v>
      </c>
      <c r="R169" s="13">
        <f>IFERROR(IF(표45[[#This Row],[적 공격력]]/표45[[#This Row],[플레이어 체력]]&gt;=1,100%,표45[[#This Row],[적 공격력]]/표45[[#This Row],[플레이어 체력]]),"")</f>
        <v>1</v>
      </c>
    </row>
    <row r="170" spans="2:18">
      <c r="B170" s="2">
        <v>131</v>
      </c>
      <c r="C170" s="5">
        <f>IF(표42[[#This Row],[No.]]&lt;=$E$3,표42[[#This Row],[No.]],"")</f>
        <v>131</v>
      </c>
      <c r="D170" s="2">
        <f>IFERROR(INDEX(표1_5[최종 적 체력],MATCH(표42[[#This Row],[스테이지]],표1_5[스테이지],0)),"")</f>
        <v>2570</v>
      </c>
      <c r="E170" s="2">
        <f>IFERROR(IF(표42[[#This Row],[스테이지]]&lt;=표43[표시 스테이지],표46[플레이어 공격력],""),"")</f>
        <v>30</v>
      </c>
      <c r="F170" s="2">
        <f>IFERROR(INDEX(표1_5112[최종 적 공격 딜레이],MATCH(표42[[#This Row],[스테이지]],표1_5112[스테이지],0)),"")</f>
        <v>1</v>
      </c>
      <c r="G170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86</v>
      </c>
      <c r="H170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90</v>
      </c>
      <c r="I170" s="5">
        <f>IFERROR(IF(표42[[#This Row],[스테이지]]=1,표42[[#This Row],[예상 소모 시간(초)]],$I169+표42[[#This Row],[예상 소모 시간(초)]]),"")</f>
        <v>8438</v>
      </c>
      <c r="J170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141</v>
      </c>
      <c r="K170" s="5">
        <f>IFERROR(INDEX(표1_51121417202332[누적 플레이어 획득 재화량],MATCH(표42[[#This Row],[스테이지]],표1_51121417202332[스테이지],0)),"")</f>
        <v>31802</v>
      </c>
      <c r="L170" s="5">
        <f>IFERROR(INDEX(표1_511214172023[누적 획득 경험치],MATCH(표42[[#This Row],[스테이지]],표1_511214172023[스테이지],0)),"")</f>
        <v>51842</v>
      </c>
      <c r="N170" s="2">
        <v>131</v>
      </c>
      <c r="O170" s="5">
        <f>IF(표45[[#This Row],[No.]]&lt;=$E$3,표45[[#This Row],[No.]],"")</f>
        <v>131</v>
      </c>
      <c r="P170" s="2">
        <f>IFERROR(IF(표45[[#This Row],[스테이지]]&lt;=표43[표시 스테이지],표46[플레이어 체력],""),"")</f>
        <v>100</v>
      </c>
      <c r="Q170" s="2">
        <f>IFERROR(INDEX(표1_58[최종 적 공격력],MATCH(표45[[#This Row],[스테이지]],표1_58[스테이지],0)),"")</f>
        <v>625</v>
      </c>
      <c r="R170" s="13">
        <f>IFERROR(IF(표45[[#This Row],[적 공격력]]/표45[[#This Row],[플레이어 체력]]&gt;=1,100%,표45[[#This Row],[적 공격력]]/표45[[#This Row],[플레이어 체력]]),"")</f>
        <v>1</v>
      </c>
    </row>
    <row r="171" spans="2:18">
      <c r="B171" s="2">
        <v>132</v>
      </c>
      <c r="C171" s="5">
        <f>IF(표42[[#This Row],[No.]]&lt;=$E$3,표42[[#This Row],[No.]],"")</f>
        <v>132</v>
      </c>
      <c r="D171" s="2">
        <f>IFERROR(INDEX(표1_5[최종 적 체력],MATCH(표42[[#This Row],[스테이지]],표1_5[스테이지],0)),"")</f>
        <v>2585</v>
      </c>
      <c r="E171" s="2">
        <f>IFERROR(IF(표42[[#This Row],[스테이지]]&lt;=표43[표시 스테이지],표46[플레이어 공격력],""),"")</f>
        <v>30</v>
      </c>
      <c r="F171" s="2">
        <f>IFERROR(INDEX(표1_5112[최종 적 공격 딜레이],MATCH(표42[[#This Row],[스테이지]],표1_5112[스테이지],0)),"")</f>
        <v>1</v>
      </c>
      <c r="G171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87</v>
      </c>
      <c r="H171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89</v>
      </c>
      <c r="I171" s="5">
        <f>IFERROR(IF(표42[[#This Row],[스테이지]]=1,표42[[#This Row],[예상 소모 시간(초)]],$I170+표42[[#This Row],[예상 소모 시간(초)]]),"")</f>
        <v>8527</v>
      </c>
      <c r="J171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143</v>
      </c>
      <c r="K171" s="5">
        <f>IFERROR(INDEX(표1_51121417202332[누적 플레이어 획득 재화량],MATCH(표42[[#This Row],[스테이지]],표1_51121417202332[스테이지],0)),"")</f>
        <v>31828</v>
      </c>
      <c r="L171" s="5">
        <f>IFERROR(INDEX(표1_511214172023[누적 획득 경험치],MATCH(표42[[#This Row],[스테이지]],표1_511214172023[스테이지],0)),"")</f>
        <v>51868</v>
      </c>
      <c r="N171" s="2">
        <v>132</v>
      </c>
      <c r="O171" s="5">
        <f>IF(표45[[#This Row],[No.]]&lt;=$E$3,표45[[#This Row],[No.]],"")</f>
        <v>132</v>
      </c>
      <c r="P171" s="2">
        <f>IFERROR(IF(표45[[#This Row],[스테이지]]&lt;=표43[표시 스테이지],표46[플레이어 체력],""),"")</f>
        <v>100</v>
      </c>
      <c r="Q171" s="2">
        <f>IFERROR(INDEX(표1_58[최종 적 공격력],MATCH(표45[[#This Row],[스테이지]],표1_58[스테이지],0)),"")</f>
        <v>627.5</v>
      </c>
      <c r="R171" s="13">
        <f>IFERROR(IF(표45[[#This Row],[적 공격력]]/표45[[#This Row],[플레이어 체력]]&gt;=1,100%,표45[[#This Row],[적 공격력]]/표45[[#This Row],[플레이어 체력]]),"")</f>
        <v>1</v>
      </c>
    </row>
    <row r="172" spans="2:18">
      <c r="B172" s="2">
        <v>133</v>
      </c>
      <c r="C172" s="5">
        <f>IF(표42[[#This Row],[No.]]&lt;=$E$3,표42[[#This Row],[No.]],"")</f>
        <v>133</v>
      </c>
      <c r="D172" s="2">
        <f>IFERROR(INDEX(표1_5[최종 적 체력],MATCH(표42[[#This Row],[스테이지]],표1_5[스테이지],0)),"")</f>
        <v>2600</v>
      </c>
      <c r="E172" s="2">
        <f>IFERROR(IF(표42[[#This Row],[스테이지]]&lt;=표43[표시 스테이지],표46[플레이어 공격력],""),"")</f>
        <v>30</v>
      </c>
      <c r="F172" s="2">
        <f>IFERROR(INDEX(표1_5112[최종 적 공격 딜레이],MATCH(표42[[#This Row],[스테이지]],표1_5112[스테이지],0)),"")</f>
        <v>1</v>
      </c>
      <c r="G172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87</v>
      </c>
      <c r="H172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89</v>
      </c>
      <c r="I172" s="5">
        <f>IFERROR(IF(표42[[#This Row],[스테이지]]=1,표42[[#This Row],[예상 소모 시간(초)]],$I171+표42[[#This Row],[예상 소모 시간(초)]]),"")</f>
        <v>8616</v>
      </c>
      <c r="J172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144</v>
      </c>
      <c r="K172" s="5">
        <f>IFERROR(INDEX(표1_51121417202332[누적 플레이어 획득 재화량],MATCH(표42[[#This Row],[스테이지]],표1_51121417202332[스테이지],0)),"")</f>
        <v>31854</v>
      </c>
      <c r="L172" s="5">
        <f>IFERROR(INDEX(표1_511214172023[누적 획득 경험치],MATCH(표42[[#This Row],[스테이지]],표1_511214172023[스테이지],0)),"")</f>
        <v>51894</v>
      </c>
      <c r="N172" s="2">
        <v>133</v>
      </c>
      <c r="O172" s="5">
        <f>IF(표45[[#This Row],[No.]]&lt;=$E$3,표45[[#This Row],[No.]],"")</f>
        <v>133</v>
      </c>
      <c r="P172" s="2">
        <f>IFERROR(IF(표45[[#This Row],[스테이지]]&lt;=표43[표시 스테이지],표46[플레이어 체력],""),"")</f>
        <v>100</v>
      </c>
      <c r="Q172" s="2">
        <f>IFERROR(INDEX(표1_58[최종 적 공격력],MATCH(표45[[#This Row],[스테이지]],표1_58[스테이지],0)),"")</f>
        <v>630</v>
      </c>
      <c r="R172" s="13">
        <f>IFERROR(IF(표45[[#This Row],[적 공격력]]/표45[[#This Row],[플레이어 체력]]&gt;=1,100%,표45[[#This Row],[적 공격력]]/표45[[#This Row],[플레이어 체력]]),"")</f>
        <v>1</v>
      </c>
    </row>
    <row r="173" spans="2:18">
      <c r="B173" s="2">
        <v>134</v>
      </c>
      <c r="C173" s="5">
        <f>IF(표42[[#This Row],[No.]]&lt;=$E$3,표42[[#This Row],[No.]],"")</f>
        <v>134</v>
      </c>
      <c r="D173" s="2">
        <f>IFERROR(INDEX(표1_5[최종 적 체력],MATCH(표42[[#This Row],[스테이지]],표1_5[스테이지],0)),"")</f>
        <v>2615</v>
      </c>
      <c r="E173" s="2">
        <f>IFERROR(IF(표42[[#This Row],[스테이지]]&lt;=표43[표시 스테이지],표46[플레이어 공격력],""),"")</f>
        <v>30</v>
      </c>
      <c r="F173" s="2">
        <f>IFERROR(INDEX(표1_5112[최종 적 공격 딜레이],MATCH(표42[[#This Row],[스테이지]],표1_5112[스테이지],0)),"")</f>
        <v>1</v>
      </c>
      <c r="G173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88</v>
      </c>
      <c r="H173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90</v>
      </c>
      <c r="I173" s="5">
        <f>IFERROR(IF(표42[[#This Row],[스테이지]]=1,표42[[#This Row],[예상 소모 시간(초)]],$I172+표42[[#This Row],[예상 소모 시간(초)]]),"")</f>
        <v>8706</v>
      </c>
      <c r="J173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146</v>
      </c>
      <c r="K173" s="5">
        <f>IFERROR(INDEX(표1_51121417202332[누적 플레이어 획득 재화량],MATCH(표42[[#This Row],[스테이지]],표1_51121417202332[스테이지],0)),"")</f>
        <v>31880</v>
      </c>
      <c r="L173" s="5">
        <f>IFERROR(INDEX(표1_511214172023[누적 획득 경험치],MATCH(표42[[#This Row],[스테이지]],표1_511214172023[스테이지],0)),"")</f>
        <v>51920</v>
      </c>
      <c r="N173" s="2">
        <v>134</v>
      </c>
      <c r="O173" s="5">
        <f>IF(표45[[#This Row],[No.]]&lt;=$E$3,표45[[#This Row],[No.]],"")</f>
        <v>134</v>
      </c>
      <c r="P173" s="2">
        <f>IFERROR(IF(표45[[#This Row],[스테이지]]&lt;=표43[표시 스테이지],표46[플레이어 체력],""),"")</f>
        <v>100</v>
      </c>
      <c r="Q173" s="2">
        <f>IFERROR(INDEX(표1_58[최종 적 공격력],MATCH(표45[[#This Row],[스테이지]],표1_58[스테이지],0)),"")</f>
        <v>632.5</v>
      </c>
      <c r="R173" s="13">
        <f>IFERROR(IF(표45[[#This Row],[적 공격력]]/표45[[#This Row],[플레이어 체력]]&gt;=1,100%,표45[[#This Row],[적 공격력]]/표45[[#This Row],[플레이어 체력]]),"")</f>
        <v>1</v>
      </c>
    </row>
    <row r="174" spans="2:18">
      <c r="B174" s="2">
        <v>135</v>
      </c>
      <c r="C174" s="5">
        <f>IF(표42[[#This Row],[No.]]&lt;=$E$3,표42[[#This Row],[No.]],"")</f>
        <v>135</v>
      </c>
      <c r="D174" s="2">
        <f>IFERROR(INDEX(표1_5[최종 적 체력],MATCH(표42[[#This Row],[스테이지]],표1_5[스테이지],0)),"")</f>
        <v>2630</v>
      </c>
      <c r="E174" s="2">
        <f>IFERROR(IF(표42[[#This Row],[스테이지]]&lt;=표43[표시 스테이지],표46[플레이어 공격력],""),"")</f>
        <v>30</v>
      </c>
      <c r="F174" s="2">
        <f>IFERROR(INDEX(표1_5112[최종 적 공격 딜레이],MATCH(표42[[#This Row],[스테이지]],표1_5112[스테이지],0)),"")</f>
        <v>1</v>
      </c>
      <c r="G174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88</v>
      </c>
      <c r="H174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90</v>
      </c>
      <c r="I174" s="5">
        <f>IFERROR(IF(표42[[#This Row],[스테이지]]=1,표42[[#This Row],[예상 소모 시간(초)]],$I173+표42[[#This Row],[예상 소모 시간(초)]]),"")</f>
        <v>8796</v>
      </c>
      <c r="J174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147</v>
      </c>
      <c r="K174" s="5">
        <f>IFERROR(INDEX(표1_51121417202332[누적 플레이어 획득 재화량],MATCH(표42[[#This Row],[스테이지]],표1_51121417202332[스테이지],0)),"")</f>
        <v>31907</v>
      </c>
      <c r="L174" s="5">
        <f>IFERROR(INDEX(표1_511214172023[누적 획득 경험치],MATCH(표42[[#This Row],[스테이지]],표1_511214172023[스테이지],0)),"")</f>
        <v>51947</v>
      </c>
      <c r="N174" s="2">
        <v>135</v>
      </c>
      <c r="O174" s="5">
        <f>IF(표45[[#This Row],[No.]]&lt;=$E$3,표45[[#This Row],[No.]],"")</f>
        <v>135</v>
      </c>
      <c r="P174" s="2">
        <f>IFERROR(IF(표45[[#This Row],[스테이지]]&lt;=표43[표시 스테이지],표46[플레이어 체력],""),"")</f>
        <v>100</v>
      </c>
      <c r="Q174" s="2">
        <f>IFERROR(INDEX(표1_58[최종 적 공격력],MATCH(표45[[#This Row],[스테이지]],표1_58[스테이지],0)),"")</f>
        <v>635</v>
      </c>
      <c r="R174" s="13">
        <f>IFERROR(IF(표45[[#This Row],[적 공격력]]/표45[[#This Row],[플레이어 체력]]&gt;=1,100%,표45[[#This Row],[적 공격력]]/표45[[#This Row],[플레이어 체력]]),"")</f>
        <v>1</v>
      </c>
    </row>
    <row r="175" spans="2:18">
      <c r="B175" s="2">
        <v>136</v>
      </c>
      <c r="C175" s="5">
        <f>IF(표42[[#This Row],[No.]]&lt;=$E$3,표42[[#This Row],[No.]],"")</f>
        <v>136</v>
      </c>
      <c r="D175" s="2">
        <f>IFERROR(INDEX(표1_5[최종 적 체력],MATCH(표42[[#This Row],[스테이지]],표1_5[스테이지],0)),"")</f>
        <v>2645</v>
      </c>
      <c r="E175" s="2">
        <f>IFERROR(IF(표42[[#This Row],[스테이지]]&lt;=표43[표시 스테이지],표46[플레이어 공격력],""),"")</f>
        <v>30</v>
      </c>
      <c r="F175" s="2">
        <f>IFERROR(INDEX(표1_5112[최종 적 공격 딜레이],MATCH(표42[[#This Row],[스테이지]],표1_5112[스테이지],0)),"")</f>
        <v>1</v>
      </c>
      <c r="G175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89</v>
      </c>
      <c r="H175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91</v>
      </c>
      <c r="I175" s="5">
        <f>IFERROR(IF(표42[[#This Row],[스테이지]]=1,표42[[#This Row],[예상 소모 시간(초)]],$I174+표42[[#This Row],[예상 소모 시간(초)]]),"")</f>
        <v>8887</v>
      </c>
      <c r="J175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149</v>
      </c>
      <c r="K175" s="5">
        <f>IFERROR(INDEX(표1_51121417202332[누적 플레이어 획득 재화량],MATCH(표42[[#This Row],[스테이지]],표1_51121417202332[스테이지],0)),"")</f>
        <v>31949</v>
      </c>
      <c r="L175" s="5">
        <f>IFERROR(INDEX(표1_511214172023[누적 획득 경험치],MATCH(표42[[#This Row],[스테이지]],표1_511214172023[스테이지],0)),"")</f>
        <v>51994</v>
      </c>
      <c r="N175" s="2">
        <v>136</v>
      </c>
      <c r="O175" s="5">
        <f>IF(표45[[#This Row],[No.]]&lt;=$E$3,표45[[#This Row],[No.]],"")</f>
        <v>136</v>
      </c>
      <c r="P175" s="2">
        <f>IFERROR(IF(표45[[#This Row],[스테이지]]&lt;=표43[표시 스테이지],표46[플레이어 체력],""),"")</f>
        <v>100</v>
      </c>
      <c r="Q175" s="2">
        <f>IFERROR(INDEX(표1_58[최종 적 공격력],MATCH(표45[[#This Row],[스테이지]],표1_58[스테이지],0)),"")</f>
        <v>637.5</v>
      </c>
      <c r="R175" s="13">
        <f>IFERROR(IF(표45[[#This Row],[적 공격력]]/표45[[#This Row],[플레이어 체력]]&gt;=1,100%,표45[[#This Row],[적 공격력]]/표45[[#This Row],[플레이어 체력]]),"")</f>
        <v>1</v>
      </c>
    </row>
    <row r="176" spans="2:18">
      <c r="B176" s="2">
        <v>137</v>
      </c>
      <c r="C176" s="5">
        <f>IF(표42[[#This Row],[No.]]&lt;=$E$3,표42[[#This Row],[No.]],"")</f>
        <v>137</v>
      </c>
      <c r="D176" s="2">
        <f>IFERROR(INDEX(표1_5[최종 적 체력],MATCH(표42[[#This Row],[스테이지]],표1_5[스테이지],0)),"")</f>
        <v>2660</v>
      </c>
      <c r="E176" s="2">
        <f>IFERROR(IF(표42[[#This Row],[스테이지]]&lt;=표43[표시 스테이지],표46[플레이어 공격력],""),"")</f>
        <v>30</v>
      </c>
      <c r="F176" s="2">
        <f>IFERROR(INDEX(표1_5112[최종 적 공격 딜레이],MATCH(표42[[#This Row],[스테이지]],표1_5112[스테이지],0)),"")</f>
        <v>1</v>
      </c>
      <c r="G176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89</v>
      </c>
      <c r="H176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91</v>
      </c>
      <c r="I176" s="5">
        <f>IFERROR(IF(표42[[#This Row],[스테이지]]=1,표42[[#This Row],[예상 소모 시간(초)]],$I175+표42[[#This Row],[예상 소모 시간(초)]]),"")</f>
        <v>8978</v>
      </c>
      <c r="J176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150</v>
      </c>
      <c r="K176" s="5">
        <f>IFERROR(INDEX(표1_51121417202332[누적 플레이어 획득 재화량],MATCH(표42[[#This Row],[스테이지]],표1_51121417202332[스테이지],0)),"")</f>
        <v>31976</v>
      </c>
      <c r="L176" s="5">
        <f>IFERROR(INDEX(표1_511214172023[누적 획득 경험치],MATCH(표42[[#This Row],[스테이지]],표1_511214172023[스테이지],0)),"")</f>
        <v>52021</v>
      </c>
      <c r="N176" s="2">
        <v>137</v>
      </c>
      <c r="O176" s="5">
        <f>IF(표45[[#This Row],[No.]]&lt;=$E$3,표45[[#This Row],[No.]],"")</f>
        <v>137</v>
      </c>
      <c r="P176" s="2">
        <f>IFERROR(IF(표45[[#This Row],[스테이지]]&lt;=표43[표시 스테이지],표46[플레이어 체력],""),"")</f>
        <v>100</v>
      </c>
      <c r="Q176" s="2">
        <f>IFERROR(INDEX(표1_58[최종 적 공격력],MATCH(표45[[#This Row],[스테이지]],표1_58[스테이지],0)),"")</f>
        <v>640</v>
      </c>
      <c r="R176" s="13">
        <f>IFERROR(IF(표45[[#This Row],[적 공격력]]/표45[[#This Row],[플레이어 체력]]&gt;=1,100%,표45[[#This Row],[적 공격력]]/표45[[#This Row],[플레이어 체력]]),"")</f>
        <v>1</v>
      </c>
    </row>
    <row r="177" spans="2:18">
      <c r="B177" s="2">
        <v>138</v>
      </c>
      <c r="C177" s="5">
        <f>IF(표42[[#This Row],[No.]]&lt;=$E$3,표42[[#This Row],[No.]],"")</f>
        <v>138</v>
      </c>
      <c r="D177" s="2">
        <f>IFERROR(INDEX(표1_5[최종 적 체력],MATCH(표42[[#This Row],[스테이지]],표1_5[스테이지],0)),"")</f>
        <v>2675</v>
      </c>
      <c r="E177" s="2">
        <f>IFERROR(IF(표42[[#This Row],[스테이지]]&lt;=표43[표시 스테이지],표46[플레이어 공격력],""),"")</f>
        <v>30</v>
      </c>
      <c r="F177" s="2">
        <f>IFERROR(INDEX(표1_5112[최종 적 공격 딜레이],MATCH(표42[[#This Row],[스테이지]],표1_5112[스테이지],0)),"")</f>
        <v>1</v>
      </c>
      <c r="G177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90</v>
      </c>
      <c r="H177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92</v>
      </c>
      <c r="I177" s="5">
        <f>IFERROR(IF(표42[[#This Row],[스테이지]]=1,표42[[#This Row],[예상 소모 시간(초)]],$I176+표42[[#This Row],[예상 소모 시간(초)]]),"")</f>
        <v>9070</v>
      </c>
      <c r="J177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152</v>
      </c>
      <c r="K177" s="5">
        <f>IFERROR(INDEX(표1_51121417202332[누적 플레이어 획득 재화량],MATCH(표42[[#This Row],[스테이지]],표1_51121417202332[스테이지],0)),"")</f>
        <v>32003</v>
      </c>
      <c r="L177" s="5">
        <f>IFERROR(INDEX(표1_511214172023[누적 획득 경험치],MATCH(표42[[#This Row],[스테이지]],표1_511214172023[스테이지],0)),"")</f>
        <v>52048</v>
      </c>
      <c r="N177" s="2">
        <v>138</v>
      </c>
      <c r="O177" s="5">
        <f>IF(표45[[#This Row],[No.]]&lt;=$E$3,표45[[#This Row],[No.]],"")</f>
        <v>138</v>
      </c>
      <c r="P177" s="2">
        <f>IFERROR(IF(표45[[#This Row],[스테이지]]&lt;=표43[표시 스테이지],표46[플레이어 체력],""),"")</f>
        <v>100</v>
      </c>
      <c r="Q177" s="2">
        <f>IFERROR(INDEX(표1_58[최종 적 공격력],MATCH(표45[[#This Row],[스테이지]],표1_58[스테이지],0)),"")</f>
        <v>642.5</v>
      </c>
      <c r="R177" s="13">
        <f>IFERROR(IF(표45[[#This Row],[적 공격력]]/표45[[#This Row],[플레이어 체력]]&gt;=1,100%,표45[[#This Row],[적 공격력]]/표45[[#This Row],[플레이어 체력]]),"")</f>
        <v>1</v>
      </c>
    </row>
    <row r="178" spans="2:18">
      <c r="B178" s="2">
        <v>139</v>
      </c>
      <c r="C178" s="5">
        <f>IF(표42[[#This Row],[No.]]&lt;=$E$3,표42[[#This Row],[No.]],"")</f>
        <v>139</v>
      </c>
      <c r="D178" s="2">
        <f>IFERROR(INDEX(표1_5[최종 적 체력],MATCH(표42[[#This Row],[스테이지]],표1_5[스테이지],0)),"")</f>
        <v>2690</v>
      </c>
      <c r="E178" s="2">
        <f>IFERROR(IF(표42[[#This Row],[스테이지]]&lt;=표43[표시 스테이지],표46[플레이어 공격력],""),"")</f>
        <v>30</v>
      </c>
      <c r="F178" s="2">
        <f>IFERROR(INDEX(표1_5112[최종 적 공격 딜레이],MATCH(표42[[#This Row],[스테이지]],표1_5112[스테이지],0)),"")</f>
        <v>1</v>
      </c>
      <c r="G178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90</v>
      </c>
      <c r="H178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92</v>
      </c>
      <c r="I178" s="5">
        <f>IFERROR(IF(표42[[#This Row],[스테이지]]=1,표42[[#This Row],[예상 소모 시간(초)]],$I177+표42[[#This Row],[예상 소모 시간(초)]]),"")</f>
        <v>9162</v>
      </c>
      <c r="J178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153</v>
      </c>
      <c r="K178" s="5">
        <f>IFERROR(INDEX(표1_51121417202332[누적 플레이어 획득 재화량],MATCH(표42[[#This Row],[스테이지]],표1_51121417202332[스테이지],0)),"")</f>
        <v>32030</v>
      </c>
      <c r="L178" s="5">
        <f>IFERROR(INDEX(표1_511214172023[누적 획득 경험치],MATCH(표42[[#This Row],[스테이지]],표1_511214172023[스테이지],0)),"")</f>
        <v>52075</v>
      </c>
      <c r="N178" s="2">
        <v>139</v>
      </c>
      <c r="O178" s="5">
        <f>IF(표45[[#This Row],[No.]]&lt;=$E$3,표45[[#This Row],[No.]],"")</f>
        <v>139</v>
      </c>
      <c r="P178" s="2">
        <f>IFERROR(IF(표45[[#This Row],[스테이지]]&lt;=표43[표시 스테이지],표46[플레이어 체력],""),"")</f>
        <v>100</v>
      </c>
      <c r="Q178" s="2">
        <f>IFERROR(INDEX(표1_58[최종 적 공격력],MATCH(표45[[#This Row],[스테이지]],표1_58[스테이지],0)),"")</f>
        <v>645</v>
      </c>
      <c r="R178" s="13">
        <f>IFERROR(IF(표45[[#This Row],[적 공격력]]/표45[[#This Row],[플레이어 체력]]&gt;=1,100%,표45[[#This Row],[적 공격력]]/표45[[#This Row],[플레이어 체력]]),"")</f>
        <v>1</v>
      </c>
    </row>
    <row r="179" spans="2:18">
      <c r="B179" s="2">
        <v>140</v>
      </c>
      <c r="C179" s="5">
        <f>IF(표42[[#This Row],[No.]]&lt;=$E$3,표42[[#This Row],[No.]],"")</f>
        <v>140</v>
      </c>
      <c r="D179" s="2">
        <f>IFERROR(INDEX(표1_5[최종 적 체력],MATCH(표42[[#This Row],[스테이지]],표1_5[스테이지],0)),"")</f>
        <v>2705</v>
      </c>
      <c r="E179" s="2">
        <f>IFERROR(IF(표42[[#This Row],[스테이지]]&lt;=표43[표시 스테이지],표46[플레이어 공격력],""),"")</f>
        <v>30</v>
      </c>
      <c r="F179" s="2">
        <f>IFERROR(INDEX(표1_5112[최종 적 공격 딜레이],MATCH(표42[[#This Row],[스테이지]],표1_5112[스테이지],0)),"")</f>
        <v>1</v>
      </c>
      <c r="G179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91</v>
      </c>
      <c r="H179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93</v>
      </c>
      <c r="I179" s="5">
        <f>IFERROR(IF(표42[[#This Row],[스테이지]]=1,표42[[#This Row],[예상 소모 시간(초)]],$I178+표42[[#This Row],[예상 소모 시간(초)]]),"")</f>
        <v>9255</v>
      </c>
      <c r="J179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155</v>
      </c>
      <c r="K179" s="5">
        <f>IFERROR(INDEX(표1_51121417202332[누적 플레이어 획득 재화량],MATCH(표42[[#This Row],[스테이지]],표1_51121417202332[스테이지],0)),"")</f>
        <v>32058</v>
      </c>
      <c r="L179" s="5">
        <f>IFERROR(INDEX(표1_511214172023[누적 획득 경험치],MATCH(표42[[#This Row],[스테이지]],표1_511214172023[스테이지],0)),"")</f>
        <v>52103</v>
      </c>
      <c r="N179" s="2">
        <v>140</v>
      </c>
      <c r="O179" s="5">
        <f>IF(표45[[#This Row],[No.]]&lt;=$E$3,표45[[#This Row],[No.]],"")</f>
        <v>140</v>
      </c>
      <c r="P179" s="2">
        <f>IFERROR(IF(표45[[#This Row],[스테이지]]&lt;=표43[표시 스테이지],표46[플레이어 체력],""),"")</f>
        <v>100</v>
      </c>
      <c r="Q179" s="2">
        <f>IFERROR(INDEX(표1_58[최종 적 공격력],MATCH(표45[[#This Row],[스테이지]],표1_58[스테이지],0)),"")</f>
        <v>647.5</v>
      </c>
      <c r="R179" s="13">
        <f>IFERROR(IF(표45[[#This Row],[적 공격력]]/표45[[#This Row],[플레이어 체력]]&gt;=1,100%,표45[[#This Row],[적 공격력]]/표45[[#This Row],[플레이어 체력]]),"")</f>
        <v>1</v>
      </c>
    </row>
    <row r="180" spans="2:18">
      <c r="B180" s="2">
        <v>141</v>
      </c>
      <c r="C180" s="5">
        <f>IF(표42[[#This Row],[No.]]&lt;=$E$3,표42[[#This Row],[No.]],"")</f>
        <v>141</v>
      </c>
      <c r="D180" s="2">
        <f>IFERROR(INDEX(표1_5[최종 적 체력],MATCH(표42[[#This Row],[스테이지]],표1_5[스테이지],0)),"")</f>
        <v>2760</v>
      </c>
      <c r="E180" s="2">
        <f>IFERROR(IF(표42[[#This Row],[스테이지]]&lt;=표43[표시 스테이지],표46[플레이어 공격력],""),"")</f>
        <v>30</v>
      </c>
      <c r="F180" s="2">
        <f>IFERROR(INDEX(표1_5112[최종 적 공격 딜레이],MATCH(표42[[#This Row],[스테이지]],표1_5112[스테이지],0)),"")</f>
        <v>1</v>
      </c>
      <c r="G180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92</v>
      </c>
      <c r="H180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96</v>
      </c>
      <c r="I180" s="5">
        <f>IFERROR(IF(표42[[#This Row],[스테이지]]=1,표42[[#This Row],[예상 소모 시간(초)]],$I179+표42[[#This Row],[예상 소모 시간(초)]]),"")</f>
        <v>9351</v>
      </c>
      <c r="J180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156</v>
      </c>
      <c r="K180" s="5">
        <f>IFERROR(INDEX(표1_51121417202332[누적 플레이어 획득 재화량],MATCH(표42[[#This Row],[스테이지]],표1_51121417202332[스테이지],0)),"")</f>
        <v>32086</v>
      </c>
      <c r="L180" s="5">
        <f>IFERROR(INDEX(표1_511214172023[누적 획득 경험치],MATCH(표42[[#This Row],[스테이지]],표1_511214172023[스테이지],0)),"")</f>
        <v>52131</v>
      </c>
      <c r="N180" s="2">
        <v>141</v>
      </c>
      <c r="O180" s="5">
        <f>IF(표45[[#This Row],[No.]]&lt;=$E$3,표45[[#This Row],[No.]],"")</f>
        <v>141</v>
      </c>
      <c r="P180" s="2">
        <f>IFERROR(IF(표45[[#This Row],[스테이지]]&lt;=표43[표시 스테이지],표46[플레이어 체력],""),"")</f>
        <v>100</v>
      </c>
      <c r="Q180" s="2">
        <f>IFERROR(INDEX(표1_58[최종 적 공격력],MATCH(표45[[#This Row],[스테이지]],표1_58[스테이지],0)),"")</f>
        <v>670</v>
      </c>
      <c r="R180" s="13">
        <f>IFERROR(IF(표45[[#This Row],[적 공격력]]/표45[[#This Row],[플레이어 체력]]&gt;=1,100%,표45[[#This Row],[적 공격력]]/표45[[#This Row],[플레이어 체력]]),"")</f>
        <v>1</v>
      </c>
    </row>
    <row r="181" spans="2:18">
      <c r="B181" s="2">
        <v>142</v>
      </c>
      <c r="C181" s="5">
        <f>IF(표42[[#This Row],[No.]]&lt;=$E$3,표42[[#This Row],[No.]],"")</f>
        <v>142</v>
      </c>
      <c r="D181" s="2">
        <f>IFERROR(INDEX(표1_5[최종 적 체력],MATCH(표42[[#This Row],[스테이지]],표1_5[스테이지],0)),"")</f>
        <v>2775</v>
      </c>
      <c r="E181" s="2">
        <f>IFERROR(IF(표42[[#This Row],[스테이지]]&lt;=표43[표시 스테이지],표46[플레이어 공격력],""),"")</f>
        <v>30</v>
      </c>
      <c r="F181" s="2">
        <f>IFERROR(INDEX(표1_5112[최종 적 공격 딜레이],MATCH(표42[[#This Row],[스테이지]],표1_5112[스테이지],0)),"")</f>
        <v>1</v>
      </c>
      <c r="G181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93</v>
      </c>
      <c r="H181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95</v>
      </c>
      <c r="I181" s="5">
        <f>IFERROR(IF(표42[[#This Row],[스테이지]]=1,표42[[#This Row],[예상 소모 시간(초)]],$I180+표42[[#This Row],[예상 소모 시간(초)]]),"")</f>
        <v>9446</v>
      </c>
      <c r="J181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158</v>
      </c>
      <c r="K181" s="5">
        <f>IFERROR(INDEX(표1_51121417202332[누적 플레이어 획득 재화량],MATCH(표42[[#This Row],[스테이지]],표1_51121417202332[스테이지],0)),"")</f>
        <v>32114</v>
      </c>
      <c r="L181" s="5">
        <f>IFERROR(INDEX(표1_511214172023[누적 획득 경험치],MATCH(표42[[#This Row],[스테이지]],표1_511214172023[스테이지],0)),"")</f>
        <v>52159</v>
      </c>
      <c r="N181" s="2">
        <v>142</v>
      </c>
      <c r="O181" s="5">
        <f>IF(표45[[#This Row],[No.]]&lt;=$E$3,표45[[#This Row],[No.]],"")</f>
        <v>142</v>
      </c>
      <c r="P181" s="2">
        <f>IFERROR(IF(표45[[#This Row],[스테이지]]&lt;=표43[표시 스테이지],표46[플레이어 체력],""),"")</f>
        <v>100</v>
      </c>
      <c r="Q181" s="2">
        <f>IFERROR(INDEX(표1_58[최종 적 공격력],MATCH(표45[[#This Row],[스테이지]],표1_58[스테이지],0)),"")</f>
        <v>672.5</v>
      </c>
      <c r="R181" s="13">
        <f>IFERROR(IF(표45[[#This Row],[적 공격력]]/표45[[#This Row],[플레이어 체력]]&gt;=1,100%,표45[[#This Row],[적 공격력]]/표45[[#This Row],[플레이어 체력]]),"")</f>
        <v>1</v>
      </c>
    </row>
    <row r="182" spans="2:18">
      <c r="B182" s="2">
        <v>143</v>
      </c>
      <c r="C182" s="5">
        <f>IF(표42[[#This Row],[No.]]&lt;=$E$3,표42[[#This Row],[No.]],"")</f>
        <v>143</v>
      </c>
      <c r="D182" s="2">
        <f>IFERROR(INDEX(표1_5[최종 적 체력],MATCH(표42[[#This Row],[스테이지]],표1_5[스테이지],0)),"")</f>
        <v>2790</v>
      </c>
      <c r="E182" s="2">
        <f>IFERROR(IF(표42[[#This Row],[스테이지]]&lt;=표43[표시 스테이지],표46[플레이어 공격력],""),"")</f>
        <v>30</v>
      </c>
      <c r="F182" s="2">
        <f>IFERROR(INDEX(표1_5112[최종 적 공격 딜레이],MATCH(표42[[#This Row],[스테이지]],표1_5112[스테이지],0)),"")</f>
        <v>1</v>
      </c>
      <c r="G182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93</v>
      </c>
      <c r="H182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95</v>
      </c>
      <c r="I182" s="5">
        <f>IFERROR(IF(표42[[#This Row],[스테이지]]=1,표42[[#This Row],[예상 소모 시간(초)]],$I181+표42[[#This Row],[예상 소모 시간(초)]]),"")</f>
        <v>9541</v>
      </c>
      <c r="J182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160</v>
      </c>
      <c r="K182" s="5">
        <f>IFERROR(INDEX(표1_51121417202332[누적 플레이어 획득 재화량],MATCH(표42[[#This Row],[스테이지]],표1_51121417202332[스테이지],0)),"")</f>
        <v>32142</v>
      </c>
      <c r="L182" s="5">
        <f>IFERROR(INDEX(표1_511214172023[누적 획득 경험치],MATCH(표42[[#This Row],[스테이지]],표1_511214172023[스테이지],0)),"")</f>
        <v>52187</v>
      </c>
      <c r="N182" s="2">
        <v>143</v>
      </c>
      <c r="O182" s="5">
        <f>IF(표45[[#This Row],[No.]]&lt;=$E$3,표45[[#This Row],[No.]],"")</f>
        <v>143</v>
      </c>
      <c r="P182" s="2">
        <f>IFERROR(IF(표45[[#This Row],[스테이지]]&lt;=표43[표시 스테이지],표46[플레이어 체력],""),"")</f>
        <v>100</v>
      </c>
      <c r="Q182" s="2">
        <f>IFERROR(INDEX(표1_58[최종 적 공격력],MATCH(표45[[#This Row],[스테이지]],표1_58[스테이지],0)),"")</f>
        <v>675</v>
      </c>
      <c r="R182" s="13">
        <f>IFERROR(IF(표45[[#This Row],[적 공격력]]/표45[[#This Row],[플레이어 체력]]&gt;=1,100%,표45[[#This Row],[적 공격력]]/표45[[#This Row],[플레이어 체력]]),"")</f>
        <v>1</v>
      </c>
    </row>
    <row r="183" spans="2:18">
      <c r="B183" s="2">
        <v>144</v>
      </c>
      <c r="C183" s="5">
        <f>IF(표42[[#This Row],[No.]]&lt;=$E$3,표42[[#This Row],[No.]],"")</f>
        <v>144</v>
      </c>
      <c r="D183" s="2">
        <f>IFERROR(INDEX(표1_5[최종 적 체력],MATCH(표42[[#This Row],[스테이지]],표1_5[스테이지],0)),"")</f>
        <v>2805</v>
      </c>
      <c r="E183" s="2">
        <f>IFERROR(IF(표42[[#This Row],[스테이지]]&lt;=표43[표시 스테이지],표46[플레이어 공격력],""),"")</f>
        <v>30</v>
      </c>
      <c r="F183" s="2">
        <f>IFERROR(INDEX(표1_5112[최종 적 공격 딜레이],MATCH(표42[[#This Row],[스테이지]],표1_5112[스테이지],0)),"")</f>
        <v>1</v>
      </c>
      <c r="G183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94</v>
      </c>
      <c r="H183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96</v>
      </c>
      <c r="I183" s="5">
        <f>IFERROR(IF(표42[[#This Row],[스테이지]]=1,표42[[#This Row],[예상 소모 시간(초)]],$I182+표42[[#This Row],[예상 소모 시간(초)]]),"")</f>
        <v>9637</v>
      </c>
      <c r="J183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161</v>
      </c>
      <c r="K183" s="5">
        <f>IFERROR(INDEX(표1_51121417202332[누적 플레이어 획득 재화량],MATCH(표42[[#This Row],[스테이지]],표1_51121417202332[스테이지],0)),"")</f>
        <v>32170</v>
      </c>
      <c r="L183" s="5">
        <f>IFERROR(INDEX(표1_511214172023[누적 획득 경험치],MATCH(표42[[#This Row],[스테이지]],표1_511214172023[스테이지],0)),"")</f>
        <v>52215</v>
      </c>
      <c r="N183" s="2">
        <v>144</v>
      </c>
      <c r="O183" s="5">
        <f>IF(표45[[#This Row],[No.]]&lt;=$E$3,표45[[#This Row],[No.]],"")</f>
        <v>144</v>
      </c>
      <c r="P183" s="2">
        <f>IFERROR(IF(표45[[#This Row],[스테이지]]&lt;=표43[표시 스테이지],표46[플레이어 체력],""),"")</f>
        <v>100</v>
      </c>
      <c r="Q183" s="2">
        <f>IFERROR(INDEX(표1_58[최종 적 공격력],MATCH(표45[[#This Row],[스테이지]],표1_58[스테이지],0)),"")</f>
        <v>677.5</v>
      </c>
      <c r="R183" s="13">
        <f>IFERROR(IF(표45[[#This Row],[적 공격력]]/표45[[#This Row],[플레이어 체력]]&gt;=1,100%,표45[[#This Row],[적 공격력]]/표45[[#This Row],[플레이어 체력]]),"")</f>
        <v>1</v>
      </c>
    </row>
    <row r="184" spans="2:18">
      <c r="B184" s="2">
        <v>145</v>
      </c>
      <c r="C184" s="5">
        <f>IF(표42[[#This Row],[No.]]&lt;=$E$3,표42[[#This Row],[No.]],"")</f>
        <v>145</v>
      </c>
      <c r="D184" s="2">
        <f>IFERROR(INDEX(표1_5[최종 적 체력],MATCH(표42[[#This Row],[스테이지]],표1_5[스테이지],0)),"")</f>
        <v>2820</v>
      </c>
      <c r="E184" s="2">
        <f>IFERROR(IF(표42[[#This Row],[스테이지]]&lt;=표43[표시 스테이지],표46[플레이어 공격력],""),"")</f>
        <v>30</v>
      </c>
      <c r="F184" s="2">
        <f>IFERROR(INDEX(표1_5112[최종 적 공격 딜레이],MATCH(표42[[#This Row],[스테이지]],표1_5112[스테이지],0)),"")</f>
        <v>1</v>
      </c>
      <c r="G184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94</v>
      </c>
      <c r="H184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96</v>
      </c>
      <c r="I184" s="5">
        <f>IFERROR(IF(표42[[#This Row],[스테이지]]=1,표42[[#This Row],[예상 소모 시간(초)]],$I183+표42[[#This Row],[예상 소모 시간(초)]]),"")</f>
        <v>9733</v>
      </c>
      <c r="J184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163</v>
      </c>
      <c r="K184" s="5">
        <f>IFERROR(INDEX(표1_51121417202332[누적 플레이어 획득 재화량],MATCH(표42[[#This Row],[스테이지]],표1_51121417202332[스테이지],0)),"")</f>
        <v>32199</v>
      </c>
      <c r="L184" s="5">
        <f>IFERROR(INDEX(표1_511214172023[누적 획득 경험치],MATCH(표42[[#This Row],[스테이지]],표1_511214172023[스테이지],0)),"")</f>
        <v>52244</v>
      </c>
      <c r="N184" s="2">
        <v>145</v>
      </c>
      <c r="O184" s="5">
        <f>IF(표45[[#This Row],[No.]]&lt;=$E$3,표45[[#This Row],[No.]],"")</f>
        <v>145</v>
      </c>
      <c r="P184" s="2">
        <f>IFERROR(IF(표45[[#This Row],[스테이지]]&lt;=표43[표시 스테이지],표46[플레이어 체력],""),"")</f>
        <v>100</v>
      </c>
      <c r="Q184" s="2">
        <f>IFERROR(INDEX(표1_58[최종 적 공격력],MATCH(표45[[#This Row],[스테이지]],표1_58[스테이지],0)),"")</f>
        <v>680</v>
      </c>
      <c r="R184" s="13">
        <f>IFERROR(IF(표45[[#This Row],[적 공격력]]/표45[[#This Row],[플레이어 체력]]&gt;=1,100%,표45[[#This Row],[적 공격력]]/표45[[#This Row],[플레이어 체력]]),"")</f>
        <v>1</v>
      </c>
    </row>
    <row r="185" spans="2:18">
      <c r="B185" s="2">
        <v>146</v>
      </c>
      <c r="C185" s="5">
        <f>IF(표42[[#This Row],[No.]]&lt;=$E$3,표42[[#This Row],[No.]],"")</f>
        <v>146</v>
      </c>
      <c r="D185" s="2">
        <f>IFERROR(INDEX(표1_5[최종 적 체력],MATCH(표42[[#This Row],[스테이지]],표1_5[스테이지],0)),"")</f>
        <v>2835</v>
      </c>
      <c r="E185" s="2">
        <f>IFERROR(IF(표42[[#This Row],[스테이지]]&lt;=표43[표시 스테이지],표46[플레이어 공격력],""),"")</f>
        <v>30</v>
      </c>
      <c r="F185" s="2">
        <f>IFERROR(INDEX(표1_5112[최종 적 공격 딜레이],MATCH(표42[[#This Row],[스테이지]],표1_5112[스테이지],0)),"")</f>
        <v>1</v>
      </c>
      <c r="G185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95</v>
      </c>
      <c r="H185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97</v>
      </c>
      <c r="I185" s="5">
        <f>IFERROR(IF(표42[[#This Row],[스테이지]]=1,표42[[#This Row],[예상 소모 시간(초)]],$I184+표42[[#This Row],[예상 소모 시간(초)]]),"")</f>
        <v>9830</v>
      </c>
      <c r="J185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164</v>
      </c>
      <c r="K185" s="5">
        <f>IFERROR(INDEX(표1_51121417202332[누적 플레이어 획득 재화량],MATCH(표42[[#This Row],[스테이지]],표1_51121417202332[스테이지],0)),"")</f>
        <v>32228</v>
      </c>
      <c r="L185" s="5">
        <f>IFERROR(INDEX(표1_511214172023[누적 획득 경험치],MATCH(표42[[#This Row],[스테이지]],표1_511214172023[스테이지],0)),"")</f>
        <v>52273</v>
      </c>
      <c r="N185" s="2">
        <v>146</v>
      </c>
      <c r="O185" s="5">
        <f>IF(표45[[#This Row],[No.]]&lt;=$E$3,표45[[#This Row],[No.]],"")</f>
        <v>146</v>
      </c>
      <c r="P185" s="2">
        <f>IFERROR(IF(표45[[#This Row],[스테이지]]&lt;=표43[표시 스테이지],표46[플레이어 체력],""),"")</f>
        <v>100</v>
      </c>
      <c r="Q185" s="2">
        <f>IFERROR(INDEX(표1_58[최종 적 공격력],MATCH(표45[[#This Row],[스테이지]],표1_58[스테이지],0)),"")</f>
        <v>682.5</v>
      </c>
      <c r="R185" s="13">
        <f>IFERROR(IF(표45[[#This Row],[적 공격력]]/표45[[#This Row],[플레이어 체력]]&gt;=1,100%,표45[[#This Row],[적 공격력]]/표45[[#This Row],[플레이어 체력]]),"")</f>
        <v>1</v>
      </c>
    </row>
    <row r="186" spans="2:18">
      <c r="B186" s="2">
        <v>147</v>
      </c>
      <c r="C186" s="5">
        <f>IF(표42[[#This Row],[No.]]&lt;=$E$3,표42[[#This Row],[No.]],"")</f>
        <v>147</v>
      </c>
      <c r="D186" s="2">
        <f>IFERROR(INDEX(표1_5[최종 적 체력],MATCH(표42[[#This Row],[스테이지]],표1_5[스테이지],0)),"")</f>
        <v>2850</v>
      </c>
      <c r="E186" s="2">
        <f>IFERROR(IF(표42[[#This Row],[스테이지]]&lt;=표43[표시 스테이지],표46[플레이어 공격력],""),"")</f>
        <v>30</v>
      </c>
      <c r="F186" s="2">
        <f>IFERROR(INDEX(표1_5112[최종 적 공격 딜레이],MATCH(표42[[#This Row],[스테이지]],표1_5112[스테이지],0)),"")</f>
        <v>1</v>
      </c>
      <c r="G186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95</v>
      </c>
      <c r="H186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97</v>
      </c>
      <c r="I186" s="5">
        <f>IFERROR(IF(표42[[#This Row],[스테이지]]=1,표42[[#This Row],[예상 소모 시간(초)]],$I185+표42[[#This Row],[예상 소모 시간(초)]]),"")</f>
        <v>9927</v>
      </c>
      <c r="J186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166</v>
      </c>
      <c r="K186" s="5">
        <f>IFERROR(INDEX(표1_51121417202332[누적 플레이어 획득 재화량],MATCH(표42[[#This Row],[스테이지]],표1_51121417202332[스테이지],0)),"")</f>
        <v>32257</v>
      </c>
      <c r="L186" s="5">
        <f>IFERROR(INDEX(표1_511214172023[누적 획득 경험치],MATCH(표42[[#This Row],[스테이지]],표1_511214172023[스테이지],0)),"")</f>
        <v>52302</v>
      </c>
      <c r="N186" s="2">
        <v>147</v>
      </c>
      <c r="O186" s="5">
        <f>IF(표45[[#This Row],[No.]]&lt;=$E$3,표45[[#This Row],[No.]],"")</f>
        <v>147</v>
      </c>
      <c r="P186" s="2">
        <f>IFERROR(IF(표45[[#This Row],[스테이지]]&lt;=표43[표시 스테이지],표46[플레이어 체력],""),"")</f>
        <v>100</v>
      </c>
      <c r="Q186" s="2">
        <f>IFERROR(INDEX(표1_58[최종 적 공격력],MATCH(표45[[#This Row],[스테이지]],표1_58[스테이지],0)),"")</f>
        <v>685</v>
      </c>
      <c r="R186" s="13">
        <f>IFERROR(IF(표45[[#This Row],[적 공격력]]/표45[[#This Row],[플레이어 체력]]&gt;=1,100%,표45[[#This Row],[적 공격력]]/표45[[#This Row],[플레이어 체력]]),"")</f>
        <v>1</v>
      </c>
    </row>
    <row r="187" spans="2:18">
      <c r="B187" s="2">
        <v>148</v>
      </c>
      <c r="C187" s="5">
        <f>IF(표42[[#This Row],[No.]]&lt;=$E$3,표42[[#This Row],[No.]],"")</f>
        <v>148</v>
      </c>
      <c r="D187" s="2">
        <f>IFERROR(INDEX(표1_5[최종 적 체력],MATCH(표42[[#This Row],[스테이지]],표1_5[스테이지],0)),"")</f>
        <v>2865</v>
      </c>
      <c r="E187" s="2">
        <f>IFERROR(IF(표42[[#This Row],[스테이지]]&lt;=표43[표시 스테이지],표46[플레이어 공격력],""),"")</f>
        <v>30</v>
      </c>
      <c r="F187" s="2">
        <f>IFERROR(INDEX(표1_5112[최종 적 공격 딜레이],MATCH(표42[[#This Row],[스테이지]],표1_5112[스테이지],0)),"")</f>
        <v>1</v>
      </c>
      <c r="G187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96</v>
      </c>
      <c r="H187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98</v>
      </c>
      <c r="I187" s="5">
        <f>IFERROR(IF(표42[[#This Row],[스테이지]]=1,표42[[#This Row],[예상 소모 시간(초)]],$I186+표42[[#This Row],[예상 소모 시간(초)]]),"")</f>
        <v>10025</v>
      </c>
      <c r="J187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168</v>
      </c>
      <c r="K187" s="5">
        <f>IFERROR(INDEX(표1_51121417202332[누적 플레이어 획득 재화량],MATCH(표42[[#This Row],[스테이지]],표1_51121417202332[스테이지],0)),"")</f>
        <v>32286</v>
      </c>
      <c r="L187" s="5">
        <f>IFERROR(INDEX(표1_511214172023[누적 획득 경험치],MATCH(표42[[#This Row],[스테이지]],표1_511214172023[스테이지],0)),"")</f>
        <v>52331</v>
      </c>
      <c r="N187" s="2">
        <v>148</v>
      </c>
      <c r="O187" s="5">
        <f>IF(표45[[#This Row],[No.]]&lt;=$E$3,표45[[#This Row],[No.]],"")</f>
        <v>148</v>
      </c>
      <c r="P187" s="2">
        <f>IFERROR(IF(표45[[#This Row],[스테이지]]&lt;=표43[표시 스테이지],표46[플레이어 체력],""),"")</f>
        <v>100</v>
      </c>
      <c r="Q187" s="2">
        <f>IFERROR(INDEX(표1_58[최종 적 공격력],MATCH(표45[[#This Row],[스테이지]],표1_58[스테이지],0)),"")</f>
        <v>687.5</v>
      </c>
      <c r="R187" s="13">
        <f>IFERROR(IF(표45[[#This Row],[적 공격력]]/표45[[#This Row],[플레이어 체력]]&gt;=1,100%,표45[[#This Row],[적 공격력]]/표45[[#This Row],[플레이어 체력]]),"")</f>
        <v>1</v>
      </c>
    </row>
    <row r="188" spans="2:18">
      <c r="B188" s="2">
        <v>149</v>
      </c>
      <c r="C188" s="5">
        <f>IF(표42[[#This Row],[No.]]&lt;=$E$3,표42[[#This Row],[No.]],"")</f>
        <v>149</v>
      </c>
      <c r="D188" s="2">
        <f>IFERROR(INDEX(표1_5[최종 적 체력],MATCH(표42[[#This Row],[스테이지]],표1_5[스테이지],0)),"")</f>
        <v>2880</v>
      </c>
      <c r="E188" s="2">
        <f>IFERROR(IF(표42[[#This Row],[스테이지]]&lt;=표43[표시 스테이지],표46[플레이어 공격력],""),"")</f>
        <v>30</v>
      </c>
      <c r="F188" s="2">
        <f>IFERROR(INDEX(표1_5112[최종 적 공격 딜레이],MATCH(표42[[#This Row],[스테이지]],표1_5112[스테이지],0)),"")</f>
        <v>1</v>
      </c>
      <c r="G188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96</v>
      </c>
      <c r="H188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98</v>
      </c>
      <c r="I188" s="5">
        <f>IFERROR(IF(표42[[#This Row],[스테이지]]=1,표42[[#This Row],[예상 소모 시간(초)]],$I187+표42[[#This Row],[예상 소모 시간(초)]]),"")</f>
        <v>10123</v>
      </c>
      <c r="J188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169</v>
      </c>
      <c r="K188" s="5">
        <f>IFERROR(INDEX(표1_51121417202332[누적 플레이어 획득 재화량],MATCH(표42[[#This Row],[스테이지]],표1_51121417202332[스테이지],0)),"")</f>
        <v>32315</v>
      </c>
      <c r="L188" s="5">
        <f>IFERROR(INDEX(표1_511214172023[누적 획득 경험치],MATCH(표42[[#This Row],[스테이지]],표1_511214172023[스테이지],0)),"")</f>
        <v>52360</v>
      </c>
      <c r="N188" s="2">
        <v>149</v>
      </c>
      <c r="O188" s="5">
        <f>IF(표45[[#This Row],[No.]]&lt;=$E$3,표45[[#This Row],[No.]],"")</f>
        <v>149</v>
      </c>
      <c r="P188" s="2">
        <f>IFERROR(IF(표45[[#This Row],[스테이지]]&lt;=표43[표시 스테이지],표46[플레이어 체력],""),"")</f>
        <v>100</v>
      </c>
      <c r="Q188" s="2">
        <f>IFERROR(INDEX(표1_58[최종 적 공격력],MATCH(표45[[#This Row],[스테이지]],표1_58[스테이지],0)),"")</f>
        <v>690</v>
      </c>
      <c r="R188" s="13">
        <f>IFERROR(IF(표45[[#This Row],[적 공격력]]/표45[[#This Row],[플레이어 체력]]&gt;=1,100%,표45[[#This Row],[적 공격력]]/표45[[#This Row],[플레이어 체력]]),"")</f>
        <v>1</v>
      </c>
    </row>
    <row r="189" spans="2:18">
      <c r="B189" s="2">
        <v>150</v>
      </c>
      <c r="C189" s="5">
        <f>IF(표42[[#This Row],[No.]]&lt;=$E$3,표42[[#This Row],[No.]],"")</f>
        <v>150</v>
      </c>
      <c r="D189" s="2">
        <f>IFERROR(INDEX(표1_5[최종 적 체력],MATCH(표42[[#This Row],[스테이지]],표1_5[스테이지],0)),"")</f>
        <v>2895</v>
      </c>
      <c r="E189" s="2">
        <f>IFERROR(IF(표42[[#This Row],[스테이지]]&lt;=표43[표시 스테이지],표46[플레이어 공격력],""),"")</f>
        <v>30</v>
      </c>
      <c r="F189" s="2">
        <f>IFERROR(INDEX(표1_5112[최종 적 공격 딜레이],MATCH(표42[[#This Row],[스테이지]],표1_5112[스테이지],0)),"")</f>
        <v>1</v>
      </c>
      <c r="G189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97</v>
      </c>
      <c r="H189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99</v>
      </c>
      <c r="I189" s="5">
        <f>IFERROR(IF(표42[[#This Row],[스테이지]]=1,표42[[#This Row],[예상 소모 시간(초)]],$I188+표42[[#This Row],[예상 소모 시간(초)]]),"")</f>
        <v>10222</v>
      </c>
      <c r="J189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171</v>
      </c>
      <c r="K189" s="5">
        <f>IFERROR(INDEX(표1_51121417202332[누적 플레이어 획득 재화량],MATCH(표42[[#This Row],[스테이지]],표1_51121417202332[스테이지],0)),"")</f>
        <v>32345</v>
      </c>
      <c r="L189" s="5">
        <f>IFERROR(INDEX(표1_511214172023[누적 획득 경험치],MATCH(표42[[#This Row],[스테이지]],표1_511214172023[스테이지],0)),"")</f>
        <v>52390</v>
      </c>
      <c r="N189" s="2">
        <v>150</v>
      </c>
      <c r="O189" s="5">
        <f>IF(표45[[#This Row],[No.]]&lt;=$E$3,표45[[#This Row],[No.]],"")</f>
        <v>150</v>
      </c>
      <c r="P189" s="2">
        <f>IFERROR(IF(표45[[#This Row],[스테이지]]&lt;=표43[표시 스테이지],표46[플레이어 체력],""),"")</f>
        <v>100</v>
      </c>
      <c r="Q189" s="2">
        <f>IFERROR(INDEX(표1_58[최종 적 공격력],MATCH(표45[[#This Row],[스테이지]],표1_58[스테이지],0)),"")</f>
        <v>692.5</v>
      </c>
      <c r="R189" s="13">
        <f>IFERROR(IF(표45[[#This Row],[적 공격력]]/표45[[#This Row],[플레이어 체력]]&gt;=1,100%,표45[[#This Row],[적 공격력]]/표45[[#This Row],[플레이어 체력]]),"")</f>
        <v>1</v>
      </c>
    </row>
    <row r="190" spans="2:18">
      <c r="B190" s="2">
        <v>151</v>
      </c>
      <c r="C190" s="5">
        <f>IF(표42[[#This Row],[No.]]&lt;=$E$3,표42[[#This Row],[No.]],"")</f>
        <v>151</v>
      </c>
      <c r="D190" s="2">
        <f>IFERROR(INDEX(표1_5[최종 적 체력],MATCH(표42[[#This Row],[스테이지]],표1_5[스테이지],0)),"")</f>
        <v>2950</v>
      </c>
      <c r="E190" s="2">
        <f>IFERROR(IF(표42[[#This Row],[스테이지]]&lt;=표43[표시 스테이지],표46[플레이어 공격력],""),"")</f>
        <v>30</v>
      </c>
      <c r="F190" s="2">
        <f>IFERROR(INDEX(표1_5112[최종 적 공격 딜레이],MATCH(표42[[#This Row],[스테이지]],표1_5112[스테이지],0)),"")</f>
        <v>1</v>
      </c>
      <c r="G190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99</v>
      </c>
      <c r="H190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103</v>
      </c>
      <c r="I190" s="5">
        <f>IFERROR(IF(표42[[#This Row],[스테이지]]=1,표42[[#This Row],[예상 소모 시간(초)]],$I189+표42[[#This Row],[예상 소모 시간(초)]]),"")</f>
        <v>10325</v>
      </c>
      <c r="J190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173</v>
      </c>
      <c r="K190" s="5">
        <f>IFERROR(INDEX(표1_51121417202332[누적 플레이어 획득 재화량],MATCH(표42[[#This Row],[스테이지]],표1_51121417202332[스테이지],0)),"")</f>
        <v>32390</v>
      </c>
      <c r="L190" s="5">
        <f>IFERROR(INDEX(표1_511214172023[누적 획득 경험치],MATCH(표42[[#This Row],[스테이지]],표1_511214172023[스테이지],0)),"")</f>
        <v>52440</v>
      </c>
      <c r="N190" s="2">
        <v>151</v>
      </c>
      <c r="O190" s="5">
        <f>IF(표45[[#This Row],[No.]]&lt;=$E$3,표45[[#This Row],[No.]],"")</f>
        <v>151</v>
      </c>
      <c r="P190" s="2">
        <f>IFERROR(IF(표45[[#This Row],[스테이지]]&lt;=표43[표시 스테이지],표46[플레이어 체력],""),"")</f>
        <v>100</v>
      </c>
      <c r="Q190" s="2">
        <f>IFERROR(INDEX(표1_58[최종 적 공격력],MATCH(표45[[#This Row],[스테이지]],표1_58[스테이지],0)),"")</f>
        <v>715</v>
      </c>
      <c r="R190" s="13">
        <f>IFERROR(IF(표45[[#This Row],[적 공격력]]/표45[[#This Row],[플레이어 체력]]&gt;=1,100%,표45[[#This Row],[적 공격력]]/표45[[#This Row],[플레이어 체력]]),"")</f>
        <v>1</v>
      </c>
    </row>
    <row r="191" spans="2:18">
      <c r="B191" s="2">
        <v>152</v>
      </c>
      <c r="C191" s="5">
        <f>IF(표42[[#This Row],[No.]]&lt;=$E$3,표42[[#This Row],[No.]],"")</f>
        <v>152</v>
      </c>
      <c r="D191" s="2">
        <f>IFERROR(INDEX(표1_5[최종 적 체력],MATCH(표42[[#This Row],[스테이지]],표1_5[스테이지],0)),"")</f>
        <v>2965</v>
      </c>
      <c r="E191" s="2">
        <f>IFERROR(IF(표42[[#This Row],[스테이지]]&lt;=표43[표시 스테이지],표46[플레이어 공격력],""),"")</f>
        <v>30</v>
      </c>
      <c r="F191" s="2">
        <f>IFERROR(INDEX(표1_5112[최종 적 공격 딜레이],MATCH(표42[[#This Row],[스테이지]],표1_5112[스테이지],0)),"")</f>
        <v>1</v>
      </c>
      <c r="G191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99</v>
      </c>
      <c r="H191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101</v>
      </c>
      <c r="I191" s="5">
        <f>IFERROR(IF(표42[[#This Row],[스테이지]]=1,표42[[#This Row],[예상 소모 시간(초)]],$I190+표42[[#This Row],[예상 소모 시간(초)]]),"")</f>
        <v>10426</v>
      </c>
      <c r="J191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174</v>
      </c>
      <c r="K191" s="5">
        <f>IFERROR(INDEX(표1_51121417202332[누적 플레이어 획득 재화량],MATCH(표42[[#This Row],[스테이지]],표1_51121417202332[스테이지],0)),"")</f>
        <v>32420</v>
      </c>
      <c r="L191" s="5">
        <f>IFERROR(INDEX(표1_511214172023[누적 획득 경험치],MATCH(표42[[#This Row],[스테이지]],표1_511214172023[스테이지],0)),"")</f>
        <v>52470</v>
      </c>
      <c r="N191" s="2">
        <v>152</v>
      </c>
      <c r="O191" s="5">
        <f>IF(표45[[#This Row],[No.]]&lt;=$E$3,표45[[#This Row],[No.]],"")</f>
        <v>152</v>
      </c>
      <c r="P191" s="2">
        <f>IFERROR(IF(표45[[#This Row],[스테이지]]&lt;=표43[표시 스테이지],표46[플레이어 체력],""),"")</f>
        <v>100</v>
      </c>
      <c r="Q191" s="2">
        <f>IFERROR(INDEX(표1_58[최종 적 공격력],MATCH(표45[[#This Row],[스테이지]],표1_58[스테이지],0)),"")</f>
        <v>717.5</v>
      </c>
      <c r="R191" s="13">
        <f>IFERROR(IF(표45[[#This Row],[적 공격력]]/표45[[#This Row],[플레이어 체력]]&gt;=1,100%,표45[[#This Row],[적 공격력]]/표45[[#This Row],[플레이어 체력]]),"")</f>
        <v>1</v>
      </c>
    </row>
    <row r="192" spans="2:18">
      <c r="B192" s="2">
        <v>153</v>
      </c>
      <c r="C192" s="5">
        <f>IF(표42[[#This Row],[No.]]&lt;=$E$3,표42[[#This Row],[No.]],"")</f>
        <v>153</v>
      </c>
      <c r="D192" s="2">
        <f>IFERROR(INDEX(표1_5[최종 적 체력],MATCH(표42[[#This Row],[스테이지]],표1_5[스테이지],0)),"")</f>
        <v>2980</v>
      </c>
      <c r="E192" s="2">
        <f>IFERROR(IF(표42[[#This Row],[스테이지]]&lt;=표43[표시 스테이지],표46[플레이어 공격력],""),"")</f>
        <v>30</v>
      </c>
      <c r="F192" s="2">
        <f>IFERROR(INDEX(표1_5112[최종 적 공격 딜레이],MATCH(표42[[#This Row],[스테이지]],표1_5112[스테이지],0)),"")</f>
        <v>1</v>
      </c>
      <c r="G192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100</v>
      </c>
      <c r="H192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102</v>
      </c>
      <c r="I192" s="5">
        <f>IFERROR(IF(표42[[#This Row],[스테이지]]=1,표42[[#This Row],[예상 소모 시간(초)]],$I191+표42[[#This Row],[예상 소모 시간(초)]]),"")</f>
        <v>10528</v>
      </c>
      <c r="J192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176</v>
      </c>
      <c r="K192" s="5">
        <f>IFERROR(INDEX(표1_51121417202332[누적 플레이어 획득 재화량],MATCH(표42[[#This Row],[스테이지]],표1_51121417202332[스테이지],0)),"")</f>
        <v>32450</v>
      </c>
      <c r="L192" s="5">
        <f>IFERROR(INDEX(표1_511214172023[누적 획득 경험치],MATCH(표42[[#This Row],[스테이지]],표1_511214172023[스테이지],0)),"")</f>
        <v>52500</v>
      </c>
      <c r="N192" s="2">
        <v>153</v>
      </c>
      <c r="O192" s="5">
        <f>IF(표45[[#This Row],[No.]]&lt;=$E$3,표45[[#This Row],[No.]],"")</f>
        <v>153</v>
      </c>
      <c r="P192" s="2">
        <f>IFERROR(IF(표45[[#This Row],[스테이지]]&lt;=표43[표시 스테이지],표46[플레이어 체력],""),"")</f>
        <v>100</v>
      </c>
      <c r="Q192" s="2">
        <f>IFERROR(INDEX(표1_58[최종 적 공격력],MATCH(표45[[#This Row],[스테이지]],표1_58[스테이지],0)),"")</f>
        <v>720</v>
      </c>
      <c r="R192" s="13">
        <f>IFERROR(IF(표45[[#This Row],[적 공격력]]/표45[[#This Row],[플레이어 체력]]&gt;=1,100%,표45[[#This Row],[적 공격력]]/표45[[#This Row],[플레이어 체력]]),"")</f>
        <v>1</v>
      </c>
    </row>
    <row r="193" spans="2:18">
      <c r="B193" s="2">
        <v>154</v>
      </c>
      <c r="C193" s="5">
        <f>IF(표42[[#This Row],[No.]]&lt;=$E$3,표42[[#This Row],[No.]],"")</f>
        <v>154</v>
      </c>
      <c r="D193" s="2">
        <f>IFERROR(INDEX(표1_5[최종 적 체력],MATCH(표42[[#This Row],[스테이지]],표1_5[스테이지],0)),"")</f>
        <v>2995</v>
      </c>
      <c r="E193" s="2">
        <f>IFERROR(IF(표42[[#This Row],[스테이지]]&lt;=표43[표시 스테이지],표46[플레이어 공격력],""),"")</f>
        <v>30</v>
      </c>
      <c r="F193" s="2">
        <f>IFERROR(INDEX(표1_5112[최종 적 공격 딜레이],MATCH(표42[[#This Row],[스테이지]],표1_5112[스테이지],0)),"")</f>
        <v>1</v>
      </c>
      <c r="G193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100</v>
      </c>
      <c r="H193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102</v>
      </c>
      <c r="I193" s="5">
        <f>IFERROR(IF(표42[[#This Row],[스테이지]]=1,표42[[#This Row],[예상 소모 시간(초)]],$I192+표42[[#This Row],[예상 소모 시간(초)]]),"")</f>
        <v>10630</v>
      </c>
      <c r="J193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178</v>
      </c>
      <c r="K193" s="5">
        <f>IFERROR(INDEX(표1_51121417202332[누적 플레이어 획득 재화량],MATCH(표42[[#This Row],[스테이지]],표1_51121417202332[스테이지],0)),"")</f>
        <v>32480</v>
      </c>
      <c r="L193" s="5">
        <f>IFERROR(INDEX(표1_511214172023[누적 획득 경험치],MATCH(표42[[#This Row],[스테이지]],표1_511214172023[스테이지],0)),"")</f>
        <v>52530</v>
      </c>
      <c r="N193" s="2">
        <v>154</v>
      </c>
      <c r="O193" s="5">
        <f>IF(표45[[#This Row],[No.]]&lt;=$E$3,표45[[#This Row],[No.]],"")</f>
        <v>154</v>
      </c>
      <c r="P193" s="2">
        <f>IFERROR(IF(표45[[#This Row],[스테이지]]&lt;=표43[표시 스테이지],표46[플레이어 체력],""),"")</f>
        <v>100</v>
      </c>
      <c r="Q193" s="2">
        <f>IFERROR(INDEX(표1_58[최종 적 공격력],MATCH(표45[[#This Row],[스테이지]],표1_58[스테이지],0)),"")</f>
        <v>722.5</v>
      </c>
      <c r="R193" s="13">
        <f>IFERROR(IF(표45[[#This Row],[적 공격력]]/표45[[#This Row],[플레이어 체력]]&gt;=1,100%,표45[[#This Row],[적 공격력]]/표45[[#This Row],[플레이어 체력]]),"")</f>
        <v>1</v>
      </c>
    </row>
    <row r="194" spans="2:18">
      <c r="B194" s="2">
        <v>155</v>
      </c>
      <c r="C194" s="5">
        <f>IF(표42[[#This Row],[No.]]&lt;=$E$3,표42[[#This Row],[No.]],"")</f>
        <v>155</v>
      </c>
      <c r="D194" s="2">
        <f>IFERROR(INDEX(표1_5[최종 적 체력],MATCH(표42[[#This Row],[스테이지]],표1_5[스테이지],0)),"")</f>
        <v>3010</v>
      </c>
      <c r="E194" s="2">
        <f>IFERROR(IF(표42[[#This Row],[스테이지]]&lt;=표43[표시 스테이지],표46[플레이어 공격력],""),"")</f>
        <v>30</v>
      </c>
      <c r="F194" s="2">
        <f>IFERROR(INDEX(표1_5112[최종 적 공격 딜레이],MATCH(표42[[#This Row],[스테이지]],표1_5112[스테이지],0)),"")</f>
        <v>1</v>
      </c>
      <c r="G194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101</v>
      </c>
      <c r="H194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103</v>
      </c>
      <c r="I194" s="5">
        <f>IFERROR(IF(표42[[#This Row],[스테이지]]=1,표42[[#This Row],[예상 소모 시간(초)]],$I193+표42[[#This Row],[예상 소모 시간(초)]]),"")</f>
        <v>10733</v>
      </c>
      <c r="J194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179</v>
      </c>
      <c r="K194" s="5">
        <f>IFERROR(INDEX(표1_51121417202332[누적 플레이어 획득 재화량],MATCH(표42[[#This Row],[스테이지]],표1_51121417202332[스테이지],0)),"")</f>
        <v>32511</v>
      </c>
      <c r="L194" s="5">
        <f>IFERROR(INDEX(표1_511214172023[누적 획득 경험치],MATCH(표42[[#This Row],[스테이지]],표1_511214172023[스테이지],0)),"")</f>
        <v>52561</v>
      </c>
      <c r="N194" s="2">
        <v>155</v>
      </c>
      <c r="O194" s="5">
        <f>IF(표45[[#This Row],[No.]]&lt;=$E$3,표45[[#This Row],[No.]],"")</f>
        <v>155</v>
      </c>
      <c r="P194" s="2">
        <f>IFERROR(IF(표45[[#This Row],[스테이지]]&lt;=표43[표시 스테이지],표46[플레이어 체력],""),"")</f>
        <v>100</v>
      </c>
      <c r="Q194" s="2">
        <f>IFERROR(INDEX(표1_58[최종 적 공격력],MATCH(표45[[#This Row],[스테이지]],표1_58[스테이지],0)),"")</f>
        <v>725</v>
      </c>
      <c r="R194" s="13">
        <f>IFERROR(IF(표45[[#This Row],[적 공격력]]/표45[[#This Row],[플레이어 체력]]&gt;=1,100%,표45[[#This Row],[적 공격력]]/표45[[#This Row],[플레이어 체력]]),"")</f>
        <v>1</v>
      </c>
    </row>
    <row r="195" spans="2:18">
      <c r="B195" s="2">
        <v>156</v>
      </c>
      <c r="C195" s="5">
        <f>IF(표42[[#This Row],[No.]]&lt;=$E$3,표42[[#This Row],[No.]],"")</f>
        <v>156</v>
      </c>
      <c r="D195" s="2">
        <f>IFERROR(INDEX(표1_5[최종 적 체력],MATCH(표42[[#This Row],[스테이지]],표1_5[스테이지],0)),"")</f>
        <v>3025</v>
      </c>
      <c r="E195" s="2">
        <f>IFERROR(IF(표42[[#This Row],[스테이지]]&lt;=표43[표시 스테이지],표46[플레이어 공격력],""),"")</f>
        <v>30</v>
      </c>
      <c r="F195" s="2">
        <f>IFERROR(INDEX(표1_5112[최종 적 공격 딜레이],MATCH(표42[[#This Row],[스테이지]],표1_5112[스테이지],0)),"")</f>
        <v>1</v>
      </c>
      <c r="G195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101</v>
      </c>
      <c r="H195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103</v>
      </c>
      <c r="I195" s="5">
        <f>IFERROR(IF(표42[[#This Row],[스테이지]]=1,표42[[#This Row],[예상 소모 시간(초)]],$I194+표42[[#This Row],[예상 소모 시간(초)]]),"")</f>
        <v>10836</v>
      </c>
      <c r="J195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181</v>
      </c>
      <c r="K195" s="5">
        <f>IFERROR(INDEX(표1_51121417202332[누적 플레이어 획득 재화량],MATCH(표42[[#This Row],[스테이지]],표1_51121417202332[스테이지],0)),"")</f>
        <v>32542</v>
      </c>
      <c r="L195" s="5">
        <f>IFERROR(INDEX(표1_511214172023[누적 획득 경험치],MATCH(표42[[#This Row],[스테이지]],표1_511214172023[스테이지],0)),"")</f>
        <v>52592</v>
      </c>
      <c r="N195" s="2">
        <v>156</v>
      </c>
      <c r="O195" s="5">
        <f>IF(표45[[#This Row],[No.]]&lt;=$E$3,표45[[#This Row],[No.]],"")</f>
        <v>156</v>
      </c>
      <c r="P195" s="2">
        <f>IFERROR(IF(표45[[#This Row],[스테이지]]&lt;=표43[표시 스테이지],표46[플레이어 체력],""),"")</f>
        <v>100</v>
      </c>
      <c r="Q195" s="2">
        <f>IFERROR(INDEX(표1_58[최종 적 공격력],MATCH(표45[[#This Row],[스테이지]],표1_58[스테이지],0)),"")</f>
        <v>727.5</v>
      </c>
      <c r="R195" s="13">
        <f>IFERROR(IF(표45[[#This Row],[적 공격력]]/표45[[#This Row],[플레이어 체력]]&gt;=1,100%,표45[[#This Row],[적 공격력]]/표45[[#This Row],[플레이어 체력]]),"")</f>
        <v>1</v>
      </c>
    </row>
    <row r="196" spans="2:18">
      <c r="B196" s="2">
        <v>157</v>
      </c>
      <c r="C196" s="5">
        <f>IF(표42[[#This Row],[No.]]&lt;=$E$3,표42[[#This Row],[No.]],"")</f>
        <v>157</v>
      </c>
      <c r="D196" s="2">
        <f>IFERROR(INDEX(표1_5[최종 적 체력],MATCH(표42[[#This Row],[스테이지]],표1_5[스테이지],0)),"")</f>
        <v>3040</v>
      </c>
      <c r="E196" s="2">
        <f>IFERROR(IF(표42[[#This Row],[스테이지]]&lt;=표43[표시 스테이지],표46[플레이어 공격력],""),"")</f>
        <v>30</v>
      </c>
      <c r="F196" s="2">
        <f>IFERROR(INDEX(표1_5112[최종 적 공격 딜레이],MATCH(표42[[#This Row],[스테이지]],표1_5112[스테이지],0)),"")</f>
        <v>1</v>
      </c>
      <c r="G196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102</v>
      </c>
      <c r="H196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104</v>
      </c>
      <c r="I196" s="5">
        <f>IFERROR(IF(표42[[#This Row],[스테이지]]=1,표42[[#This Row],[예상 소모 시간(초)]],$I195+표42[[#This Row],[예상 소모 시간(초)]]),"")</f>
        <v>10940</v>
      </c>
      <c r="J196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183</v>
      </c>
      <c r="K196" s="5">
        <f>IFERROR(INDEX(표1_51121417202332[누적 플레이어 획득 재화량],MATCH(표42[[#This Row],[스테이지]],표1_51121417202332[스테이지],0)),"")</f>
        <v>32573</v>
      </c>
      <c r="L196" s="5">
        <f>IFERROR(INDEX(표1_511214172023[누적 획득 경험치],MATCH(표42[[#This Row],[스테이지]],표1_511214172023[스테이지],0)),"")</f>
        <v>52623</v>
      </c>
      <c r="N196" s="2">
        <v>157</v>
      </c>
      <c r="O196" s="5">
        <f>IF(표45[[#This Row],[No.]]&lt;=$E$3,표45[[#This Row],[No.]],"")</f>
        <v>157</v>
      </c>
      <c r="P196" s="2">
        <f>IFERROR(IF(표45[[#This Row],[스테이지]]&lt;=표43[표시 스테이지],표46[플레이어 체력],""),"")</f>
        <v>100</v>
      </c>
      <c r="Q196" s="2">
        <f>IFERROR(INDEX(표1_58[최종 적 공격력],MATCH(표45[[#This Row],[스테이지]],표1_58[스테이지],0)),"")</f>
        <v>730</v>
      </c>
      <c r="R196" s="13">
        <f>IFERROR(IF(표45[[#This Row],[적 공격력]]/표45[[#This Row],[플레이어 체력]]&gt;=1,100%,표45[[#This Row],[적 공격력]]/표45[[#This Row],[플레이어 체력]]),"")</f>
        <v>1</v>
      </c>
    </row>
    <row r="197" spans="2:18">
      <c r="B197" s="2">
        <v>158</v>
      </c>
      <c r="C197" s="5">
        <f>IF(표42[[#This Row],[No.]]&lt;=$E$3,표42[[#This Row],[No.]],"")</f>
        <v>158</v>
      </c>
      <c r="D197" s="2">
        <f>IFERROR(INDEX(표1_5[최종 적 체력],MATCH(표42[[#This Row],[스테이지]],표1_5[스테이지],0)),"")</f>
        <v>3055</v>
      </c>
      <c r="E197" s="2">
        <f>IFERROR(IF(표42[[#This Row],[스테이지]]&lt;=표43[표시 스테이지],표46[플레이어 공격력],""),"")</f>
        <v>30</v>
      </c>
      <c r="F197" s="2">
        <f>IFERROR(INDEX(표1_5112[최종 적 공격 딜레이],MATCH(표42[[#This Row],[스테이지]],표1_5112[스테이지],0)),"")</f>
        <v>1</v>
      </c>
      <c r="G197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102</v>
      </c>
      <c r="H197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104</v>
      </c>
      <c r="I197" s="5">
        <f>IFERROR(IF(표42[[#This Row],[스테이지]]=1,표42[[#This Row],[예상 소모 시간(초)]],$I196+표42[[#This Row],[예상 소모 시간(초)]]),"")</f>
        <v>11044</v>
      </c>
      <c r="J197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185</v>
      </c>
      <c r="K197" s="5">
        <f>IFERROR(INDEX(표1_51121417202332[누적 플레이어 획득 재화량],MATCH(표42[[#This Row],[스테이지]],표1_51121417202332[스테이지],0)),"")</f>
        <v>32604</v>
      </c>
      <c r="L197" s="5">
        <f>IFERROR(INDEX(표1_511214172023[누적 획득 경험치],MATCH(표42[[#This Row],[스테이지]],표1_511214172023[스테이지],0)),"")</f>
        <v>52654</v>
      </c>
      <c r="N197" s="2">
        <v>158</v>
      </c>
      <c r="O197" s="5">
        <f>IF(표45[[#This Row],[No.]]&lt;=$E$3,표45[[#This Row],[No.]],"")</f>
        <v>158</v>
      </c>
      <c r="P197" s="2">
        <f>IFERROR(IF(표45[[#This Row],[스테이지]]&lt;=표43[표시 스테이지],표46[플레이어 체력],""),"")</f>
        <v>100</v>
      </c>
      <c r="Q197" s="2">
        <f>IFERROR(INDEX(표1_58[최종 적 공격력],MATCH(표45[[#This Row],[스테이지]],표1_58[스테이지],0)),"")</f>
        <v>732.5</v>
      </c>
      <c r="R197" s="13">
        <f>IFERROR(IF(표45[[#This Row],[적 공격력]]/표45[[#This Row],[플레이어 체력]]&gt;=1,100%,표45[[#This Row],[적 공격력]]/표45[[#This Row],[플레이어 체력]]),"")</f>
        <v>1</v>
      </c>
    </row>
    <row r="198" spans="2:18">
      <c r="B198" s="2">
        <v>159</v>
      </c>
      <c r="C198" s="5">
        <f>IF(표42[[#This Row],[No.]]&lt;=$E$3,표42[[#This Row],[No.]],"")</f>
        <v>159</v>
      </c>
      <c r="D198" s="2">
        <f>IFERROR(INDEX(표1_5[최종 적 체력],MATCH(표42[[#This Row],[스테이지]],표1_5[스테이지],0)),"")</f>
        <v>3070</v>
      </c>
      <c r="E198" s="2">
        <f>IFERROR(IF(표42[[#This Row],[스테이지]]&lt;=표43[표시 스테이지],표46[플레이어 공격력],""),"")</f>
        <v>30</v>
      </c>
      <c r="F198" s="2">
        <f>IFERROR(INDEX(표1_5112[최종 적 공격 딜레이],MATCH(표42[[#This Row],[스테이지]],표1_5112[스테이지],0)),"")</f>
        <v>1</v>
      </c>
      <c r="G198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103</v>
      </c>
      <c r="H198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105</v>
      </c>
      <c r="I198" s="5">
        <f>IFERROR(IF(표42[[#This Row],[스테이지]]=1,표42[[#This Row],[예상 소모 시간(초)]],$I197+표42[[#This Row],[예상 소모 시간(초)]]),"")</f>
        <v>11149</v>
      </c>
      <c r="J198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186</v>
      </c>
      <c r="K198" s="5">
        <f>IFERROR(INDEX(표1_51121417202332[누적 플레이어 획득 재화량],MATCH(표42[[#This Row],[스테이지]],표1_51121417202332[스테이지],0)),"")</f>
        <v>32635</v>
      </c>
      <c r="L198" s="5">
        <f>IFERROR(INDEX(표1_511214172023[누적 획득 경험치],MATCH(표42[[#This Row],[스테이지]],표1_511214172023[스테이지],0)),"")</f>
        <v>52685</v>
      </c>
      <c r="N198" s="2">
        <v>159</v>
      </c>
      <c r="O198" s="5">
        <f>IF(표45[[#This Row],[No.]]&lt;=$E$3,표45[[#This Row],[No.]],"")</f>
        <v>159</v>
      </c>
      <c r="P198" s="2">
        <f>IFERROR(IF(표45[[#This Row],[스테이지]]&lt;=표43[표시 스테이지],표46[플레이어 체력],""),"")</f>
        <v>100</v>
      </c>
      <c r="Q198" s="2">
        <f>IFERROR(INDEX(표1_58[최종 적 공격력],MATCH(표45[[#This Row],[스테이지]],표1_58[스테이지],0)),"")</f>
        <v>735</v>
      </c>
      <c r="R198" s="13">
        <f>IFERROR(IF(표45[[#This Row],[적 공격력]]/표45[[#This Row],[플레이어 체력]]&gt;=1,100%,표45[[#This Row],[적 공격력]]/표45[[#This Row],[플레이어 체력]]),"")</f>
        <v>1</v>
      </c>
    </row>
    <row r="199" spans="2:18">
      <c r="B199" s="2">
        <v>160</v>
      </c>
      <c r="C199" s="5">
        <f>IF(표42[[#This Row],[No.]]&lt;=$E$3,표42[[#This Row],[No.]],"")</f>
        <v>160</v>
      </c>
      <c r="D199" s="2">
        <f>IFERROR(INDEX(표1_5[최종 적 체력],MATCH(표42[[#This Row],[스테이지]],표1_5[스테이지],0)),"")</f>
        <v>3085</v>
      </c>
      <c r="E199" s="2">
        <f>IFERROR(IF(표42[[#This Row],[스테이지]]&lt;=표43[표시 스테이지],표46[플레이어 공격력],""),"")</f>
        <v>30</v>
      </c>
      <c r="F199" s="2">
        <f>IFERROR(INDEX(표1_5112[최종 적 공격 딜레이],MATCH(표42[[#This Row],[스테이지]],표1_5112[스테이지],0)),"")</f>
        <v>1</v>
      </c>
      <c r="G199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103</v>
      </c>
      <c r="H199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105</v>
      </c>
      <c r="I199" s="5">
        <f>IFERROR(IF(표42[[#This Row],[스테이지]]=1,표42[[#This Row],[예상 소모 시간(초)]],$I198+표42[[#This Row],[예상 소모 시간(초)]]),"")</f>
        <v>11254</v>
      </c>
      <c r="J199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188</v>
      </c>
      <c r="K199" s="5">
        <f>IFERROR(INDEX(표1_51121417202332[누적 플레이어 획득 재화량],MATCH(표42[[#This Row],[스테이지]],표1_51121417202332[스테이지],0)),"")</f>
        <v>32667</v>
      </c>
      <c r="L199" s="5">
        <f>IFERROR(INDEX(표1_511214172023[누적 획득 경험치],MATCH(표42[[#This Row],[스테이지]],표1_511214172023[스테이지],0)),"")</f>
        <v>52717</v>
      </c>
      <c r="N199" s="2">
        <v>160</v>
      </c>
      <c r="O199" s="5">
        <f>IF(표45[[#This Row],[No.]]&lt;=$E$3,표45[[#This Row],[No.]],"")</f>
        <v>160</v>
      </c>
      <c r="P199" s="2">
        <f>IFERROR(IF(표45[[#This Row],[스테이지]]&lt;=표43[표시 스테이지],표46[플레이어 체력],""),"")</f>
        <v>100</v>
      </c>
      <c r="Q199" s="2">
        <f>IFERROR(INDEX(표1_58[최종 적 공격력],MATCH(표45[[#This Row],[스테이지]],표1_58[스테이지],0)),"")</f>
        <v>737.5</v>
      </c>
      <c r="R199" s="13">
        <f>IFERROR(IF(표45[[#This Row],[적 공격력]]/표45[[#This Row],[플레이어 체력]]&gt;=1,100%,표45[[#This Row],[적 공격력]]/표45[[#This Row],[플레이어 체력]]),"")</f>
        <v>1</v>
      </c>
    </row>
    <row r="200" spans="2:18">
      <c r="B200" s="2">
        <v>161</v>
      </c>
      <c r="C200" s="5">
        <f>IF(표42[[#This Row],[No.]]&lt;=$E$3,표42[[#This Row],[No.]],"")</f>
        <v>161</v>
      </c>
      <c r="D200" s="2">
        <f>IFERROR(INDEX(표1_5[최종 적 체력],MATCH(표42[[#This Row],[스테이지]],표1_5[스테이지],0)),"")</f>
        <v>3140</v>
      </c>
      <c r="E200" s="2">
        <f>IFERROR(IF(표42[[#This Row],[스테이지]]&lt;=표43[표시 스테이지],표46[플레이어 공격력],""),"")</f>
        <v>30</v>
      </c>
      <c r="F200" s="2">
        <f>IFERROR(INDEX(표1_5112[최종 적 공격 딜레이],MATCH(표42[[#This Row],[스테이지]],표1_5112[스테이지],0)),"")</f>
        <v>1</v>
      </c>
      <c r="G200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105</v>
      </c>
      <c r="H200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109</v>
      </c>
      <c r="I200" s="5">
        <f>IFERROR(IF(표42[[#This Row],[스테이지]]=1,표42[[#This Row],[예상 소모 시간(초)]],$I199+표42[[#This Row],[예상 소모 시간(초)]]),"")</f>
        <v>11363</v>
      </c>
      <c r="J200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190</v>
      </c>
      <c r="K200" s="5">
        <f>IFERROR(INDEX(표1_51121417202332[누적 플레이어 획득 재화량],MATCH(표42[[#This Row],[스테이지]],표1_51121417202332[스테이지],0)),"")</f>
        <v>32699</v>
      </c>
      <c r="L200" s="5">
        <f>IFERROR(INDEX(표1_511214172023[누적 획득 경험치],MATCH(표42[[#This Row],[스테이지]],표1_511214172023[스테이지],0)),"")</f>
        <v>52749</v>
      </c>
      <c r="N200" s="2">
        <v>161</v>
      </c>
      <c r="O200" s="5">
        <f>IF(표45[[#This Row],[No.]]&lt;=$E$3,표45[[#This Row],[No.]],"")</f>
        <v>161</v>
      </c>
      <c r="P200" s="2">
        <f>IFERROR(IF(표45[[#This Row],[스테이지]]&lt;=표43[표시 스테이지],표46[플레이어 체력],""),"")</f>
        <v>100</v>
      </c>
      <c r="Q200" s="2">
        <f>IFERROR(INDEX(표1_58[최종 적 공격력],MATCH(표45[[#This Row],[스테이지]],표1_58[스테이지],0)),"")</f>
        <v>760</v>
      </c>
      <c r="R200" s="13">
        <f>IFERROR(IF(표45[[#This Row],[적 공격력]]/표45[[#This Row],[플레이어 체력]]&gt;=1,100%,표45[[#This Row],[적 공격력]]/표45[[#This Row],[플레이어 체력]]),"")</f>
        <v>1</v>
      </c>
    </row>
    <row r="201" spans="2:18">
      <c r="B201" s="2">
        <v>162</v>
      </c>
      <c r="C201" s="5">
        <f>IF(표42[[#This Row],[No.]]&lt;=$E$3,표42[[#This Row],[No.]],"")</f>
        <v>162</v>
      </c>
      <c r="D201" s="2">
        <f>IFERROR(INDEX(표1_5[최종 적 체력],MATCH(표42[[#This Row],[스테이지]],표1_5[스테이지],0)),"")</f>
        <v>3155</v>
      </c>
      <c r="E201" s="2">
        <f>IFERROR(IF(표42[[#This Row],[스테이지]]&lt;=표43[표시 스테이지],표46[플레이어 공격력],""),"")</f>
        <v>30</v>
      </c>
      <c r="F201" s="2">
        <f>IFERROR(INDEX(표1_5112[최종 적 공격 딜레이],MATCH(표42[[#This Row],[스테이지]],표1_5112[스테이지],0)),"")</f>
        <v>1</v>
      </c>
      <c r="G201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106</v>
      </c>
      <c r="H201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108</v>
      </c>
      <c r="I201" s="5">
        <f>IFERROR(IF(표42[[#This Row],[스테이지]]=1,표42[[#This Row],[예상 소모 시간(초)]],$I200+표42[[#This Row],[예상 소모 시간(초)]]),"")</f>
        <v>11471</v>
      </c>
      <c r="J201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192</v>
      </c>
      <c r="K201" s="5">
        <f>IFERROR(INDEX(표1_51121417202332[누적 플레이어 획득 재화량],MATCH(표42[[#This Row],[스테이지]],표1_51121417202332[스테이지],0)),"")</f>
        <v>32731</v>
      </c>
      <c r="L201" s="5">
        <f>IFERROR(INDEX(표1_511214172023[누적 획득 경험치],MATCH(표42[[#This Row],[스테이지]],표1_511214172023[스테이지],0)),"")</f>
        <v>52781</v>
      </c>
      <c r="N201" s="2">
        <v>162</v>
      </c>
      <c r="O201" s="5">
        <f>IF(표45[[#This Row],[No.]]&lt;=$E$3,표45[[#This Row],[No.]],"")</f>
        <v>162</v>
      </c>
      <c r="P201" s="2">
        <f>IFERROR(IF(표45[[#This Row],[스테이지]]&lt;=표43[표시 스테이지],표46[플레이어 체력],""),"")</f>
        <v>100</v>
      </c>
      <c r="Q201" s="2">
        <f>IFERROR(INDEX(표1_58[최종 적 공격력],MATCH(표45[[#This Row],[스테이지]],표1_58[스테이지],0)),"")</f>
        <v>762.5</v>
      </c>
      <c r="R201" s="13">
        <f>IFERROR(IF(표45[[#This Row],[적 공격력]]/표45[[#This Row],[플레이어 체력]]&gt;=1,100%,표45[[#This Row],[적 공격력]]/표45[[#This Row],[플레이어 체력]]),"")</f>
        <v>1</v>
      </c>
    </row>
    <row r="202" spans="2:18">
      <c r="B202" s="2">
        <v>163</v>
      </c>
      <c r="C202" s="5">
        <f>IF(표42[[#This Row],[No.]]&lt;=$E$3,표42[[#This Row],[No.]],"")</f>
        <v>163</v>
      </c>
      <c r="D202" s="2">
        <f>IFERROR(INDEX(표1_5[최종 적 체력],MATCH(표42[[#This Row],[스테이지]],표1_5[스테이지],0)),"")</f>
        <v>3170</v>
      </c>
      <c r="E202" s="2">
        <f>IFERROR(IF(표42[[#This Row],[스테이지]]&lt;=표43[표시 스테이지],표46[플레이어 공격력],""),"")</f>
        <v>30</v>
      </c>
      <c r="F202" s="2">
        <f>IFERROR(INDEX(표1_5112[최종 적 공격 딜레이],MATCH(표42[[#This Row],[스테이지]],표1_5112[스테이지],0)),"")</f>
        <v>1</v>
      </c>
      <c r="G202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106</v>
      </c>
      <c r="H202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108</v>
      </c>
      <c r="I202" s="5">
        <f>IFERROR(IF(표42[[#This Row],[스테이지]]=1,표42[[#This Row],[예상 소모 시간(초)]],$I201+표42[[#This Row],[예상 소모 시간(초)]]),"")</f>
        <v>11579</v>
      </c>
      <c r="J202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193</v>
      </c>
      <c r="K202" s="5">
        <f>IFERROR(INDEX(표1_51121417202332[누적 플레이어 획득 재화량],MATCH(표42[[#This Row],[스테이지]],표1_51121417202332[스테이지],0)),"")</f>
        <v>32763</v>
      </c>
      <c r="L202" s="5">
        <f>IFERROR(INDEX(표1_511214172023[누적 획득 경험치],MATCH(표42[[#This Row],[스테이지]],표1_511214172023[스테이지],0)),"")</f>
        <v>52813</v>
      </c>
      <c r="N202" s="2">
        <v>163</v>
      </c>
      <c r="O202" s="5">
        <f>IF(표45[[#This Row],[No.]]&lt;=$E$3,표45[[#This Row],[No.]],"")</f>
        <v>163</v>
      </c>
      <c r="P202" s="2">
        <f>IFERROR(IF(표45[[#This Row],[스테이지]]&lt;=표43[표시 스테이지],표46[플레이어 체력],""),"")</f>
        <v>100</v>
      </c>
      <c r="Q202" s="2">
        <f>IFERROR(INDEX(표1_58[최종 적 공격력],MATCH(표45[[#This Row],[스테이지]],표1_58[스테이지],0)),"")</f>
        <v>765</v>
      </c>
      <c r="R202" s="13">
        <f>IFERROR(IF(표45[[#This Row],[적 공격력]]/표45[[#This Row],[플레이어 체력]]&gt;=1,100%,표45[[#This Row],[적 공격력]]/표45[[#This Row],[플레이어 체력]]),"")</f>
        <v>1</v>
      </c>
    </row>
    <row r="203" spans="2:18">
      <c r="B203" s="2">
        <v>164</v>
      </c>
      <c r="C203" s="5">
        <f>IF(표42[[#This Row],[No.]]&lt;=$E$3,표42[[#This Row],[No.]],"")</f>
        <v>164</v>
      </c>
      <c r="D203" s="2">
        <f>IFERROR(INDEX(표1_5[최종 적 체력],MATCH(표42[[#This Row],[스테이지]],표1_5[스테이지],0)),"")</f>
        <v>3185</v>
      </c>
      <c r="E203" s="2">
        <f>IFERROR(IF(표42[[#This Row],[스테이지]]&lt;=표43[표시 스테이지],표46[플레이어 공격력],""),"")</f>
        <v>30</v>
      </c>
      <c r="F203" s="2">
        <f>IFERROR(INDEX(표1_5112[최종 적 공격 딜레이],MATCH(표42[[#This Row],[스테이지]],표1_5112[스테이지],0)),"")</f>
        <v>1</v>
      </c>
      <c r="G203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107</v>
      </c>
      <c r="H203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109</v>
      </c>
      <c r="I203" s="5">
        <f>IFERROR(IF(표42[[#This Row],[스테이지]]=1,표42[[#This Row],[예상 소모 시간(초)]],$I202+표42[[#This Row],[예상 소모 시간(초)]]),"")</f>
        <v>11688</v>
      </c>
      <c r="J203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195</v>
      </c>
      <c r="K203" s="5">
        <f>IFERROR(INDEX(표1_51121417202332[누적 플레이어 획득 재화량],MATCH(표42[[#This Row],[스테이지]],표1_51121417202332[스테이지],0)),"")</f>
        <v>32795</v>
      </c>
      <c r="L203" s="5">
        <f>IFERROR(INDEX(표1_511214172023[누적 획득 경험치],MATCH(표42[[#This Row],[스테이지]],표1_511214172023[스테이지],0)),"")</f>
        <v>52845</v>
      </c>
      <c r="N203" s="2">
        <v>164</v>
      </c>
      <c r="O203" s="5">
        <f>IF(표45[[#This Row],[No.]]&lt;=$E$3,표45[[#This Row],[No.]],"")</f>
        <v>164</v>
      </c>
      <c r="P203" s="2">
        <f>IFERROR(IF(표45[[#This Row],[스테이지]]&lt;=표43[표시 스테이지],표46[플레이어 체력],""),"")</f>
        <v>100</v>
      </c>
      <c r="Q203" s="2">
        <f>IFERROR(INDEX(표1_58[최종 적 공격력],MATCH(표45[[#This Row],[스테이지]],표1_58[스테이지],0)),"")</f>
        <v>767.5</v>
      </c>
      <c r="R203" s="13">
        <f>IFERROR(IF(표45[[#This Row],[적 공격력]]/표45[[#This Row],[플레이어 체력]]&gt;=1,100%,표45[[#This Row],[적 공격력]]/표45[[#This Row],[플레이어 체력]]),"")</f>
        <v>1</v>
      </c>
    </row>
    <row r="204" spans="2:18">
      <c r="B204" s="2">
        <v>165</v>
      </c>
      <c r="C204" s="5">
        <f>IF(표42[[#This Row],[No.]]&lt;=$E$3,표42[[#This Row],[No.]],"")</f>
        <v>165</v>
      </c>
      <c r="D204" s="2">
        <f>IFERROR(INDEX(표1_5[최종 적 체력],MATCH(표42[[#This Row],[스테이지]],표1_5[스테이지],0)),"")</f>
        <v>3200</v>
      </c>
      <c r="E204" s="2">
        <f>IFERROR(IF(표42[[#This Row],[스테이지]]&lt;=표43[표시 스테이지],표46[플레이어 공격력],""),"")</f>
        <v>30</v>
      </c>
      <c r="F204" s="2">
        <f>IFERROR(INDEX(표1_5112[최종 적 공격 딜레이],MATCH(표42[[#This Row],[스테이지]],표1_5112[스테이지],0)),"")</f>
        <v>1</v>
      </c>
      <c r="G204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107</v>
      </c>
      <c r="H204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109</v>
      </c>
      <c r="I204" s="5">
        <f>IFERROR(IF(표42[[#This Row],[스테이지]]=1,표42[[#This Row],[예상 소모 시간(초)]],$I203+표42[[#This Row],[예상 소모 시간(초)]]),"")</f>
        <v>11797</v>
      </c>
      <c r="J204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197</v>
      </c>
      <c r="K204" s="5">
        <f>IFERROR(INDEX(표1_51121417202332[누적 플레이어 획득 재화량],MATCH(표42[[#This Row],[스테이지]],표1_51121417202332[스테이지],0)),"")</f>
        <v>32828</v>
      </c>
      <c r="L204" s="5">
        <f>IFERROR(INDEX(표1_511214172023[누적 획득 경험치],MATCH(표42[[#This Row],[스테이지]],표1_511214172023[스테이지],0)),"")</f>
        <v>52878</v>
      </c>
      <c r="N204" s="2">
        <v>165</v>
      </c>
      <c r="O204" s="5">
        <f>IF(표45[[#This Row],[No.]]&lt;=$E$3,표45[[#This Row],[No.]],"")</f>
        <v>165</v>
      </c>
      <c r="P204" s="2">
        <f>IFERROR(IF(표45[[#This Row],[스테이지]]&lt;=표43[표시 스테이지],표46[플레이어 체력],""),"")</f>
        <v>100</v>
      </c>
      <c r="Q204" s="2">
        <f>IFERROR(INDEX(표1_58[최종 적 공격력],MATCH(표45[[#This Row],[스테이지]],표1_58[스테이지],0)),"")</f>
        <v>770</v>
      </c>
      <c r="R204" s="13">
        <f>IFERROR(IF(표45[[#This Row],[적 공격력]]/표45[[#This Row],[플레이어 체력]]&gt;=1,100%,표45[[#This Row],[적 공격력]]/표45[[#This Row],[플레이어 체력]]),"")</f>
        <v>1</v>
      </c>
    </row>
    <row r="205" spans="2:18">
      <c r="B205" s="2">
        <v>166</v>
      </c>
      <c r="C205" s="5">
        <f>IF(표42[[#This Row],[No.]]&lt;=$E$3,표42[[#This Row],[No.]],"")</f>
        <v>166</v>
      </c>
      <c r="D205" s="2">
        <f>IFERROR(INDEX(표1_5[최종 적 체력],MATCH(표42[[#This Row],[스테이지]],표1_5[스테이지],0)),"")</f>
        <v>3215</v>
      </c>
      <c r="E205" s="2">
        <f>IFERROR(IF(표42[[#This Row],[스테이지]]&lt;=표43[표시 스테이지],표46[플레이어 공격력],""),"")</f>
        <v>30</v>
      </c>
      <c r="F205" s="2">
        <f>IFERROR(INDEX(표1_5112[최종 적 공격 딜레이],MATCH(표42[[#This Row],[스테이지]],표1_5112[스테이지],0)),"")</f>
        <v>1</v>
      </c>
      <c r="G205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108</v>
      </c>
      <c r="H205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110</v>
      </c>
      <c r="I205" s="5">
        <f>IFERROR(IF(표42[[#This Row],[스테이지]]=1,표42[[#This Row],[예상 소모 시간(초)]],$I204+표42[[#This Row],[예상 소모 시간(초)]]),"")</f>
        <v>11907</v>
      </c>
      <c r="J205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199</v>
      </c>
      <c r="K205" s="5">
        <f>IFERROR(INDEX(표1_51121417202332[누적 플레이어 획득 재화량],MATCH(표42[[#This Row],[스테이지]],표1_51121417202332[스테이지],0)),"")</f>
        <v>32876</v>
      </c>
      <c r="L205" s="5">
        <f>IFERROR(INDEX(표1_511214172023[누적 획득 경험치],MATCH(표42[[#This Row],[스테이지]],표1_511214172023[스테이지],0)),"")</f>
        <v>52931</v>
      </c>
      <c r="N205" s="2">
        <v>166</v>
      </c>
      <c r="O205" s="5">
        <f>IF(표45[[#This Row],[No.]]&lt;=$E$3,표45[[#This Row],[No.]],"")</f>
        <v>166</v>
      </c>
      <c r="P205" s="2">
        <f>IFERROR(IF(표45[[#This Row],[스테이지]]&lt;=표43[표시 스테이지],표46[플레이어 체력],""),"")</f>
        <v>100</v>
      </c>
      <c r="Q205" s="2">
        <f>IFERROR(INDEX(표1_58[최종 적 공격력],MATCH(표45[[#This Row],[스테이지]],표1_58[스테이지],0)),"")</f>
        <v>772.5</v>
      </c>
      <c r="R205" s="13">
        <f>IFERROR(IF(표45[[#This Row],[적 공격력]]/표45[[#This Row],[플레이어 체력]]&gt;=1,100%,표45[[#This Row],[적 공격력]]/표45[[#This Row],[플레이어 체력]]),"")</f>
        <v>1</v>
      </c>
    </row>
    <row r="206" spans="2:18">
      <c r="B206" s="2">
        <v>167</v>
      </c>
      <c r="C206" s="5">
        <f>IF(표42[[#This Row],[No.]]&lt;=$E$3,표42[[#This Row],[No.]],"")</f>
        <v>167</v>
      </c>
      <c r="D206" s="2">
        <f>IFERROR(INDEX(표1_5[최종 적 체력],MATCH(표42[[#This Row],[스테이지]],표1_5[스테이지],0)),"")</f>
        <v>3230</v>
      </c>
      <c r="E206" s="2">
        <f>IFERROR(IF(표42[[#This Row],[스테이지]]&lt;=표43[표시 스테이지],표46[플레이어 공격력],""),"")</f>
        <v>30</v>
      </c>
      <c r="F206" s="2">
        <f>IFERROR(INDEX(표1_5112[최종 적 공격 딜레이],MATCH(표42[[#This Row],[스테이지]],표1_5112[스테이지],0)),"")</f>
        <v>1</v>
      </c>
      <c r="G206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108</v>
      </c>
      <c r="H206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110</v>
      </c>
      <c r="I206" s="5">
        <f>IFERROR(IF(표42[[#This Row],[스테이지]]=1,표42[[#This Row],[예상 소모 시간(초)]],$I205+표42[[#This Row],[예상 소모 시간(초)]]),"")</f>
        <v>12017</v>
      </c>
      <c r="J206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201</v>
      </c>
      <c r="K206" s="5">
        <f>IFERROR(INDEX(표1_51121417202332[누적 플레이어 획득 재화량],MATCH(표42[[#This Row],[스테이지]],표1_51121417202332[스테이지],0)),"")</f>
        <v>32909</v>
      </c>
      <c r="L206" s="5">
        <f>IFERROR(INDEX(표1_511214172023[누적 획득 경험치],MATCH(표42[[#This Row],[스테이지]],표1_511214172023[스테이지],0)),"")</f>
        <v>52964</v>
      </c>
      <c r="N206" s="2">
        <v>167</v>
      </c>
      <c r="O206" s="5">
        <f>IF(표45[[#This Row],[No.]]&lt;=$E$3,표45[[#This Row],[No.]],"")</f>
        <v>167</v>
      </c>
      <c r="P206" s="2">
        <f>IFERROR(IF(표45[[#This Row],[스테이지]]&lt;=표43[표시 스테이지],표46[플레이어 체력],""),"")</f>
        <v>100</v>
      </c>
      <c r="Q206" s="2">
        <f>IFERROR(INDEX(표1_58[최종 적 공격력],MATCH(표45[[#This Row],[스테이지]],표1_58[스테이지],0)),"")</f>
        <v>775</v>
      </c>
      <c r="R206" s="13">
        <f>IFERROR(IF(표45[[#This Row],[적 공격력]]/표45[[#This Row],[플레이어 체력]]&gt;=1,100%,표45[[#This Row],[적 공격력]]/표45[[#This Row],[플레이어 체력]]),"")</f>
        <v>1</v>
      </c>
    </row>
    <row r="207" spans="2:18">
      <c r="B207" s="2">
        <v>168</v>
      </c>
      <c r="C207" s="5">
        <f>IF(표42[[#This Row],[No.]]&lt;=$E$3,표42[[#This Row],[No.]],"")</f>
        <v>168</v>
      </c>
      <c r="D207" s="2">
        <f>IFERROR(INDEX(표1_5[최종 적 체력],MATCH(표42[[#This Row],[스테이지]],표1_5[스테이지],0)),"")</f>
        <v>3245</v>
      </c>
      <c r="E207" s="2">
        <f>IFERROR(IF(표42[[#This Row],[스테이지]]&lt;=표43[표시 스테이지],표46[플레이어 공격력],""),"")</f>
        <v>30</v>
      </c>
      <c r="F207" s="2">
        <f>IFERROR(INDEX(표1_5112[최종 적 공격 딜레이],MATCH(표42[[#This Row],[스테이지]],표1_5112[스테이지],0)),"")</f>
        <v>1</v>
      </c>
      <c r="G207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109</v>
      </c>
      <c r="H207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111</v>
      </c>
      <c r="I207" s="5">
        <f>IFERROR(IF(표42[[#This Row],[스테이지]]=1,표42[[#This Row],[예상 소모 시간(초)]],$I206+표42[[#This Row],[예상 소모 시간(초)]]),"")</f>
        <v>12128</v>
      </c>
      <c r="J207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203</v>
      </c>
      <c r="K207" s="5">
        <f>IFERROR(INDEX(표1_51121417202332[누적 플레이어 획득 재화량],MATCH(표42[[#This Row],[스테이지]],표1_51121417202332[스테이지],0)),"")</f>
        <v>32942</v>
      </c>
      <c r="L207" s="5">
        <f>IFERROR(INDEX(표1_511214172023[누적 획득 경험치],MATCH(표42[[#This Row],[스테이지]],표1_511214172023[스테이지],0)),"")</f>
        <v>52997</v>
      </c>
      <c r="N207" s="2">
        <v>168</v>
      </c>
      <c r="O207" s="5">
        <f>IF(표45[[#This Row],[No.]]&lt;=$E$3,표45[[#This Row],[No.]],"")</f>
        <v>168</v>
      </c>
      <c r="P207" s="2">
        <f>IFERROR(IF(표45[[#This Row],[스테이지]]&lt;=표43[표시 스테이지],표46[플레이어 체력],""),"")</f>
        <v>100</v>
      </c>
      <c r="Q207" s="2">
        <f>IFERROR(INDEX(표1_58[최종 적 공격력],MATCH(표45[[#This Row],[스테이지]],표1_58[스테이지],0)),"")</f>
        <v>777.5</v>
      </c>
      <c r="R207" s="13">
        <f>IFERROR(IF(표45[[#This Row],[적 공격력]]/표45[[#This Row],[플레이어 체력]]&gt;=1,100%,표45[[#This Row],[적 공격력]]/표45[[#This Row],[플레이어 체력]]),"")</f>
        <v>1</v>
      </c>
    </row>
    <row r="208" spans="2:18">
      <c r="B208" s="2">
        <v>169</v>
      </c>
      <c r="C208" s="5">
        <f>IF(표42[[#This Row],[No.]]&lt;=$E$3,표42[[#This Row],[No.]],"")</f>
        <v>169</v>
      </c>
      <c r="D208" s="2">
        <f>IFERROR(INDEX(표1_5[최종 적 체력],MATCH(표42[[#This Row],[스테이지]],표1_5[스테이지],0)),"")</f>
        <v>3260</v>
      </c>
      <c r="E208" s="2">
        <f>IFERROR(IF(표42[[#This Row],[스테이지]]&lt;=표43[표시 스테이지],표46[플레이어 공격력],""),"")</f>
        <v>30</v>
      </c>
      <c r="F208" s="2">
        <f>IFERROR(INDEX(표1_5112[최종 적 공격 딜레이],MATCH(표42[[#This Row],[스테이지]],표1_5112[스테이지],0)),"")</f>
        <v>1</v>
      </c>
      <c r="G208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109</v>
      </c>
      <c r="H208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111</v>
      </c>
      <c r="I208" s="5">
        <f>IFERROR(IF(표42[[#This Row],[스테이지]]=1,표42[[#This Row],[예상 소모 시간(초)]],$I207+표42[[#This Row],[예상 소모 시간(초)]]),"")</f>
        <v>12239</v>
      </c>
      <c r="J208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204</v>
      </c>
      <c r="K208" s="5">
        <f>IFERROR(INDEX(표1_51121417202332[누적 플레이어 획득 재화량],MATCH(표42[[#This Row],[스테이지]],표1_51121417202332[스테이지],0)),"")</f>
        <v>32975</v>
      </c>
      <c r="L208" s="5">
        <f>IFERROR(INDEX(표1_511214172023[누적 획득 경험치],MATCH(표42[[#This Row],[스테이지]],표1_511214172023[스테이지],0)),"")</f>
        <v>53030</v>
      </c>
      <c r="N208" s="2">
        <v>169</v>
      </c>
      <c r="O208" s="5">
        <f>IF(표45[[#This Row],[No.]]&lt;=$E$3,표45[[#This Row],[No.]],"")</f>
        <v>169</v>
      </c>
      <c r="P208" s="2">
        <f>IFERROR(IF(표45[[#This Row],[스테이지]]&lt;=표43[표시 스테이지],표46[플레이어 체력],""),"")</f>
        <v>100</v>
      </c>
      <c r="Q208" s="2">
        <f>IFERROR(INDEX(표1_58[최종 적 공격력],MATCH(표45[[#This Row],[스테이지]],표1_58[스테이지],0)),"")</f>
        <v>780</v>
      </c>
      <c r="R208" s="13">
        <f>IFERROR(IF(표45[[#This Row],[적 공격력]]/표45[[#This Row],[플레이어 체력]]&gt;=1,100%,표45[[#This Row],[적 공격력]]/표45[[#This Row],[플레이어 체력]]),"")</f>
        <v>1</v>
      </c>
    </row>
    <row r="209" spans="2:18">
      <c r="B209" s="2">
        <v>170</v>
      </c>
      <c r="C209" s="5">
        <f>IF(표42[[#This Row],[No.]]&lt;=$E$3,표42[[#This Row],[No.]],"")</f>
        <v>170</v>
      </c>
      <c r="D209" s="2">
        <f>IFERROR(INDEX(표1_5[최종 적 체력],MATCH(표42[[#This Row],[스테이지]],표1_5[스테이지],0)),"")</f>
        <v>3275</v>
      </c>
      <c r="E209" s="2">
        <f>IFERROR(IF(표42[[#This Row],[스테이지]]&lt;=표43[표시 스테이지],표46[플레이어 공격력],""),"")</f>
        <v>30</v>
      </c>
      <c r="F209" s="2">
        <f>IFERROR(INDEX(표1_5112[최종 적 공격 딜레이],MATCH(표42[[#This Row],[스테이지]],표1_5112[스테이지],0)),"")</f>
        <v>1</v>
      </c>
      <c r="G209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110</v>
      </c>
      <c r="H209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112</v>
      </c>
      <c r="I209" s="5">
        <f>IFERROR(IF(표42[[#This Row],[스테이지]]=1,표42[[#This Row],[예상 소모 시간(초)]],$I208+표42[[#This Row],[예상 소모 시간(초)]]),"")</f>
        <v>12351</v>
      </c>
      <c r="J209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206</v>
      </c>
      <c r="K209" s="5">
        <f>IFERROR(INDEX(표1_51121417202332[누적 플레이어 획득 재화량],MATCH(표42[[#This Row],[스테이지]],표1_51121417202332[스테이지],0)),"")</f>
        <v>33009</v>
      </c>
      <c r="L209" s="5">
        <f>IFERROR(INDEX(표1_511214172023[누적 획득 경험치],MATCH(표42[[#This Row],[스테이지]],표1_511214172023[스테이지],0)),"")</f>
        <v>53064</v>
      </c>
      <c r="N209" s="2">
        <v>170</v>
      </c>
      <c r="O209" s="5">
        <f>IF(표45[[#This Row],[No.]]&lt;=$E$3,표45[[#This Row],[No.]],"")</f>
        <v>170</v>
      </c>
      <c r="P209" s="2">
        <f>IFERROR(IF(표45[[#This Row],[스테이지]]&lt;=표43[표시 스테이지],표46[플레이어 체력],""),"")</f>
        <v>100</v>
      </c>
      <c r="Q209" s="2">
        <f>IFERROR(INDEX(표1_58[최종 적 공격력],MATCH(표45[[#This Row],[스테이지]],표1_58[스테이지],0)),"")</f>
        <v>782.5</v>
      </c>
      <c r="R209" s="13">
        <f>IFERROR(IF(표45[[#This Row],[적 공격력]]/표45[[#This Row],[플레이어 체력]]&gt;=1,100%,표45[[#This Row],[적 공격력]]/표45[[#This Row],[플레이어 체력]]),"")</f>
        <v>1</v>
      </c>
    </row>
    <row r="210" spans="2:18">
      <c r="B210" s="2">
        <v>171</v>
      </c>
      <c r="C210" s="5">
        <f>IF(표42[[#This Row],[No.]]&lt;=$E$3,표42[[#This Row],[No.]],"")</f>
        <v>171</v>
      </c>
      <c r="D210" s="2">
        <f>IFERROR(INDEX(표1_5[최종 적 체력],MATCH(표42[[#This Row],[스테이지]],표1_5[스테이지],0)),"")</f>
        <v>3330</v>
      </c>
      <c r="E210" s="2">
        <f>IFERROR(IF(표42[[#This Row],[스테이지]]&lt;=표43[표시 스테이지],표46[플레이어 공격력],""),"")</f>
        <v>30</v>
      </c>
      <c r="F210" s="2">
        <f>IFERROR(INDEX(표1_5112[최종 적 공격 딜레이],MATCH(표42[[#This Row],[스테이지]],표1_5112[스테이지],0)),"")</f>
        <v>1</v>
      </c>
      <c r="G210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111</v>
      </c>
      <c r="H210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115</v>
      </c>
      <c r="I210" s="5">
        <f>IFERROR(IF(표42[[#This Row],[스테이지]]=1,표42[[#This Row],[예상 소모 시간(초)]],$I209+표42[[#This Row],[예상 소모 시간(초)]]),"")</f>
        <v>12466</v>
      </c>
      <c r="J210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208</v>
      </c>
      <c r="K210" s="5">
        <f>IFERROR(INDEX(표1_51121417202332[누적 플레이어 획득 재화량],MATCH(표42[[#This Row],[스테이지]],표1_51121417202332[스테이지],0)),"")</f>
        <v>33043</v>
      </c>
      <c r="L210" s="5">
        <f>IFERROR(INDEX(표1_511214172023[누적 획득 경험치],MATCH(표42[[#This Row],[스테이지]],표1_511214172023[스테이지],0)),"")</f>
        <v>53098</v>
      </c>
      <c r="N210" s="2">
        <v>171</v>
      </c>
      <c r="O210" s="5">
        <f>IF(표45[[#This Row],[No.]]&lt;=$E$3,표45[[#This Row],[No.]],"")</f>
        <v>171</v>
      </c>
      <c r="P210" s="2">
        <f>IFERROR(IF(표45[[#This Row],[스테이지]]&lt;=표43[표시 스테이지],표46[플레이어 체력],""),"")</f>
        <v>100</v>
      </c>
      <c r="Q210" s="2">
        <f>IFERROR(INDEX(표1_58[최종 적 공격력],MATCH(표45[[#This Row],[스테이지]],표1_58[스테이지],0)),"")</f>
        <v>805</v>
      </c>
      <c r="R210" s="13">
        <f>IFERROR(IF(표45[[#This Row],[적 공격력]]/표45[[#This Row],[플레이어 체력]]&gt;=1,100%,표45[[#This Row],[적 공격력]]/표45[[#This Row],[플레이어 체력]]),"")</f>
        <v>1</v>
      </c>
    </row>
    <row r="211" spans="2:18">
      <c r="B211" s="2">
        <v>172</v>
      </c>
      <c r="C211" s="5">
        <f>IF(표42[[#This Row],[No.]]&lt;=$E$3,표42[[#This Row],[No.]],"")</f>
        <v>172</v>
      </c>
      <c r="D211" s="2">
        <f>IFERROR(INDEX(표1_5[최종 적 체력],MATCH(표42[[#This Row],[스테이지]],표1_5[스테이지],0)),"")</f>
        <v>3345</v>
      </c>
      <c r="E211" s="2">
        <f>IFERROR(IF(표42[[#This Row],[스테이지]]&lt;=표43[표시 스테이지],표46[플레이어 공격력],""),"")</f>
        <v>30</v>
      </c>
      <c r="F211" s="2">
        <f>IFERROR(INDEX(표1_5112[최종 적 공격 딜레이],MATCH(표42[[#This Row],[스테이지]],표1_5112[스테이지],0)),"")</f>
        <v>1</v>
      </c>
      <c r="G211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112</v>
      </c>
      <c r="H211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114</v>
      </c>
      <c r="I211" s="5">
        <f>IFERROR(IF(표42[[#This Row],[스테이지]]=1,표42[[#This Row],[예상 소모 시간(초)]],$I210+표42[[#This Row],[예상 소모 시간(초)]]),"")</f>
        <v>12580</v>
      </c>
      <c r="J211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210</v>
      </c>
      <c r="K211" s="5">
        <f>IFERROR(INDEX(표1_51121417202332[누적 플레이어 획득 재화량],MATCH(표42[[#This Row],[스테이지]],표1_51121417202332[스테이지],0)),"")</f>
        <v>33077</v>
      </c>
      <c r="L211" s="5">
        <f>IFERROR(INDEX(표1_511214172023[누적 획득 경험치],MATCH(표42[[#This Row],[스테이지]],표1_511214172023[스테이지],0)),"")</f>
        <v>53132</v>
      </c>
      <c r="N211" s="2">
        <v>172</v>
      </c>
      <c r="O211" s="5">
        <f>IF(표45[[#This Row],[No.]]&lt;=$E$3,표45[[#This Row],[No.]],"")</f>
        <v>172</v>
      </c>
      <c r="P211" s="2">
        <f>IFERROR(IF(표45[[#This Row],[스테이지]]&lt;=표43[표시 스테이지],표46[플레이어 체력],""),"")</f>
        <v>100</v>
      </c>
      <c r="Q211" s="2">
        <f>IFERROR(INDEX(표1_58[최종 적 공격력],MATCH(표45[[#This Row],[스테이지]],표1_58[스테이지],0)),"")</f>
        <v>807.5</v>
      </c>
      <c r="R211" s="13">
        <f>IFERROR(IF(표45[[#This Row],[적 공격력]]/표45[[#This Row],[플레이어 체력]]&gt;=1,100%,표45[[#This Row],[적 공격력]]/표45[[#This Row],[플레이어 체력]]),"")</f>
        <v>1</v>
      </c>
    </row>
    <row r="212" spans="2:18">
      <c r="B212" s="2">
        <v>173</v>
      </c>
      <c r="C212" s="5">
        <f>IF(표42[[#This Row],[No.]]&lt;=$E$3,표42[[#This Row],[No.]],"")</f>
        <v>173</v>
      </c>
      <c r="D212" s="2">
        <f>IFERROR(INDEX(표1_5[최종 적 체력],MATCH(표42[[#This Row],[스테이지]],표1_5[스테이지],0)),"")</f>
        <v>3360</v>
      </c>
      <c r="E212" s="2">
        <f>IFERROR(IF(표42[[#This Row],[스테이지]]&lt;=표43[표시 스테이지],표46[플레이어 공격력],""),"")</f>
        <v>30</v>
      </c>
      <c r="F212" s="2">
        <f>IFERROR(INDEX(표1_5112[최종 적 공격 딜레이],MATCH(표42[[#This Row],[스테이지]],표1_5112[스테이지],0)),"")</f>
        <v>1</v>
      </c>
      <c r="G212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112</v>
      </c>
      <c r="H212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114</v>
      </c>
      <c r="I212" s="5">
        <f>IFERROR(IF(표42[[#This Row],[스테이지]]=1,표42[[#This Row],[예상 소모 시간(초)]],$I211+표42[[#This Row],[예상 소모 시간(초)]]),"")</f>
        <v>12694</v>
      </c>
      <c r="J212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212</v>
      </c>
      <c r="K212" s="5">
        <f>IFERROR(INDEX(표1_51121417202332[누적 플레이어 획득 재화량],MATCH(표42[[#This Row],[스테이지]],표1_51121417202332[스테이지],0)),"")</f>
        <v>33111</v>
      </c>
      <c r="L212" s="5">
        <f>IFERROR(INDEX(표1_511214172023[누적 획득 경험치],MATCH(표42[[#This Row],[스테이지]],표1_511214172023[스테이지],0)),"")</f>
        <v>53166</v>
      </c>
      <c r="N212" s="2">
        <v>173</v>
      </c>
      <c r="O212" s="5">
        <f>IF(표45[[#This Row],[No.]]&lt;=$E$3,표45[[#This Row],[No.]],"")</f>
        <v>173</v>
      </c>
      <c r="P212" s="2">
        <f>IFERROR(IF(표45[[#This Row],[스테이지]]&lt;=표43[표시 스테이지],표46[플레이어 체력],""),"")</f>
        <v>100</v>
      </c>
      <c r="Q212" s="2">
        <f>IFERROR(INDEX(표1_58[최종 적 공격력],MATCH(표45[[#This Row],[스테이지]],표1_58[스테이지],0)),"")</f>
        <v>810</v>
      </c>
      <c r="R212" s="13">
        <f>IFERROR(IF(표45[[#This Row],[적 공격력]]/표45[[#This Row],[플레이어 체력]]&gt;=1,100%,표45[[#This Row],[적 공격력]]/표45[[#This Row],[플레이어 체력]]),"")</f>
        <v>1</v>
      </c>
    </row>
    <row r="213" spans="2:18">
      <c r="B213" s="2">
        <v>174</v>
      </c>
      <c r="C213" s="5">
        <f>IF(표42[[#This Row],[No.]]&lt;=$E$3,표42[[#This Row],[No.]],"")</f>
        <v>174</v>
      </c>
      <c r="D213" s="2">
        <f>IFERROR(INDEX(표1_5[최종 적 체력],MATCH(표42[[#This Row],[스테이지]],표1_5[스테이지],0)),"")</f>
        <v>3375</v>
      </c>
      <c r="E213" s="2">
        <f>IFERROR(IF(표42[[#This Row],[스테이지]]&lt;=표43[표시 스테이지],표46[플레이어 공격력],""),"")</f>
        <v>30</v>
      </c>
      <c r="F213" s="2">
        <f>IFERROR(INDEX(표1_5112[최종 적 공격 딜레이],MATCH(표42[[#This Row],[스테이지]],표1_5112[스테이지],0)),"")</f>
        <v>1</v>
      </c>
      <c r="G213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113</v>
      </c>
      <c r="H213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115</v>
      </c>
      <c r="I213" s="5">
        <f>IFERROR(IF(표42[[#This Row],[스테이지]]=1,표42[[#This Row],[예상 소모 시간(초)]],$I212+표42[[#This Row],[예상 소모 시간(초)]]),"")</f>
        <v>12809</v>
      </c>
      <c r="J213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214</v>
      </c>
      <c r="K213" s="5">
        <f>IFERROR(INDEX(표1_51121417202332[누적 플레이어 획득 재화량],MATCH(표42[[#This Row],[스테이지]],표1_51121417202332[스테이지],0)),"")</f>
        <v>33145</v>
      </c>
      <c r="L213" s="5">
        <f>IFERROR(INDEX(표1_511214172023[누적 획득 경험치],MATCH(표42[[#This Row],[스테이지]],표1_511214172023[스테이지],0)),"")</f>
        <v>53200</v>
      </c>
      <c r="N213" s="2">
        <v>174</v>
      </c>
      <c r="O213" s="5">
        <f>IF(표45[[#This Row],[No.]]&lt;=$E$3,표45[[#This Row],[No.]],"")</f>
        <v>174</v>
      </c>
      <c r="P213" s="2">
        <f>IFERROR(IF(표45[[#This Row],[스테이지]]&lt;=표43[표시 스테이지],표46[플레이어 체력],""),"")</f>
        <v>100</v>
      </c>
      <c r="Q213" s="2">
        <f>IFERROR(INDEX(표1_58[최종 적 공격력],MATCH(표45[[#This Row],[스테이지]],표1_58[스테이지],0)),"")</f>
        <v>812.5</v>
      </c>
      <c r="R213" s="13">
        <f>IFERROR(IF(표45[[#This Row],[적 공격력]]/표45[[#This Row],[플레이어 체력]]&gt;=1,100%,표45[[#This Row],[적 공격력]]/표45[[#This Row],[플레이어 체력]]),"")</f>
        <v>1</v>
      </c>
    </row>
    <row r="214" spans="2:18">
      <c r="B214" s="2">
        <v>175</v>
      </c>
      <c r="C214" s="5">
        <f>IF(표42[[#This Row],[No.]]&lt;=$E$3,표42[[#This Row],[No.]],"")</f>
        <v>175</v>
      </c>
      <c r="D214" s="2">
        <f>IFERROR(INDEX(표1_5[최종 적 체력],MATCH(표42[[#This Row],[스테이지]],표1_5[스테이지],0)),"")</f>
        <v>3390</v>
      </c>
      <c r="E214" s="2">
        <f>IFERROR(IF(표42[[#This Row],[스테이지]]&lt;=표43[표시 스테이지],표46[플레이어 공격력],""),"")</f>
        <v>30</v>
      </c>
      <c r="F214" s="2">
        <f>IFERROR(INDEX(표1_5112[최종 적 공격 딜레이],MATCH(표42[[#This Row],[스테이지]],표1_5112[스테이지],0)),"")</f>
        <v>1</v>
      </c>
      <c r="G214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113</v>
      </c>
      <c r="H214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115</v>
      </c>
      <c r="I214" s="5">
        <f>IFERROR(IF(표42[[#This Row],[스테이지]]=1,표42[[#This Row],[예상 소모 시간(초)]],$I213+표42[[#This Row],[예상 소모 시간(초)]]),"")</f>
        <v>12924</v>
      </c>
      <c r="J214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216</v>
      </c>
      <c r="K214" s="5">
        <f>IFERROR(INDEX(표1_51121417202332[누적 플레이어 획득 재화량],MATCH(표42[[#This Row],[스테이지]],표1_51121417202332[스테이지],0)),"")</f>
        <v>33180</v>
      </c>
      <c r="L214" s="5">
        <f>IFERROR(INDEX(표1_511214172023[누적 획득 경험치],MATCH(표42[[#This Row],[스테이지]],표1_511214172023[스테이지],0)),"")</f>
        <v>53235</v>
      </c>
      <c r="N214" s="2">
        <v>175</v>
      </c>
      <c r="O214" s="5">
        <f>IF(표45[[#This Row],[No.]]&lt;=$E$3,표45[[#This Row],[No.]],"")</f>
        <v>175</v>
      </c>
      <c r="P214" s="2">
        <f>IFERROR(IF(표45[[#This Row],[스테이지]]&lt;=표43[표시 스테이지],표46[플레이어 체력],""),"")</f>
        <v>100</v>
      </c>
      <c r="Q214" s="2">
        <f>IFERROR(INDEX(표1_58[최종 적 공격력],MATCH(표45[[#This Row],[스테이지]],표1_58[스테이지],0)),"")</f>
        <v>815</v>
      </c>
      <c r="R214" s="13">
        <f>IFERROR(IF(표45[[#This Row],[적 공격력]]/표45[[#This Row],[플레이어 체력]]&gt;=1,100%,표45[[#This Row],[적 공격력]]/표45[[#This Row],[플레이어 체력]]),"")</f>
        <v>1</v>
      </c>
    </row>
    <row r="215" spans="2:18">
      <c r="B215" s="2">
        <v>176</v>
      </c>
      <c r="C215" s="5">
        <f>IF(표42[[#This Row],[No.]]&lt;=$E$3,표42[[#This Row],[No.]],"")</f>
        <v>176</v>
      </c>
      <c r="D215" s="2">
        <f>IFERROR(INDEX(표1_5[최종 적 체력],MATCH(표42[[#This Row],[스테이지]],표1_5[스테이지],0)),"")</f>
        <v>3405</v>
      </c>
      <c r="E215" s="2">
        <f>IFERROR(IF(표42[[#This Row],[스테이지]]&lt;=표43[표시 스테이지],표46[플레이어 공격력],""),"")</f>
        <v>30</v>
      </c>
      <c r="F215" s="2">
        <f>IFERROR(INDEX(표1_5112[최종 적 공격 딜레이],MATCH(표42[[#This Row],[스테이지]],표1_5112[스테이지],0)),"")</f>
        <v>1</v>
      </c>
      <c r="G215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114</v>
      </c>
      <c r="H215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116</v>
      </c>
      <c r="I215" s="5">
        <f>IFERROR(IF(표42[[#This Row],[스테이지]]=1,표42[[#This Row],[예상 소모 시간(초)]],$I214+표42[[#This Row],[예상 소모 시간(초)]]),"")</f>
        <v>13040</v>
      </c>
      <c r="J215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218</v>
      </c>
      <c r="K215" s="5">
        <f>IFERROR(INDEX(표1_51121417202332[누적 플레이어 획득 재화량],MATCH(표42[[#This Row],[스테이지]],표1_51121417202332[스테이지],0)),"")</f>
        <v>33215</v>
      </c>
      <c r="L215" s="5">
        <f>IFERROR(INDEX(표1_511214172023[누적 획득 경험치],MATCH(표42[[#This Row],[스테이지]],표1_511214172023[스테이지],0)),"")</f>
        <v>53270</v>
      </c>
      <c r="N215" s="2">
        <v>176</v>
      </c>
      <c r="O215" s="5">
        <f>IF(표45[[#This Row],[No.]]&lt;=$E$3,표45[[#This Row],[No.]],"")</f>
        <v>176</v>
      </c>
      <c r="P215" s="2">
        <f>IFERROR(IF(표45[[#This Row],[스테이지]]&lt;=표43[표시 스테이지],표46[플레이어 체력],""),"")</f>
        <v>100</v>
      </c>
      <c r="Q215" s="2">
        <f>IFERROR(INDEX(표1_58[최종 적 공격력],MATCH(표45[[#This Row],[스테이지]],표1_58[스테이지],0)),"")</f>
        <v>817.5</v>
      </c>
      <c r="R215" s="13">
        <f>IFERROR(IF(표45[[#This Row],[적 공격력]]/표45[[#This Row],[플레이어 체력]]&gt;=1,100%,표45[[#This Row],[적 공격력]]/표45[[#This Row],[플레이어 체력]]),"")</f>
        <v>1</v>
      </c>
    </row>
    <row r="216" spans="2:18">
      <c r="B216" s="2">
        <v>177</v>
      </c>
      <c r="C216" s="5">
        <f>IF(표42[[#This Row],[No.]]&lt;=$E$3,표42[[#This Row],[No.]],"")</f>
        <v>177</v>
      </c>
      <c r="D216" s="2">
        <f>IFERROR(INDEX(표1_5[최종 적 체력],MATCH(표42[[#This Row],[스테이지]],표1_5[스테이지],0)),"")</f>
        <v>3420</v>
      </c>
      <c r="E216" s="2">
        <f>IFERROR(IF(표42[[#This Row],[스테이지]]&lt;=표43[표시 스테이지],표46[플레이어 공격력],""),"")</f>
        <v>30</v>
      </c>
      <c r="F216" s="2">
        <f>IFERROR(INDEX(표1_5112[최종 적 공격 딜레이],MATCH(표42[[#This Row],[스테이지]],표1_5112[스테이지],0)),"")</f>
        <v>1</v>
      </c>
      <c r="G216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114</v>
      </c>
      <c r="H216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116</v>
      </c>
      <c r="I216" s="5">
        <f>IFERROR(IF(표42[[#This Row],[스테이지]]=1,표42[[#This Row],[예상 소모 시간(초)]],$I215+표42[[#This Row],[예상 소모 시간(초)]]),"")</f>
        <v>13156</v>
      </c>
      <c r="J216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220</v>
      </c>
      <c r="K216" s="5">
        <f>IFERROR(INDEX(표1_51121417202332[누적 플레이어 획득 재화량],MATCH(표42[[#This Row],[스테이지]],표1_51121417202332[스테이지],0)),"")</f>
        <v>33250</v>
      </c>
      <c r="L216" s="5">
        <f>IFERROR(INDEX(표1_511214172023[누적 획득 경험치],MATCH(표42[[#This Row],[스테이지]],표1_511214172023[스테이지],0)),"")</f>
        <v>53305</v>
      </c>
      <c r="N216" s="2">
        <v>177</v>
      </c>
      <c r="O216" s="5">
        <f>IF(표45[[#This Row],[No.]]&lt;=$E$3,표45[[#This Row],[No.]],"")</f>
        <v>177</v>
      </c>
      <c r="P216" s="2">
        <f>IFERROR(IF(표45[[#This Row],[스테이지]]&lt;=표43[표시 스테이지],표46[플레이어 체력],""),"")</f>
        <v>100</v>
      </c>
      <c r="Q216" s="2">
        <f>IFERROR(INDEX(표1_58[최종 적 공격력],MATCH(표45[[#This Row],[스테이지]],표1_58[스테이지],0)),"")</f>
        <v>820</v>
      </c>
      <c r="R216" s="13">
        <f>IFERROR(IF(표45[[#This Row],[적 공격력]]/표45[[#This Row],[플레이어 체력]]&gt;=1,100%,표45[[#This Row],[적 공격력]]/표45[[#This Row],[플레이어 체력]]),"")</f>
        <v>1</v>
      </c>
    </row>
    <row r="217" spans="2:18">
      <c r="B217" s="2">
        <v>178</v>
      </c>
      <c r="C217" s="5">
        <f>IF(표42[[#This Row],[No.]]&lt;=$E$3,표42[[#This Row],[No.]],"")</f>
        <v>178</v>
      </c>
      <c r="D217" s="2">
        <f>IFERROR(INDEX(표1_5[최종 적 체력],MATCH(표42[[#This Row],[스테이지]],표1_5[스테이지],0)),"")</f>
        <v>3435</v>
      </c>
      <c r="E217" s="2">
        <f>IFERROR(IF(표42[[#This Row],[스테이지]]&lt;=표43[표시 스테이지],표46[플레이어 공격력],""),"")</f>
        <v>30</v>
      </c>
      <c r="F217" s="2">
        <f>IFERROR(INDEX(표1_5112[최종 적 공격 딜레이],MATCH(표42[[#This Row],[스테이지]],표1_5112[스테이지],0)),"")</f>
        <v>1</v>
      </c>
      <c r="G217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115</v>
      </c>
      <c r="H217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117</v>
      </c>
      <c r="I217" s="5">
        <f>IFERROR(IF(표42[[#This Row],[스테이지]]=1,표42[[#This Row],[예상 소모 시간(초)]],$I216+표42[[#This Row],[예상 소모 시간(초)]]),"")</f>
        <v>13273</v>
      </c>
      <c r="J217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222</v>
      </c>
      <c r="K217" s="5">
        <f>IFERROR(INDEX(표1_51121417202332[누적 플레이어 획득 재화량],MATCH(표42[[#This Row],[스테이지]],표1_51121417202332[스테이지],0)),"")</f>
        <v>33285</v>
      </c>
      <c r="L217" s="5">
        <f>IFERROR(INDEX(표1_511214172023[누적 획득 경험치],MATCH(표42[[#This Row],[스테이지]],표1_511214172023[스테이지],0)),"")</f>
        <v>53340</v>
      </c>
      <c r="N217" s="2">
        <v>178</v>
      </c>
      <c r="O217" s="5">
        <f>IF(표45[[#This Row],[No.]]&lt;=$E$3,표45[[#This Row],[No.]],"")</f>
        <v>178</v>
      </c>
      <c r="P217" s="2">
        <f>IFERROR(IF(표45[[#This Row],[스테이지]]&lt;=표43[표시 스테이지],표46[플레이어 체력],""),"")</f>
        <v>100</v>
      </c>
      <c r="Q217" s="2">
        <f>IFERROR(INDEX(표1_58[최종 적 공격력],MATCH(표45[[#This Row],[스테이지]],표1_58[스테이지],0)),"")</f>
        <v>822.5</v>
      </c>
      <c r="R217" s="13">
        <f>IFERROR(IF(표45[[#This Row],[적 공격력]]/표45[[#This Row],[플레이어 체력]]&gt;=1,100%,표45[[#This Row],[적 공격력]]/표45[[#This Row],[플레이어 체력]]),"")</f>
        <v>1</v>
      </c>
    </row>
    <row r="218" spans="2:18">
      <c r="B218" s="2">
        <v>179</v>
      </c>
      <c r="C218" s="5">
        <f>IF(표42[[#This Row],[No.]]&lt;=$E$3,표42[[#This Row],[No.]],"")</f>
        <v>179</v>
      </c>
      <c r="D218" s="2">
        <f>IFERROR(INDEX(표1_5[최종 적 체력],MATCH(표42[[#This Row],[스테이지]],표1_5[스테이지],0)),"")</f>
        <v>3450</v>
      </c>
      <c r="E218" s="2">
        <f>IFERROR(IF(표42[[#This Row],[스테이지]]&lt;=표43[표시 스테이지],표46[플레이어 공격력],""),"")</f>
        <v>30</v>
      </c>
      <c r="F218" s="2">
        <f>IFERROR(INDEX(표1_5112[최종 적 공격 딜레이],MATCH(표42[[#This Row],[스테이지]],표1_5112[스테이지],0)),"")</f>
        <v>1</v>
      </c>
      <c r="G218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115</v>
      </c>
      <c r="H218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117</v>
      </c>
      <c r="I218" s="5">
        <f>IFERROR(IF(표42[[#This Row],[스테이지]]=1,표42[[#This Row],[예상 소모 시간(초)]],$I217+표42[[#This Row],[예상 소모 시간(초)]]),"")</f>
        <v>13390</v>
      </c>
      <c r="J218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224</v>
      </c>
      <c r="K218" s="5">
        <f>IFERROR(INDEX(표1_51121417202332[누적 플레이어 획득 재화량],MATCH(표42[[#This Row],[스테이지]],표1_51121417202332[스테이지],0)),"")</f>
        <v>33320</v>
      </c>
      <c r="L218" s="5">
        <f>IFERROR(INDEX(표1_511214172023[누적 획득 경험치],MATCH(표42[[#This Row],[스테이지]],표1_511214172023[스테이지],0)),"")</f>
        <v>53375</v>
      </c>
      <c r="N218" s="2">
        <v>179</v>
      </c>
      <c r="O218" s="5">
        <f>IF(표45[[#This Row],[No.]]&lt;=$E$3,표45[[#This Row],[No.]],"")</f>
        <v>179</v>
      </c>
      <c r="P218" s="2">
        <f>IFERROR(IF(표45[[#This Row],[스테이지]]&lt;=표43[표시 스테이지],표46[플레이어 체력],""),"")</f>
        <v>100</v>
      </c>
      <c r="Q218" s="2">
        <f>IFERROR(INDEX(표1_58[최종 적 공격력],MATCH(표45[[#This Row],[스테이지]],표1_58[스테이지],0)),"")</f>
        <v>825</v>
      </c>
      <c r="R218" s="13">
        <f>IFERROR(IF(표45[[#This Row],[적 공격력]]/표45[[#This Row],[플레이어 체력]]&gt;=1,100%,표45[[#This Row],[적 공격력]]/표45[[#This Row],[플레이어 체력]]),"")</f>
        <v>1</v>
      </c>
    </row>
    <row r="219" spans="2:18">
      <c r="B219" s="2">
        <v>180</v>
      </c>
      <c r="C219" s="5">
        <f>IF(표42[[#This Row],[No.]]&lt;=$E$3,표42[[#This Row],[No.]],"")</f>
        <v>180</v>
      </c>
      <c r="D219" s="2">
        <f>IFERROR(INDEX(표1_5[최종 적 체력],MATCH(표42[[#This Row],[스테이지]],표1_5[스테이지],0)),"")</f>
        <v>3465</v>
      </c>
      <c r="E219" s="2">
        <f>IFERROR(IF(표42[[#This Row],[스테이지]]&lt;=표43[표시 스테이지],표46[플레이어 공격력],""),"")</f>
        <v>30</v>
      </c>
      <c r="F219" s="2">
        <f>IFERROR(INDEX(표1_5112[최종 적 공격 딜레이],MATCH(표42[[#This Row],[스테이지]],표1_5112[스테이지],0)),"")</f>
        <v>1</v>
      </c>
      <c r="G219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116</v>
      </c>
      <c r="H219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118</v>
      </c>
      <c r="I219" s="5">
        <f>IFERROR(IF(표42[[#This Row],[스테이지]]=1,표42[[#This Row],[예상 소모 시간(초)]],$I218+표42[[#This Row],[예상 소모 시간(초)]]),"")</f>
        <v>13508</v>
      </c>
      <c r="J219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226</v>
      </c>
      <c r="K219" s="5">
        <f>IFERROR(INDEX(표1_51121417202332[누적 플레이어 획득 재화량],MATCH(표42[[#This Row],[스테이지]],표1_51121417202332[스테이지],0)),"")</f>
        <v>33356</v>
      </c>
      <c r="L219" s="5">
        <f>IFERROR(INDEX(표1_511214172023[누적 획득 경험치],MATCH(표42[[#This Row],[스테이지]],표1_511214172023[스테이지],0)),"")</f>
        <v>53411</v>
      </c>
      <c r="N219" s="2">
        <v>180</v>
      </c>
      <c r="O219" s="5">
        <f>IF(표45[[#This Row],[No.]]&lt;=$E$3,표45[[#This Row],[No.]],"")</f>
        <v>180</v>
      </c>
      <c r="P219" s="2">
        <f>IFERROR(IF(표45[[#This Row],[스테이지]]&lt;=표43[표시 스테이지],표46[플레이어 체력],""),"")</f>
        <v>100</v>
      </c>
      <c r="Q219" s="2">
        <f>IFERROR(INDEX(표1_58[최종 적 공격력],MATCH(표45[[#This Row],[스테이지]],표1_58[스테이지],0)),"")</f>
        <v>827.5</v>
      </c>
      <c r="R219" s="13">
        <f>IFERROR(IF(표45[[#This Row],[적 공격력]]/표45[[#This Row],[플레이어 체력]]&gt;=1,100%,표45[[#This Row],[적 공격력]]/표45[[#This Row],[플레이어 체력]]),"")</f>
        <v>1</v>
      </c>
    </row>
    <row r="220" spans="2:18">
      <c r="B220" s="2">
        <v>181</v>
      </c>
      <c r="C220" s="5">
        <f>IF(표42[[#This Row],[No.]]&lt;=$E$3,표42[[#This Row],[No.]],"")</f>
        <v>181</v>
      </c>
      <c r="D220" s="2">
        <f>IFERROR(INDEX(표1_5[최종 적 체력],MATCH(표42[[#This Row],[스테이지]],표1_5[스테이지],0)),"")</f>
        <v>3520</v>
      </c>
      <c r="E220" s="2">
        <f>IFERROR(IF(표42[[#This Row],[스테이지]]&lt;=표43[표시 스테이지],표46[플레이어 공격력],""),"")</f>
        <v>30</v>
      </c>
      <c r="F220" s="2">
        <f>IFERROR(INDEX(표1_5112[최종 적 공격 딜레이],MATCH(표42[[#This Row],[스테이지]],표1_5112[스테이지],0)),"")</f>
        <v>1</v>
      </c>
      <c r="G220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118</v>
      </c>
      <c r="H220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122</v>
      </c>
      <c r="I220" s="5">
        <f>IFERROR(IF(표42[[#This Row],[스테이지]]=1,표42[[#This Row],[예상 소모 시간(초)]],$I219+표42[[#This Row],[예상 소모 시간(초)]]),"")</f>
        <v>13630</v>
      </c>
      <c r="J220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228</v>
      </c>
      <c r="K220" s="5">
        <f>IFERROR(INDEX(표1_51121417202332[누적 플레이어 획득 재화량],MATCH(표42[[#This Row],[스테이지]],표1_51121417202332[스테이지],0)),"")</f>
        <v>33407</v>
      </c>
      <c r="L220" s="5">
        <f>IFERROR(INDEX(표1_511214172023[누적 획득 경험치],MATCH(표42[[#This Row],[스테이지]],표1_511214172023[스테이지],0)),"")</f>
        <v>53467</v>
      </c>
      <c r="N220" s="2">
        <v>181</v>
      </c>
      <c r="O220" s="5">
        <f>IF(표45[[#This Row],[No.]]&lt;=$E$3,표45[[#This Row],[No.]],"")</f>
        <v>181</v>
      </c>
      <c r="P220" s="2">
        <f>IFERROR(IF(표45[[#This Row],[스테이지]]&lt;=표43[표시 스테이지],표46[플레이어 체력],""),"")</f>
        <v>100</v>
      </c>
      <c r="Q220" s="2">
        <f>IFERROR(INDEX(표1_58[최종 적 공격력],MATCH(표45[[#This Row],[스테이지]],표1_58[스테이지],0)),"")</f>
        <v>850</v>
      </c>
      <c r="R220" s="13">
        <f>IFERROR(IF(표45[[#This Row],[적 공격력]]/표45[[#This Row],[플레이어 체력]]&gt;=1,100%,표45[[#This Row],[적 공격력]]/표45[[#This Row],[플레이어 체력]]),"")</f>
        <v>1</v>
      </c>
    </row>
    <row r="221" spans="2:18">
      <c r="B221" s="2">
        <v>182</v>
      </c>
      <c r="C221" s="5">
        <f>IF(표42[[#This Row],[No.]]&lt;=$E$3,표42[[#This Row],[No.]],"")</f>
        <v>182</v>
      </c>
      <c r="D221" s="2">
        <f>IFERROR(INDEX(표1_5[최종 적 체력],MATCH(표42[[#This Row],[스테이지]],표1_5[스테이지],0)),"")</f>
        <v>3535</v>
      </c>
      <c r="E221" s="2">
        <f>IFERROR(IF(표42[[#This Row],[스테이지]]&lt;=표43[표시 스테이지],표46[플레이어 공격력],""),"")</f>
        <v>30</v>
      </c>
      <c r="F221" s="2">
        <f>IFERROR(INDEX(표1_5112[최종 적 공격 딜레이],MATCH(표42[[#This Row],[스테이지]],표1_5112[스테이지],0)),"")</f>
        <v>1</v>
      </c>
      <c r="G221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118</v>
      </c>
      <c r="H221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120</v>
      </c>
      <c r="I221" s="5">
        <f>IFERROR(IF(표42[[#This Row],[스테이지]]=1,표42[[#This Row],[예상 소모 시간(초)]],$I220+표42[[#This Row],[예상 소모 시간(초)]]),"")</f>
        <v>13750</v>
      </c>
      <c r="J221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230</v>
      </c>
      <c r="K221" s="5">
        <f>IFERROR(INDEX(표1_51121417202332[누적 플레이어 획득 재화량],MATCH(표42[[#This Row],[스테이지]],표1_51121417202332[스테이지],0)),"")</f>
        <v>33443</v>
      </c>
      <c r="L221" s="5">
        <f>IFERROR(INDEX(표1_511214172023[누적 획득 경험치],MATCH(표42[[#This Row],[스테이지]],표1_511214172023[스테이지],0)),"")</f>
        <v>53503</v>
      </c>
      <c r="N221" s="2">
        <v>182</v>
      </c>
      <c r="O221" s="5">
        <f>IF(표45[[#This Row],[No.]]&lt;=$E$3,표45[[#This Row],[No.]],"")</f>
        <v>182</v>
      </c>
      <c r="P221" s="2">
        <f>IFERROR(IF(표45[[#This Row],[스테이지]]&lt;=표43[표시 스테이지],표46[플레이어 체력],""),"")</f>
        <v>100</v>
      </c>
      <c r="Q221" s="2">
        <f>IFERROR(INDEX(표1_58[최종 적 공격력],MATCH(표45[[#This Row],[스테이지]],표1_58[스테이지],0)),"")</f>
        <v>852.5</v>
      </c>
      <c r="R221" s="13">
        <f>IFERROR(IF(표45[[#This Row],[적 공격력]]/표45[[#This Row],[플레이어 체력]]&gt;=1,100%,표45[[#This Row],[적 공격력]]/표45[[#This Row],[플레이어 체력]]),"")</f>
        <v>1</v>
      </c>
    </row>
    <row r="222" spans="2:18">
      <c r="B222" s="2">
        <v>183</v>
      </c>
      <c r="C222" s="5">
        <f>IF(표42[[#This Row],[No.]]&lt;=$E$3,표42[[#This Row],[No.]],"")</f>
        <v>183</v>
      </c>
      <c r="D222" s="2">
        <f>IFERROR(INDEX(표1_5[최종 적 체력],MATCH(표42[[#This Row],[스테이지]],표1_5[스테이지],0)),"")</f>
        <v>3550</v>
      </c>
      <c r="E222" s="2">
        <f>IFERROR(IF(표42[[#This Row],[스테이지]]&lt;=표43[표시 스테이지],표46[플레이어 공격력],""),"")</f>
        <v>30</v>
      </c>
      <c r="F222" s="2">
        <f>IFERROR(INDEX(표1_5112[최종 적 공격 딜레이],MATCH(표42[[#This Row],[스테이지]],표1_5112[스테이지],0)),"")</f>
        <v>1</v>
      </c>
      <c r="G222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119</v>
      </c>
      <c r="H222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121</v>
      </c>
      <c r="I222" s="5">
        <f>IFERROR(IF(표42[[#This Row],[스테이지]]=1,표42[[#This Row],[예상 소모 시간(초)]],$I221+표42[[#This Row],[예상 소모 시간(초)]]),"")</f>
        <v>13871</v>
      </c>
      <c r="J222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232</v>
      </c>
      <c r="K222" s="5">
        <f>IFERROR(INDEX(표1_51121417202332[누적 플레이어 획득 재화량],MATCH(표42[[#This Row],[스테이지]],표1_51121417202332[스테이지],0)),"")</f>
        <v>33479</v>
      </c>
      <c r="L222" s="5">
        <f>IFERROR(INDEX(표1_511214172023[누적 획득 경험치],MATCH(표42[[#This Row],[스테이지]],표1_511214172023[스테이지],0)),"")</f>
        <v>53539</v>
      </c>
      <c r="N222" s="2">
        <v>183</v>
      </c>
      <c r="O222" s="5">
        <f>IF(표45[[#This Row],[No.]]&lt;=$E$3,표45[[#This Row],[No.]],"")</f>
        <v>183</v>
      </c>
      <c r="P222" s="2">
        <f>IFERROR(IF(표45[[#This Row],[스테이지]]&lt;=표43[표시 스테이지],표46[플레이어 체력],""),"")</f>
        <v>100</v>
      </c>
      <c r="Q222" s="2">
        <f>IFERROR(INDEX(표1_58[최종 적 공격력],MATCH(표45[[#This Row],[스테이지]],표1_58[스테이지],0)),"")</f>
        <v>855</v>
      </c>
      <c r="R222" s="13">
        <f>IFERROR(IF(표45[[#This Row],[적 공격력]]/표45[[#This Row],[플레이어 체력]]&gt;=1,100%,표45[[#This Row],[적 공격력]]/표45[[#This Row],[플레이어 체력]]),"")</f>
        <v>1</v>
      </c>
    </row>
    <row r="223" spans="2:18">
      <c r="B223" s="2">
        <v>184</v>
      </c>
      <c r="C223" s="5">
        <f>IF(표42[[#This Row],[No.]]&lt;=$E$3,표42[[#This Row],[No.]],"")</f>
        <v>184</v>
      </c>
      <c r="D223" s="2">
        <f>IFERROR(INDEX(표1_5[최종 적 체력],MATCH(표42[[#This Row],[스테이지]],표1_5[스테이지],0)),"")</f>
        <v>3565</v>
      </c>
      <c r="E223" s="2">
        <f>IFERROR(IF(표42[[#This Row],[스테이지]]&lt;=표43[표시 스테이지],표46[플레이어 공격력],""),"")</f>
        <v>30</v>
      </c>
      <c r="F223" s="2">
        <f>IFERROR(INDEX(표1_5112[최종 적 공격 딜레이],MATCH(표42[[#This Row],[스테이지]],표1_5112[스테이지],0)),"")</f>
        <v>1</v>
      </c>
      <c r="G223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119</v>
      </c>
      <c r="H223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121</v>
      </c>
      <c r="I223" s="5">
        <f>IFERROR(IF(표42[[#This Row],[스테이지]]=1,표42[[#This Row],[예상 소모 시간(초)]],$I222+표42[[#This Row],[예상 소모 시간(초)]]),"")</f>
        <v>13992</v>
      </c>
      <c r="J223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234</v>
      </c>
      <c r="K223" s="5">
        <f>IFERROR(INDEX(표1_51121417202332[누적 플레이어 획득 재화량],MATCH(표42[[#This Row],[스테이지]],표1_51121417202332[스테이지],0)),"")</f>
        <v>33515</v>
      </c>
      <c r="L223" s="5">
        <f>IFERROR(INDEX(표1_511214172023[누적 획득 경험치],MATCH(표42[[#This Row],[스테이지]],표1_511214172023[스테이지],0)),"")</f>
        <v>53575</v>
      </c>
      <c r="N223" s="2">
        <v>184</v>
      </c>
      <c r="O223" s="5">
        <f>IF(표45[[#This Row],[No.]]&lt;=$E$3,표45[[#This Row],[No.]],"")</f>
        <v>184</v>
      </c>
      <c r="P223" s="2">
        <f>IFERROR(IF(표45[[#This Row],[스테이지]]&lt;=표43[표시 스테이지],표46[플레이어 체력],""),"")</f>
        <v>100</v>
      </c>
      <c r="Q223" s="2">
        <f>IFERROR(INDEX(표1_58[최종 적 공격력],MATCH(표45[[#This Row],[스테이지]],표1_58[스테이지],0)),"")</f>
        <v>857.5</v>
      </c>
      <c r="R223" s="13">
        <f>IFERROR(IF(표45[[#This Row],[적 공격력]]/표45[[#This Row],[플레이어 체력]]&gt;=1,100%,표45[[#This Row],[적 공격력]]/표45[[#This Row],[플레이어 체력]]),"")</f>
        <v>1</v>
      </c>
    </row>
    <row r="224" spans="2:18">
      <c r="B224" s="2">
        <v>185</v>
      </c>
      <c r="C224" s="5">
        <f>IF(표42[[#This Row],[No.]]&lt;=$E$3,표42[[#This Row],[No.]],"")</f>
        <v>185</v>
      </c>
      <c r="D224" s="2">
        <f>IFERROR(INDEX(표1_5[최종 적 체력],MATCH(표42[[#This Row],[스테이지]],표1_5[스테이지],0)),"")</f>
        <v>3580</v>
      </c>
      <c r="E224" s="2">
        <f>IFERROR(IF(표42[[#This Row],[스테이지]]&lt;=표43[표시 스테이지],표46[플레이어 공격력],""),"")</f>
        <v>30</v>
      </c>
      <c r="F224" s="2">
        <f>IFERROR(INDEX(표1_5112[최종 적 공격 딜레이],MATCH(표42[[#This Row],[스테이지]],표1_5112[스테이지],0)),"")</f>
        <v>1</v>
      </c>
      <c r="G224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120</v>
      </c>
      <c r="H224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122</v>
      </c>
      <c r="I224" s="5">
        <f>IFERROR(IF(표42[[#This Row],[스테이지]]=1,표42[[#This Row],[예상 소모 시간(초)]],$I223+표42[[#This Row],[예상 소모 시간(초)]]),"")</f>
        <v>14114</v>
      </c>
      <c r="J224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236</v>
      </c>
      <c r="K224" s="5">
        <f>IFERROR(INDEX(표1_51121417202332[누적 플레이어 획득 재화량],MATCH(표42[[#This Row],[스테이지]],표1_51121417202332[스테이지],0)),"")</f>
        <v>33552</v>
      </c>
      <c r="L224" s="5">
        <f>IFERROR(INDEX(표1_511214172023[누적 획득 경험치],MATCH(표42[[#This Row],[스테이지]],표1_511214172023[스테이지],0)),"")</f>
        <v>53612</v>
      </c>
      <c r="N224" s="2">
        <v>185</v>
      </c>
      <c r="O224" s="5">
        <f>IF(표45[[#This Row],[No.]]&lt;=$E$3,표45[[#This Row],[No.]],"")</f>
        <v>185</v>
      </c>
      <c r="P224" s="2">
        <f>IFERROR(IF(표45[[#This Row],[스테이지]]&lt;=표43[표시 스테이지],표46[플레이어 체력],""),"")</f>
        <v>100</v>
      </c>
      <c r="Q224" s="2">
        <f>IFERROR(INDEX(표1_58[최종 적 공격력],MATCH(표45[[#This Row],[스테이지]],표1_58[스테이지],0)),"")</f>
        <v>860</v>
      </c>
      <c r="R224" s="13">
        <f>IFERROR(IF(표45[[#This Row],[적 공격력]]/표45[[#This Row],[플레이어 체력]]&gt;=1,100%,표45[[#This Row],[적 공격력]]/표45[[#This Row],[플레이어 체력]]),"")</f>
        <v>1</v>
      </c>
    </row>
    <row r="225" spans="2:18">
      <c r="B225" s="2">
        <v>186</v>
      </c>
      <c r="C225" s="5">
        <f>IF(표42[[#This Row],[No.]]&lt;=$E$3,표42[[#This Row],[No.]],"")</f>
        <v>186</v>
      </c>
      <c r="D225" s="2">
        <f>IFERROR(INDEX(표1_5[최종 적 체력],MATCH(표42[[#This Row],[스테이지]],표1_5[스테이지],0)),"")</f>
        <v>3595</v>
      </c>
      <c r="E225" s="2">
        <f>IFERROR(IF(표42[[#This Row],[스테이지]]&lt;=표43[표시 스테이지],표46[플레이어 공격력],""),"")</f>
        <v>30</v>
      </c>
      <c r="F225" s="2">
        <f>IFERROR(INDEX(표1_5112[최종 적 공격 딜레이],MATCH(표42[[#This Row],[스테이지]],표1_5112[스테이지],0)),"")</f>
        <v>1</v>
      </c>
      <c r="G225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120</v>
      </c>
      <c r="H225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122</v>
      </c>
      <c r="I225" s="5">
        <f>IFERROR(IF(표42[[#This Row],[스테이지]]=1,표42[[#This Row],[예상 소모 시간(초)]],$I224+표42[[#This Row],[예상 소모 시간(초)]]),"")</f>
        <v>14236</v>
      </c>
      <c r="J225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238</v>
      </c>
      <c r="K225" s="5">
        <f>IFERROR(INDEX(표1_51121417202332[누적 플레이어 획득 재화량],MATCH(표42[[#This Row],[스테이지]],표1_51121417202332[스테이지],0)),"")</f>
        <v>33589</v>
      </c>
      <c r="L225" s="5">
        <f>IFERROR(INDEX(표1_511214172023[누적 획득 경험치],MATCH(표42[[#This Row],[스테이지]],표1_511214172023[스테이지],0)),"")</f>
        <v>53649</v>
      </c>
      <c r="N225" s="2">
        <v>186</v>
      </c>
      <c r="O225" s="5">
        <f>IF(표45[[#This Row],[No.]]&lt;=$E$3,표45[[#This Row],[No.]],"")</f>
        <v>186</v>
      </c>
      <c r="P225" s="2">
        <f>IFERROR(IF(표45[[#This Row],[스테이지]]&lt;=표43[표시 스테이지],표46[플레이어 체력],""),"")</f>
        <v>100</v>
      </c>
      <c r="Q225" s="2">
        <f>IFERROR(INDEX(표1_58[최종 적 공격력],MATCH(표45[[#This Row],[스테이지]],표1_58[스테이지],0)),"")</f>
        <v>862.5</v>
      </c>
      <c r="R225" s="13">
        <f>IFERROR(IF(표45[[#This Row],[적 공격력]]/표45[[#This Row],[플레이어 체력]]&gt;=1,100%,표45[[#This Row],[적 공격력]]/표45[[#This Row],[플레이어 체력]]),"")</f>
        <v>1</v>
      </c>
    </row>
    <row r="226" spans="2:18">
      <c r="B226" s="2">
        <v>187</v>
      </c>
      <c r="C226" s="5">
        <f>IF(표42[[#This Row],[No.]]&lt;=$E$3,표42[[#This Row],[No.]],"")</f>
        <v>187</v>
      </c>
      <c r="D226" s="2">
        <f>IFERROR(INDEX(표1_5[최종 적 체력],MATCH(표42[[#This Row],[스테이지]],표1_5[스테이지],0)),"")</f>
        <v>3610</v>
      </c>
      <c r="E226" s="2">
        <f>IFERROR(IF(표42[[#This Row],[스테이지]]&lt;=표43[표시 스테이지],표46[플레이어 공격력],""),"")</f>
        <v>30</v>
      </c>
      <c r="F226" s="2">
        <f>IFERROR(INDEX(표1_5112[최종 적 공격 딜레이],MATCH(표42[[#This Row],[스테이지]],표1_5112[스테이지],0)),"")</f>
        <v>1</v>
      </c>
      <c r="G226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121</v>
      </c>
      <c r="H226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123</v>
      </c>
      <c r="I226" s="5">
        <f>IFERROR(IF(표42[[#This Row],[스테이지]]=1,표42[[#This Row],[예상 소모 시간(초)]],$I225+표42[[#This Row],[예상 소모 시간(초)]]),"")</f>
        <v>14359</v>
      </c>
      <c r="J226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240</v>
      </c>
      <c r="K226" s="5">
        <f>IFERROR(INDEX(표1_51121417202332[누적 플레이어 획득 재화량],MATCH(표42[[#This Row],[스테이지]],표1_51121417202332[스테이지],0)),"")</f>
        <v>33626</v>
      </c>
      <c r="L226" s="5">
        <f>IFERROR(INDEX(표1_511214172023[누적 획득 경험치],MATCH(표42[[#This Row],[스테이지]],표1_511214172023[스테이지],0)),"")</f>
        <v>53686</v>
      </c>
      <c r="N226" s="2">
        <v>187</v>
      </c>
      <c r="O226" s="5">
        <f>IF(표45[[#This Row],[No.]]&lt;=$E$3,표45[[#This Row],[No.]],"")</f>
        <v>187</v>
      </c>
      <c r="P226" s="2">
        <f>IFERROR(IF(표45[[#This Row],[스테이지]]&lt;=표43[표시 스테이지],표46[플레이어 체력],""),"")</f>
        <v>100</v>
      </c>
      <c r="Q226" s="2">
        <f>IFERROR(INDEX(표1_58[최종 적 공격력],MATCH(표45[[#This Row],[스테이지]],표1_58[스테이지],0)),"")</f>
        <v>865</v>
      </c>
      <c r="R226" s="13">
        <f>IFERROR(IF(표45[[#This Row],[적 공격력]]/표45[[#This Row],[플레이어 체력]]&gt;=1,100%,표45[[#This Row],[적 공격력]]/표45[[#This Row],[플레이어 체력]]),"")</f>
        <v>1</v>
      </c>
    </row>
    <row r="227" spans="2:18">
      <c r="B227" s="2">
        <v>188</v>
      </c>
      <c r="C227" s="5">
        <f>IF(표42[[#This Row],[No.]]&lt;=$E$3,표42[[#This Row],[No.]],"")</f>
        <v>188</v>
      </c>
      <c r="D227" s="2">
        <f>IFERROR(INDEX(표1_5[최종 적 체력],MATCH(표42[[#This Row],[스테이지]],표1_5[스테이지],0)),"")</f>
        <v>3625</v>
      </c>
      <c r="E227" s="2">
        <f>IFERROR(IF(표42[[#This Row],[스테이지]]&lt;=표43[표시 스테이지],표46[플레이어 공격력],""),"")</f>
        <v>30</v>
      </c>
      <c r="F227" s="2">
        <f>IFERROR(INDEX(표1_5112[최종 적 공격 딜레이],MATCH(표42[[#This Row],[스테이지]],표1_5112[스테이지],0)),"")</f>
        <v>1</v>
      </c>
      <c r="G227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121</v>
      </c>
      <c r="H227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123</v>
      </c>
      <c r="I227" s="5">
        <f>IFERROR(IF(표42[[#This Row],[스테이지]]=1,표42[[#This Row],[예상 소모 시간(초)]],$I226+표42[[#This Row],[예상 소모 시간(초)]]),"")</f>
        <v>14482</v>
      </c>
      <c r="J227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242</v>
      </c>
      <c r="K227" s="5">
        <f>IFERROR(INDEX(표1_51121417202332[누적 플레이어 획득 재화량],MATCH(표42[[#This Row],[스테이지]],표1_51121417202332[스테이지],0)),"")</f>
        <v>33663</v>
      </c>
      <c r="L227" s="5">
        <f>IFERROR(INDEX(표1_511214172023[누적 획득 경험치],MATCH(표42[[#This Row],[스테이지]],표1_511214172023[스테이지],0)),"")</f>
        <v>53723</v>
      </c>
      <c r="N227" s="2">
        <v>188</v>
      </c>
      <c r="O227" s="5">
        <f>IF(표45[[#This Row],[No.]]&lt;=$E$3,표45[[#This Row],[No.]],"")</f>
        <v>188</v>
      </c>
      <c r="P227" s="2">
        <f>IFERROR(IF(표45[[#This Row],[스테이지]]&lt;=표43[표시 스테이지],표46[플레이어 체력],""),"")</f>
        <v>100</v>
      </c>
      <c r="Q227" s="2">
        <f>IFERROR(INDEX(표1_58[최종 적 공격력],MATCH(표45[[#This Row],[스테이지]],표1_58[스테이지],0)),"")</f>
        <v>867.5</v>
      </c>
      <c r="R227" s="13">
        <f>IFERROR(IF(표45[[#This Row],[적 공격력]]/표45[[#This Row],[플레이어 체력]]&gt;=1,100%,표45[[#This Row],[적 공격력]]/표45[[#This Row],[플레이어 체력]]),"")</f>
        <v>1</v>
      </c>
    </row>
    <row r="228" spans="2:18">
      <c r="B228" s="2">
        <v>189</v>
      </c>
      <c r="C228" s="5">
        <f>IF(표42[[#This Row],[No.]]&lt;=$E$3,표42[[#This Row],[No.]],"")</f>
        <v>189</v>
      </c>
      <c r="D228" s="2">
        <f>IFERROR(INDEX(표1_5[최종 적 체력],MATCH(표42[[#This Row],[스테이지]],표1_5[스테이지],0)),"")</f>
        <v>3640</v>
      </c>
      <c r="E228" s="2">
        <f>IFERROR(IF(표42[[#This Row],[스테이지]]&lt;=표43[표시 스테이지],표46[플레이어 공격력],""),"")</f>
        <v>30</v>
      </c>
      <c r="F228" s="2">
        <f>IFERROR(INDEX(표1_5112[최종 적 공격 딜레이],MATCH(표42[[#This Row],[스테이지]],표1_5112[스테이지],0)),"")</f>
        <v>1</v>
      </c>
      <c r="G228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122</v>
      </c>
      <c r="H228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124</v>
      </c>
      <c r="I228" s="5">
        <f>IFERROR(IF(표42[[#This Row],[스테이지]]=1,표42[[#This Row],[예상 소모 시간(초)]],$I227+표42[[#This Row],[예상 소모 시간(초)]]),"")</f>
        <v>14606</v>
      </c>
      <c r="J228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244</v>
      </c>
      <c r="K228" s="5">
        <f>IFERROR(INDEX(표1_51121417202332[누적 플레이어 획득 재화량],MATCH(표42[[#This Row],[스테이지]],표1_51121417202332[스테이지],0)),"")</f>
        <v>33700</v>
      </c>
      <c r="L228" s="5">
        <f>IFERROR(INDEX(표1_511214172023[누적 획득 경험치],MATCH(표42[[#This Row],[스테이지]],표1_511214172023[스테이지],0)),"")</f>
        <v>53760</v>
      </c>
      <c r="N228" s="2">
        <v>189</v>
      </c>
      <c r="O228" s="5">
        <f>IF(표45[[#This Row],[No.]]&lt;=$E$3,표45[[#This Row],[No.]],"")</f>
        <v>189</v>
      </c>
      <c r="P228" s="2">
        <f>IFERROR(IF(표45[[#This Row],[스테이지]]&lt;=표43[표시 스테이지],표46[플레이어 체력],""),"")</f>
        <v>100</v>
      </c>
      <c r="Q228" s="2">
        <f>IFERROR(INDEX(표1_58[최종 적 공격력],MATCH(표45[[#This Row],[스테이지]],표1_58[스테이지],0)),"")</f>
        <v>870</v>
      </c>
      <c r="R228" s="13">
        <f>IFERROR(IF(표45[[#This Row],[적 공격력]]/표45[[#This Row],[플레이어 체력]]&gt;=1,100%,표45[[#This Row],[적 공격력]]/표45[[#This Row],[플레이어 체력]]),"")</f>
        <v>1</v>
      </c>
    </row>
    <row r="229" spans="2:18">
      <c r="B229" s="2">
        <v>190</v>
      </c>
      <c r="C229" s="5">
        <f>IF(표42[[#This Row],[No.]]&lt;=$E$3,표42[[#This Row],[No.]],"")</f>
        <v>190</v>
      </c>
      <c r="D229" s="2">
        <f>IFERROR(INDEX(표1_5[최종 적 체력],MATCH(표42[[#This Row],[스테이지]],표1_5[스테이지],0)),"")</f>
        <v>3655</v>
      </c>
      <c r="E229" s="2">
        <f>IFERROR(IF(표42[[#This Row],[스테이지]]&lt;=표43[표시 스테이지],표46[플레이어 공격력],""),"")</f>
        <v>30</v>
      </c>
      <c r="F229" s="2">
        <f>IFERROR(INDEX(표1_5112[최종 적 공격 딜레이],MATCH(표42[[#This Row],[스테이지]],표1_5112[스테이지],0)),"")</f>
        <v>1</v>
      </c>
      <c r="G229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122</v>
      </c>
      <c r="H229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124</v>
      </c>
      <c r="I229" s="5">
        <f>IFERROR(IF(표42[[#This Row],[스테이지]]=1,표42[[#This Row],[예상 소모 시간(초)]],$I228+표42[[#This Row],[예상 소모 시간(초)]]),"")</f>
        <v>14730</v>
      </c>
      <c r="J229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246</v>
      </c>
      <c r="K229" s="5">
        <f>IFERROR(INDEX(표1_51121417202332[누적 플레이어 획득 재화량],MATCH(표42[[#This Row],[스테이지]],표1_51121417202332[스테이지],0)),"")</f>
        <v>33738</v>
      </c>
      <c r="L229" s="5">
        <f>IFERROR(INDEX(표1_511214172023[누적 획득 경험치],MATCH(표42[[#This Row],[스테이지]],표1_511214172023[스테이지],0)),"")</f>
        <v>53798</v>
      </c>
      <c r="N229" s="2">
        <v>190</v>
      </c>
      <c r="O229" s="5">
        <f>IF(표45[[#This Row],[No.]]&lt;=$E$3,표45[[#This Row],[No.]],"")</f>
        <v>190</v>
      </c>
      <c r="P229" s="2">
        <f>IFERROR(IF(표45[[#This Row],[스테이지]]&lt;=표43[표시 스테이지],표46[플레이어 체력],""),"")</f>
        <v>100</v>
      </c>
      <c r="Q229" s="2">
        <f>IFERROR(INDEX(표1_58[최종 적 공격력],MATCH(표45[[#This Row],[스테이지]],표1_58[스테이지],0)),"")</f>
        <v>872.5</v>
      </c>
      <c r="R229" s="13">
        <f>IFERROR(IF(표45[[#This Row],[적 공격력]]/표45[[#This Row],[플레이어 체력]]&gt;=1,100%,표45[[#This Row],[적 공격력]]/표45[[#This Row],[플레이어 체력]]),"")</f>
        <v>1</v>
      </c>
    </row>
    <row r="230" spans="2:18">
      <c r="B230" s="2">
        <v>191</v>
      </c>
      <c r="C230" s="5">
        <f>IF(표42[[#This Row],[No.]]&lt;=$E$3,표42[[#This Row],[No.]],"")</f>
        <v>191</v>
      </c>
      <c r="D230" s="2">
        <f>IFERROR(INDEX(표1_5[최종 적 체력],MATCH(표42[[#This Row],[스테이지]],표1_5[스테이지],0)),"")</f>
        <v>3710</v>
      </c>
      <c r="E230" s="2">
        <f>IFERROR(IF(표42[[#This Row],[스테이지]]&lt;=표43[표시 스테이지],표46[플레이어 공격력],""),"")</f>
        <v>30</v>
      </c>
      <c r="F230" s="2">
        <f>IFERROR(INDEX(표1_5112[최종 적 공격 딜레이],MATCH(표42[[#This Row],[스테이지]],표1_5112[스테이지],0)),"")</f>
        <v>1</v>
      </c>
      <c r="G230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124</v>
      </c>
      <c r="H230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128</v>
      </c>
      <c r="I230" s="5">
        <f>IFERROR(IF(표42[[#This Row],[스테이지]]=1,표42[[#This Row],[예상 소모 시간(초)]],$I229+표42[[#This Row],[예상 소모 시간(초)]]),"")</f>
        <v>14858</v>
      </c>
      <c r="J230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248</v>
      </c>
      <c r="K230" s="5">
        <f>IFERROR(INDEX(표1_51121417202332[누적 플레이어 획득 재화량],MATCH(표42[[#This Row],[스테이지]],표1_51121417202332[스테이지],0)),"")</f>
        <v>33776</v>
      </c>
      <c r="L230" s="5">
        <f>IFERROR(INDEX(표1_511214172023[누적 획득 경험치],MATCH(표42[[#This Row],[스테이지]],표1_511214172023[스테이지],0)),"")</f>
        <v>53836</v>
      </c>
      <c r="N230" s="2">
        <v>191</v>
      </c>
      <c r="O230" s="5">
        <f>IF(표45[[#This Row],[No.]]&lt;=$E$3,표45[[#This Row],[No.]],"")</f>
        <v>191</v>
      </c>
      <c r="P230" s="2">
        <f>IFERROR(IF(표45[[#This Row],[스테이지]]&lt;=표43[표시 스테이지],표46[플레이어 체력],""),"")</f>
        <v>100</v>
      </c>
      <c r="Q230" s="2">
        <f>IFERROR(INDEX(표1_58[최종 적 공격력],MATCH(표45[[#This Row],[스테이지]],표1_58[스테이지],0)),"")</f>
        <v>895</v>
      </c>
      <c r="R230" s="13">
        <f>IFERROR(IF(표45[[#This Row],[적 공격력]]/표45[[#This Row],[플레이어 체력]]&gt;=1,100%,표45[[#This Row],[적 공격력]]/표45[[#This Row],[플레이어 체력]]),"")</f>
        <v>1</v>
      </c>
    </row>
    <row r="231" spans="2:18">
      <c r="B231" s="2">
        <v>192</v>
      </c>
      <c r="C231" s="5">
        <f>IF(표42[[#This Row],[No.]]&lt;=$E$3,표42[[#This Row],[No.]],"")</f>
        <v>192</v>
      </c>
      <c r="D231" s="2">
        <f>IFERROR(INDEX(표1_5[최종 적 체력],MATCH(표42[[#This Row],[스테이지]],표1_5[스테이지],0)),"")</f>
        <v>3725</v>
      </c>
      <c r="E231" s="2">
        <f>IFERROR(IF(표42[[#This Row],[스테이지]]&lt;=표43[표시 스테이지],표46[플레이어 공격력],""),"")</f>
        <v>30</v>
      </c>
      <c r="F231" s="2">
        <f>IFERROR(INDEX(표1_5112[최종 적 공격 딜레이],MATCH(표42[[#This Row],[스테이지]],표1_5112[스테이지],0)),"")</f>
        <v>1</v>
      </c>
      <c r="G231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125</v>
      </c>
      <c r="H231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127</v>
      </c>
      <c r="I231" s="5">
        <f>IFERROR(IF(표42[[#This Row],[스테이지]]=1,표42[[#This Row],[예상 소모 시간(초)]],$I230+표42[[#This Row],[예상 소모 시간(초)]]),"")</f>
        <v>14985</v>
      </c>
      <c r="J231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250</v>
      </c>
      <c r="K231" s="5">
        <f>IFERROR(INDEX(표1_51121417202332[누적 플레이어 획득 재화량],MATCH(표42[[#This Row],[스테이지]],표1_51121417202332[스테이지],0)),"")</f>
        <v>33814</v>
      </c>
      <c r="L231" s="5">
        <f>IFERROR(INDEX(표1_511214172023[누적 획득 경험치],MATCH(표42[[#This Row],[스테이지]],표1_511214172023[스테이지],0)),"")</f>
        <v>53874</v>
      </c>
      <c r="N231" s="2">
        <v>192</v>
      </c>
      <c r="O231" s="5">
        <f>IF(표45[[#This Row],[No.]]&lt;=$E$3,표45[[#This Row],[No.]],"")</f>
        <v>192</v>
      </c>
      <c r="P231" s="2">
        <f>IFERROR(IF(표45[[#This Row],[스테이지]]&lt;=표43[표시 스테이지],표46[플레이어 체력],""),"")</f>
        <v>100</v>
      </c>
      <c r="Q231" s="2">
        <f>IFERROR(INDEX(표1_58[최종 적 공격력],MATCH(표45[[#This Row],[스테이지]],표1_58[스테이지],0)),"")</f>
        <v>897.5</v>
      </c>
      <c r="R231" s="13">
        <f>IFERROR(IF(표45[[#This Row],[적 공격력]]/표45[[#This Row],[플레이어 체력]]&gt;=1,100%,표45[[#This Row],[적 공격력]]/표45[[#This Row],[플레이어 체력]]),"")</f>
        <v>1</v>
      </c>
    </row>
    <row r="232" spans="2:18">
      <c r="B232" s="2">
        <v>193</v>
      </c>
      <c r="C232" s="5">
        <f>IF(표42[[#This Row],[No.]]&lt;=$E$3,표42[[#This Row],[No.]],"")</f>
        <v>193</v>
      </c>
      <c r="D232" s="2">
        <f>IFERROR(INDEX(표1_5[최종 적 체력],MATCH(표42[[#This Row],[스테이지]],표1_5[스테이지],0)),"")</f>
        <v>3740</v>
      </c>
      <c r="E232" s="2">
        <f>IFERROR(IF(표42[[#This Row],[스테이지]]&lt;=표43[표시 스테이지],표46[플레이어 공격력],""),"")</f>
        <v>30</v>
      </c>
      <c r="F232" s="2">
        <f>IFERROR(INDEX(표1_5112[최종 적 공격 딜레이],MATCH(표42[[#This Row],[스테이지]],표1_5112[스테이지],0)),"")</f>
        <v>1</v>
      </c>
      <c r="G232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125</v>
      </c>
      <c r="H232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127</v>
      </c>
      <c r="I232" s="5">
        <f>IFERROR(IF(표42[[#This Row],[스테이지]]=1,표42[[#This Row],[예상 소모 시간(초)]],$I231+표42[[#This Row],[예상 소모 시간(초)]]),"")</f>
        <v>15112</v>
      </c>
      <c r="J232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252</v>
      </c>
      <c r="K232" s="5">
        <f>IFERROR(INDEX(표1_51121417202332[누적 플레이어 획득 재화량],MATCH(표42[[#This Row],[스테이지]],표1_51121417202332[스테이지],0)),"")</f>
        <v>33852</v>
      </c>
      <c r="L232" s="5">
        <f>IFERROR(INDEX(표1_511214172023[누적 획득 경험치],MATCH(표42[[#This Row],[스테이지]],표1_511214172023[스테이지],0)),"")</f>
        <v>53912</v>
      </c>
      <c r="N232" s="2">
        <v>193</v>
      </c>
      <c r="O232" s="5">
        <f>IF(표45[[#This Row],[No.]]&lt;=$E$3,표45[[#This Row],[No.]],"")</f>
        <v>193</v>
      </c>
      <c r="P232" s="2">
        <f>IFERROR(IF(표45[[#This Row],[스테이지]]&lt;=표43[표시 스테이지],표46[플레이어 체력],""),"")</f>
        <v>100</v>
      </c>
      <c r="Q232" s="2">
        <f>IFERROR(INDEX(표1_58[최종 적 공격력],MATCH(표45[[#This Row],[스테이지]],표1_58[스테이지],0)),"")</f>
        <v>900</v>
      </c>
      <c r="R232" s="13">
        <f>IFERROR(IF(표45[[#This Row],[적 공격력]]/표45[[#This Row],[플레이어 체력]]&gt;=1,100%,표45[[#This Row],[적 공격력]]/표45[[#This Row],[플레이어 체력]]),"")</f>
        <v>1</v>
      </c>
    </row>
    <row r="233" spans="2:18">
      <c r="B233" s="2">
        <v>194</v>
      </c>
      <c r="C233" s="5">
        <f>IF(표42[[#This Row],[No.]]&lt;=$E$3,표42[[#This Row],[No.]],"")</f>
        <v>194</v>
      </c>
      <c r="D233" s="2">
        <f>IFERROR(INDEX(표1_5[최종 적 체력],MATCH(표42[[#This Row],[스테이지]],표1_5[스테이지],0)),"")</f>
        <v>3755</v>
      </c>
      <c r="E233" s="2">
        <f>IFERROR(IF(표42[[#This Row],[스테이지]]&lt;=표43[표시 스테이지],표46[플레이어 공격력],""),"")</f>
        <v>30</v>
      </c>
      <c r="F233" s="2">
        <f>IFERROR(INDEX(표1_5112[최종 적 공격 딜레이],MATCH(표42[[#This Row],[스테이지]],표1_5112[스테이지],0)),"")</f>
        <v>1</v>
      </c>
      <c r="G233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126</v>
      </c>
      <c r="H233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128</v>
      </c>
      <c r="I233" s="5">
        <f>IFERROR(IF(표42[[#This Row],[스테이지]]=1,표42[[#This Row],[예상 소모 시간(초)]],$I232+표42[[#This Row],[예상 소모 시간(초)]]),"")</f>
        <v>15240</v>
      </c>
      <c r="J233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254</v>
      </c>
      <c r="K233" s="5">
        <f>IFERROR(INDEX(표1_51121417202332[누적 플레이어 획득 재화량],MATCH(표42[[#This Row],[스테이지]],표1_51121417202332[스테이지],0)),"")</f>
        <v>33890</v>
      </c>
      <c r="L233" s="5">
        <f>IFERROR(INDEX(표1_511214172023[누적 획득 경험치],MATCH(표42[[#This Row],[스테이지]],표1_511214172023[스테이지],0)),"")</f>
        <v>53950</v>
      </c>
      <c r="N233" s="2">
        <v>194</v>
      </c>
      <c r="O233" s="5">
        <f>IF(표45[[#This Row],[No.]]&lt;=$E$3,표45[[#This Row],[No.]],"")</f>
        <v>194</v>
      </c>
      <c r="P233" s="2">
        <f>IFERROR(IF(표45[[#This Row],[스테이지]]&lt;=표43[표시 스테이지],표46[플레이어 체력],""),"")</f>
        <v>100</v>
      </c>
      <c r="Q233" s="2">
        <f>IFERROR(INDEX(표1_58[최종 적 공격력],MATCH(표45[[#This Row],[스테이지]],표1_58[스테이지],0)),"")</f>
        <v>902.5</v>
      </c>
      <c r="R233" s="13">
        <f>IFERROR(IF(표45[[#This Row],[적 공격력]]/표45[[#This Row],[플레이어 체력]]&gt;=1,100%,표45[[#This Row],[적 공격력]]/표45[[#This Row],[플레이어 체력]]),"")</f>
        <v>1</v>
      </c>
    </row>
    <row r="234" spans="2:18">
      <c r="B234" s="2">
        <v>195</v>
      </c>
      <c r="C234" s="5">
        <f>IF(표42[[#This Row],[No.]]&lt;=$E$3,표42[[#This Row],[No.]],"")</f>
        <v>195</v>
      </c>
      <c r="D234" s="2">
        <f>IFERROR(INDEX(표1_5[최종 적 체력],MATCH(표42[[#This Row],[스테이지]],표1_5[스테이지],0)),"")</f>
        <v>3770</v>
      </c>
      <c r="E234" s="2">
        <f>IFERROR(IF(표42[[#This Row],[스테이지]]&lt;=표43[표시 스테이지],표46[플레이어 공격력],""),"")</f>
        <v>30</v>
      </c>
      <c r="F234" s="2">
        <f>IFERROR(INDEX(표1_5112[최종 적 공격 딜레이],MATCH(표42[[#This Row],[스테이지]],표1_5112[스테이지],0)),"")</f>
        <v>1</v>
      </c>
      <c r="G234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126</v>
      </c>
      <c r="H234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128</v>
      </c>
      <c r="I234" s="5">
        <f>IFERROR(IF(표42[[#This Row],[스테이지]]=1,표42[[#This Row],[예상 소모 시간(초)]],$I233+표42[[#This Row],[예상 소모 시간(초)]]),"")</f>
        <v>15368</v>
      </c>
      <c r="J234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257</v>
      </c>
      <c r="K234" s="5">
        <f>IFERROR(INDEX(표1_51121417202332[누적 플레이어 획득 재화량],MATCH(표42[[#This Row],[스테이지]],표1_51121417202332[스테이지],0)),"")</f>
        <v>33929</v>
      </c>
      <c r="L234" s="5">
        <f>IFERROR(INDEX(표1_511214172023[누적 획득 경험치],MATCH(표42[[#This Row],[스테이지]],표1_511214172023[스테이지],0)),"")</f>
        <v>53989</v>
      </c>
      <c r="N234" s="2">
        <v>195</v>
      </c>
      <c r="O234" s="5">
        <f>IF(표45[[#This Row],[No.]]&lt;=$E$3,표45[[#This Row],[No.]],"")</f>
        <v>195</v>
      </c>
      <c r="P234" s="2">
        <f>IFERROR(IF(표45[[#This Row],[스테이지]]&lt;=표43[표시 스테이지],표46[플레이어 체력],""),"")</f>
        <v>100</v>
      </c>
      <c r="Q234" s="2">
        <f>IFERROR(INDEX(표1_58[최종 적 공격력],MATCH(표45[[#This Row],[스테이지]],표1_58[스테이지],0)),"")</f>
        <v>905</v>
      </c>
      <c r="R234" s="13">
        <f>IFERROR(IF(표45[[#This Row],[적 공격력]]/표45[[#This Row],[플레이어 체력]]&gt;=1,100%,표45[[#This Row],[적 공격력]]/표45[[#This Row],[플레이어 체력]]),"")</f>
        <v>1</v>
      </c>
    </row>
    <row r="235" spans="2:18">
      <c r="B235" s="2">
        <v>196</v>
      </c>
      <c r="C235" s="5">
        <f>IF(표42[[#This Row],[No.]]&lt;=$E$3,표42[[#This Row],[No.]],"")</f>
        <v>196</v>
      </c>
      <c r="D235" s="2">
        <f>IFERROR(INDEX(표1_5[최종 적 체력],MATCH(표42[[#This Row],[스테이지]],표1_5[스테이지],0)),"")</f>
        <v>3785</v>
      </c>
      <c r="E235" s="2">
        <f>IFERROR(IF(표42[[#This Row],[스테이지]]&lt;=표43[표시 스테이지],표46[플레이어 공격력],""),"")</f>
        <v>30</v>
      </c>
      <c r="F235" s="2">
        <f>IFERROR(INDEX(표1_5112[최종 적 공격 딜레이],MATCH(표42[[#This Row],[스테이지]],표1_5112[스테이지],0)),"")</f>
        <v>1</v>
      </c>
      <c r="G235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127</v>
      </c>
      <c r="H235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129</v>
      </c>
      <c r="I235" s="5">
        <f>IFERROR(IF(표42[[#This Row],[스테이지]]=1,표42[[#This Row],[예상 소모 시간(초)]],$I234+표42[[#This Row],[예상 소모 시간(초)]]),"")</f>
        <v>15497</v>
      </c>
      <c r="J235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259</v>
      </c>
      <c r="K235" s="5">
        <f>IFERROR(INDEX(표1_51121417202332[누적 플레이어 획득 재화량],MATCH(표42[[#This Row],[스테이지]],표1_51121417202332[스테이지],0)),"")</f>
        <v>33983</v>
      </c>
      <c r="L235" s="5">
        <f>IFERROR(INDEX(표1_511214172023[누적 획득 경험치],MATCH(표42[[#This Row],[스테이지]],표1_511214172023[스테이지],0)),"")</f>
        <v>54048</v>
      </c>
      <c r="N235" s="2">
        <v>196</v>
      </c>
      <c r="O235" s="5">
        <f>IF(표45[[#This Row],[No.]]&lt;=$E$3,표45[[#This Row],[No.]],"")</f>
        <v>196</v>
      </c>
      <c r="P235" s="2">
        <f>IFERROR(IF(표45[[#This Row],[스테이지]]&lt;=표43[표시 스테이지],표46[플레이어 체력],""),"")</f>
        <v>100</v>
      </c>
      <c r="Q235" s="2">
        <f>IFERROR(INDEX(표1_58[최종 적 공격력],MATCH(표45[[#This Row],[스테이지]],표1_58[스테이지],0)),"")</f>
        <v>907.5</v>
      </c>
      <c r="R235" s="13">
        <f>IFERROR(IF(표45[[#This Row],[적 공격력]]/표45[[#This Row],[플레이어 체력]]&gt;=1,100%,표45[[#This Row],[적 공격력]]/표45[[#This Row],[플레이어 체력]]),"")</f>
        <v>1</v>
      </c>
    </row>
    <row r="236" spans="2:18">
      <c r="B236" s="2">
        <v>197</v>
      </c>
      <c r="C236" s="5">
        <f>IF(표42[[#This Row],[No.]]&lt;=$E$3,표42[[#This Row],[No.]],"")</f>
        <v>197</v>
      </c>
      <c r="D236" s="2">
        <f>IFERROR(INDEX(표1_5[최종 적 체력],MATCH(표42[[#This Row],[스테이지]],표1_5[스테이지],0)),"")</f>
        <v>3800</v>
      </c>
      <c r="E236" s="2">
        <f>IFERROR(IF(표42[[#This Row],[스테이지]]&lt;=표43[표시 스테이지],표46[플레이어 공격력],""),"")</f>
        <v>30</v>
      </c>
      <c r="F236" s="2">
        <f>IFERROR(INDEX(표1_5112[최종 적 공격 딜레이],MATCH(표42[[#This Row],[스테이지]],표1_5112[스테이지],0)),"")</f>
        <v>1</v>
      </c>
      <c r="G236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127</v>
      </c>
      <c r="H236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129</v>
      </c>
      <c r="I236" s="5">
        <f>IFERROR(IF(표42[[#This Row],[스테이지]]=1,표42[[#This Row],[예상 소모 시간(초)]],$I235+표42[[#This Row],[예상 소모 시간(초)]]),"")</f>
        <v>15626</v>
      </c>
      <c r="J236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261</v>
      </c>
      <c r="K236" s="5">
        <f>IFERROR(INDEX(표1_51121417202332[누적 플레이어 획득 재화량],MATCH(표42[[#This Row],[스테이지]],표1_51121417202332[스테이지],0)),"")</f>
        <v>34022</v>
      </c>
      <c r="L236" s="5">
        <f>IFERROR(INDEX(표1_511214172023[누적 획득 경험치],MATCH(표42[[#This Row],[스테이지]],표1_511214172023[스테이지],0)),"")</f>
        <v>54087</v>
      </c>
      <c r="N236" s="2">
        <v>197</v>
      </c>
      <c r="O236" s="5">
        <f>IF(표45[[#This Row],[No.]]&lt;=$E$3,표45[[#This Row],[No.]],"")</f>
        <v>197</v>
      </c>
      <c r="P236" s="2">
        <f>IFERROR(IF(표45[[#This Row],[스테이지]]&lt;=표43[표시 스테이지],표46[플레이어 체력],""),"")</f>
        <v>100</v>
      </c>
      <c r="Q236" s="2">
        <f>IFERROR(INDEX(표1_58[최종 적 공격력],MATCH(표45[[#This Row],[스테이지]],표1_58[스테이지],0)),"")</f>
        <v>910</v>
      </c>
      <c r="R236" s="13">
        <f>IFERROR(IF(표45[[#This Row],[적 공격력]]/표45[[#This Row],[플레이어 체력]]&gt;=1,100%,표45[[#This Row],[적 공격력]]/표45[[#This Row],[플레이어 체력]]),"")</f>
        <v>1</v>
      </c>
    </row>
    <row r="237" spans="2:18">
      <c r="B237" s="2">
        <v>198</v>
      </c>
      <c r="C237" s="5">
        <f>IF(표42[[#This Row],[No.]]&lt;=$E$3,표42[[#This Row],[No.]],"")</f>
        <v>198</v>
      </c>
      <c r="D237" s="2">
        <f>IFERROR(INDEX(표1_5[최종 적 체력],MATCH(표42[[#This Row],[스테이지]],표1_5[스테이지],0)),"")</f>
        <v>3815</v>
      </c>
      <c r="E237" s="2">
        <f>IFERROR(IF(표42[[#This Row],[스테이지]]&lt;=표43[표시 스테이지],표46[플레이어 공격력],""),"")</f>
        <v>30</v>
      </c>
      <c r="F237" s="2">
        <f>IFERROR(INDEX(표1_5112[최종 적 공격 딜레이],MATCH(표42[[#This Row],[스테이지]],표1_5112[스테이지],0)),"")</f>
        <v>1</v>
      </c>
      <c r="G237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128</v>
      </c>
      <c r="H237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130</v>
      </c>
      <c r="I237" s="5">
        <f>IFERROR(IF(표42[[#This Row],[스테이지]]=1,표42[[#This Row],[예상 소모 시간(초)]],$I236+표42[[#This Row],[예상 소모 시간(초)]]),"")</f>
        <v>15756</v>
      </c>
      <c r="J237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263</v>
      </c>
      <c r="K237" s="5">
        <f>IFERROR(INDEX(표1_51121417202332[누적 플레이어 획득 재화량],MATCH(표42[[#This Row],[스테이지]],표1_51121417202332[스테이지],0)),"")</f>
        <v>34061</v>
      </c>
      <c r="L237" s="5">
        <f>IFERROR(INDEX(표1_511214172023[누적 획득 경험치],MATCH(표42[[#This Row],[스테이지]],표1_511214172023[스테이지],0)),"")</f>
        <v>54126</v>
      </c>
      <c r="N237" s="2">
        <v>198</v>
      </c>
      <c r="O237" s="5">
        <f>IF(표45[[#This Row],[No.]]&lt;=$E$3,표45[[#This Row],[No.]],"")</f>
        <v>198</v>
      </c>
      <c r="P237" s="2">
        <f>IFERROR(IF(표45[[#This Row],[스테이지]]&lt;=표43[표시 스테이지],표46[플레이어 체력],""),"")</f>
        <v>100</v>
      </c>
      <c r="Q237" s="2">
        <f>IFERROR(INDEX(표1_58[최종 적 공격력],MATCH(표45[[#This Row],[스테이지]],표1_58[스테이지],0)),"")</f>
        <v>912.5</v>
      </c>
      <c r="R237" s="13">
        <f>IFERROR(IF(표45[[#This Row],[적 공격력]]/표45[[#This Row],[플레이어 체력]]&gt;=1,100%,표45[[#This Row],[적 공격력]]/표45[[#This Row],[플레이어 체력]]),"")</f>
        <v>1</v>
      </c>
    </row>
    <row r="238" spans="2:18">
      <c r="B238" s="2">
        <v>199</v>
      </c>
      <c r="C238" s="5">
        <f>IF(표42[[#This Row],[No.]]&lt;=$E$3,표42[[#This Row],[No.]],"")</f>
        <v>199</v>
      </c>
      <c r="D238" s="2">
        <f>IFERROR(INDEX(표1_5[최종 적 체력],MATCH(표42[[#This Row],[스테이지]],표1_5[스테이지],0)),"")</f>
        <v>3830</v>
      </c>
      <c r="E238" s="2">
        <f>IFERROR(IF(표42[[#This Row],[스테이지]]&lt;=표43[표시 스테이지],표46[플레이어 공격력],""),"")</f>
        <v>30</v>
      </c>
      <c r="F238" s="2">
        <f>IFERROR(INDEX(표1_5112[최종 적 공격 딜레이],MATCH(표42[[#This Row],[스테이지]],표1_5112[스테이지],0)),"")</f>
        <v>1</v>
      </c>
      <c r="G238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128</v>
      </c>
      <c r="H238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130</v>
      </c>
      <c r="I238" s="5">
        <f>IFERROR(IF(표42[[#This Row],[스테이지]]=1,표42[[#This Row],[예상 소모 시간(초)]],$I237+표42[[#This Row],[예상 소모 시간(초)]]),"")</f>
        <v>15886</v>
      </c>
      <c r="J238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265</v>
      </c>
      <c r="K238" s="5">
        <f>IFERROR(INDEX(표1_51121417202332[누적 플레이어 획득 재화량],MATCH(표42[[#This Row],[스테이지]],표1_51121417202332[스테이지],0)),"")</f>
        <v>34100</v>
      </c>
      <c r="L238" s="5">
        <f>IFERROR(INDEX(표1_511214172023[누적 획득 경험치],MATCH(표42[[#This Row],[스테이지]],표1_511214172023[스테이지],0)),"")</f>
        <v>54165</v>
      </c>
      <c r="N238" s="2">
        <v>199</v>
      </c>
      <c r="O238" s="5">
        <f>IF(표45[[#This Row],[No.]]&lt;=$E$3,표45[[#This Row],[No.]],"")</f>
        <v>199</v>
      </c>
      <c r="P238" s="2">
        <f>IFERROR(IF(표45[[#This Row],[스테이지]]&lt;=표43[표시 스테이지],표46[플레이어 체력],""),"")</f>
        <v>100</v>
      </c>
      <c r="Q238" s="2">
        <f>IFERROR(INDEX(표1_58[최종 적 공격력],MATCH(표45[[#This Row],[스테이지]],표1_58[스테이지],0)),"")</f>
        <v>915</v>
      </c>
      <c r="R238" s="13">
        <f>IFERROR(IF(표45[[#This Row],[적 공격력]]/표45[[#This Row],[플레이어 체력]]&gt;=1,100%,표45[[#This Row],[적 공격력]]/표45[[#This Row],[플레이어 체력]]),"")</f>
        <v>1</v>
      </c>
    </row>
    <row r="239" spans="2:18">
      <c r="B239" s="2">
        <v>200</v>
      </c>
      <c r="C239" s="5">
        <f>IF(표42[[#This Row],[No.]]&lt;=$E$3,표42[[#This Row],[No.]],"")</f>
        <v>200</v>
      </c>
      <c r="D239" s="2">
        <f>IFERROR(INDEX(표1_5[최종 적 체력],MATCH(표42[[#This Row],[스테이지]],표1_5[스테이지],0)),"")</f>
        <v>3845</v>
      </c>
      <c r="E239" s="2">
        <f>IFERROR(IF(표42[[#This Row],[스테이지]]&lt;=표43[표시 스테이지],표46[플레이어 공격력],""),"")</f>
        <v>30</v>
      </c>
      <c r="F239" s="2">
        <f>IFERROR(INDEX(표1_5112[최종 적 공격 딜레이],MATCH(표42[[#This Row],[스테이지]],표1_5112[스테이지],0)),"")</f>
        <v>1</v>
      </c>
      <c r="G239" s="5">
        <f>IFERROR(IF(표42[[#This Row],[스테이지]]&gt;표43[표시 스테이지],"",IF(MOD(표42[[#This Row],[적 체력]],표42[[#This Row],[플레이어 공격력]])&gt;0,QUOTIENT(표42[[#This Row],[적 체력]],표42[[#This Row],[플레이어 공격력]])+1,QUOTIENT(표42[[#This Row],[적 체력]],표42[[#This Row],[플레이어 공격력]]))),"")</f>
        <v>129</v>
      </c>
      <c r="H239" s="5">
        <f>IFERROR((표42[[#This Row],[적 공격 딜레이]]*표42[[#This Row],[플레이어 필요 공격 횟수]])+IF(표42[[#This Row],[스테이지]]&gt;표44[드래곤 전환 스테이지 간격],표44[드래곤 전환 시간],0)+IF(표42[[#This Row],[스테이지]]=1,0,IF(MOD(표42[[#This Row],[스테이지]]-1,표44[배경 전환 스테이지 간격])&gt;0,0,표44[배경 스테이지 전환 시간])),"")</f>
        <v>131</v>
      </c>
      <c r="I239" s="5">
        <f>IFERROR(IF(표42[[#This Row],[스테이지]]=1,표42[[#This Row],[예상 소모 시간(초)]],$I238+표42[[#This Row],[예상 소모 시간(초)]]),"")</f>
        <v>16017</v>
      </c>
      <c r="J239" s="5">
        <f>IFERROR(IF(표42[[#This Row],[누적 소모 시간(초)]]&lt;60,1,IF(MOD(표42[[#This Row],[누적 소모 시간(초)]],60)&gt;0,QUOTIENT(표42[[#This Row],[누적 소모 시간(초)]],60)+1,QUOTIENT(표42[[#This Row],[누적 소모 시간(초)]],60))),"")</f>
        <v>267</v>
      </c>
      <c r="K239" s="5">
        <f>IFERROR(INDEX(표1_51121417202332[누적 플레이어 획득 재화량],MATCH(표42[[#This Row],[스테이지]],표1_51121417202332[스테이지],0)),"")</f>
        <v>34140</v>
      </c>
      <c r="L239" s="5">
        <f>IFERROR(INDEX(표1_511214172023[누적 획득 경험치],MATCH(표42[[#This Row],[스테이지]],표1_511214172023[스테이지],0)),"")</f>
        <v>54205</v>
      </c>
      <c r="N239" s="2">
        <v>200</v>
      </c>
      <c r="O239" s="5">
        <f>IF(표45[[#This Row],[No.]]&lt;=$E$3,표45[[#This Row],[No.]],"")</f>
        <v>200</v>
      </c>
      <c r="P239" s="2">
        <f>IFERROR(IF(표45[[#This Row],[스테이지]]&lt;=표43[표시 스테이지],표46[플레이어 체력],""),"")</f>
        <v>100</v>
      </c>
      <c r="Q239" s="2">
        <f>IFERROR(INDEX(표1_58[최종 적 공격력],MATCH(표45[[#This Row],[스테이지]],표1_58[스테이지],0)),"")</f>
        <v>917.5</v>
      </c>
      <c r="R239" s="13">
        <f>IFERROR(IF(표45[[#This Row],[적 공격력]]/표45[[#This Row],[플레이어 체력]]&gt;=1,100%,표45[[#This Row],[적 공격력]]/표45[[#This Row],[플레이어 체력]]),"")</f>
        <v>1</v>
      </c>
    </row>
  </sheetData>
  <phoneticPr fontId="1" type="noConversion"/>
  <conditionalFormatting sqref="N40:R239">
    <cfRule type="expression" dxfId="146" priority="1">
      <formula>IF($R40=100%,TRUE,FALSE)</formula>
    </cfRule>
  </conditionalFormatting>
  <pageMargins left="0.7" right="0.7" top="0.75" bottom="0.75" header="0.3" footer="0.3"/>
  <pageSetup paperSize="9" orientation="portrait" r:id="rId1"/>
  <drawing r:id="rId2"/>
  <legacyDrawing r:id="rId3"/>
  <tableParts count="6"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08"/>
  <sheetViews>
    <sheetView workbookViewId="0">
      <pane ySplit="8" topLeftCell="A9" activePane="bottomLeft" state="frozen"/>
      <selection activeCell="H1" sqref="H1"/>
      <selection pane="bottomLeft" activeCell="D9" sqref="D9"/>
    </sheetView>
  </sheetViews>
  <sheetFormatPr defaultColWidth="9" defaultRowHeight="16.5"/>
  <cols>
    <col min="1" max="1" width="9" style="1"/>
    <col min="2" max="2" width="10.25" style="1" customWidth="1"/>
    <col min="3" max="4" width="20.75" style="1" bestFit="1" customWidth="1"/>
    <col min="5" max="5" width="17.125" style="1" customWidth="1"/>
    <col min="6" max="10" width="9" style="1"/>
    <col min="11" max="11" width="9.25" style="1" customWidth="1"/>
    <col min="12" max="12" width="9" style="1"/>
    <col min="13" max="13" width="16" style="1" bestFit="1" customWidth="1"/>
    <col min="14" max="17" width="9" style="1"/>
    <col min="18" max="18" width="22.75" style="1" bestFit="1" customWidth="1"/>
    <col min="19" max="16384" width="9" style="1"/>
  </cols>
  <sheetData>
    <row r="2" spans="2:19">
      <c r="B2" s="1" t="s">
        <v>17</v>
      </c>
      <c r="C2" s="31" t="s">
        <v>45</v>
      </c>
      <c r="D2" s="31"/>
      <c r="E2" s="31"/>
      <c r="J2" s="1" t="s">
        <v>25</v>
      </c>
      <c r="K2" s="1" t="s">
        <v>19</v>
      </c>
      <c r="L2" s="1" t="s">
        <v>21</v>
      </c>
      <c r="M2" s="1" t="s">
        <v>91</v>
      </c>
      <c r="O2" s="1" t="s">
        <v>25</v>
      </c>
      <c r="P2" s="1" t="s">
        <v>24</v>
      </c>
    </row>
    <row r="3" spans="2:19">
      <c r="J3" s="1" t="s">
        <v>22</v>
      </c>
      <c r="K3" s="1">
        <f>'00.PlayeTime 계산'!E9</f>
        <v>5</v>
      </c>
      <c r="L3" s="1">
        <f>'00.PlayeTime 계산'!E10</f>
        <v>0</v>
      </c>
      <c r="M3" s="1">
        <f>'00.PlayeTime 계산'!E13</f>
        <v>0</v>
      </c>
      <c r="O3" s="1" t="s">
        <v>54</v>
      </c>
      <c r="P3" s="1">
        <f>'00.PlayeTime 계산'!E15</f>
        <v>15</v>
      </c>
    </row>
    <row r="4" spans="2:19">
      <c r="B4" s="1" t="s">
        <v>18</v>
      </c>
      <c r="J4" s="1" t="s">
        <v>20</v>
      </c>
      <c r="K4" s="1">
        <f>'00.PlayeTime 계산'!E11</f>
        <v>0</v>
      </c>
      <c r="L4" s="1">
        <f>'00.PlayeTime 계산'!E12</f>
        <v>1.5</v>
      </c>
      <c r="M4" s="1">
        <f>'00.PlayeTime 계산'!E14</f>
        <v>10</v>
      </c>
      <c r="O4" s="1" t="s">
        <v>23</v>
      </c>
      <c r="P4" s="1">
        <v>0</v>
      </c>
    </row>
    <row r="8" spans="2:19">
      <c r="B8" s="2" t="s">
        <v>23</v>
      </c>
      <c r="C8" s="2" t="s">
        <v>43</v>
      </c>
      <c r="D8" s="2" t="s">
        <v>53</v>
      </c>
      <c r="E8" s="4" t="s">
        <v>44</v>
      </c>
    </row>
    <row r="9" spans="2:19">
      <c r="B9" s="2">
        <v>1</v>
      </c>
      <c r="C9" s="2">
        <f>IFERROR(IF(표1_511[[#This Row],[스테이지]]=1,$K$3,IF($C8&lt;$P$3,($K$3+(표1_511[[#This Row],[스테이지]]-1)*$L$3),$P$3)),"")</f>
        <v>5</v>
      </c>
      <c r="D9" s="2">
        <f>IFERROR(IF(($K$4+(QUOTIENT((표1_511[[#This Row],[스테이지]]-1),$M$4)*$L$4))&gt;$P$3,$P$3,$K$4+(QUOTIENT((표1_511[[#This Row],[스테이지]]-1),$M$4)*$L$4)),"")</f>
        <v>0</v>
      </c>
      <c r="E9" s="5">
        <f>IFERROR(IF(표1_511[[#This Row],[기본 적 스피드]]+표1_511[[#This Row],[스피드 보정 값]]&gt;$P$3,$P$3,표1_511[[#This Row],[기본 적 스피드]]+표1_511[[#This Row],[스피드 보정 값]]),"")</f>
        <v>5</v>
      </c>
      <c r="R9" s="1" t="s">
        <v>55</v>
      </c>
      <c r="S9" s="1">
        <v>100</v>
      </c>
    </row>
    <row r="10" spans="2:19">
      <c r="B10" s="2">
        <v>2</v>
      </c>
      <c r="C10" s="2">
        <f>IFERROR(IF(표1_511[[#This Row],[스테이지]]=1,$K$3,IF($C9&lt;$P$3,($K$3+(표1_511[[#This Row],[스테이지]]-1)*$L$3),$P$3)),"")</f>
        <v>5</v>
      </c>
      <c r="D10" s="2">
        <f>IFERROR(IF(($K$4+(QUOTIENT((표1_511[[#This Row],[스테이지]]-1),$M$4)*$L$4))&gt;$P$3,$P$3,$K$4+(QUOTIENT((표1_511[[#This Row],[스테이지]]-1),$M$4)*$L$4)),"")</f>
        <v>0</v>
      </c>
      <c r="E10" s="5">
        <f>IFERROR(IF(표1_511[[#This Row],[기본 적 스피드]]+표1_511[[#This Row],[스피드 보정 값]]&gt;$P$3,$P$3,표1_511[[#This Row],[기본 적 스피드]]+표1_511[[#This Row],[스피드 보정 값]]),"")</f>
        <v>5</v>
      </c>
      <c r="R10" s="1" t="s">
        <v>56</v>
      </c>
      <c r="S10" s="1">
        <f>$P$3</f>
        <v>15</v>
      </c>
    </row>
    <row r="11" spans="2:19">
      <c r="B11" s="2">
        <v>3</v>
      </c>
      <c r="C11" s="3">
        <f>IFERROR(IF(표1_511[[#This Row],[스테이지]]=1,$K$3,IF($C10&lt;$P$3,($K$3+(표1_511[[#This Row],[스테이지]]-1)*$L$3),$P$3)),"")</f>
        <v>5</v>
      </c>
      <c r="D11" s="2">
        <f>IFERROR(IF(($K$4+(QUOTIENT((표1_511[[#This Row],[스테이지]]-1),$M$4)*$L$4))&gt;$P$3,$P$3,$K$4+(QUOTIENT((표1_511[[#This Row],[스테이지]]-1),$M$4)*$L$4)),"")</f>
        <v>0</v>
      </c>
      <c r="E11" s="6">
        <f>IFERROR(IF(표1_511[[#This Row],[기본 적 스피드]]+표1_511[[#This Row],[스피드 보정 값]]&gt;$P$3,$P$3,표1_511[[#This Row],[기본 적 스피드]]+표1_511[[#This Row],[스피드 보정 값]]),"")</f>
        <v>5</v>
      </c>
      <c r="R11" s="1" t="s">
        <v>57</v>
      </c>
      <c r="S11" s="1">
        <f>INDEX(표1_511[최종 적 스피드],MATCH($S$9,표1_511[스테이지],0))</f>
        <v>15</v>
      </c>
    </row>
    <row r="12" spans="2:19">
      <c r="B12" s="2">
        <v>4</v>
      </c>
      <c r="C12" s="3">
        <f>IFERROR(IF(표1_511[[#This Row],[스테이지]]=1,$K$3,IF($C11&lt;$P$3,($K$3+(표1_511[[#This Row],[스테이지]]-1)*$L$3),$P$3)),"")</f>
        <v>5</v>
      </c>
      <c r="D12" s="2">
        <f>IFERROR(IF(($K$4+(QUOTIENT((표1_511[[#This Row],[스테이지]]-1),$M$4)*$L$4))&gt;$P$3,$P$3,$K$4+(QUOTIENT((표1_511[[#This Row],[스테이지]]-1),$M$4)*$L$4)),"")</f>
        <v>0</v>
      </c>
      <c r="E12" s="6">
        <f>IFERROR(IF(표1_511[[#This Row],[기본 적 스피드]]+표1_511[[#This Row],[스피드 보정 값]]&gt;$P$3,$P$3,표1_511[[#This Row],[기본 적 스피드]]+표1_511[[#This Row],[스피드 보정 값]]),"")</f>
        <v>5</v>
      </c>
    </row>
    <row r="13" spans="2:19">
      <c r="B13" s="2">
        <v>5</v>
      </c>
      <c r="C13" s="3">
        <f>IFERROR(IF(표1_511[[#This Row],[스테이지]]=1,$K$3,IF($C12&lt;$P$3,($K$3+(표1_511[[#This Row],[스테이지]]-1)*$L$3),$P$3)),"")</f>
        <v>5</v>
      </c>
      <c r="D13" s="2">
        <f>IFERROR(IF(($K$4+(QUOTIENT((표1_511[[#This Row],[스테이지]]-1),$M$4)*$L$4))&gt;$P$3,$P$3,$K$4+(QUOTIENT((표1_511[[#This Row],[스테이지]]-1),$M$4)*$L$4)),"")</f>
        <v>0</v>
      </c>
      <c r="E13" s="6">
        <f>IFERROR(IF(표1_511[[#This Row],[기본 적 스피드]]+표1_511[[#This Row],[스피드 보정 값]]&gt;$P$3,$P$3,표1_511[[#This Row],[기본 적 스피드]]+표1_511[[#This Row],[스피드 보정 값]]),"")</f>
        <v>5</v>
      </c>
    </row>
    <row r="14" spans="2:19">
      <c r="B14" s="2">
        <v>6</v>
      </c>
      <c r="C14" s="3">
        <f>IFERROR(IF(표1_511[[#This Row],[스테이지]]=1,$K$3,IF($C13&lt;$P$3,($K$3+(표1_511[[#This Row],[스테이지]]-1)*$L$3),$P$3)),"")</f>
        <v>5</v>
      </c>
      <c r="D14" s="2">
        <f>IFERROR(IF(($K$4+(QUOTIENT((표1_511[[#This Row],[스테이지]]-1),$M$4)*$L$4))&gt;$P$3,$P$3,$K$4+(QUOTIENT((표1_511[[#This Row],[스테이지]]-1),$M$4)*$L$4)),"")</f>
        <v>0</v>
      </c>
      <c r="E14" s="6">
        <f>IFERROR(IF(표1_511[[#This Row],[기본 적 스피드]]+표1_511[[#This Row],[스피드 보정 값]]&gt;$P$3,$P$3,표1_511[[#This Row],[기본 적 스피드]]+표1_511[[#This Row],[스피드 보정 값]]),"")</f>
        <v>5</v>
      </c>
    </row>
    <row r="15" spans="2:19">
      <c r="B15" s="2">
        <v>7</v>
      </c>
      <c r="C15" s="3">
        <f>IFERROR(IF(표1_511[[#This Row],[스테이지]]=1,$K$3,IF($C14&lt;$P$3,($K$3+(표1_511[[#This Row],[스테이지]]-1)*$L$3),$P$3)),"")</f>
        <v>5</v>
      </c>
      <c r="D15" s="2">
        <f>IFERROR(IF(($K$4+(QUOTIENT((표1_511[[#This Row],[스테이지]]-1),$M$4)*$L$4))&gt;$P$3,$P$3,$K$4+(QUOTIENT((표1_511[[#This Row],[스테이지]]-1),$M$4)*$L$4)),"")</f>
        <v>0</v>
      </c>
      <c r="E15" s="6">
        <f>IFERROR(IF(표1_511[[#This Row],[기본 적 스피드]]+표1_511[[#This Row],[스피드 보정 값]]&gt;$P$3,$P$3,표1_511[[#This Row],[기본 적 스피드]]+표1_511[[#This Row],[스피드 보정 값]]),"")</f>
        <v>5</v>
      </c>
    </row>
    <row r="16" spans="2:19">
      <c r="B16" s="2">
        <v>8</v>
      </c>
      <c r="C16" s="3">
        <f>IFERROR(IF(표1_511[[#This Row],[스테이지]]=1,$K$3,IF($C15&lt;$P$3,($K$3+(표1_511[[#This Row],[스테이지]]-1)*$L$3),$P$3)),"")</f>
        <v>5</v>
      </c>
      <c r="D16" s="2">
        <f>IFERROR(IF(($K$4+(QUOTIENT((표1_511[[#This Row],[스테이지]]-1),$M$4)*$L$4))&gt;$P$3,$P$3,$K$4+(QUOTIENT((표1_511[[#This Row],[스테이지]]-1),$M$4)*$L$4)),"")</f>
        <v>0</v>
      </c>
      <c r="E16" s="6">
        <f>IFERROR(IF(표1_511[[#This Row],[기본 적 스피드]]+표1_511[[#This Row],[스피드 보정 값]]&gt;$P$3,$P$3,표1_511[[#This Row],[기본 적 스피드]]+표1_511[[#This Row],[스피드 보정 값]]),"")</f>
        <v>5</v>
      </c>
    </row>
    <row r="17" spans="2:5">
      <c r="B17" s="2">
        <v>9</v>
      </c>
      <c r="C17" s="3">
        <f>IFERROR(IF(표1_511[[#This Row],[스테이지]]=1,$K$3,IF($C16&lt;$P$3,($K$3+(표1_511[[#This Row],[스테이지]]-1)*$L$3),$P$3)),"")</f>
        <v>5</v>
      </c>
      <c r="D17" s="2">
        <f>IFERROR(IF(($K$4+(QUOTIENT((표1_511[[#This Row],[스테이지]]-1),$M$4)*$L$4))&gt;$P$3,$P$3,$K$4+(QUOTIENT((표1_511[[#This Row],[스테이지]]-1),$M$4)*$L$4)),"")</f>
        <v>0</v>
      </c>
      <c r="E17" s="6">
        <f>IFERROR(IF(표1_511[[#This Row],[기본 적 스피드]]+표1_511[[#This Row],[스피드 보정 값]]&gt;$P$3,$P$3,표1_511[[#This Row],[기본 적 스피드]]+표1_511[[#This Row],[스피드 보정 값]]),"")</f>
        <v>5</v>
      </c>
    </row>
    <row r="18" spans="2:5">
      <c r="B18" s="2">
        <v>10</v>
      </c>
      <c r="C18" s="3">
        <f>IFERROR(IF(표1_511[[#This Row],[스테이지]]=1,$K$3,IF($C17&lt;$P$3,($K$3+(표1_511[[#This Row],[스테이지]]-1)*$L$3),$P$3)),"")</f>
        <v>5</v>
      </c>
      <c r="D18" s="2">
        <f>IFERROR(IF(($K$4+(QUOTIENT((표1_511[[#This Row],[스테이지]]-1),$M$4)*$L$4))&gt;$P$3,$P$3,$K$4+(QUOTIENT((표1_511[[#This Row],[스테이지]]-1),$M$4)*$L$4)),"")</f>
        <v>0</v>
      </c>
      <c r="E18" s="6">
        <f>IFERROR(IF(표1_511[[#This Row],[기본 적 스피드]]+표1_511[[#This Row],[스피드 보정 값]]&gt;$P$3,$P$3,표1_511[[#This Row],[기본 적 스피드]]+표1_511[[#This Row],[스피드 보정 값]]),"")</f>
        <v>5</v>
      </c>
    </row>
    <row r="19" spans="2:5">
      <c r="B19" s="2">
        <v>11</v>
      </c>
      <c r="C19" s="3">
        <f>IFERROR(IF(표1_511[[#This Row],[스테이지]]=1,$K$3,IF($C18&lt;$P$3,($K$3+(표1_511[[#This Row],[스테이지]]-1)*$L$3),$P$3)),"")</f>
        <v>5</v>
      </c>
      <c r="D19" s="2">
        <f>IFERROR(IF(($K$4+(QUOTIENT((표1_511[[#This Row],[스테이지]]-1),$M$4)*$L$4))&gt;$P$3,$P$3,$K$4+(QUOTIENT((표1_511[[#This Row],[스테이지]]-1),$M$4)*$L$4)),"")</f>
        <v>1.5</v>
      </c>
      <c r="E19" s="6">
        <f>IFERROR(IF(표1_511[[#This Row],[기본 적 스피드]]+표1_511[[#This Row],[스피드 보정 값]]&gt;$P$3,$P$3,표1_511[[#This Row],[기본 적 스피드]]+표1_511[[#This Row],[스피드 보정 값]]),"")</f>
        <v>6.5</v>
      </c>
    </row>
    <row r="20" spans="2:5">
      <c r="B20" s="2">
        <v>12</v>
      </c>
      <c r="C20" s="3">
        <f>IFERROR(IF(표1_511[[#This Row],[스테이지]]=1,$K$3,IF($C19&lt;$P$3,($K$3+(표1_511[[#This Row],[스테이지]]-1)*$L$3),$P$3)),"")</f>
        <v>5</v>
      </c>
      <c r="D20" s="2">
        <f>IFERROR(IF(($K$4+(QUOTIENT((표1_511[[#This Row],[스테이지]]-1),$M$4)*$L$4))&gt;$P$3,$P$3,$K$4+(QUOTIENT((표1_511[[#This Row],[스테이지]]-1),$M$4)*$L$4)),"")</f>
        <v>1.5</v>
      </c>
      <c r="E20" s="6">
        <f>IFERROR(IF(표1_511[[#This Row],[기본 적 스피드]]+표1_511[[#This Row],[스피드 보정 값]]&gt;$P$3,$P$3,표1_511[[#This Row],[기본 적 스피드]]+표1_511[[#This Row],[스피드 보정 값]]),"")</f>
        <v>6.5</v>
      </c>
    </row>
    <row r="21" spans="2:5">
      <c r="B21" s="2">
        <v>13</v>
      </c>
      <c r="C21" s="3">
        <f>IFERROR(IF(표1_511[[#This Row],[스테이지]]=1,$K$3,IF($C20&lt;$P$3,($K$3+(표1_511[[#This Row],[스테이지]]-1)*$L$3),$P$3)),"")</f>
        <v>5</v>
      </c>
      <c r="D21" s="2">
        <f>IFERROR(IF(($K$4+(QUOTIENT((표1_511[[#This Row],[스테이지]]-1),$M$4)*$L$4))&gt;$P$3,$P$3,$K$4+(QUOTIENT((표1_511[[#This Row],[스테이지]]-1),$M$4)*$L$4)),"")</f>
        <v>1.5</v>
      </c>
      <c r="E21" s="6">
        <f>IFERROR(IF(표1_511[[#This Row],[기본 적 스피드]]+표1_511[[#This Row],[스피드 보정 값]]&gt;$P$3,$P$3,표1_511[[#This Row],[기본 적 스피드]]+표1_511[[#This Row],[스피드 보정 값]]),"")</f>
        <v>6.5</v>
      </c>
    </row>
    <row r="22" spans="2:5">
      <c r="B22" s="2">
        <v>14</v>
      </c>
      <c r="C22" s="3">
        <f>IFERROR(IF(표1_511[[#This Row],[스테이지]]=1,$K$3,IF($C21&lt;$P$3,($K$3+(표1_511[[#This Row],[스테이지]]-1)*$L$3),$P$3)),"")</f>
        <v>5</v>
      </c>
      <c r="D22" s="2">
        <f>IFERROR(IF(($K$4+(QUOTIENT((표1_511[[#This Row],[스테이지]]-1),$M$4)*$L$4))&gt;$P$3,$P$3,$K$4+(QUOTIENT((표1_511[[#This Row],[스테이지]]-1),$M$4)*$L$4)),"")</f>
        <v>1.5</v>
      </c>
      <c r="E22" s="6">
        <f>IFERROR(IF(표1_511[[#This Row],[기본 적 스피드]]+표1_511[[#This Row],[스피드 보정 값]]&gt;$P$3,$P$3,표1_511[[#This Row],[기본 적 스피드]]+표1_511[[#This Row],[스피드 보정 값]]),"")</f>
        <v>6.5</v>
      </c>
    </row>
    <row r="23" spans="2:5">
      <c r="B23" s="2">
        <v>15</v>
      </c>
      <c r="C23" s="3">
        <f>IFERROR(IF(표1_511[[#This Row],[스테이지]]=1,$K$3,IF($C22&lt;$P$3,($K$3+(표1_511[[#This Row],[스테이지]]-1)*$L$3),$P$3)),"")</f>
        <v>5</v>
      </c>
      <c r="D23" s="2">
        <f>IFERROR(IF(($K$4+(QUOTIENT((표1_511[[#This Row],[스테이지]]-1),$M$4)*$L$4))&gt;$P$3,$P$3,$K$4+(QUOTIENT((표1_511[[#This Row],[스테이지]]-1),$M$4)*$L$4)),"")</f>
        <v>1.5</v>
      </c>
      <c r="E23" s="6">
        <f>IFERROR(IF(표1_511[[#This Row],[기본 적 스피드]]+표1_511[[#This Row],[스피드 보정 값]]&gt;$P$3,$P$3,표1_511[[#This Row],[기본 적 스피드]]+표1_511[[#This Row],[스피드 보정 값]]),"")</f>
        <v>6.5</v>
      </c>
    </row>
    <row r="24" spans="2:5">
      <c r="B24" s="2">
        <v>16</v>
      </c>
      <c r="C24" s="3">
        <f>IFERROR(IF(표1_511[[#This Row],[스테이지]]=1,$K$3,IF($C23&lt;$P$3,($K$3+(표1_511[[#This Row],[스테이지]]-1)*$L$3),$P$3)),"")</f>
        <v>5</v>
      </c>
      <c r="D24" s="2">
        <f>IFERROR(IF(($K$4+(QUOTIENT((표1_511[[#This Row],[스테이지]]-1),$M$4)*$L$4))&gt;$P$3,$P$3,$K$4+(QUOTIENT((표1_511[[#This Row],[스테이지]]-1),$M$4)*$L$4)),"")</f>
        <v>1.5</v>
      </c>
      <c r="E24" s="6">
        <f>IFERROR(IF(표1_511[[#This Row],[기본 적 스피드]]+표1_511[[#This Row],[스피드 보정 값]]&gt;$P$3,$P$3,표1_511[[#This Row],[기본 적 스피드]]+표1_511[[#This Row],[스피드 보정 값]]),"")</f>
        <v>6.5</v>
      </c>
    </row>
    <row r="25" spans="2:5">
      <c r="B25" s="2">
        <v>17</v>
      </c>
      <c r="C25" s="3">
        <f>IFERROR(IF(표1_511[[#This Row],[스테이지]]=1,$K$3,IF($C24&lt;$P$3,($K$3+(표1_511[[#This Row],[스테이지]]-1)*$L$3),$P$3)),"")</f>
        <v>5</v>
      </c>
      <c r="D25" s="2">
        <f>IFERROR(IF(($K$4+(QUOTIENT((표1_511[[#This Row],[스테이지]]-1),$M$4)*$L$4))&gt;$P$3,$P$3,$K$4+(QUOTIENT((표1_511[[#This Row],[스테이지]]-1),$M$4)*$L$4)),"")</f>
        <v>1.5</v>
      </c>
      <c r="E25" s="6">
        <f>IFERROR(IF(표1_511[[#This Row],[기본 적 스피드]]+표1_511[[#This Row],[스피드 보정 값]]&gt;$P$3,$P$3,표1_511[[#This Row],[기본 적 스피드]]+표1_511[[#This Row],[스피드 보정 값]]),"")</f>
        <v>6.5</v>
      </c>
    </row>
    <row r="26" spans="2:5">
      <c r="B26" s="2">
        <v>18</v>
      </c>
      <c r="C26" s="3">
        <f>IFERROR(IF(표1_511[[#This Row],[스테이지]]=1,$K$3,IF($C25&lt;$P$3,($K$3+(표1_511[[#This Row],[스테이지]]-1)*$L$3),$P$3)),"")</f>
        <v>5</v>
      </c>
      <c r="D26" s="2">
        <f>IFERROR(IF(($K$4+(QUOTIENT((표1_511[[#This Row],[스테이지]]-1),$M$4)*$L$4))&gt;$P$3,$P$3,$K$4+(QUOTIENT((표1_511[[#This Row],[스테이지]]-1),$M$4)*$L$4)),"")</f>
        <v>1.5</v>
      </c>
      <c r="E26" s="6">
        <f>IFERROR(IF(표1_511[[#This Row],[기본 적 스피드]]+표1_511[[#This Row],[스피드 보정 값]]&gt;$P$3,$P$3,표1_511[[#This Row],[기본 적 스피드]]+표1_511[[#This Row],[스피드 보정 값]]),"")</f>
        <v>6.5</v>
      </c>
    </row>
    <row r="27" spans="2:5">
      <c r="B27" s="2">
        <v>19</v>
      </c>
      <c r="C27" s="3">
        <f>IFERROR(IF(표1_511[[#This Row],[스테이지]]=1,$K$3,IF($C26&lt;$P$3,($K$3+(표1_511[[#This Row],[스테이지]]-1)*$L$3),$P$3)),"")</f>
        <v>5</v>
      </c>
      <c r="D27" s="2">
        <f>IFERROR(IF(($K$4+(QUOTIENT((표1_511[[#This Row],[스테이지]]-1),$M$4)*$L$4))&gt;$P$3,$P$3,$K$4+(QUOTIENT((표1_511[[#This Row],[스테이지]]-1),$M$4)*$L$4)),"")</f>
        <v>1.5</v>
      </c>
      <c r="E27" s="6">
        <f>IFERROR(IF(표1_511[[#This Row],[기본 적 스피드]]+표1_511[[#This Row],[스피드 보정 값]]&gt;$P$3,$P$3,표1_511[[#This Row],[기본 적 스피드]]+표1_511[[#This Row],[스피드 보정 값]]),"")</f>
        <v>6.5</v>
      </c>
    </row>
    <row r="28" spans="2:5">
      <c r="B28" s="2">
        <v>20</v>
      </c>
      <c r="C28" s="3">
        <f>IFERROR(IF(표1_511[[#This Row],[스테이지]]=1,$K$3,IF($C27&lt;$P$3,($K$3+(표1_511[[#This Row],[스테이지]]-1)*$L$3),$P$3)),"")</f>
        <v>5</v>
      </c>
      <c r="D28" s="2">
        <f>IFERROR(IF(($K$4+(QUOTIENT((표1_511[[#This Row],[스테이지]]-1),$M$4)*$L$4))&gt;$P$3,$P$3,$K$4+(QUOTIENT((표1_511[[#This Row],[스테이지]]-1),$M$4)*$L$4)),"")</f>
        <v>1.5</v>
      </c>
      <c r="E28" s="6">
        <f>IFERROR(IF(표1_511[[#This Row],[기본 적 스피드]]+표1_511[[#This Row],[스피드 보정 값]]&gt;$P$3,$P$3,표1_511[[#This Row],[기본 적 스피드]]+표1_511[[#This Row],[스피드 보정 값]]),"")</f>
        <v>6.5</v>
      </c>
    </row>
    <row r="29" spans="2:5">
      <c r="B29" s="2">
        <v>21</v>
      </c>
      <c r="C29" s="3">
        <f>IFERROR(IF(표1_511[[#This Row],[스테이지]]=1,$K$3,IF($C28&lt;$P$3,($K$3+(표1_511[[#This Row],[스테이지]]-1)*$L$3),$P$3)),"")</f>
        <v>5</v>
      </c>
      <c r="D29" s="2">
        <f>IFERROR(IF(($K$4+(QUOTIENT((표1_511[[#This Row],[스테이지]]-1),$M$4)*$L$4))&gt;$P$3,$P$3,$K$4+(QUOTIENT((표1_511[[#This Row],[스테이지]]-1),$M$4)*$L$4)),"")</f>
        <v>3</v>
      </c>
      <c r="E29" s="6">
        <f>IFERROR(IF(표1_511[[#This Row],[기본 적 스피드]]+표1_511[[#This Row],[스피드 보정 값]]&gt;$P$3,$P$3,표1_511[[#This Row],[기본 적 스피드]]+표1_511[[#This Row],[스피드 보정 값]]),"")</f>
        <v>8</v>
      </c>
    </row>
    <row r="30" spans="2:5">
      <c r="B30" s="2">
        <v>22</v>
      </c>
      <c r="C30" s="3">
        <f>IFERROR(IF(표1_511[[#This Row],[스테이지]]=1,$K$3,IF($C29&lt;$P$3,($K$3+(표1_511[[#This Row],[스테이지]]-1)*$L$3),$P$3)),"")</f>
        <v>5</v>
      </c>
      <c r="D30" s="2">
        <f>IFERROR(IF(($K$4+(QUOTIENT((표1_511[[#This Row],[스테이지]]-1),$M$4)*$L$4))&gt;$P$3,$P$3,$K$4+(QUOTIENT((표1_511[[#This Row],[스테이지]]-1),$M$4)*$L$4)),"")</f>
        <v>3</v>
      </c>
      <c r="E30" s="6">
        <f>IFERROR(IF(표1_511[[#This Row],[기본 적 스피드]]+표1_511[[#This Row],[스피드 보정 값]]&gt;$P$3,$P$3,표1_511[[#This Row],[기본 적 스피드]]+표1_511[[#This Row],[스피드 보정 값]]),"")</f>
        <v>8</v>
      </c>
    </row>
    <row r="31" spans="2:5">
      <c r="B31" s="2">
        <v>23</v>
      </c>
      <c r="C31" s="3">
        <f>IFERROR(IF(표1_511[[#This Row],[스테이지]]=1,$K$3,IF($C30&lt;$P$3,($K$3+(표1_511[[#This Row],[스테이지]]-1)*$L$3),$P$3)),"")</f>
        <v>5</v>
      </c>
      <c r="D31" s="2">
        <f>IFERROR(IF(($K$4+(QUOTIENT((표1_511[[#This Row],[스테이지]]-1),$M$4)*$L$4))&gt;$P$3,$P$3,$K$4+(QUOTIENT((표1_511[[#This Row],[스테이지]]-1),$M$4)*$L$4)),"")</f>
        <v>3</v>
      </c>
      <c r="E31" s="6">
        <f>IFERROR(IF(표1_511[[#This Row],[기본 적 스피드]]+표1_511[[#This Row],[스피드 보정 값]]&gt;$P$3,$P$3,표1_511[[#This Row],[기본 적 스피드]]+표1_511[[#This Row],[스피드 보정 값]]),"")</f>
        <v>8</v>
      </c>
    </row>
    <row r="32" spans="2:5">
      <c r="B32" s="2">
        <v>24</v>
      </c>
      <c r="C32" s="3">
        <f>IFERROR(IF(표1_511[[#This Row],[스테이지]]=1,$K$3,IF($C31&lt;$P$3,($K$3+(표1_511[[#This Row],[스테이지]]-1)*$L$3),$P$3)),"")</f>
        <v>5</v>
      </c>
      <c r="D32" s="2">
        <f>IFERROR(IF(($K$4+(QUOTIENT((표1_511[[#This Row],[스테이지]]-1),$M$4)*$L$4))&gt;$P$3,$P$3,$K$4+(QUOTIENT((표1_511[[#This Row],[스테이지]]-1),$M$4)*$L$4)),"")</f>
        <v>3</v>
      </c>
      <c r="E32" s="6">
        <f>IFERROR(IF(표1_511[[#This Row],[기본 적 스피드]]+표1_511[[#This Row],[스피드 보정 값]]&gt;$P$3,$P$3,표1_511[[#This Row],[기본 적 스피드]]+표1_511[[#This Row],[스피드 보정 값]]),"")</f>
        <v>8</v>
      </c>
    </row>
    <row r="33" spans="2:5">
      <c r="B33" s="2">
        <v>25</v>
      </c>
      <c r="C33" s="3">
        <f>IFERROR(IF(표1_511[[#This Row],[스테이지]]=1,$K$3,IF($C32&lt;$P$3,($K$3+(표1_511[[#This Row],[스테이지]]-1)*$L$3),$P$3)),"")</f>
        <v>5</v>
      </c>
      <c r="D33" s="2">
        <f>IFERROR(IF(($K$4+(QUOTIENT((표1_511[[#This Row],[스테이지]]-1),$M$4)*$L$4))&gt;$P$3,$P$3,$K$4+(QUOTIENT((표1_511[[#This Row],[스테이지]]-1),$M$4)*$L$4)),"")</f>
        <v>3</v>
      </c>
      <c r="E33" s="6">
        <f>IFERROR(IF(표1_511[[#This Row],[기본 적 스피드]]+표1_511[[#This Row],[스피드 보정 값]]&gt;$P$3,$P$3,표1_511[[#This Row],[기본 적 스피드]]+표1_511[[#This Row],[스피드 보정 값]]),"")</f>
        <v>8</v>
      </c>
    </row>
    <row r="34" spans="2:5">
      <c r="B34" s="2">
        <v>26</v>
      </c>
      <c r="C34" s="3">
        <f>IFERROR(IF(표1_511[[#This Row],[스테이지]]=1,$K$3,IF($C33&lt;$P$3,($K$3+(표1_511[[#This Row],[스테이지]]-1)*$L$3),$P$3)),"")</f>
        <v>5</v>
      </c>
      <c r="D34" s="2">
        <f>IFERROR(IF(($K$4+(QUOTIENT((표1_511[[#This Row],[스테이지]]-1),$M$4)*$L$4))&gt;$P$3,$P$3,$K$4+(QUOTIENT((표1_511[[#This Row],[스테이지]]-1),$M$4)*$L$4)),"")</f>
        <v>3</v>
      </c>
      <c r="E34" s="6">
        <f>IFERROR(IF(표1_511[[#This Row],[기본 적 스피드]]+표1_511[[#This Row],[스피드 보정 값]]&gt;$P$3,$P$3,표1_511[[#This Row],[기본 적 스피드]]+표1_511[[#This Row],[스피드 보정 값]]),"")</f>
        <v>8</v>
      </c>
    </row>
    <row r="35" spans="2:5">
      <c r="B35" s="2">
        <v>27</v>
      </c>
      <c r="C35" s="3">
        <f>IFERROR(IF(표1_511[[#This Row],[스테이지]]=1,$K$3,IF($C34&lt;$P$3,($K$3+(표1_511[[#This Row],[스테이지]]-1)*$L$3),$P$3)),"")</f>
        <v>5</v>
      </c>
      <c r="D35" s="2">
        <f>IFERROR(IF(($K$4+(QUOTIENT((표1_511[[#This Row],[스테이지]]-1),$M$4)*$L$4))&gt;$P$3,$P$3,$K$4+(QUOTIENT((표1_511[[#This Row],[스테이지]]-1),$M$4)*$L$4)),"")</f>
        <v>3</v>
      </c>
      <c r="E35" s="6">
        <f>IFERROR(IF(표1_511[[#This Row],[기본 적 스피드]]+표1_511[[#This Row],[스피드 보정 값]]&gt;$P$3,$P$3,표1_511[[#This Row],[기본 적 스피드]]+표1_511[[#This Row],[스피드 보정 값]]),"")</f>
        <v>8</v>
      </c>
    </row>
    <row r="36" spans="2:5">
      <c r="B36" s="2">
        <v>28</v>
      </c>
      <c r="C36" s="3">
        <f>IFERROR(IF(표1_511[[#This Row],[스테이지]]=1,$K$3,IF($C35&lt;$P$3,($K$3+(표1_511[[#This Row],[스테이지]]-1)*$L$3),$P$3)),"")</f>
        <v>5</v>
      </c>
      <c r="D36" s="2">
        <f>IFERROR(IF(($K$4+(QUOTIENT((표1_511[[#This Row],[스테이지]]-1),$M$4)*$L$4))&gt;$P$3,$P$3,$K$4+(QUOTIENT((표1_511[[#This Row],[스테이지]]-1),$M$4)*$L$4)),"")</f>
        <v>3</v>
      </c>
      <c r="E36" s="6">
        <f>IFERROR(IF(표1_511[[#This Row],[기본 적 스피드]]+표1_511[[#This Row],[스피드 보정 값]]&gt;$P$3,$P$3,표1_511[[#This Row],[기본 적 스피드]]+표1_511[[#This Row],[스피드 보정 값]]),"")</f>
        <v>8</v>
      </c>
    </row>
    <row r="37" spans="2:5">
      <c r="B37" s="2">
        <v>29</v>
      </c>
      <c r="C37" s="3">
        <f>IFERROR(IF(표1_511[[#This Row],[스테이지]]=1,$K$3,IF($C36&lt;$P$3,($K$3+(표1_511[[#This Row],[스테이지]]-1)*$L$3),$P$3)),"")</f>
        <v>5</v>
      </c>
      <c r="D37" s="2">
        <f>IFERROR(IF(($K$4+(QUOTIENT((표1_511[[#This Row],[스테이지]]-1),$M$4)*$L$4))&gt;$P$3,$P$3,$K$4+(QUOTIENT((표1_511[[#This Row],[스테이지]]-1),$M$4)*$L$4)),"")</f>
        <v>3</v>
      </c>
      <c r="E37" s="6">
        <f>IFERROR(IF(표1_511[[#This Row],[기본 적 스피드]]+표1_511[[#This Row],[스피드 보정 값]]&gt;$P$3,$P$3,표1_511[[#This Row],[기본 적 스피드]]+표1_511[[#This Row],[스피드 보정 값]]),"")</f>
        <v>8</v>
      </c>
    </row>
    <row r="38" spans="2:5">
      <c r="B38" s="2">
        <v>30</v>
      </c>
      <c r="C38" s="3">
        <f>IFERROR(IF(표1_511[[#This Row],[스테이지]]=1,$K$3,IF($C37&lt;$P$3,($K$3+(표1_511[[#This Row],[스테이지]]-1)*$L$3),$P$3)),"")</f>
        <v>5</v>
      </c>
      <c r="D38" s="2">
        <f>IFERROR(IF(($K$4+(QUOTIENT((표1_511[[#This Row],[스테이지]]-1),$M$4)*$L$4))&gt;$P$3,$P$3,$K$4+(QUOTIENT((표1_511[[#This Row],[스테이지]]-1),$M$4)*$L$4)),"")</f>
        <v>3</v>
      </c>
      <c r="E38" s="6">
        <f>IFERROR(IF(표1_511[[#This Row],[기본 적 스피드]]+표1_511[[#This Row],[스피드 보정 값]]&gt;$P$3,$P$3,표1_511[[#This Row],[기본 적 스피드]]+표1_511[[#This Row],[스피드 보정 값]]),"")</f>
        <v>8</v>
      </c>
    </row>
    <row r="39" spans="2:5">
      <c r="B39" s="2">
        <v>31</v>
      </c>
      <c r="C39" s="3">
        <f>IFERROR(IF(표1_511[[#This Row],[스테이지]]=1,$K$3,IF($C38&lt;$P$3,($K$3+(표1_511[[#This Row],[스테이지]]-1)*$L$3),$P$3)),"")</f>
        <v>5</v>
      </c>
      <c r="D39" s="2">
        <f>IFERROR(IF(($K$4+(QUOTIENT((표1_511[[#This Row],[스테이지]]-1),$M$4)*$L$4))&gt;$P$3,$P$3,$K$4+(QUOTIENT((표1_511[[#This Row],[스테이지]]-1),$M$4)*$L$4)),"")</f>
        <v>4.5</v>
      </c>
      <c r="E39" s="6">
        <f>IFERROR(IF(표1_511[[#This Row],[기본 적 스피드]]+표1_511[[#This Row],[스피드 보정 값]]&gt;$P$3,$P$3,표1_511[[#This Row],[기본 적 스피드]]+표1_511[[#This Row],[스피드 보정 값]]),"")</f>
        <v>9.5</v>
      </c>
    </row>
    <row r="40" spans="2:5">
      <c r="B40" s="2">
        <v>32</v>
      </c>
      <c r="C40" s="3">
        <f>IFERROR(IF(표1_511[[#This Row],[스테이지]]=1,$K$3,IF($C39&lt;$P$3,($K$3+(표1_511[[#This Row],[스테이지]]-1)*$L$3),$P$3)),"")</f>
        <v>5</v>
      </c>
      <c r="D40" s="2">
        <f>IFERROR(IF(($K$4+(QUOTIENT((표1_511[[#This Row],[스테이지]]-1),$M$4)*$L$4))&gt;$P$3,$P$3,$K$4+(QUOTIENT((표1_511[[#This Row],[스테이지]]-1),$M$4)*$L$4)),"")</f>
        <v>4.5</v>
      </c>
      <c r="E40" s="6">
        <f>IFERROR(IF(표1_511[[#This Row],[기본 적 스피드]]+표1_511[[#This Row],[스피드 보정 값]]&gt;$P$3,$P$3,표1_511[[#This Row],[기본 적 스피드]]+표1_511[[#This Row],[스피드 보정 값]]),"")</f>
        <v>9.5</v>
      </c>
    </row>
    <row r="41" spans="2:5">
      <c r="B41" s="2">
        <v>33</v>
      </c>
      <c r="C41" s="3">
        <f>IFERROR(IF(표1_511[[#This Row],[스테이지]]=1,$K$3,IF($C40&lt;$P$3,($K$3+(표1_511[[#This Row],[스테이지]]-1)*$L$3),$P$3)),"")</f>
        <v>5</v>
      </c>
      <c r="D41" s="2">
        <f>IFERROR(IF(($K$4+(QUOTIENT((표1_511[[#This Row],[스테이지]]-1),$M$4)*$L$4))&gt;$P$3,$P$3,$K$4+(QUOTIENT((표1_511[[#This Row],[스테이지]]-1),$M$4)*$L$4)),"")</f>
        <v>4.5</v>
      </c>
      <c r="E41" s="6">
        <f>IFERROR(IF(표1_511[[#This Row],[기본 적 스피드]]+표1_511[[#This Row],[스피드 보정 값]]&gt;$P$3,$P$3,표1_511[[#This Row],[기본 적 스피드]]+표1_511[[#This Row],[스피드 보정 값]]),"")</f>
        <v>9.5</v>
      </c>
    </row>
    <row r="42" spans="2:5">
      <c r="B42" s="2">
        <v>34</v>
      </c>
      <c r="C42" s="3">
        <f>IFERROR(IF(표1_511[[#This Row],[스테이지]]=1,$K$3,IF($C41&lt;$P$3,($K$3+(표1_511[[#This Row],[스테이지]]-1)*$L$3),$P$3)),"")</f>
        <v>5</v>
      </c>
      <c r="D42" s="2">
        <f>IFERROR(IF(($K$4+(QUOTIENT((표1_511[[#This Row],[스테이지]]-1),$M$4)*$L$4))&gt;$P$3,$P$3,$K$4+(QUOTIENT((표1_511[[#This Row],[스테이지]]-1),$M$4)*$L$4)),"")</f>
        <v>4.5</v>
      </c>
      <c r="E42" s="6">
        <f>IFERROR(IF(표1_511[[#This Row],[기본 적 스피드]]+표1_511[[#This Row],[스피드 보정 값]]&gt;$P$3,$P$3,표1_511[[#This Row],[기본 적 스피드]]+표1_511[[#This Row],[스피드 보정 값]]),"")</f>
        <v>9.5</v>
      </c>
    </row>
    <row r="43" spans="2:5">
      <c r="B43" s="2">
        <v>35</v>
      </c>
      <c r="C43" s="3">
        <f>IFERROR(IF(표1_511[[#This Row],[스테이지]]=1,$K$3,IF($C42&lt;$P$3,($K$3+(표1_511[[#This Row],[스테이지]]-1)*$L$3),$P$3)),"")</f>
        <v>5</v>
      </c>
      <c r="D43" s="2">
        <f>IFERROR(IF(($K$4+(QUOTIENT((표1_511[[#This Row],[스테이지]]-1),$M$4)*$L$4))&gt;$P$3,$P$3,$K$4+(QUOTIENT((표1_511[[#This Row],[스테이지]]-1),$M$4)*$L$4)),"")</f>
        <v>4.5</v>
      </c>
      <c r="E43" s="6">
        <f>IFERROR(IF(표1_511[[#This Row],[기본 적 스피드]]+표1_511[[#This Row],[스피드 보정 값]]&gt;$P$3,$P$3,표1_511[[#This Row],[기본 적 스피드]]+표1_511[[#This Row],[스피드 보정 값]]),"")</f>
        <v>9.5</v>
      </c>
    </row>
    <row r="44" spans="2:5">
      <c r="B44" s="2">
        <v>36</v>
      </c>
      <c r="C44" s="3">
        <f>IFERROR(IF(표1_511[[#This Row],[스테이지]]=1,$K$3,IF($C43&lt;$P$3,($K$3+(표1_511[[#This Row],[스테이지]]-1)*$L$3),$P$3)),"")</f>
        <v>5</v>
      </c>
      <c r="D44" s="2">
        <f>IFERROR(IF(($K$4+(QUOTIENT((표1_511[[#This Row],[스테이지]]-1),$M$4)*$L$4))&gt;$P$3,$P$3,$K$4+(QUOTIENT((표1_511[[#This Row],[스테이지]]-1),$M$4)*$L$4)),"")</f>
        <v>4.5</v>
      </c>
      <c r="E44" s="6">
        <f>IFERROR(IF(표1_511[[#This Row],[기본 적 스피드]]+표1_511[[#This Row],[스피드 보정 값]]&gt;$P$3,$P$3,표1_511[[#This Row],[기본 적 스피드]]+표1_511[[#This Row],[스피드 보정 값]]),"")</f>
        <v>9.5</v>
      </c>
    </row>
    <row r="45" spans="2:5">
      <c r="B45" s="2">
        <v>37</v>
      </c>
      <c r="C45" s="3">
        <f>IFERROR(IF(표1_511[[#This Row],[스테이지]]=1,$K$3,IF($C44&lt;$P$3,($K$3+(표1_511[[#This Row],[스테이지]]-1)*$L$3),$P$3)),"")</f>
        <v>5</v>
      </c>
      <c r="D45" s="2">
        <f>IFERROR(IF(($K$4+(QUOTIENT((표1_511[[#This Row],[스테이지]]-1),$M$4)*$L$4))&gt;$P$3,$P$3,$K$4+(QUOTIENT((표1_511[[#This Row],[스테이지]]-1),$M$4)*$L$4)),"")</f>
        <v>4.5</v>
      </c>
      <c r="E45" s="6">
        <f>IFERROR(IF(표1_511[[#This Row],[기본 적 스피드]]+표1_511[[#This Row],[스피드 보정 값]]&gt;$P$3,$P$3,표1_511[[#This Row],[기본 적 스피드]]+표1_511[[#This Row],[스피드 보정 값]]),"")</f>
        <v>9.5</v>
      </c>
    </row>
    <row r="46" spans="2:5">
      <c r="B46" s="2">
        <v>38</v>
      </c>
      <c r="C46" s="3">
        <f>IFERROR(IF(표1_511[[#This Row],[스테이지]]=1,$K$3,IF($C45&lt;$P$3,($K$3+(표1_511[[#This Row],[스테이지]]-1)*$L$3),$P$3)),"")</f>
        <v>5</v>
      </c>
      <c r="D46" s="2">
        <f>IFERROR(IF(($K$4+(QUOTIENT((표1_511[[#This Row],[스테이지]]-1),$M$4)*$L$4))&gt;$P$3,$P$3,$K$4+(QUOTIENT((표1_511[[#This Row],[스테이지]]-1),$M$4)*$L$4)),"")</f>
        <v>4.5</v>
      </c>
      <c r="E46" s="6">
        <f>IFERROR(IF(표1_511[[#This Row],[기본 적 스피드]]+표1_511[[#This Row],[스피드 보정 값]]&gt;$P$3,$P$3,표1_511[[#This Row],[기본 적 스피드]]+표1_511[[#This Row],[스피드 보정 값]]),"")</f>
        <v>9.5</v>
      </c>
    </row>
    <row r="47" spans="2:5">
      <c r="B47" s="2">
        <v>39</v>
      </c>
      <c r="C47" s="3">
        <f>IFERROR(IF(표1_511[[#This Row],[스테이지]]=1,$K$3,IF($C46&lt;$P$3,($K$3+(표1_511[[#This Row],[스테이지]]-1)*$L$3),$P$3)),"")</f>
        <v>5</v>
      </c>
      <c r="D47" s="2">
        <f>IFERROR(IF(($K$4+(QUOTIENT((표1_511[[#This Row],[스테이지]]-1),$M$4)*$L$4))&gt;$P$3,$P$3,$K$4+(QUOTIENT((표1_511[[#This Row],[스테이지]]-1),$M$4)*$L$4)),"")</f>
        <v>4.5</v>
      </c>
      <c r="E47" s="6">
        <f>IFERROR(IF(표1_511[[#This Row],[기본 적 스피드]]+표1_511[[#This Row],[스피드 보정 값]]&gt;$P$3,$P$3,표1_511[[#This Row],[기본 적 스피드]]+표1_511[[#This Row],[스피드 보정 값]]),"")</f>
        <v>9.5</v>
      </c>
    </row>
    <row r="48" spans="2:5">
      <c r="B48" s="2">
        <v>40</v>
      </c>
      <c r="C48" s="3">
        <f>IFERROR(IF(표1_511[[#This Row],[스테이지]]=1,$K$3,IF($C47&lt;$P$3,($K$3+(표1_511[[#This Row],[스테이지]]-1)*$L$3),$P$3)),"")</f>
        <v>5</v>
      </c>
      <c r="D48" s="2">
        <f>IFERROR(IF(($K$4+(QUOTIENT((표1_511[[#This Row],[스테이지]]-1),$M$4)*$L$4))&gt;$P$3,$P$3,$K$4+(QUOTIENT((표1_511[[#This Row],[스테이지]]-1),$M$4)*$L$4)),"")</f>
        <v>4.5</v>
      </c>
      <c r="E48" s="6">
        <f>IFERROR(IF(표1_511[[#This Row],[기본 적 스피드]]+표1_511[[#This Row],[스피드 보정 값]]&gt;$P$3,$P$3,표1_511[[#This Row],[기본 적 스피드]]+표1_511[[#This Row],[스피드 보정 값]]),"")</f>
        <v>9.5</v>
      </c>
    </row>
    <row r="49" spans="2:5">
      <c r="B49" s="2">
        <v>41</v>
      </c>
      <c r="C49" s="3">
        <f>IFERROR(IF(표1_511[[#This Row],[스테이지]]=1,$K$3,IF($C48&lt;$P$3,($K$3+(표1_511[[#This Row],[스테이지]]-1)*$L$3),$P$3)),"")</f>
        <v>5</v>
      </c>
      <c r="D49" s="2">
        <f>IFERROR(IF(($K$4+(QUOTIENT((표1_511[[#This Row],[스테이지]]-1),$M$4)*$L$4))&gt;$P$3,$P$3,$K$4+(QUOTIENT((표1_511[[#This Row],[스테이지]]-1),$M$4)*$L$4)),"")</f>
        <v>6</v>
      </c>
      <c r="E49" s="6">
        <f>IFERROR(IF(표1_511[[#This Row],[기본 적 스피드]]+표1_511[[#This Row],[스피드 보정 값]]&gt;$P$3,$P$3,표1_511[[#This Row],[기본 적 스피드]]+표1_511[[#This Row],[스피드 보정 값]]),"")</f>
        <v>11</v>
      </c>
    </row>
    <row r="50" spans="2:5">
      <c r="B50" s="2">
        <v>42</v>
      </c>
      <c r="C50" s="3">
        <f>IFERROR(IF(표1_511[[#This Row],[스테이지]]=1,$K$3,IF($C49&lt;$P$3,($K$3+(표1_511[[#This Row],[스테이지]]-1)*$L$3),$P$3)),"")</f>
        <v>5</v>
      </c>
      <c r="D50" s="2">
        <f>IFERROR(IF(($K$4+(QUOTIENT((표1_511[[#This Row],[스테이지]]-1),$M$4)*$L$4))&gt;$P$3,$P$3,$K$4+(QUOTIENT((표1_511[[#This Row],[스테이지]]-1),$M$4)*$L$4)),"")</f>
        <v>6</v>
      </c>
      <c r="E50" s="6">
        <f>IFERROR(IF(표1_511[[#This Row],[기본 적 스피드]]+표1_511[[#This Row],[스피드 보정 값]]&gt;$P$3,$P$3,표1_511[[#This Row],[기본 적 스피드]]+표1_511[[#This Row],[스피드 보정 값]]),"")</f>
        <v>11</v>
      </c>
    </row>
    <row r="51" spans="2:5">
      <c r="B51" s="2">
        <v>43</v>
      </c>
      <c r="C51" s="3">
        <f>IFERROR(IF(표1_511[[#This Row],[스테이지]]=1,$K$3,IF($C50&lt;$P$3,($K$3+(표1_511[[#This Row],[스테이지]]-1)*$L$3),$P$3)),"")</f>
        <v>5</v>
      </c>
      <c r="D51" s="2">
        <f>IFERROR(IF(($K$4+(QUOTIENT((표1_511[[#This Row],[스테이지]]-1),$M$4)*$L$4))&gt;$P$3,$P$3,$K$4+(QUOTIENT((표1_511[[#This Row],[스테이지]]-1),$M$4)*$L$4)),"")</f>
        <v>6</v>
      </c>
      <c r="E51" s="6">
        <f>IFERROR(IF(표1_511[[#This Row],[기본 적 스피드]]+표1_511[[#This Row],[스피드 보정 값]]&gt;$P$3,$P$3,표1_511[[#This Row],[기본 적 스피드]]+표1_511[[#This Row],[스피드 보정 값]]),"")</f>
        <v>11</v>
      </c>
    </row>
    <row r="52" spans="2:5">
      <c r="B52" s="2">
        <v>44</v>
      </c>
      <c r="C52" s="3">
        <f>IFERROR(IF(표1_511[[#This Row],[스테이지]]=1,$K$3,IF($C51&lt;$P$3,($K$3+(표1_511[[#This Row],[스테이지]]-1)*$L$3),$P$3)),"")</f>
        <v>5</v>
      </c>
      <c r="D52" s="2">
        <f>IFERROR(IF(($K$4+(QUOTIENT((표1_511[[#This Row],[스테이지]]-1),$M$4)*$L$4))&gt;$P$3,$P$3,$K$4+(QUOTIENT((표1_511[[#This Row],[스테이지]]-1),$M$4)*$L$4)),"")</f>
        <v>6</v>
      </c>
      <c r="E52" s="6">
        <f>IFERROR(IF(표1_511[[#This Row],[기본 적 스피드]]+표1_511[[#This Row],[스피드 보정 값]]&gt;$P$3,$P$3,표1_511[[#This Row],[기본 적 스피드]]+표1_511[[#This Row],[스피드 보정 값]]),"")</f>
        <v>11</v>
      </c>
    </row>
    <row r="53" spans="2:5">
      <c r="B53" s="2">
        <v>45</v>
      </c>
      <c r="C53" s="3">
        <f>IFERROR(IF(표1_511[[#This Row],[스테이지]]=1,$K$3,IF($C52&lt;$P$3,($K$3+(표1_511[[#This Row],[스테이지]]-1)*$L$3),$P$3)),"")</f>
        <v>5</v>
      </c>
      <c r="D53" s="2">
        <f>IFERROR(IF(($K$4+(QUOTIENT((표1_511[[#This Row],[스테이지]]-1),$M$4)*$L$4))&gt;$P$3,$P$3,$K$4+(QUOTIENT((표1_511[[#This Row],[스테이지]]-1),$M$4)*$L$4)),"")</f>
        <v>6</v>
      </c>
      <c r="E53" s="6">
        <f>IFERROR(IF(표1_511[[#This Row],[기본 적 스피드]]+표1_511[[#This Row],[스피드 보정 값]]&gt;$P$3,$P$3,표1_511[[#This Row],[기본 적 스피드]]+표1_511[[#This Row],[스피드 보정 값]]),"")</f>
        <v>11</v>
      </c>
    </row>
    <row r="54" spans="2:5">
      <c r="B54" s="2">
        <v>46</v>
      </c>
      <c r="C54" s="3">
        <f>IFERROR(IF(표1_511[[#This Row],[스테이지]]=1,$K$3,IF($C53&lt;$P$3,($K$3+(표1_511[[#This Row],[스테이지]]-1)*$L$3),$P$3)),"")</f>
        <v>5</v>
      </c>
      <c r="D54" s="2">
        <f>IFERROR(IF(($K$4+(QUOTIENT((표1_511[[#This Row],[스테이지]]-1),$M$4)*$L$4))&gt;$P$3,$P$3,$K$4+(QUOTIENT((표1_511[[#This Row],[스테이지]]-1),$M$4)*$L$4)),"")</f>
        <v>6</v>
      </c>
      <c r="E54" s="6">
        <f>IFERROR(IF(표1_511[[#This Row],[기본 적 스피드]]+표1_511[[#This Row],[스피드 보정 값]]&gt;$P$3,$P$3,표1_511[[#This Row],[기본 적 스피드]]+표1_511[[#This Row],[스피드 보정 값]]),"")</f>
        <v>11</v>
      </c>
    </row>
    <row r="55" spans="2:5">
      <c r="B55" s="2">
        <v>47</v>
      </c>
      <c r="C55" s="3">
        <f>IFERROR(IF(표1_511[[#This Row],[스테이지]]=1,$K$3,IF($C54&lt;$P$3,($K$3+(표1_511[[#This Row],[스테이지]]-1)*$L$3),$P$3)),"")</f>
        <v>5</v>
      </c>
      <c r="D55" s="2">
        <f>IFERROR(IF(($K$4+(QUOTIENT((표1_511[[#This Row],[스테이지]]-1),$M$4)*$L$4))&gt;$P$3,$P$3,$K$4+(QUOTIENT((표1_511[[#This Row],[스테이지]]-1),$M$4)*$L$4)),"")</f>
        <v>6</v>
      </c>
      <c r="E55" s="6">
        <f>IFERROR(IF(표1_511[[#This Row],[기본 적 스피드]]+표1_511[[#This Row],[스피드 보정 값]]&gt;$P$3,$P$3,표1_511[[#This Row],[기본 적 스피드]]+표1_511[[#This Row],[스피드 보정 값]]),"")</f>
        <v>11</v>
      </c>
    </row>
    <row r="56" spans="2:5">
      <c r="B56" s="2">
        <v>48</v>
      </c>
      <c r="C56" s="3">
        <f>IFERROR(IF(표1_511[[#This Row],[스테이지]]=1,$K$3,IF($C55&lt;$P$3,($K$3+(표1_511[[#This Row],[스테이지]]-1)*$L$3),$P$3)),"")</f>
        <v>5</v>
      </c>
      <c r="D56" s="2">
        <f>IFERROR(IF(($K$4+(QUOTIENT((표1_511[[#This Row],[스테이지]]-1),$M$4)*$L$4))&gt;$P$3,$P$3,$K$4+(QUOTIENT((표1_511[[#This Row],[스테이지]]-1),$M$4)*$L$4)),"")</f>
        <v>6</v>
      </c>
      <c r="E56" s="6">
        <f>IFERROR(IF(표1_511[[#This Row],[기본 적 스피드]]+표1_511[[#This Row],[스피드 보정 값]]&gt;$P$3,$P$3,표1_511[[#This Row],[기본 적 스피드]]+표1_511[[#This Row],[스피드 보정 값]]),"")</f>
        <v>11</v>
      </c>
    </row>
    <row r="57" spans="2:5">
      <c r="B57" s="2">
        <v>49</v>
      </c>
      <c r="C57" s="3">
        <f>IFERROR(IF(표1_511[[#This Row],[스테이지]]=1,$K$3,IF($C56&lt;$P$3,($K$3+(표1_511[[#This Row],[스테이지]]-1)*$L$3),$P$3)),"")</f>
        <v>5</v>
      </c>
      <c r="D57" s="2">
        <f>IFERROR(IF(($K$4+(QUOTIENT((표1_511[[#This Row],[스테이지]]-1),$M$4)*$L$4))&gt;$P$3,$P$3,$K$4+(QUOTIENT((표1_511[[#This Row],[스테이지]]-1),$M$4)*$L$4)),"")</f>
        <v>6</v>
      </c>
      <c r="E57" s="6">
        <f>IFERROR(IF(표1_511[[#This Row],[기본 적 스피드]]+표1_511[[#This Row],[스피드 보정 값]]&gt;$P$3,$P$3,표1_511[[#This Row],[기본 적 스피드]]+표1_511[[#This Row],[스피드 보정 값]]),"")</f>
        <v>11</v>
      </c>
    </row>
    <row r="58" spans="2:5">
      <c r="B58" s="2">
        <v>50</v>
      </c>
      <c r="C58" s="3">
        <f>IFERROR(IF(표1_511[[#This Row],[스테이지]]=1,$K$3,IF($C57&lt;$P$3,($K$3+(표1_511[[#This Row],[스테이지]]-1)*$L$3),$P$3)),"")</f>
        <v>5</v>
      </c>
      <c r="D58" s="2">
        <f>IFERROR(IF(($K$4+(QUOTIENT((표1_511[[#This Row],[스테이지]]-1),$M$4)*$L$4))&gt;$P$3,$P$3,$K$4+(QUOTIENT((표1_511[[#This Row],[스테이지]]-1),$M$4)*$L$4)),"")</f>
        <v>6</v>
      </c>
      <c r="E58" s="6">
        <f>IFERROR(IF(표1_511[[#This Row],[기본 적 스피드]]+표1_511[[#This Row],[스피드 보정 값]]&gt;$P$3,$P$3,표1_511[[#This Row],[기본 적 스피드]]+표1_511[[#This Row],[스피드 보정 값]]),"")</f>
        <v>11</v>
      </c>
    </row>
    <row r="59" spans="2:5">
      <c r="B59" s="2">
        <v>51</v>
      </c>
      <c r="C59" s="3">
        <f>IFERROR(IF(표1_511[[#This Row],[스테이지]]=1,$K$3,IF($C58&lt;$P$3,($K$3+(표1_511[[#This Row],[스테이지]]-1)*$L$3),$P$3)),"")</f>
        <v>5</v>
      </c>
      <c r="D59" s="2">
        <f>IFERROR(IF(($K$4+(QUOTIENT((표1_511[[#This Row],[스테이지]]-1),$M$4)*$L$4))&gt;$P$3,$P$3,$K$4+(QUOTIENT((표1_511[[#This Row],[스테이지]]-1),$M$4)*$L$4)),"")</f>
        <v>7.5</v>
      </c>
      <c r="E59" s="6">
        <f>IFERROR(IF(표1_511[[#This Row],[기본 적 스피드]]+표1_511[[#This Row],[스피드 보정 값]]&gt;$P$3,$P$3,표1_511[[#This Row],[기본 적 스피드]]+표1_511[[#This Row],[스피드 보정 값]]),"")</f>
        <v>12.5</v>
      </c>
    </row>
    <row r="60" spans="2:5">
      <c r="B60" s="2">
        <v>52</v>
      </c>
      <c r="C60" s="3">
        <f>IFERROR(IF(표1_511[[#This Row],[스테이지]]=1,$K$3,IF($C59&lt;$P$3,($K$3+(표1_511[[#This Row],[스테이지]]-1)*$L$3),$P$3)),"")</f>
        <v>5</v>
      </c>
      <c r="D60" s="2">
        <f>IFERROR(IF(($K$4+(QUOTIENT((표1_511[[#This Row],[스테이지]]-1),$M$4)*$L$4))&gt;$P$3,$P$3,$K$4+(QUOTIENT((표1_511[[#This Row],[스테이지]]-1),$M$4)*$L$4)),"")</f>
        <v>7.5</v>
      </c>
      <c r="E60" s="6">
        <f>IFERROR(IF(표1_511[[#This Row],[기본 적 스피드]]+표1_511[[#This Row],[스피드 보정 값]]&gt;$P$3,$P$3,표1_511[[#This Row],[기본 적 스피드]]+표1_511[[#This Row],[스피드 보정 값]]),"")</f>
        <v>12.5</v>
      </c>
    </row>
    <row r="61" spans="2:5">
      <c r="B61" s="2">
        <v>53</v>
      </c>
      <c r="C61" s="3">
        <f>IFERROR(IF(표1_511[[#This Row],[스테이지]]=1,$K$3,IF($C60&lt;$P$3,($K$3+(표1_511[[#This Row],[스테이지]]-1)*$L$3),$P$3)),"")</f>
        <v>5</v>
      </c>
      <c r="D61" s="2">
        <f>IFERROR(IF(($K$4+(QUOTIENT((표1_511[[#This Row],[스테이지]]-1),$M$4)*$L$4))&gt;$P$3,$P$3,$K$4+(QUOTIENT((표1_511[[#This Row],[스테이지]]-1),$M$4)*$L$4)),"")</f>
        <v>7.5</v>
      </c>
      <c r="E61" s="6">
        <f>IFERROR(IF(표1_511[[#This Row],[기본 적 스피드]]+표1_511[[#This Row],[스피드 보정 값]]&gt;$P$3,$P$3,표1_511[[#This Row],[기본 적 스피드]]+표1_511[[#This Row],[스피드 보정 값]]),"")</f>
        <v>12.5</v>
      </c>
    </row>
    <row r="62" spans="2:5">
      <c r="B62" s="2">
        <v>54</v>
      </c>
      <c r="C62" s="3">
        <f>IFERROR(IF(표1_511[[#This Row],[스테이지]]=1,$K$3,IF($C61&lt;$P$3,($K$3+(표1_511[[#This Row],[스테이지]]-1)*$L$3),$P$3)),"")</f>
        <v>5</v>
      </c>
      <c r="D62" s="2">
        <f>IFERROR(IF(($K$4+(QUOTIENT((표1_511[[#This Row],[스테이지]]-1),$M$4)*$L$4))&gt;$P$3,$P$3,$K$4+(QUOTIENT((표1_511[[#This Row],[스테이지]]-1),$M$4)*$L$4)),"")</f>
        <v>7.5</v>
      </c>
      <c r="E62" s="6">
        <f>IFERROR(IF(표1_511[[#This Row],[기본 적 스피드]]+표1_511[[#This Row],[스피드 보정 값]]&gt;$P$3,$P$3,표1_511[[#This Row],[기본 적 스피드]]+표1_511[[#This Row],[스피드 보정 값]]),"")</f>
        <v>12.5</v>
      </c>
    </row>
    <row r="63" spans="2:5">
      <c r="B63" s="2">
        <v>55</v>
      </c>
      <c r="C63" s="3">
        <f>IFERROR(IF(표1_511[[#This Row],[스테이지]]=1,$K$3,IF($C62&lt;$P$3,($K$3+(표1_511[[#This Row],[스테이지]]-1)*$L$3),$P$3)),"")</f>
        <v>5</v>
      </c>
      <c r="D63" s="2">
        <f>IFERROR(IF(($K$4+(QUOTIENT((표1_511[[#This Row],[스테이지]]-1),$M$4)*$L$4))&gt;$P$3,$P$3,$K$4+(QUOTIENT((표1_511[[#This Row],[스테이지]]-1),$M$4)*$L$4)),"")</f>
        <v>7.5</v>
      </c>
      <c r="E63" s="6">
        <f>IFERROR(IF(표1_511[[#This Row],[기본 적 스피드]]+표1_511[[#This Row],[스피드 보정 값]]&gt;$P$3,$P$3,표1_511[[#This Row],[기본 적 스피드]]+표1_511[[#This Row],[스피드 보정 값]]),"")</f>
        <v>12.5</v>
      </c>
    </row>
    <row r="64" spans="2:5">
      <c r="B64" s="2">
        <v>56</v>
      </c>
      <c r="C64" s="3">
        <f>IFERROR(IF(표1_511[[#This Row],[스테이지]]=1,$K$3,IF($C63&lt;$P$3,($K$3+(표1_511[[#This Row],[스테이지]]-1)*$L$3),$P$3)),"")</f>
        <v>5</v>
      </c>
      <c r="D64" s="2">
        <f>IFERROR(IF(($K$4+(QUOTIENT((표1_511[[#This Row],[스테이지]]-1),$M$4)*$L$4))&gt;$P$3,$P$3,$K$4+(QUOTIENT((표1_511[[#This Row],[스테이지]]-1),$M$4)*$L$4)),"")</f>
        <v>7.5</v>
      </c>
      <c r="E64" s="6">
        <f>IFERROR(IF(표1_511[[#This Row],[기본 적 스피드]]+표1_511[[#This Row],[스피드 보정 값]]&gt;$P$3,$P$3,표1_511[[#This Row],[기본 적 스피드]]+표1_511[[#This Row],[스피드 보정 값]]),"")</f>
        <v>12.5</v>
      </c>
    </row>
    <row r="65" spans="2:5">
      <c r="B65" s="2">
        <v>57</v>
      </c>
      <c r="C65" s="3">
        <f>IFERROR(IF(표1_511[[#This Row],[스테이지]]=1,$K$3,IF($C64&lt;$P$3,($K$3+(표1_511[[#This Row],[스테이지]]-1)*$L$3),$P$3)),"")</f>
        <v>5</v>
      </c>
      <c r="D65" s="2">
        <f>IFERROR(IF(($K$4+(QUOTIENT((표1_511[[#This Row],[스테이지]]-1),$M$4)*$L$4))&gt;$P$3,$P$3,$K$4+(QUOTIENT((표1_511[[#This Row],[스테이지]]-1),$M$4)*$L$4)),"")</f>
        <v>7.5</v>
      </c>
      <c r="E65" s="6">
        <f>IFERROR(IF(표1_511[[#This Row],[기본 적 스피드]]+표1_511[[#This Row],[스피드 보정 값]]&gt;$P$3,$P$3,표1_511[[#This Row],[기본 적 스피드]]+표1_511[[#This Row],[스피드 보정 값]]),"")</f>
        <v>12.5</v>
      </c>
    </row>
    <row r="66" spans="2:5">
      <c r="B66" s="2">
        <v>58</v>
      </c>
      <c r="C66" s="3">
        <f>IFERROR(IF(표1_511[[#This Row],[스테이지]]=1,$K$3,IF($C65&lt;$P$3,($K$3+(표1_511[[#This Row],[스테이지]]-1)*$L$3),$P$3)),"")</f>
        <v>5</v>
      </c>
      <c r="D66" s="2">
        <f>IFERROR(IF(($K$4+(QUOTIENT((표1_511[[#This Row],[스테이지]]-1),$M$4)*$L$4))&gt;$P$3,$P$3,$K$4+(QUOTIENT((표1_511[[#This Row],[스테이지]]-1),$M$4)*$L$4)),"")</f>
        <v>7.5</v>
      </c>
      <c r="E66" s="6">
        <f>IFERROR(IF(표1_511[[#This Row],[기본 적 스피드]]+표1_511[[#This Row],[스피드 보정 값]]&gt;$P$3,$P$3,표1_511[[#This Row],[기본 적 스피드]]+표1_511[[#This Row],[스피드 보정 값]]),"")</f>
        <v>12.5</v>
      </c>
    </row>
    <row r="67" spans="2:5">
      <c r="B67" s="2">
        <v>59</v>
      </c>
      <c r="C67" s="3">
        <f>IFERROR(IF(표1_511[[#This Row],[스테이지]]=1,$K$3,IF($C66&lt;$P$3,($K$3+(표1_511[[#This Row],[스테이지]]-1)*$L$3),$P$3)),"")</f>
        <v>5</v>
      </c>
      <c r="D67" s="2">
        <f>IFERROR(IF(($K$4+(QUOTIENT((표1_511[[#This Row],[스테이지]]-1),$M$4)*$L$4))&gt;$P$3,$P$3,$K$4+(QUOTIENT((표1_511[[#This Row],[스테이지]]-1),$M$4)*$L$4)),"")</f>
        <v>7.5</v>
      </c>
      <c r="E67" s="6">
        <f>IFERROR(IF(표1_511[[#This Row],[기본 적 스피드]]+표1_511[[#This Row],[스피드 보정 값]]&gt;$P$3,$P$3,표1_511[[#This Row],[기본 적 스피드]]+표1_511[[#This Row],[스피드 보정 값]]),"")</f>
        <v>12.5</v>
      </c>
    </row>
    <row r="68" spans="2:5">
      <c r="B68" s="2">
        <v>60</v>
      </c>
      <c r="C68" s="3">
        <f>IFERROR(IF(표1_511[[#This Row],[스테이지]]=1,$K$3,IF($C67&lt;$P$3,($K$3+(표1_511[[#This Row],[스테이지]]-1)*$L$3),$P$3)),"")</f>
        <v>5</v>
      </c>
      <c r="D68" s="2">
        <f>IFERROR(IF(($K$4+(QUOTIENT((표1_511[[#This Row],[스테이지]]-1),$M$4)*$L$4))&gt;$P$3,$P$3,$K$4+(QUOTIENT((표1_511[[#This Row],[스테이지]]-1),$M$4)*$L$4)),"")</f>
        <v>7.5</v>
      </c>
      <c r="E68" s="6">
        <f>IFERROR(IF(표1_511[[#This Row],[기본 적 스피드]]+표1_511[[#This Row],[스피드 보정 값]]&gt;$P$3,$P$3,표1_511[[#This Row],[기본 적 스피드]]+표1_511[[#This Row],[스피드 보정 값]]),"")</f>
        <v>12.5</v>
      </c>
    </row>
    <row r="69" spans="2:5">
      <c r="B69" s="2">
        <v>61</v>
      </c>
      <c r="C69" s="3">
        <f>IFERROR(IF(표1_511[[#This Row],[스테이지]]=1,$K$3,IF($C68&lt;$P$3,($K$3+(표1_511[[#This Row],[스테이지]]-1)*$L$3),$P$3)),"")</f>
        <v>5</v>
      </c>
      <c r="D69" s="2">
        <f>IFERROR(IF(($K$4+(QUOTIENT((표1_511[[#This Row],[스테이지]]-1),$M$4)*$L$4))&gt;$P$3,$P$3,$K$4+(QUOTIENT((표1_511[[#This Row],[스테이지]]-1),$M$4)*$L$4)),"")</f>
        <v>9</v>
      </c>
      <c r="E69" s="6">
        <f>IFERROR(IF(표1_511[[#This Row],[기본 적 스피드]]+표1_511[[#This Row],[스피드 보정 값]]&gt;$P$3,$P$3,표1_511[[#This Row],[기본 적 스피드]]+표1_511[[#This Row],[스피드 보정 값]]),"")</f>
        <v>14</v>
      </c>
    </row>
    <row r="70" spans="2:5">
      <c r="B70" s="2">
        <v>62</v>
      </c>
      <c r="C70" s="3">
        <f>IFERROR(IF(표1_511[[#This Row],[스테이지]]=1,$K$3,IF($C69&lt;$P$3,($K$3+(표1_511[[#This Row],[스테이지]]-1)*$L$3),$P$3)),"")</f>
        <v>5</v>
      </c>
      <c r="D70" s="2">
        <f>IFERROR(IF(($K$4+(QUOTIENT((표1_511[[#This Row],[스테이지]]-1),$M$4)*$L$4))&gt;$P$3,$P$3,$K$4+(QUOTIENT((표1_511[[#This Row],[스테이지]]-1),$M$4)*$L$4)),"")</f>
        <v>9</v>
      </c>
      <c r="E70" s="6">
        <f>IFERROR(IF(표1_511[[#This Row],[기본 적 스피드]]+표1_511[[#This Row],[스피드 보정 값]]&gt;$P$3,$P$3,표1_511[[#This Row],[기본 적 스피드]]+표1_511[[#This Row],[스피드 보정 값]]),"")</f>
        <v>14</v>
      </c>
    </row>
    <row r="71" spans="2:5">
      <c r="B71" s="2">
        <v>63</v>
      </c>
      <c r="C71" s="3">
        <f>IFERROR(IF(표1_511[[#This Row],[스테이지]]=1,$K$3,IF($C70&lt;$P$3,($K$3+(표1_511[[#This Row],[스테이지]]-1)*$L$3),$P$3)),"")</f>
        <v>5</v>
      </c>
      <c r="D71" s="2">
        <f>IFERROR(IF(($K$4+(QUOTIENT((표1_511[[#This Row],[스테이지]]-1),$M$4)*$L$4))&gt;$P$3,$P$3,$K$4+(QUOTIENT((표1_511[[#This Row],[스테이지]]-1),$M$4)*$L$4)),"")</f>
        <v>9</v>
      </c>
      <c r="E71" s="6">
        <f>IFERROR(IF(표1_511[[#This Row],[기본 적 스피드]]+표1_511[[#This Row],[스피드 보정 값]]&gt;$P$3,$P$3,표1_511[[#This Row],[기본 적 스피드]]+표1_511[[#This Row],[스피드 보정 값]]),"")</f>
        <v>14</v>
      </c>
    </row>
    <row r="72" spans="2:5">
      <c r="B72" s="2">
        <v>64</v>
      </c>
      <c r="C72" s="3">
        <f>IFERROR(IF(표1_511[[#This Row],[스테이지]]=1,$K$3,IF($C71&lt;$P$3,($K$3+(표1_511[[#This Row],[스테이지]]-1)*$L$3),$P$3)),"")</f>
        <v>5</v>
      </c>
      <c r="D72" s="2">
        <f>IFERROR(IF(($K$4+(QUOTIENT((표1_511[[#This Row],[스테이지]]-1),$M$4)*$L$4))&gt;$P$3,$P$3,$K$4+(QUOTIENT((표1_511[[#This Row],[스테이지]]-1),$M$4)*$L$4)),"")</f>
        <v>9</v>
      </c>
      <c r="E72" s="6">
        <f>IFERROR(IF(표1_511[[#This Row],[기본 적 스피드]]+표1_511[[#This Row],[스피드 보정 값]]&gt;$P$3,$P$3,표1_511[[#This Row],[기본 적 스피드]]+표1_511[[#This Row],[스피드 보정 값]]),"")</f>
        <v>14</v>
      </c>
    </row>
    <row r="73" spans="2:5">
      <c r="B73" s="2">
        <v>65</v>
      </c>
      <c r="C73" s="3">
        <f>IFERROR(IF(표1_511[[#This Row],[스테이지]]=1,$K$3,IF($C72&lt;$P$3,($K$3+(표1_511[[#This Row],[스테이지]]-1)*$L$3),$P$3)),"")</f>
        <v>5</v>
      </c>
      <c r="D73" s="2">
        <f>IFERROR(IF(($K$4+(QUOTIENT((표1_511[[#This Row],[스테이지]]-1),$M$4)*$L$4))&gt;$P$3,$P$3,$K$4+(QUOTIENT((표1_511[[#This Row],[스테이지]]-1),$M$4)*$L$4)),"")</f>
        <v>9</v>
      </c>
      <c r="E73" s="6">
        <f>IFERROR(IF(표1_511[[#This Row],[기본 적 스피드]]+표1_511[[#This Row],[스피드 보정 값]]&gt;$P$3,$P$3,표1_511[[#This Row],[기본 적 스피드]]+표1_511[[#This Row],[스피드 보정 값]]),"")</f>
        <v>14</v>
      </c>
    </row>
    <row r="74" spans="2:5">
      <c r="B74" s="2">
        <v>66</v>
      </c>
      <c r="C74" s="3">
        <f>IFERROR(IF(표1_511[[#This Row],[스테이지]]=1,$K$3,IF($C73&lt;$P$3,($K$3+(표1_511[[#This Row],[스테이지]]-1)*$L$3),$P$3)),"")</f>
        <v>5</v>
      </c>
      <c r="D74" s="2">
        <f>IFERROR(IF(($K$4+(QUOTIENT((표1_511[[#This Row],[스테이지]]-1),$M$4)*$L$4))&gt;$P$3,$P$3,$K$4+(QUOTIENT((표1_511[[#This Row],[스테이지]]-1),$M$4)*$L$4)),"")</f>
        <v>9</v>
      </c>
      <c r="E74" s="6">
        <f>IFERROR(IF(표1_511[[#This Row],[기본 적 스피드]]+표1_511[[#This Row],[스피드 보정 값]]&gt;$P$3,$P$3,표1_511[[#This Row],[기본 적 스피드]]+표1_511[[#This Row],[스피드 보정 값]]),"")</f>
        <v>14</v>
      </c>
    </row>
    <row r="75" spans="2:5">
      <c r="B75" s="2">
        <v>67</v>
      </c>
      <c r="C75" s="3">
        <f>IFERROR(IF(표1_511[[#This Row],[스테이지]]=1,$K$3,IF($C74&lt;$P$3,($K$3+(표1_511[[#This Row],[스테이지]]-1)*$L$3),$P$3)),"")</f>
        <v>5</v>
      </c>
      <c r="D75" s="2">
        <f>IFERROR(IF(($K$4+(QUOTIENT((표1_511[[#This Row],[스테이지]]-1),$M$4)*$L$4))&gt;$P$3,$P$3,$K$4+(QUOTIENT((표1_511[[#This Row],[스테이지]]-1),$M$4)*$L$4)),"")</f>
        <v>9</v>
      </c>
      <c r="E75" s="6">
        <f>IFERROR(IF(표1_511[[#This Row],[기본 적 스피드]]+표1_511[[#This Row],[스피드 보정 값]]&gt;$P$3,$P$3,표1_511[[#This Row],[기본 적 스피드]]+표1_511[[#This Row],[스피드 보정 값]]),"")</f>
        <v>14</v>
      </c>
    </row>
    <row r="76" spans="2:5">
      <c r="B76" s="2">
        <v>68</v>
      </c>
      <c r="C76" s="3">
        <f>IFERROR(IF(표1_511[[#This Row],[스테이지]]=1,$K$3,IF($C75&lt;$P$3,($K$3+(표1_511[[#This Row],[스테이지]]-1)*$L$3),$P$3)),"")</f>
        <v>5</v>
      </c>
      <c r="D76" s="2">
        <f>IFERROR(IF(($K$4+(QUOTIENT((표1_511[[#This Row],[스테이지]]-1),$M$4)*$L$4))&gt;$P$3,$P$3,$K$4+(QUOTIENT((표1_511[[#This Row],[스테이지]]-1),$M$4)*$L$4)),"")</f>
        <v>9</v>
      </c>
      <c r="E76" s="6">
        <f>IFERROR(IF(표1_511[[#This Row],[기본 적 스피드]]+표1_511[[#This Row],[스피드 보정 값]]&gt;$P$3,$P$3,표1_511[[#This Row],[기본 적 스피드]]+표1_511[[#This Row],[스피드 보정 값]]),"")</f>
        <v>14</v>
      </c>
    </row>
    <row r="77" spans="2:5">
      <c r="B77" s="2">
        <v>69</v>
      </c>
      <c r="C77" s="3">
        <f>IFERROR(IF(표1_511[[#This Row],[스테이지]]=1,$K$3,IF($C76&lt;$P$3,($K$3+(표1_511[[#This Row],[스테이지]]-1)*$L$3),$P$3)),"")</f>
        <v>5</v>
      </c>
      <c r="D77" s="2">
        <f>IFERROR(IF(($K$4+(QUOTIENT((표1_511[[#This Row],[스테이지]]-1),$M$4)*$L$4))&gt;$P$3,$P$3,$K$4+(QUOTIENT((표1_511[[#This Row],[스테이지]]-1),$M$4)*$L$4)),"")</f>
        <v>9</v>
      </c>
      <c r="E77" s="6">
        <f>IFERROR(IF(표1_511[[#This Row],[기본 적 스피드]]+표1_511[[#This Row],[스피드 보정 값]]&gt;$P$3,$P$3,표1_511[[#This Row],[기본 적 스피드]]+표1_511[[#This Row],[스피드 보정 값]]),"")</f>
        <v>14</v>
      </c>
    </row>
    <row r="78" spans="2:5">
      <c r="B78" s="2">
        <v>70</v>
      </c>
      <c r="C78" s="3">
        <f>IFERROR(IF(표1_511[[#This Row],[스테이지]]=1,$K$3,IF($C77&lt;$P$3,($K$3+(표1_511[[#This Row],[스테이지]]-1)*$L$3),$P$3)),"")</f>
        <v>5</v>
      </c>
      <c r="D78" s="2">
        <f>IFERROR(IF(($K$4+(QUOTIENT((표1_511[[#This Row],[스테이지]]-1),$M$4)*$L$4))&gt;$P$3,$P$3,$K$4+(QUOTIENT((표1_511[[#This Row],[스테이지]]-1),$M$4)*$L$4)),"")</f>
        <v>9</v>
      </c>
      <c r="E78" s="6">
        <f>IFERROR(IF(표1_511[[#This Row],[기본 적 스피드]]+표1_511[[#This Row],[스피드 보정 값]]&gt;$P$3,$P$3,표1_511[[#This Row],[기본 적 스피드]]+표1_511[[#This Row],[스피드 보정 값]]),"")</f>
        <v>14</v>
      </c>
    </row>
    <row r="79" spans="2:5">
      <c r="B79" s="2">
        <v>71</v>
      </c>
      <c r="C79" s="3">
        <f>IFERROR(IF(표1_511[[#This Row],[스테이지]]=1,$K$3,IF($C78&lt;$P$3,($K$3+(표1_511[[#This Row],[스테이지]]-1)*$L$3),$P$3)),"")</f>
        <v>5</v>
      </c>
      <c r="D79" s="2">
        <f>IFERROR(IF(($K$4+(QUOTIENT((표1_511[[#This Row],[스테이지]]-1),$M$4)*$L$4))&gt;$P$3,$P$3,$K$4+(QUOTIENT((표1_511[[#This Row],[스테이지]]-1),$M$4)*$L$4)),"")</f>
        <v>10.5</v>
      </c>
      <c r="E79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80" spans="2:5">
      <c r="B80" s="2">
        <v>72</v>
      </c>
      <c r="C80" s="3">
        <f>IFERROR(IF(표1_511[[#This Row],[스테이지]]=1,$K$3,IF($C79&lt;$P$3,($K$3+(표1_511[[#This Row],[스테이지]]-1)*$L$3),$P$3)),"")</f>
        <v>5</v>
      </c>
      <c r="D80" s="2">
        <f>IFERROR(IF(($K$4+(QUOTIENT((표1_511[[#This Row],[스테이지]]-1),$M$4)*$L$4))&gt;$P$3,$P$3,$K$4+(QUOTIENT((표1_511[[#This Row],[스테이지]]-1),$M$4)*$L$4)),"")</f>
        <v>10.5</v>
      </c>
      <c r="E80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81" spans="2:5">
      <c r="B81" s="2">
        <v>73</v>
      </c>
      <c r="C81" s="3">
        <f>IFERROR(IF(표1_511[[#This Row],[스테이지]]=1,$K$3,IF($C80&lt;$P$3,($K$3+(표1_511[[#This Row],[스테이지]]-1)*$L$3),$P$3)),"")</f>
        <v>5</v>
      </c>
      <c r="D81" s="2">
        <f>IFERROR(IF(($K$4+(QUOTIENT((표1_511[[#This Row],[스테이지]]-1),$M$4)*$L$4))&gt;$P$3,$P$3,$K$4+(QUOTIENT((표1_511[[#This Row],[스테이지]]-1),$M$4)*$L$4)),"")</f>
        <v>10.5</v>
      </c>
      <c r="E81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82" spans="2:5">
      <c r="B82" s="2">
        <v>74</v>
      </c>
      <c r="C82" s="3">
        <f>IFERROR(IF(표1_511[[#This Row],[스테이지]]=1,$K$3,IF($C81&lt;$P$3,($K$3+(표1_511[[#This Row],[스테이지]]-1)*$L$3),$P$3)),"")</f>
        <v>5</v>
      </c>
      <c r="D82" s="2">
        <f>IFERROR(IF(($K$4+(QUOTIENT((표1_511[[#This Row],[스테이지]]-1),$M$4)*$L$4))&gt;$P$3,$P$3,$K$4+(QUOTIENT((표1_511[[#This Row],[스테이지]]-1),$M$4)*$L$4)),"")</f>
        <v>10.5</v>
      </c>
      <c r="E82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83" spans="2:5">
      <c r="B83" s="2">
        <v>75</v>
      </c>
      <c r="C83" s="3">
        <f>IFERROR(IF(표1_511[[#This Row],[스테이지]]=1,$K$3,IF($C82&lt;$P$3,($K$3+(표1_511[[#This Row],[스테이지]]-1)*$L$3),$P$3)),"")</f>
        <v>5</v>
      </c>
      <c r="D83" s="2">
        <f>IFERROR(IF(($K$4+(QUOTIENT((표1_511[[#This Row],[스테이지]]-1),$M$4)*$L$4))&gt;$P$3,$P$3,$K$4+(QUOTIENT((표1_511[[#This Row],[스테이지]]-1),$M$4)*$L$4)),"")</f>
        <v>10.5</v>
      </c>
      <c r="E83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84" spans="2:5">
      <c r="B84" s="2">
        <v>76</v>
      </c>
      <c r="C84" s="3">
        <f>IFERROR(IF(표1_511[[#This Row],[스테이지]]=1,$K$3,IF($C83&lt;$P$3,($K$3+(표1_511[[#This Row],[스테이지]]-1)*$L$3),$P$3)),"")</f>
        <v>5</v>
      </c>
      <c r="D84" s="2">
        <f>IFERROR(IF(($K$4+(QUOTIENT((표1_511[[#This Row],[스테이지]]-1),$M$4)*$L$4))&gt;$P$3,$P$3,$K$4+(QUOTIENT((표1_511[[#This Row],[스테이지]]-1),$M$4)*$L$4)),"")</f>
        <v>10.5</v>
      </c>
      <c r="E84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85" spans="2:5">
      <c r="B85" s="2">
        <v>77</v>
      </c>
      <c r="C85" s="3">
        <f>IFERROR(IF(표1_511[[#This Row],[스테이지]]=1,$K$3,IF($C84&lt;$P$3,($K$3+(표1_511[[#This Row],[스테이지]]-1)*$L$3),$P$3)),"")</f>
        <v>5</v>
      </c>
      <c r="D85" s="2">
        <f>IFERROR(IF(($K$4+(QUOTIENT((표1_511[[#This Row],[스테이지]]-1),$M$4)*$L$4))&gt;$P$3,$P$3,$K$4+(QUOTIENT((표1_511[[#This Row],[스테이지]]-1),$M$4)*$L$4)),"")</f>
        <v>10.5</v>
      </c>
      <c r="E85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86" spans="2:5">
      <c r="B86" s="2">
        <v>78</v>
      </c>
      <c r="C86" s="3">
        <f>IFERROR(IF(표1_511[[#This Row],[스테이지]]=1,$K$3,IF($C85&lt;$P$3,($K$3+(표1_511[[#This Row],[스테이지]]-1)*$L$3),$P$3)),"")</f>
        <v>5</v>
      </c>
      <c r="D86" s="2">
        <f>IFERROR(IF(($K$4+(QUOTIENT((표1_511[[#This Row],[스테이지]]-1),$M$4)*$L$4))&gt;$P$3,$P$3,$K$4+(QUOTIENT((표1_511[[#This Row],[스테이지]]-1),$M$4)*$L$4)),"")</f>
        <v>10.5</v>
      </c>
      <c r="E86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87" spans="2:5">
      <c r="B87" s="2">
        <v>79</v>
      </c>
      <c r="C87" s="3">
        <f>IFERROR(IF(표1_511[[#This Row],[스테이지]]=1,$K$3,IF($C86&lt;$P$3,($K$3+(표1_511[[#This Row],[스테이지]]-1)*$L$3),$P$3)),"")</f>
        <v>5</v>
      </c>
      <c r="D87" s="2">
        <f>IFERROR(IF(($K$4+(QUOTIENT((표1_511[[#This Row],[스테이지]]-1),$M$4)*$L$4))&gt;$P$3,$P$3,$K$4+(QUOTIENT((표1_511[[#This Row],[스테이지]]-1),$M$4)*$L$4)),"")</f>
        <v>10.5</v>
      </c>
      <c r="E87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88" spans="2:5">
      <c r="B88" s="2">
        <v>80</v>
      </c>
      <c r="C88" s="3">
        <f>IFERROR(IF(표1_511[[#This Row],[스테이지]]=1,$K$3,IF($C87&lt;$P$3,($K$3+(표1_511[[#This Row],[스테이지]]-1)*$L$3),$P$3)),"")</f>
        <v>5</v>
      </c>
      <c r="D88" s="2">
        <f>IFERROR(IF(($K$4+(QUOTIENT((표1_511[[#This Row],[스테이지]]-1),$M$4)*$L$4))&gt;$P$3,$P$3,$K$4+(QUOTIENT((표1_511[[#This Row],[스테이지]]-1),$M$4)*$L$4)),"")</f>
        <v>10.5</v>
      </c>
      <c r="E88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89" spans="2:5">
      <c r="B89" s="2">
        <v>81</v>
      </c>
      <c r="C89" s="3">
        <f>IFERROR(IF(표1_511[[#This Row],[스테이지]]=1,$K$3,IF($C88&lt;$P$3,($K$3+(표1_511[[#This Row],[스테이지]]-1)*$L$3),$P$3)),"")</f>
        <v>5</v>
      </c>
      <c r="D89" s="2">
        <f>IFERROR(IF(($K$4+(QUOTIENT((표1_511[[#This Row],[스테이지]]-1),$M$4)*$L$4))&gt;$P$3,$P$3,$K$4+(QUOTIENT((표1_511[[#This Row],[스테이지]]-1),$M$4)*$L$4)),"")</f>
        <v>12</v>
      </c>
      <c r="E89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90" spans="2:5">
      <c r="B90" s="2">
        <v>82</v>
      </c>
      <c r="C90" s="3">
        <f>IFERROR(IF(표1_511[[#This Row],[스테이지]]=1,$K$3,IF($C89&lt;$P$3,($K$3+(표1_511[[#This Row],[스테이지]]-1)*$L$3),$P$3)),"")</f>
        <v>5</v>
      </c>
      <c r="D90" s="2">
        <f>IFERROR(IF(($K$4+(QUOTIENT((표1_511[[#This Row],[스테이지]]-1),$M$4)*$L$4))&gt;$P$3,$P$3,$K$4+(QUOTIENT((표1_511[[#This Row],[스테이지]]-1),$M$4)*$L$4)),"")</f>
        <v>12</v>
      </c>
      <c r="E90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91" spans="2:5">
      <c r="B91" s="2">
        <v>83</v>
      </c>
      <c r="C91" s="3">
        <f>IFERROR(IF(표1_511[[#This Row],[스테이지]]=1,$K$3,IF($C90&lt;$P$3,($K$3+(표1_511[[#This Row],[스테이지]]-1)*$L$3),$P$3)),"")</f>
        <v>5</v>
      </c>
      <c r="D91" s="2">
        <f>IFERROR(IF(($K$4+(QUOTIENT((표1_511[[#This Row],[스테이지]]-1),$M$4)*$L$4))&gt;$P$3,$P$3,$K$4+(QUOTIENT((표1_511[[#This Row],[스테이지]]-1),$M$4)*$L$4)),"")</f>
        <v>12</v>
      </c>
      <c r="E91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92" spans="2:5">
      <c r="B92" s="2">
        <v>84</v>
      </c>
      <c r="C92" s="3">
        <f>IFERROR(IF(표1_511[[#This Row],[스테이지]]=1,$K$3,IF($C91&lt;$P$3,($K$3+(표1_511[[#This Row],[스테이지]]-1)*$L$3),$P$3)),"")</f>
        <v>5</v>
      </c>
      <c r="D92" s="2">
        <f>IFERROR(IF(($K$4+(QUOTIENT((표1_511[[#This Row],[스테이지]]-1),$M$4)*$L$4))&gt;$P$3,$P$3,$K$4+(QUOTIENT((표1_511[[#This Row],[스테이지]]-1),$M$4)*$L$4)),"")</f>
        <v>12</v>
      </c>
      <c r="E92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93" spans="2:5">
      <c r="B93" s="2">
        <v>85</v>
      </c>
      <c r="C93" s="3">
        <f>IFERROR(IF(표1_511[[#This Row],[스테이지]]=1,$K$3,IF($C92&lt;$P$3,($K$3+(표1_511[[#This Row],[스테이지]]-1)*$L$3),$P$3)),"")</f>
        <v>5</v>
      </c>
      <c r="D93" s="2">
        <f>IFERROR(IF(($K$4+(QUOTIENT((표1_511[[#This Row],[스테이지]]-1),$M$4)*$L$4))&gt;$P$3,$P$3,$K$4+(QUOTIENT((표1_511[[#This Row],[스테이지]]-1),$M$4)*$L$4)),"")</f>
        <v>12</v>
      </c>
      <c r="E93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94" spans="2:5">
      <c r="B94" s="2">
        <v>86</v>
      </c>
      <c r="C94" s="3">
        <f>IFERROR(IF(표1_511[[#This Row],[스테이지]]=1,$K$3,IF($C93&lt;$P$3,($K$3+(표1_511[[#This Row],[스테이지]]-1)*$L$3),$P$3)),"")</f>
        <v>5</v>
      </c>
      <c r="D94" s="2">
        <f>IFERROR(IF(($K$4+(QUOTIENT((표1_511[[#This Row],[스테이지]]-1),$M$4)*$L$4))&gt;$P$3,$P$3,$K$4+(QUOTIENT((표1_511[[#This Row],[스테이지]]-1),$M$4)*$L$4)),"")</f>
        <v>12</v>
      </c>
      <c r="E94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95" spans="2:5">
      <c r="B95" s="2">
        <v>87</v>
      </c>
      <c r="C95" s="3">
        <f>IFERROR(IF(표1_511[[#This Row],[스테이지]]=1,$K$3,IF($C94&lt;$P$3,($K$3+(표1_511[[#This Row],[스테이지]]-1)*$L$3),$P$3)),"")</f>
        <v>5</v>
      </c>
      <c r="D95" s="2">
        <f>IFERROR(IF(($K$4+(QUOTIENT((표1_511[[#This Row],[스테이지]]-1),$M$4)*$L$4))&gt;$P$3,$P$3,$K$4+(QUOTIENT((표1_511[[#This Row],[스테이지]]-1),$M$4)*$L$4)),"")</f>
        <v>12</v>
      </c>
      <c r="E95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96" spans="2:5">
      <c r="B96" s="2">
        <v>88</v>
      </c>
      <c r="C96" s="3">
        <f>IFERROR(IF(표1_511[[#This Row],[스테이지]]=1,$K$3,IF($C95&lt;$P$3,($K$3+(표1_511[[#This Row],[스테이지]]-1)*$L$3),$P$3)),"")</f>
        <v>5</v>
      </c>
      <c r="D96" s="2">
        <f>IFERROR(IF(($K$4+(QUOTIENT((표1_511[[#This Row],[스테이지]]-1),$M$4)*$L$4))&gt;$P$3,$P$3,$K$4+(QUOTIENT((표1_511[[#This Row],[스테이지]]-1),$M$4)*$L$4)),"")</f>
        <v>12</v>
      </c>
      <c r="E96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97" spans="2:5">
      <c r="B97" s="2">
        <v>89</v>
      </c>
      <c r="C97" s="3">
        <f>IFERROR(IF(표1_511[[#This Row],[스테이지]]=1,$K$3,IF($C96&lt;$P$3,($K$3+(표1_511[[#This Row],[스테이지]]-1)*$L$3),$P$3)),"")</f>
        <v>5</v>
      </c>
      <c r="D97" s="2">
        <f>IFERROR(IF(($K$4+(QUOTIENT((표1_511[[#This Row],[스테이지]]-1),$M$4)*$L$4))&gt;$P$3,$P$3,$K$4+(QUOTIENT((표1_511[[#This Row],[스테이지]]-1),$M$4)*$L$4)),"")</f>
        <v>12</v>
      </c>
      <c r="E97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98" spans="2:5">
      <c r="B98" s="2">
        <v>90</v>
      </c>
      <c r="C98" s="3">
        <f>IFERROR(IF(표1_511[[#This Row],[스테이지]]=1,$K$3,IF($C97&lt;$P$3,($K$3+(표1_511[[#This Row],[스테이지]]-1)*$L$3),$P$3)),"")</f>
        <v>5</v>
      </c>
      <c r="D98" s="2">
        <f>IFERROR(IF(($K$4+(QUOTIENT((표1_511[[#This Row],[스테이지]]-1),$M$4)*$L$4))&gt;$P$3,$P$3,$K$4+(QUOTIENT((표1_511[[#This Row],[스테이지]]-1),$M$4)*$L$4)),"")</f>
        <v>12</v>
      </c>
      <c r="E98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99" spans="2:5">
      <c r="B99" s="2">
        <v>91</v>
      </c>
      <c r="C99" s="3">
        <f>IFERROR(IF(표1_511[[#This Row],[스테이지]]=1,$K$3,IF($C98&lt;$P$3,($K$3+(표1_511[[#This Row],[스테이지]]-1)*$L$3),$P$3)),"")</f>
        <v>5</v>
      </c>
      <c r="D99" s="2">
        <f>IFERROR(IF(($K$4+(QUOTIENT((표1_511[[#This Row],[스테이지]]-1),$M$4)*$L$4))&gt;$P$3,$P$3,$K$4+(QUOTIENT((표1_511[[#This Row],[스테이지]]-1),$M$4)*$L$4)),"")</f>
        <v>13.5</v>
      </c>
      <c r="E99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00" spans="2:5">
      <c r="B100" s="2">
        <v>92</v>
      </c>
      <c r="C100" s="3">
        <f>IFERROR(IF(표1_511[[#This Row],[스테이지]]=1,$K$3,IF($C99&lt;$P$3,($K$3+(표1_511[[#This Row],[스테이지]]-1)*$L$3),$P$3)),"")</f>
        <v>5</v>
      </c>
      <c r="D100" s="2">
        <f>IFERROR(IF(($K$4+(QUOTIENT((표1_511[[#This Row],[스테이지]]-1),$M$4)*$L$4))&gt;$P$3,$P$3,$K$4+(QUOTIENT((표1_511[[#This Row],[스테이지]]-1),$M$4)*$L$4)),"")</f>
        <v>13.5</v>
      </c>
      <c r="E100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01" spans="2:5">
      <c r="B101" s="2">
        <v>93</v>
      </c>
      <c r="C101" s="3">
        <f>IFERROR(IF(표1_511[[#This Row],[스테이지]]=1,$K$3,IF($C100&lt;$P$3,($K$3+(표1_511[[#This Row],[스테이지]]-1)*$L$3),$P$3)),"")</f>
        <v>5</v>
      </c>
      <c r="D101" s="2">
        <f>IFERROR(IF(($K$4+(QUOTIENT((표1_511[[#This Row],[스테이지]]-1),$M$4)*$L$4))&gt;$P$3,$P$3,$K$4+(QUOTIENT((표1_511[[#This Row],[스테이지]]-1),$M$4)*$L$4)),"")</f>
        <v>13.5</v>
      </c>
      <c r="E101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02" spans="2:5">
      <c r="B102" s="2">
        <v>94</v>
      </c>
      <c r="C102" s="3">
        <f>IFERROR(IF(표1_511[[#This Row],[스테이지]]=1,$K$3,IF($C101&lt;$P$3,($K$3+(표1_511[[#This Row],[스테이지]]-1)*$L$3),$P$3)),"")</f>
        <v>5</v>
      </c>
      <c r="D102" s="2">
        <f>IFERROR(IF(($K$4+(QUOTIENT((표1_511[[#This Row],[스테이지]]-1),$M$4)*$L$4))&gt;$P$3,$P$3,$K$4+(QUOTIENT((표1_511[[#This Row],[스테이지]]-1),$M$4)*$L$4)),"")</f>
        <v>13.5</v>
      </c>
      <c r="E102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03" spans="2:5">
      <c r="B103" s="2">
        <v>95</v>
      </c>
      <c r="C103" s="3">
        <f>IFERROR(IF(표1_511[[#This Row],[스테이지]]=1,$K$3,IF($C102&lt;$P$3,($K$3+(표1_511[[#This Row],[스테이지]]-1)*$L$3),$P$3)),"")</f>
        <v>5</v>
      </c>
      <c r="D103" s="2">
        <f>IFERROR(IF(($K$4+(QUOTIENT((표1_511[[#This Row],[스테이지]]-1),$M$4)*$L$4))&gt;$P$3,$P$3,$K$4+(QUOTIENT((표1_511[[#This Row],[스테이지]]-1),$M$4)*$L$4)),"")</f>
        <v>13.5</v>
      </c>
      <c r="E103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04" spans="2:5">
      <c r="B104" s="2">
        <v>96</v>
      </c>
      <c r="C104" s="3">
        <f>IFERROR(IF(표1_511[[#This Row],[스테이지]]=1,$K$3,IF($C103&lt;$P$3,($K$3+(표1_511[[#This Row],[스테이지]]-1)*$L$3),$P$3)),"")</f>
        <v>5</v>
      </c>
      <c r="D104" s="2">
        <f>IFERROR(IF(($K$4+(QUOTIENT((표1_511[[#This Row],[스테이지]]-1),$M$4)*$L$4))&gt;$P$3,$P$3,$K$4+(QUOTIENT((표1_511[[#This Row],[스테이지]]-1),$M$4)*$L$4)),"")</f>
        <v>13.5</v>
      </c>
      <c r="E104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05" spans="2:5">
      <c r="B105" s="2">
        <v>97</v>
      </c>
      <c r="C105" s="3">
        <f>IFERROR(IF(표1_511[[#This Row],[스테이지]]=1,$K$3,IF($C104&lt;$P$3,($K$3+(표1_511[[#This Row],[스테이지]]-1)*$L$3),$P$3)),"")</f>
        <v>5</v>
      </c>
      <c r="D105" s="2">
        <f>IFERROR(IF(($K$4+(QUOTIENT((표1_511[[#This Row],[스테이지]]-1),$M$4)*$L$4))&gt;$P$3,$P$3,$K$4+(QUOTIENT((표1_511[[#This Row],[스테이지]]-1),$M$4)*$L$4)),"")</f>
        <v>13.5</v>
      </c>
      <c r="E105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06" spans="2:5">
      <c r="B106" s="2">
        <v>98</v>
      </c>
      <c r="C106" s="3">
        <f>IFERROR(IF(표1_511[[#This Row],[스테이지]]=1,$K$3,IF($C105&lt;$P$3,($K$3+(표1_511[[#This Row],[스테이지]]-1)*$L$3),$P$3)),"")</f>
        <v>5</v>
      </c>
      <c r="D106" s="2">
        <f>IFERROR(IF(($K$4+(QUOTIENT((표1_511[[#This Row],[스테이지]]-1),$M$4)*$L$4))&gt;$P$3,$P$3,$K$4+(QUOTIENT((표1_511[[#This Row],[스테이지]]-1),$M$4)*$L$4)),"")</f>
        <v>13.5</v>
      </c>
      <c r="E106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07" spans="2:5">
      <c r="B107" s="2">
        <v>99</v>
      </c>
      <c r="C107" s="3">
        <f>IFERROR(IF(표1_511[[#This Row],[스테이지]]=1,$K$3,IF($C106&lt;$P$3,($K$3+(표1_511[[#This Row],[스테이지]]-1)*$L$3),$P$3)),"")</f>
        <v>5</v>
      </c>
      <c r="D107" s="2">
        <f>IFERROR(IF(($K$4+(QUOTIENT((표1_511[[#This Row],[스테이지]]-1),$M$4)*$L$4))&gt;$P$3,$P$3,$K$4+(QUOTIENT((표1_511[[#This Row],[스테이지]]-1),$M$4)*$L$4)),"")</f>
        <v>13.5</v>
      </c>
      <c r="E107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08" spans="2:5">
      <c r="B108" s="2">
        <v>100</v>
      </c>
      <c r="C108" s="3">
        <f>IFERROR(IF(표1_511[[#This Row],[스테이지]]=1,$K$3,IF($C107&lt;$P$3,($K$3+(표1_511[[#This Row],[스테이지]]-1)*$L$3),$P$3)),"")</f>
        <v>5</v>
      </c>
      <c r="D108" s="2">
        <f>IFERROR(IF(($K$4+(QUOTIENT((표1_511[[#This Row],[스테이지]]-1),$M$4)*$L$4))&gt;$P$3,$P$3,$K$4+(QUOTIENT((표1_511[[#This Row],[스테이지]]-1),$M$4)*$L$4)),"")</f>
        <v>13.5</v>
      </c>
      <c r="E108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09" spans="2:5">
      <c r="B109" s="2">
        <v>101</v>
      </c>
      <c r="C109" s="3">
        <f>IFERROR(IF(표1_511[[#This Row],[스테이지]]=1,$K$3,IF($C108&lt;$P$3,($K$3+(표1_511[[#This Row],[스테이지]]-1)*$L$3),$P$3)),"")</f>
        <v>5</v>
      </c>
      <c r="D109" s="2">
        <f>IFERROR(IF(($K$4+(QUOTIENT((표1_511[[#This Row],[스테이지]]-1),$M$4)*$L$4))&gt;$P$3,$P$3,$K$4+(QUOTIENT((표1_511[[#This Row],[스테이지]]-1),$M$4)*$L$4)),"")</f>
        <v>15</v>
      </c>
      <c r="E109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10" spans="2:5">
      <c r="B110" s="2">
        <v>102</v>
      </c>
      <c r="C110" s="3">
        <f>IFERROR(IF(표1_511[[#This Row],[스테이지]]=1,$K$3,IF($C109&lt;$P$3,($K$3+(표1_511[[#This Row],[스테이지]]-1)*$L$3),$P$3)),"")</f>
        <v>5</v>
      </c>
      <c r="D110" s="2">
        <f>IFERROR(IF(($K$4+(QUOTIENT((표1_511[[#This Row],[스테이지]]-1),$M$4)*$L$4))&gt;$P$3,$P$3,$K$4+(QUOTIENT((표1_511[[#This Row],[스테이지]]-1),$M$4)*$L$4)),"")</f>
        <v>15</v>
      </c>
      <c r="E110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11" spans="2:5">
      <c r="B111" s="2">
        <v>103</v>
      </c>
      <c r="C111" s="3">
        <f>IFERROR(IF(표1_511[[#This Row],[스테이지]]=1,$K$3,IF($C110&lt;$P$3,($K$3+(표1_511[[#This Row],[스테이지]]-1)*$L$3),$P$3)),"")</f>
        <v>5</v>
      </c>
      <c r="D111" s="2">
        <f>IFERROR(IF(($K$4+(QUOTIENT((표1_511[[#This Row],[스테이지]]-1),$M$4)*$L$4))&gt;$P$3,$P$3,$K$4+(QUOTIENT((표1_511[[#This Row],[스테이지]]-1),$M$4)*$L$4)),"")</f>
        <v>15</v>
      </c>
      <c r="E111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12" spans="2:5">
      <c r="B112" s="2">
        <v>104</v>
      </c>
      <c r="C112" s="3">
        <f>IFERROR(IF(표1_511[[#This Row],[스테이지]]=1,$K$3,IF($C111&lt;$P$3,($K$3+(표1_511[[#This Row],[스테이지]]-1)*$L$3),$P$3)),"")</f>
        <v>5</v>
      </c>
      <c r="D112" s="2">
        <f>IFERROR(IF(($K$4+(QUOTIENT((표1_511[[#This Row],[스테이지]]-1),$M$4)*$L$4))&gt;$P$3,$P$3,$K$4+(QUOTIENT((표1_511[[#This Row],[스테이지]]-1),$M$4)*$L$4)),"")</f>
        <v>15</v>
      </c>
      <c r="E112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13" spans="2:5">
      <c r="B113" s="2">
        <v>105</v>
      </c>
      <c r="C113" s="3">
        <f>IFERROR(IF(표1_511[[#This Row],[스테이지]]=1,$K$3,IF($C112&lt;$P$3,($K$3+(표1_511[[#This Row],[스테이지]]-1)*$L$3),$P$3)),"")</f>
        <v>5</v>
      </c>
      <c r="D113" s="2">
        <f>IFERROR(IF(($K$4+(QUOTIENT((표1_511[[#This Row],[스테이지]]-1),$M$4)*$L$4))&gt;$P$3,$P$3,$K$4+(QUOTIENT((표1_511[[#This Row],[스테이지]]-1),$M$4)*$L$4)),"")</f>
        <v>15</v>
      </c>
      <c r="E113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14" spans="2:5">
      <c r="B114" s="2">
        <v>106</v>
      </c>
      <c r="C114" s="3">
        <f>IFERROR(IF(표1_511[[#This Row],[스테이지]]=1,$K$3,IF($C113&lt;$P$3,($K$3+(표1_511[[#This Row],[스테이지]]-1)*$L$3),$P$3)),"")</f>
        <v>5</v>
      </c>
      <c r="D114" s="2">
        <f>IFERROR(IF(($K$4+(QUOTIENT((표1_511[[#This Row],[스테이지]]-1),$M$4)*$L$4))&gt;$P$3,$P$3,$K$4+(QUOTIENT((표1_511[[#This Row],[스테이지]]-1),$M$4)*$L$4)),"")</f>
        <v>15</v>
      </c>
      <c r="E114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15" spans="2:5">
      <c r="B115" s="2">
        <v>107</v>
      </c>
      <c r="C115" s="3">
        <f>IFERROR(IF(표1_511[[#This Row],[스테이지]]=1,$K$3,IF($C114&lt;$P$3,($K$3+(표1_511[[#This Row],[스테이지]]-1)*$L$3),$P$3)),"")</f>
        <v>5</v>
      </c>
      <c r="D115" s="2">
        <f>IFERROR(IF(($K$4+(QUOTIENT((표1_511[[#This Row],[스테이지]]-1),$M$4)*$L$4))&gt;$P$3,$P$3,$K$4+(QUOTIENT((표1_511[[#This Row],[스테이지]]-1),$M$4)*$L$4)),"")</f>
        <v>15</v>
      </c>
      <c r="E115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16" spans="2:5">
      <c r="B116" s="2">
        <v>108</v>
      </c>
      <c r="C116" s="3">
        <f>IFERROR(IF(표1_511[[#This Row],[스테이지]]=1,$K$3,IF($C115&lt;$P$3,($K$3+(표1_511[[#This Row],[스테이지]]-1)*$L$3),$P$3)),"")</f>
        <v>5</v>
      </c>
      <c r="D116" s="2">
        <f>IFERROR(IF(($K$4+(QUOTIENT((표1_511[[#This Row],[스테이지]]-1),$M$4)*$L$4))&gt;$P$3,$P$3,$K$4+(QUOTIENT((표1_511[[#This Row],[스테이지]]-1),$M$4)*$L$4)),"")</f>
        <v>15</v>
      </c>
      <c r="E116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17" spans="2:5">
      <c r="B117" s="2">
        <v>109</v>
      </c>
      <c r="C117" s="3">
        <f>IFERROR(IF(표1_511[[#This Row],[스테이지]]=1,$K$3,IF($C116&lt;$P$3,($K$3+(표1_511[[#This Row],[스테이지]]-1)*$L$3),$P$3)),"")</f>
        <v>5</v>
      </c>
      <c r="D117" s="2">
        <f>IFERROR(IF(($K$4+(QUOTIENT((표1_511[[#This Row],[스테이지]]-1),$M$4)*$L$4))&gt;$P$3,$P$3,$K$4+(QUOTIENT((표1_511[[#This Row],[스테이지]]-1),$M$4)*$L$4)),"")</f>
        <v>15</v>
      </c>
      <c r="E117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18" spans="2:5">
      <c r="B118" s="2">
        <v>110</v>
      </c>
      <c r="C118" s="3">
        <f>IFERROR(IF(표1_511[[#This Row],[스테이지]]=1,$K$3,IF($C117&lt;$P$3,($K$3+(표1_511[[#This Row],[스테이지]]-1)*$L$3),$P$3)),"")</f>
        <v>5</v>
      </c>
      <c r="D118" s="2">
        <f>IFERROR(IF(($K$4+(QUOTIENT((표1_511[[#This Row],[스테이지]]-1),$M$4)*$L$4))&gt;$P$3,$P$3,$K$4+(QUOTIENT((표1_511[[#This Row],[스테이지]]-1),$M$4)*$L$4)),"")</f>
        <v>15</v>
      </c>
      <c r="E118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19" spans="2:5">
      <c r="B119" s="2">
        <v>111</v>
      </c>
      <c r="C119" s="3">
        <f>IFERROR(IF(표1_511[[#This Row],[스테이지]]=1,$K$3,IF($C118&lt;$P$3,($K$3+(표1_511[[#This Row],[스테이지]]-1)*$L$3),$P$3)),"")</f>
        <v>5</v>
      </c>
      <c r="D119" s="2">
        <f>IFERROR(IF(($K$4+(QUOTIENT((표1_511[[#This Row],[스테이지]]-1),$M$4)*$L$4))&gt;$P$3,$P$3,$K$4+(QUOTIENT((표1_511[[#This Row],[스테이지]]-1),$M$4)*$L$4)),"")</f>
        <v>15</v>
      </c>
      <c r="E119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20" spans="2:5">
      <c r="B120" s="2">
        <v>112</v>
      </c>
      <c r="C120" s="3">
        <f>IFERROR(IF(표1_511[[#This Row],[스테이지]]=1,$K$3,IF($C119&lt;$P$3,($K$3+(표1_511[[#This Row],[스테이지]]-1)*$L$3),$P$3)),"")</f>
        <v>5</v>
      </c>
      <c r="D120" s="2">
        <f>IFERROR(IF(($K$4+(QUOTIENT((표1_511[[#This Row],[스테이지]]-1),$M$4)*$L$4))&gt;$P$3,$P$3,$K$4+(QUOTIENT((표1_511[[#This Row],[스테이지]]-1),$M$4)*$L$4)),"")</f>
        <v>15</v>
      </c>
      <c r="E120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21" spans="2:5">
      <c r="B121" s="2">
        <v>113</v>
      </c>
      <c r="C121" s="3">
        <f>IFERROR(IF(표1_511[[#This Row],[스테이지]]=1,$K$3,IF($C120&lt;$P$3,($K$3+(표1_511[[#This Row],[스테이지]]-1)*$L$3),$P$3)),"")</f>
        <v>5</v>
      </c>
      <c r="D121" s="2">
        <f>IFERROR(IF(($K$4+(QUOTIENT((표1_511[[#This Row],[스테이지]]-1),$M$4)*$L$4))&gt;$P$3,$P$3,$K$4+(QUOTIENT((표1_511[[#This Row],[스테이지]]-1),$M$4)*$L$4)),"")</f>
        <v>15</v>
      </c>
      <c r="E121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22" spans="2:5">
      <c r="B122" s="2">
        <v>114</v>
      </c>
      <c r="C122" s="3">
        <f>IFERROR(IF(표1_511[[#This Row],[스테이지]]=1,$K$3,IF($C121&lt;$P$3,($K$3+(표1_511[[#This Row],[스테이지]]-1)*$L$3),$P$3)),"")</f>
        <v>5</v>
      </c>
      <c r="D122" s="2">
        <f>IFERROR(IF(($K$4+(QUOTIENT((표1_511[[#This Row],[스테이지]]-1),$M$4)*$L$4))&gt;$P$3,$P$3,$K$4+(QUOTIENT((표1_511[[#This Row],[스테이지]]-1),$M$4)*$L$4)),"")</f>
        <v>15</v>
      </c>
      <c r="E122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23" spans="2:5">
      <c r="B123" s="2">
        <v>115</v>
      </c>
      <c r="C123" s="3">
        <f>IFERROR(IF(표1_511[[#This Row],[스테이지]]=1,$K$3,IF($C122&lt;$P$3,($K$3+(표1_511[[#This Row],[스테이지]]-1)*$L$3),$P$3)),"")</f>
        <v>5</v>
      </c>
      <c r="D123" s="2">
        <f>IFERROR(IF(($K$4+(QUOTIENT((표1_511[[#This Row],[스테이지]]-1),$M$4)*$L$4))&gt;$P$3,$P$3,$K$4+(QUOTIENT((표1_511[[#This Row],[스테이지]]-1),$M$4)*$L$4)),"")</f>
        <v>15</v>
      </c>
      <c r="E123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24" spans="2:5">
      <c r="B124" s="2">
        <v>116</v>
      </c>
      <c r="C124" s="3">
        <f>IFERROR(IF(표1_511[[#This Row],[스테이지]]=1,$K$3,IF($C123&lt;$P$3,($K$3+(표1_511[[#This Row],[스테이지]]-1)*$L$3),$P$3)),"")</f>
        <v>5</v>
      </c>
      <c r="D124" s="2">
        <f>IFERROR(IF(($K$4+(QUOTIENT((표1_511[[#This Row],[스테이지]]-1),$M$4)*$L$4))&gt;$P$3,$P$3,$K$4+(QUOTIENT((표1_511[[#This Row],[스테이지]]-1),$M$4)*$L$4)),"")</f>
        <v>15</v>
      </c>
      <c r="E124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25" spans="2:5">
      <c r="B125" s="2">
        <v>117</v>
      </c>
      <c r="C125" s="3">
        <f>IFERROR(IF(표1_511[[#This Row],[스테이지]]=1,$K$3,IF($C124&lt;$P$3,($K$3+(표1_511[[#This Row],[스테이지]]-1)*$L$3),$P$3)),"")</f>
        <v>5</v>
      </c>
      <c r="D125" s="2">
        <f>IFERROR(IF(($K$4+(QUOTIENT((표1_511[[#This Row],[스테이지]]-1),$M$4)*$L$4))&gt;$P$3,$P$3,$K$4+(QUOTIENT((표1_511[[#This Row],[스테이지]]-1),$M$4)*$L$4)),"")</f>
        <v>15</v>
      </c>
      <c r="E125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26" spans="2:5">
      <c r="B126" s="2">
        <v>118</v>
      </c>
      <c r="C126" s="3">
        <f>IFERROR(IF(표1_511[[#This Row],[스테이지]]=1,$K$3,IF($C125&lt;$P$3,($K$3+(표1_511[[#This Row],[스테이지]]-1)*$L$3),$P$3)),"")</f>
        <v>5</v>
      </c>
      <c r="D126" s="2">
        <f>IFERROR(IF(($K$4+(QUOTIENT((표1_511[[#This Row],[스테이지]]-1),$M$4)*$L$4))&gt;$P$3,$P$3,$K$4+(QUOTIENT((표1_511[[#This Row],[스테이지]]-1),$M$4)*$L$4)),"")</f>
        <v>15</v>
      </c>
      <c r="E126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27" spans="2:5">
      <c r="B127" s="2">
        <v>119</v>
      </c>
      <c r="C127" s="3">
        <f>IFERROR(IF(표1_511[[#This Row],[스테이지]]=1,$K$3,IF($C126&lt;$P$3,($K$3+(표1_511[[#This Row],[스테이지]]-1)*$L$3),$P$3)),"")</f>
        <v>5</v>
      </c>
      <c r="D127" s="2">
        <f>IFERROR(IF(($K$4+(QUOTIENT((표1_511[[#This Row],[스테이지]]-1),$M$4)*$L$4))&gt;$P$3,$P$3,$K$4+(QUOTIENT((표1_511[[#This Row],[스테이지]]-1),$M$4)*$L$4)),"")</f>
        <v>15</v>
      </c>
      <c r="E127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28" spans="2:5">
      <c r="B128" s="2">
        <v>120</v>
      </c>
      <c r="C128" s="3">
        <f>IFERROR(IF(표1_511[[#This Row],[스테이지]]=1,$K$3,IF($C127&lt;$P$3,($K$3+(표1_511[[#This Row],[스테이지]]-1)*$L$3),$P$3)),"")</f>
        <v>5</v>
      </c>
      <c r="D128" s="2">
        <f>IFERROR(IF(($K$4+(QUOTIENT((표1_511[[#This Row],[스테이지]]-1),$M$4)*$L$4))&gt;$P$3,$P$3,$K$4+(QUOTIENT((표1_511[[#This Row],[스테이지]]-1),$M$4)*$L$4)),"")</f>
        <v>15</v>
      </c>
      <c r="E128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29" spans="2:5">
      <c r="B129" s="2">
        <v>121</v>
      </c>
      <c r="C129" s="3">
        <f>IFERROR(IF(표1_511[[#This Row],[스테이지]]=1,$K$3,IF($C128&lt;$P$3,($K$3+(표1_511[[#This Row],[스테이지]]-1)*$L$3),$P$3)),"")</f>
        <v>5</v>
      </c>
      <c r="D129" s="2">
        <f>IFERROR(IF(($K$4+(QUOTIENT((표1_511[[#This Row],[스테이지]]-1),$M$4)*$L$4))&gt;$P$3,$P$3,$K$4+(QUOTIENT((표1_511[[#This Row],[스테이지]]-1),$M$4)*$L$4)),"")</f>
        <v>15</v>
      </c>
      <c r="E129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30" spans="2:5">
      <c r="B130" s="2">
        <v>122</v>
      </c>
      <c r="C130" s="3">
        <f>IFERROR(IF(표1_511[[#This Row],[스테이지]]=1,$K$3,IF($C129&lt;$P$3,($K$3+(표1_511[[#This Row],[스테이지]]-1)*$L$3),$P$3)),"")</f>
        <v>5</v>
      </c>
      <c r="D130" s="2">
        <f>IFERROR(IF(($K$4+(QUOTIENT((표1_511[[#This Row],[스테이지]]-1),$M$4)*$L$4))&gt;$P$3,$P$3,$K$4+(QUOTIENT((표1_511[[#This Row],[스테이지]]-1),$M$4)*$L$4)),"")</f>
        <v>15</v>
      </c>
      <c r="E130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31" spans="2:5">
      <c r="B131" s="2">
        <v>123</v>
      </c>
      <c r="C131" s="3">
        <f>IFERROR(IF(표1_511[[#This Row],[스테이지]]=1,$K$3,IF($C130&lt;$P$3,($K$3+(표1_511[[#This Row],[스테이지]]-1)*$L$3),$P$3)),"")</f>
        <v>5</v>
      </c>
      <c r="D131" s="2">
        <f>IFERROR(IF(($K$4+(QUOTIENT((표1_511[[#This Row],[스테이지]]-1),$M$4)*$L$4))&gt;$P$3,$P$3,$K$4+(QUOTIENT((표1_511[[#This Row],[스테이지]]-1),$M$4)*$L$4)),"")</f>
        <v>15</v>
      </c>
      <c r="E131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32" spans="2:5">
      <c r="B132" s="2">
        <v>124</v>
      </c>
      <c r="C132" s="3">
        <f>IFERROR(IF(표1_511[[#This Row],[스테이지]]=1,$K$3,IF($C131&lt;$P$3,($K$3+(표1_511[[#This Row],[스테이지]]-1)*$L$3),$P$3)),"")</f>
        <v>5</v>
      </c>
      <c r="D132" s="2">
        <f>IFERROR(IF(($K$4+(QUOTIENT((표1_511[[#This Row],[스테이지]]-1),$M$4)*$L$4))&gt;$P$3,$P$3,$K$4+(QUOTIENT((표1_511[[#This Row],[스테이지]]-1),$M$4)*$L$4)),"")</f>
        <v>15</v>
      </c>
      <c r="E132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33" spans="2:5">
      <c r="B133" s="2">
        <v>125</v>
      </c>
      <c r="C133" s="3">
        <f>IFERROR(IF(표1_511[[#This Row],[스테이지]]=1,$K$3,IF($C132&lt;$P$3,($K$3+(표1_511[[#This Row],[스테이지]]-1)*$L$3),$P$3)),"")</f>
        <v>5</v>
      </c>
      <c r="D133" s="2">
        <f>IFERROR(IF(($K$4+(QUOTIENT((표1_511[[#This Row],[스테이지]]-1),$M$4)*$L$4))&gt;$P$3,$P$3,$K$4+(QUOTIENT((표1_511[[#This Row],[스테이지]]-1),$M$4)*$L$4)),"")</f>
        <v>15</v>
      </c>
      <c r="E133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34" spans="2:5">
      <c r="B134" s="2">
        <v>126</v>
      </c>
      <c r="C134" s="3">
        <f>IFERROR(IF(표1_511[[#This Row],[스테이지]]=1,$K$3,IF($C133&lt;$P$3,($K$3+(표1_511[[#This Row],[스테이지]]-1)*$L$3),$P$3)),"")</f>
        <v>5</v>
      </c>
      <c r="D134" s="2">
        <f>IFERROR(IF(($K$4+(QUOTIENT((표1_511[[#This Row],[스테이지]]-1),$M$4)*$L$4))&gt;$P$3,$P$3,$K$4+(QUOTIENT((표1_511[[#This Row],[스테이지]]-1),$M$4)*$L$4)),"")</f>
        <v>15</v>
      </c>
      <c r="E134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35" spans="2:5">
      <c r="B135" s="2">
        <v>127</v>
      </c>
      <c r="C135" s="3">
        <f>IFERROR(IF(표1_511[[#This Row],[스테이지]]=1,$K$3,IF($C134&lt;$P$3,($K$3+(표1_511[[#This Row],[스테이지]]-1)*$L$3),$P$3)),"")</f>
        <v>5</v>
      </c>
      <c r="D135" s="2">
        <f>IFERROR(IF(($K$4+(QUOTIENT((표1_511[[#This Row],[스테이지]]-1),$M$4)*$L$4))&gt;$P$3,$P$3,$K$4+(QUOTIENT((표1_511[[#This Row],[스테이지]]-1),$M$4)*$L$4)),"")</f>
        <v>15</v>
      </c>
      <c r="E135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36" spans="2:5">
      <c r="B136" s="2">
        <v>128</v>
      </c>
      <c r="C136" s="3">
        <f>IFERROR(IF(표1_511[[#This Row],[스테이지]]=1,$K$3,IF($C135&lt;$P$3,($K$3+(표1_511[[#This Row],[스테이지]]-1)*$L$3),$P$3)),"")</f>
        <v>5</v>
      </c>
      <c r="D136" s="2">
        <f>IFERROR(IF(($K$4+(QUOTIENT((표1_511[[#This Row],[스테이지]]-1),$M$4)*$L$4))&gt;$P$3,$P$3,$K$4+(QUOTIENT((표1_511[[#This Row],[스테이지]]-1),$M$4)*$L$4)),"")</f>
        <v>15</v>
      </c>
      <c r="E136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37" spans="2:5">
      <c r="B137" s="2">
        <v>129</v>
      </c>
      <c r="C137" s="3">
        <f>IFERROR(IF(표1_511[[#This Row],[스테이지]]=1,$K$3,IF($C136&lt;$P$3,($K$3+(표1_511[[#This Row],[스테이지]]-1)*$L$3),$P$3)),"")</f>
        <v>5</v>
      </c>
      <c r="D137" s="2">
        <f>IFERROR(IF(($K$4+(QUOTIENT((표1_511[[#This Row],[스테이지]]-1),$M$4)*$L$4))&gt;$P$3,$P$3,$K$4+(QUOTIENT((표1_511[[#This Row],[스테이지]]-1),$M$4)*$L$4)),"")</f>
        <v>15</v>
      </c>
      <c r="E137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38" spans="2:5">
      <c r="B138" s="2">
        <v>130</v>
      </c>
      <c r="C138" s="3">
        <f>IFERROR(IF(표1_511[[#This Row],[스테이지]]=1,$K$3,IF($C137&lt;$P$3,($K$3+(표1_511[[#This Row],[스테이지]]-1)*$L$3),$P$3)),"")</f>
        <v>5</v>
      </c>
      <c r="D138" s="2">
        <f>IFERROR(IF(($K$4+(QUOTIENT((표1_511[[#This Row],[스테이지]]-1),$M$4)*$L$4))&gt;$P$3,$P$3,$K$4+(QUOTIENT((표1_511[[#This Row],[스테이지]]-1),$M$4)*$L$4)),"")</f>
        <v>15</v>
      </c>
      <c r="E138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39" spans="2:5">
      <c r="B139" s="2">
        <v>131</v>
      </c>
      <c r="C139" s="3">
        <f>IFERROR(IF(표1_511[[#This Row],[스테이지]]=1,$K$3,IF($C138&lt;$P$3,($K$3+(표1_511[[#This Row],[스테이지]]-1)*$L$3),$P$3)),"")</f>
        <v>5</v>
      </c>
      <c r="D139" s="2">
        <f>IFERROR(IF(($K$4+(QUOTIENT((표1_511[[#This Row],[스테이지]]-1),$M$4)*$L$4))&gt;$P$3,$P$3,$K$4+(QUOTIENT((표1_511[[#This Row],[스테이지]]-1),$M$4)*$L$4)),"")</f>
        <v>15</v>
      </c>
      <c r="E139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40" spans="2:5">
      <c r="B140" s="2">
        <v>132</v>
      </c>
      <c r="C140" s="3">
        <f>IFERROR(IF(표1_511[[#This Row],[스테이지]]=1,$K$3,IF($C139&lt;$P$3,($K$3+(표1_511[[#This Row],[스테이지]]-1)*$L$3),$P$3)),"")</f>
        <v>5</v>
      </c>
      <c r="D140" s="2">
        <f>IFERROR(IF(($K$4+(QUOTIENT((표1_511[[#This Row],[스테이지]]-1),$M$4)*$L$4))&gt;$P$3,$P$3,$K$4+(QUOTIENT((표1_511[[#This Row],[스테이지]]-1),$M$4)*$L$4)),"")</f>
        <v>15</v>
      </c>
      <c r="E140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41" spans="2:5">
      <c r="B141" s="2">
        <v>133</v>
      </c>
      <c r="C141" s="3">
        <f>IFERROR(IF(표1_511[[#This Row],[스테이지]]=1,$K$3,IF($C140&lt;$P$3,($K$3+(표1_511[[#This Row],[스테이지]]-1)*$L$3),$P$3)),"")</f>
        <v>5</v>
      </c>
      <c r="D141" s="2">
        <f>IFERROR(IF(($K$4+(QUOTIENT((표1_511[[#This Row],[스테이지]]-1),$M$4)*$L$4))&gt;$P$3,$P$3,$K$4+(QUOTIENT((표1_511[[#This Row],[스테이지]]-1),$M$4)*$L$4)),"")</f>
        <v>15</v>
      </c>
      <c r="E141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42" spans="2:5">
      <c r="B142" s="2">
        <v>134</v>
      </c>
      <c r="C142" s="3">
        <f>IFERROR(IF(표1_511[[#This Row],[스테이지]]=1,$K$3,IF($C141&lt;$P$3,($K$3+(표1_511[[#This Row],[스테이지]]-1)*$L$3),$P$3)),"")</f>
        <v>5</v>
      </c>
      <c r="D142" s="2">
        <f>IFERROR(IF(($K$4+(QUOTIENT((표1_511[[#This Row],[스테이지]]-1),$M$4)*$L$4))&gt;$P$3,$P$3,$K$4+(QUOTIENT((표1_511[[#This Row],[스테이지]]-1),$M$4)*$L$4)),"")</f>
        <v>15</v>
      </c>
      <c r="E142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43" spans="2:5">
      <c r="B143" s="2">
        <v>135</v>
      </c>
      <c r="C143" s="3">
        <f>IFERROR(IF(표1_511[[#This Row],[스테이지]]=1,$K$3,IF($C142&lt;$P$3,($K$3+(표1_511[[#This Row],[스테이지]]-1)*$L$3),$P$3)),"")</f>
        <v>5</v>
      </c>
      <c r="D143" s="2">
        <f>IFERROR(IF(($K$4+(QUOTIENT((표1_511[[#This Row],[스테이지]]-1),$M$4)*$L$4))&gt;$P$3,$P$3,$K$4+(QUOTIENT((표1_511[[#This Row],[스테이지]]-1),$M$4)*$L$4)),"")</f>
        <v>15</v>
      </c>
      <c r="E143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44" spans="2:5">
      <c r="B144" s="2">
        <v>136</v>
      </c>
      <c r="C144" s="3">
        <f>IFERROR(IF(표1_511[[#This Row],[스테이지]]=1,$K$3,IF($C143&lt;$P$3,($K$3+(표1_511[[#This Row],[스테이지]]-1)*$L$3),$P$3)),"")</f>
        <v>5</v>
      </c>
      <c r="D144" s="2">
        <f>IFERROR(IF(($K$4+(QUOTIENT((표1_511[[#This Row],[스테이지]]-1),$M$4)*$L$4))&gt;$P$3,$P$3,$K$4+(QUOTIENT((표1_511[[#This Row],[스테이지]]-1),$M$4)*$L$4)),"")</f>
        <v>15</v>
      </c>
      <c r="E144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45" spans="2:5">
      <c r="B145" s="2">
        <v>137</v>
      </c>
      <c r="C145" s="3">
        <f>IFERROR(IF(표1_511[[#This Row],[스테이지]]=1,$K$3,IF($C144&lt;$P$3,($K$3+(표1_511[[#This Row],[스테이지]]-1)*$L$3),$P$3)),"")</f>
        <v>5</v>
      </c>
      <c r="D145" s="2">
        <f>IFERROR(IF(($K$4+(QUOTIENT((표1_511[[#This Row],[스테이지]]-1),$M$4)*$L$4))&gt;$P$3,$P$3,$K$4+(QUOTIENT((표1_511[[#This Row],[스테이지]]-1),$M$4)*$L$4)),"")</f>
        <v>15</v>
      </c>
      <c r="E145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46" spans="2:5">
      <c r="B146" s="2">
        <v>138</v>
      </c>
      <c r="C146" s="3">
        <f>IFERROR(IF(표1_511[[#This Row],[스테이지]]=1,$K$3,IF($C145&lt;$P$3,($K$3+(표1_511[[#This Row],[스테이지]]-1)*$L$3),$P$3)),"")</f>
        <v>5</v>
      </c>
      <c r="D146" s="2">
        <f>IFERROR(IF(($K$4+(QUOTIENT((표1_511[[#This Row],[스테이지]]-1),$M$4)*$L$4))&gt;$P$3,$P$3,$K$4+(QUOTIENT((표1_511[[#This Row],[스테이지]]-1),$M$4)*$L$4)),"")</f>
        <v>15</v>
      </c>
      <c r="E146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47" spans="2:5">
      <c r="B147" s="2">
        <v>139</v>
      </c>
      <c r="C147" s="3">
        <f>IFERROR(IF(표1_511[[#This Row],[스테이지]]=1,$K$3,IF($C146&lt;$P$3,($K$3+(표1_511[[#This Row],[스테이지]]-1)*$L$3),$P$3)),"")</f>
        <v>5</v>
      </c>
      <c r="D147" s="2">
        <f>IFERROR(IF(($K$4+(QUOTIENT((표1_511[[#This Row],[스테이지]]-1),$M$4)*$L$4))&gt;$P$3,$P$3,$K$4+(QUOTIENT((표1_511[[#This Row],[스테이지]]-1),$M$4)*$L$4)),"")</f>
        <v>15</v>
      </c>
      <c r="E147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48" spans="2:5">
      <c r="B148" s="2">
        <v>140</v>
      </c>
      <c r="C148" s="3">
        <f>IFERROR(IF(표1_511[[#This Row],[스테이지]]=1,$K$3,IF($C147&lt;$P$3,($K$3+(표1_511[[#This Row],[스테이지]]-1)*$L$3),$P$3)),"")</f>
        <v>5</v>
      </c>
      <c r="D148" s="2">
        <f>IFERROR(IF(($K$4+(QUOTIENT((표1_511[[#This Row],[스테이지]]-1),$M$4)*$L$4))&gt;$P$3,$P$3,$K$4+(QUOTIENT((표1_511[[#This Row],[스테이지]]-1),$M$4)*$L$4)),"")</f>
        <v>15</v>
      </c>
      <c r="E148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49" spans="2:5">
      <c r="B149" s="2">
        <v>141</v>
      </c>
      <c r="C149" s="3">
        <f>IFERROR(IF(표1_511[[#This Row],[스테이지]]=1,$K$3,IF($C148&lt;$P$3,($K$3+(표1_511[[#This Row],[스테이지]]-1)*$L$3),$P$3)),"")</f>
        <v>5</v>
      </c>
      <c r="D149" s="2">
        <f>IFERROR(IF(($K$4+(QUOTIENT((표1_511[[#This Row],[스테이지]]-1),$M$4)*$L$4))&gt;$P$3,$P$3,$K$4+(QUOTIENT((표1_511[[#This Row],[스테이지]]-1),$M$4)*$L$4)),"")</f>
        <v>15</v>
      </c>
      <c r="E149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50" spans="2:5">
      <c r="B150" s="2">
        <v>142</v>
      </c>
      <c r="C150" s="3">
        <f>IFERROR(IF(표1_511[[#This Row],[스테이지]]=1,$K$3,IF($C149&lt;$P$3,($K$3+(표1_511[[#This Row],[스테이지]]-1)*$L$3),$P$3)),"")</f>
        <v>5</v>
      </c>
      <c r="D150" s="2">
        <f>IFERROR(IF(($K$4+(QUOTIENT((표1_511[[#This Row],[스테이지]]-1),$M$4)*$L$4))&gt;$P$3,$P$3,$K$4+(QUOTIENT((표1_511[[#This Row],[스테이지]]-1),$M$4)*$L$4)),"")</f>
        <v>15</v>
      </c>
      <c r="E150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51" spans="2:5">
      <c r="B151" s="2">
        <v>143</v>
      </c>
      <c r="C151" s="3">
        <f>IFERROR(IF(표1_511[[#This Row],[스테이지]]=1,$K$3,IF($C150&lt;$P$3,($K$3+(표1_511[[#This Row],[스테이지]]-1)*$L$3),$P$3)),"")</f>
        <v>5</v>
      </c>
      <c r="D151" s="2">
        <f>IFERROR(IF(($K$4+(QUOTIENT((표1_511[[#This Row],[스테이지]]-1),$M$4)*$L$4))&gt;$P$3,$P$3,$K$4+(QUOTIENT((표1_511[[#This Row],[스테이지]]-1),$M$4)*$L$4)),"")</f>
        <v>15</v>
      </c>
      <c r="E151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52" spans="2:5">
      <c r="B152" s="2">
        <v>144</v>
      </c>
      <c r="C152" s="3">
        <f>IFERROR(IF(표1_511[[#This Row],[스테이지]]=1,$K$3,IF($C151&lt;$P$3,($K$3+(표1_511[[#This Row],[스테이지]]-1)*$L$3),$P$3)),"")</f>
        <v>5</v>
      </c>
      <c r="D152" s="2">
        <f>IFERROR(IF(($K$4+(QUOTIENT((표1_511[[#This Row],[스테이지]]-1),$M$4)*$L$4))&gt;$P$3,$P$3,$K$4+(QUOTIENT((표1_511[[#This Row],[스테이지]]-1),$M$4)*$L$4)),"")</f>
        <v>15</v>
      </c>
      <c r="E152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53" spans="2:5">
      <c r="B153" s="2">
        <v>145</v>
      </c>
      <c r="C153" s="3">
        <f>IFERROR(IF(표1_511[[#This Row],[스테이지]]=1,$K$3,IF($C152&lt;$P$3,($K$3+(표1_511[[#This Row],[스테이지]]-1)*$L$3),$P$3)),"")</f>
        <v>5</v>
      </c>
      <c r="D153" s="2">
        <f>IFERROR(IF(($K$4+(QUOTIENT((표1_511[[#This Row],[스테이지]]-1),$M$4)*$L$4))&gt;$P$3,$P$3,$K$4+(QUOTIENT((표1_511[[#This Row],[스테이지]]-1),$M$4)*$L$4)),"")</f>
        <v>15</v>
      </c>
      <c r="E153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54" spans="2:5">
      <c r="B154" s="2">
        <v>146</v>
      </c>
      <c r="C154" s="3">
        <f>IFERROR(IF(표1_511[[#This Row],[스테이지]]=1,$K$3,IF($C153&lt;$P$3,($K$3+(표1_511[[#This Row],[스테이지]]-1)*$L$3),$P$3)),"")</f>
        <v>5</v>
      </c>
      <c r="D154" s="2">
        <f>IFERROR(IF(($K$4+(QUOTIENT((표1_511[[#This Row],[스테이지]]-1),$M$4)*$L$4))&gt;$P$3,$P$3,$K$4+(QUOTIENT((표1_511[[#This Row],[스테이지]]-1),$M$4)*$L$4)),"")</f>
        <v>15</v>
      </c>
      <c r="E154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55" spans="2:5">
      <c r="B155" s="2">
        <v>147</v>
      </c>
      <c r="C155" s="3">
        <f>IFERROR(IF(표1_511[[#This Row],[스테이지]]=1,$K$3,IF($C154&lt;$P$3,($K$3+(표1_511[[#This Row],[스테이지]]-1)*$L$3),$P$3)),"")</f>
        <v>5</v>
      </c>
      <c r="D155" s="2">
        <f>IFERROR(IF(($K$4+(QUOTIENT((표1_511[[#This Row],[스테이지]]-1),$M$4)*$L$4))&gt;$P$3,$P$3,$K$4+(QUOTIENT((표1_511[[#This Row],[스테이지]]-1),$M$4)*$L$4)),"")</f>
        <v>15</v>
      </c>
      <c r="E155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56" spans="2:5">
      <c r="B156" s="2">
        <v>148</v>
      </c>
      <c r="C156" s="3">
        <f>IFERROR(IF(표1_511[[#This Row],[스테이지]]=1,$K$3,IF($C155&lt;$P$3,($K$3+(표1_511[[#This Row],[스테이지]]-1)*$L$3),$P$3)),"")</f>
        <v>5</v>
      </c>
      <c r="D156" s="2">
        <f>IFERROR(IF(($K$4+(QUOTIENT((표1_511[[#This Row],[스테이지]]-1),$M$4)*$L$4))&gt;$P$3,$P$3,$K$4+(QUOTIENT((표1_511[[#This Row],[스테이지]]-1),$M$4)*$L$4)),"")</f>
        <v>15</v>
      </c>
      <c r="E156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57" spans="2:5">
      <c r="B157" s="2">
        <v>149</v>
      </c>
      <c r="C157" s="3">
        <f>IFERROR(IF(표1_511[[#This Row],[스테이지]]=1,$K$3,IF($C156&lt;$P$3,($K$3+(표1_511[[#This Row],[스테이지]]-1)*$L$3),$P$3)),"")</f>
        <v>5</v>
      </c>
      <c r="D157" s="2">
        <f>IFERROR(IF(($K$4+(QUOTIENT((표1_511[[#This Row],[스테이지]]-1),$M$4)*$L$4))&gt;$P$3,$P$3,$K$4+(QUOTIENT((표1_511[[#This Row],[스테이지]]-1),$M$4)*$L$4)),"")</f>
        <v>15</v>
      </c>
      <c r="E157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58" spans="2:5">
      <c r="B158" s="2">
        <v>150</v>
      </c>
      <c r="C158" s="3">
        <f>IFERROR(IF(표1_511[[#This Row],[스테이지]]=1,$K$3,IF($C157&lt;$P$3,($K$3+(표1_511[[#This Row],[스테이지]]-1)*$L$3),$P$3)),"")</f>
        <v>5</v>
      </c>
      <c r="D158" s="2">
        <f>IFERROR(IF(($K$4+(QUOTIENT((표1_511[[#This Row],[스테이지]]-1),$M$4)*$L$4))&gt;$P$3,$P$3,$K$4+(QUOTIENT((표1_511[[#This Row],[스테이지]]-1),$M$4)*$L$4)),"")</f>
        <v>15</v>
      </c>
      <c r="E158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59" spans="2:5">
      <c r="B159" s="2">
        <v>151</v>
      </c>
      <c r="C159" s="3">
        <f>IFERROR(IF(표1_511[[#This Row],[스테이지]]=1,$K$3,IF($C158&lt;$P$3,($K$3+(표1_511[[#This Row],[스테이지]]-1)*$L$3),$P$3)),"")</f>
        <v>5</v>
      </c>
      <c r="D159" s="2">
        <f>IFERROR(IF(($K$4+(QUOTIENT((표1_511[[#This Row],[스테이지]]-1),$M$4)*$L$4))&gt;$P$3,$P$3,$K$4+(QUOTIENT((표1_511[[#This Row],[스테이지]]-1),$M$4)*$L$4)),"")</f>
        <v>15</v>
      </c>
      <c r="E159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60" spans="2:5">
      <c r="B160" s="2">
        <v>152</v>
      </c>
      <c r="C160" s="3">
        <f>IFERROR(IF(표1_511[[#This Row],[스테이지]]=1,$K$3,IF($C159&lt;$P$3,($K$3+(표1_511[[#This Row],[스테이지]]-1)*$L$3),$P$3)),"")</f>
        <v>5</v>
      </c>
      <c r="D160" s="2">
        <f>IFERROR(IF(($K$4+(QUOTIENT((표1_511[[#This Row],[스테이지]]-1),$M$4)*$L$4))&gt;$P$3,$P$3,$K$4+(QUOTIENT((표1_511[[#This Row],[스테이지]]-1),$M$4)*$L$4)),"")</f>
        <v>15</v>
      </c>
      <c r="E160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61" spans="2:5">
      <c r="B161" s="2">
        <v>153</v>
      </c>
      <c r="C161" s="3">
        <f>IFERROR(IF(표1_511[[#This Row],[스테이지]]=1,$K$3,IF($C160&lt;$P$3,($K$3+(표1_511[[#This Row],[스테이지]]-1)*$L$3),$P$3)),"")</f>
        <v>5</v>
      </c>
      <c r="D161" s="2">
        <f>IFERROR(IF(($K$4+(QUOTIENT((표1_511[[#This Row],[스테이지]]-1),$M$4)*$L$4))&gt;$P$3,$P$3,$K$4+(QUOTIENT((표1_511[[#This Row],[스테이지]]-1),$M$4)*$L$4)),"")</f>
        <v>15</v>
      </c>
      <c r="E161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62" spans="2:5">
      <c r="B162" s="2">
        <v>154</v>
      </c>
      <c r="C162" s="3">
        <f>IFERROR(IF(표1_511[[#This Row],[스테이지]]=1,$K$3,IF($C161&lt;$P$3,($K$3+(표1_511[[#This Row],[스테이지]]-1)*$L$3),$P$3)),"")</f>
        <v>5</v>
      </c>
      <c r="D162" s="2">
        <f>IFERROR(IF(($K$4+(QUOTIENT((표1_511[[#This Row],[스테이지]]-1),$M$4)*$L$4))&gt;$P$3,$P$3,$K$4+(QUOTIENT((표1_511[[#This Row],[스테이지]]-1),$M$4)*$L$4)),"")</f>
        <v>15</v>
      </c>
      <c r="E162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63" spans="2:5">
      <c r="B163" s="2">
        <v>155</v>
      </c>
      <c r="C163" s="3">
        <f>IFERROR(IF(표1_511[[#This Row],[스테이지]]=1,$K$3,IF($C162&lt;$P$3,($K$3+(표1_511[[#This Row],[스테이지]]-1)*$L$3),$P$3)),"")</f>
        <v>5</v>
      </c>
      <c r="D163" s="2">
        <f>IFERROR(IF(($K$4+(QUOTIENT((표1_511[[#This Row],[스테이지]]-1),$M$4)*$L$4))&gt;$P$3,$P$3,$K$4+(QUOTIENT((표1_511[[#This Row],[스테이지]]-1),$M$4)*$L$4)),"")</f>
        <v>15</v>
      </c>
      <c r="E163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64" spans="2:5">
      <c r="B164" s="2">
        <v>156</v>
      </c>
      <c r="C164" s="3">
        <f>IFERROR(IF(표1_511[[#This Row],[스테이지]]=1,$K$3,IF($C163&lt;$P$3,($K$3+(표1_511[[#This Row],[스테이지]]-1)*$L$3),$P$3)),"")</f>
        <v>5</v>
      </c>
      <c r="D164" s="2">
        <f>IFERROR(IF(($K$4+(QUOTIENT((표1_511[[#This Row],[스테이지]]-1),$M$4)*$L$4))&gt;$P$3,$P$3,$K$4+(QUOTIENT((표1_511[[#This Row],[스테이지]]-1),$M$4)*$L$4)),"")</f>
        <v>15</v>
      </c>
      <c r="E164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65" spans="2:5">
      <c r="B165" s="2">
        <v>157</v>
      </c>
      <c r="C165" s="3">
        <f>IFERROR(IF(표1_511[[#This Row],[스테이지]]=1,$K$3,IF($C164&lt;$P$3,($K$3+(표1_511[[#This Row],[스테이지]]-1)*$L$3),$P$3)),"")</f>
        <v>5</v>
      </c>
      <c r="D165" s="2">
        <f>IFERROR(IF(($K$4+(QUOTIENT((표1_511[[#This Row],[스테이지]]-1),$M$4)*$L$4))&gt;$P$3,$P$3,$K$4+(QUOTIENT((표1_511[[#This Row],[스테이지]]-1),$M$4)*$L$4)),"")</f>
        <v>15</v>
      </c>
      <c r="E165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66" spans="2:5">
      <c r="B166" s="2">
        <v>158</v>
      </c>
      <c r="C166" s="3">
        <f>IFERROR(IF(표1_511[[#This Row],[스테이지]]=1,$K$3,IF($C165&lt;$P$3,($K$3+(표1_511[[#This Row],[스테이지]]-1)*$L$3),$P$3)),"")</f>
        <v>5</v>
      </c>
      <c r="D166" s="2">
        <f>IFERROR(IF(($K$4+(QUOTIENT((표1_511[[#This Row],[스테이지]]-1),$M$4)*$L$4))&gt;$P$3,$P$3,$K$4+(QUOTIENT((표1_511[[#This Row],[스테이지]]-1),$M$4)*$L$4)),"")</f>
        <v>15</v>
      </c>
      <c r="E166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67" spans="2:5">
      <c r="B167" s="2">
        <v>159</v>
      </c>
      <c r="C167" s="3">
        <f>IFERROR(IF(표1_511[[#This Row],[스테이지]]=1,$K$3,IF($C166&lt;$P$3,($K$3+(표1_511[[#This Row],[스테이지]]-1)*$L$3),$P$3)),"")</f>
        <v>5</v>
      </c>
      <c r="D167" s="2">
        <f>IFERROR(IF(($K$4+(QUOTIENT((표1_511[[#This Row],[스테이지]]-1),$M$4)*$L$4))&gt;$P$3,$P$3,$K$4+(QUOTIENT((표1_511[[#This Row],[스테이지]]-1),$M$4)*$L$4)),"")</f>
        <v>15</v>
      </c>
      <c r="E167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68" spans="2:5">
      <c r="B168" s="2">
        <v>160</v>
      </c>
      <c r="C168" s="3">
        <f>IFERROR(IF(표1_511[[#This Row],[스테이지]]=1,$K$3,IF($C167&lt;$P$3,($K$3+(표1_511[[#This Row],[스테이지]]-1)*$L$3),$P$3)),"")</f>
        <v>5</v>
      </c>
      <c r="D168" s="2">
        <f>IFERROR(IF(($K$4+(QUOTIENT((표1_511[[#This Row],[스테이지]]-1),$M$4)*$L$4))&gt;$P$3,$P$3,$K$4+(QUOTIENT((표1_511[[#This Row],[스테이지]]-1),$M$4)*$L$4)),"")</f>
        <v>15</v>
      </c>
      <c r="E168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69" spans="2:5">
      <c r="B169" s="2">
        <v>161</v>
      </c>
      <c r="C169" s="3">
        <f>IFERROR(IF(표1_511[[#This Row],[스테이지]]=1,$K$3,IF($C168&lt;$P$3,($K$3+(표1_511[[#This Row],[스테이지]]-1)*$L$3),$P$3)),"")</f>
        <v>5</v>
      </c>
      <c r="D169" s="2">
        <f>IFERROR(IF(($K$4+(QUOTIENT((표1_511[[#This Row],[스테이지]]-1),$M$4)*$L$4))&gt;$P$3,$P$3,$K$4+(QUOTIENT((표1_511[[#This Row],[스테이지]]-1),$M$4)*$L$4)),"")</f>
        <v>15</v>
      </c>
      <c r="E169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70" spans="2:5">
      <c r="B170" s="2">
        <v>162</v>
      </c>
      <c r="C170" s="3">
        <f>IFERROR(IF(표1_511[[#This Row],[스테이지]]=1,$K$3,IF($C169&lt;$P$3,($K$3+(표1_511[[#This Row],[스테이지]]-1)*$L$3),$P$3)),"")</f>
        <v>5</v>
      </c>
      <c r="D170" s="2">
        <f>IFERROR(IF(($K$4+(QUOTIENT((표1_511[[#This Row],[스테이지]]-1),$M$4)*$L$4))&gt;$P$3,$P$3,$K$4+(QUOTIENT((표1_511[[#This Row],[스테이지]]-1),$M$4)*$L$4)),"")</f>
        <v>15</v>
      </c>
      <c r="E170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71" spans="2:5">
      <c r="B171" s="2">
        <v>163</v>
      </c>
      <c r="C171" s="3">
        <f>IFERROR(IF(표1_511[[#This Row],[스테이지]]=1,$K$3,IF($C170&lt;$P$3,($K$3+(표1_511[[#This Row],[스테이지]]-1)*$L$3),$P$3)),"")</f>
        <v>5</v>
      </c>
      <c r="D171" s="2">
        <f>IFERROR(IF(($K$4+(QUOTIENT((표1_511[[#This Row],[스테이지]]-1),$M$4)*$L$4))&gt;$P$3,$P$3,$K$4+(QUOTIENT((표1_511[[#This Row],[스테이지]]-1),$M$4)*$L$4)),"")</f>
        <v>15</v>
      </c>
      <c r="E171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72" spans="2:5">
      <c r="B172" s="2">
        <v>164</v>
      </c>
      <c r="C172" s="3">
        <f>IFERROR(IF(표1_511[[#This Row],[스테이지]]=1,$K$3,IF($C171&lt;$P$3,($K$3+(표1_511[[#This Row],[스테이지]]-1)*$L$3),$P$3)),"")</f>
        <v>5</v>
      </c>
      <c r="D172" s="2">
        <f>IFERROR(IF(($K$4+(QUOTIENT((표1_511[[#This Row],[스테이지]]-1),$M$4)*$L$4))&gt;$P$3,$P$3,$K$4+(QUOTIENT((표1_511[[#This Row],[스테이지]]-1),$M$4)*$L$4)),"")</f>
        <v>15</v>
      </c>
      <c r="E172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73" spans="2:5">
      <c r="B173" s="2">
        <v>165</v>
      </c>
      <c r="C173" s="3">
        <f>IFERROR(IF(표1_511[[#This Row],[스테이지]]=1,$K$3,IF($C172&lt;$P$3,($K$3+(표1_511[[#This Row],[스테이지]]-1)*$L$3),$P$3)),"")</f>
        <v>5</v>
      </c>
      <c r="D173" s="2">
        <f>IFERROR(IF(($K$4+(QUOTIENT((표1_511[[#This Row],[스테이지]]-1),$M$4)*$L$4))&gt;$P$3,$P$3,$K$4+(QUOTIENT((표1_511[[#This Row],[스테이지]]-1),$M$4)*$L$4)),"")</f>
        <v>15</v>
      </c>
      <c r="E173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74" spans="2:5">
      <c r="B174" s="2">
        <v>166</v>
      </c>
      <c r="C174" s="3">
        <f>IFERROR(IF(표1_511[[#This Row],[스테이지]]=1,$K$3,IF($C173&lt;$P$3,($K$3+(표1_511[[#This Row],[스테이지]]-1)*$L$3),$P$3)),"")</f>
        <v>5</v>
      </c>
      <c r="D174" s="2">
        <f>IFERROR(IF(($K$4+(QUOTIENT((표1_511[[#This Row],[스테이지]]-1),$M$4)*$L$4))&gt;$P$3,$P$3,$K$4+(QUOTIENT((표1_511[[#This Row],[스테이지]]-1),$M$4)*$L$4)),"")</f>
        <v>15</v>
      </c>
      <c r="E174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75" spans="2:5">
      <c r="B175" s="2">
        <v>167</v>
      </c>
      <c r="C175" s="3">
        <f>IFERROR(IF(표1_511[[#This Row],[스테이지]]=1,$K$3,IF($C174&lt;$P$3,($K$3+(표1_511[[#This Row],[스테이지]]-1)*$L$3),$P$3)),"")</f>
        <v>5</v>
      </c>
      <c r="D175" s="2">
        <f>IFERROR(IF(($K$4+(QUOTIENT((표1_511[[#This Row],[스테이지]]-1),$M$4)*$L$4))&gt;$P$3,$P$3,$K$4+(QUOTIENT((표1_511[[#This Row],[스테이지]]-1),$M$4)*$L$4)),"")</f>
        <v>15</v>
      </c>
      <c r="E175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76" spans="2:5">
      <c r="B176" s="2">
        <v>168</v>
      </c>
      <c r="C176" s="3">
        <f>IFERROR(IF(표1_511[[#This Row],[스테이지]]=1,$K$3,IF($C175&lt;$P$3,($K$3+(표1_511[[#This Row],[스테이지]]-1)*$L$3),$P$3)),"")</f>
        <v>5</v>
      </c>
      <c r="D176" s="2">
        <f>IFERROR(IF(($K$4+(QUOTIENT((표1_511[[#This Row],[스테이지]]-1),$M$4)*$L$4))&gt;$P$3,$P$3,$K$4+(QUOTIENT((표1_511[[#This Row],[스테이지]]-1),$M$4)*$L$4)),"")</f>
        <v>15</v>
      </c>
      <c r="E176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77" spans="2:5">
      <c r="B177" s="2">
        <v>169</v>
      </c>
      <c r="C177" s="3">
        <f>IFERROR(IF(표1_511[[#This Row],[스테이지]]=1,$K$3,IF($C176&lt;$P$3,($K$3+(표1_511[[#This Row],[스테이지]]-1)*$L$3),$P$3)),"")</f>
        <v>5</v>
      </c>
      <c r="D177" s="2">
        <f>IFERROR(IF(($K$4+(QUOTIENT((표1_511[[#This Row],[스테이지]]-1),$M$4)*$L$4))&gt;$P$3,$P$3,$K$4+(QUOTIENT((표1_511[[#This Row],[스테이지]]-1),$M$4)*$L$4)),"")</f>
        <v>15</v>
      </c>
      <c r="E177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78" spans="2:5">
      <c r="B178" s="2">
        <v>170</v>
      </c>
      <c r="C178" s="3">
        <f>IFERROR(IF(표1_511[[#This Row],[스테이지]]=1,$K$3,IF($C177&lt;$P$3,($K$3+(표1_511[[#This Row],[스테이지]]-1)*$L$3),$P$3)),"")</f>
        <v>5</v>
      </c>
      <c r="D178" s="2">
        <f>IFERROR(IF(($K$4+(QUOTIENT((표1_511[[#This Row],[스테이지]]-1),$M$4)*$L$4))&gt;$P$3,$P$3,$K$4+(QUOTIENT((표1_511[[#This Row],[스테이지]]-1),$M$4)*$L$4)),"")</f>
        <v>15</v>
      </c>
      <c r="E178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79" spans="2:5">
      <c r="B179" s="2">
        <v>171</v>
      </c>
      <c r="C179" s="3">
        <f>IFERROR(IF(표1_511[[#This Row],[스테이지]]=1,$K$3,IF($C178&lt;$P$3,($K$3+(표1_511[[#This Row],[스테이지]]-1)*$L$3),$P$3)),"")</f>
        <v>5</v>
      </c>
      <c r="D179" s="2">
        <f>IFERROR(IF(($K$4+(QUOTIENT((표1_511[[#This Row],[스테이지]]-1),$M$4)*$L$4))&gt;$P$3,$P$3,$K$4+(QUOTIENT((표1_511[[#This Row],[스테이지]]-1),$M$4)*$L$4)),"")</f>
        <v>15</v>
      </c>
      <c r="E179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80" spans="2:5">
      <c r="B180" s="2">
        <v>172</v>
      </c>
      <c r="C180" s="3">
        <f>IFERROR(IF(표1_511[[#This Row],[스테이지]]=1,$K$3,IF($C179&lt;$P$3,($K$3+(표1_511[[#This Row],[스테이지]]-1)*$L$3),$P$3)),"")</f>
        <v>5</v>
      </c>
      <c r="D180" s="2">
        <f>IFERROR(IF(($K$4+(QUOTIENT((표1_511[[#This Row],[스테이지]]-1),$M$4)*$L$4))&gt;$P$3,$P$3,$K$4+(QUOTIENT((표1_511[[#This Row],[스테이지]]-1),$M$4)*$L$4)),"")</f>
        <v>15</v>
      </c>
      <c r="E180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81" spans="2:5">
      <c r="B181" s="2">
        <v>173</v>
      </c>
      <c r="C181" s="3">
        <f>IFERROR(IF(표1_511[[#This Row],[스테이지]]=1,$K$3,IF($C180&lt;$P$3,($K$3+(표1_511[[#This Row],[스테이지]]-1)*$L$3),$P$3)),"")</f>
        <v>5</v>
      </c>
      <c r="D181" s="2">
        <f>IFERROR(IF(($K$4+(QUOTIENT((표1_511[[#This Row],[스테이지]]-1),$M$4)*$L$4))&gt;$P$3,$P$3,$K$4+(QUOTIENT((표1_511[[#This Row],[스테이지]]-1),$M$4)*$L$4)),"")</f>
        <v>15</v>
      </c>
      <c r="E181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82" spans="2:5">
      <c r="B182" s="2">
        <v>174</v>
      </c>
      <c r="C182" s="3">
        <f>IFERROR(IF(표1_511[[#This Row],[스테이지]]=1,$K$3,IF($C181&lt;$P$3,($K$3+(표1_511[[#This Row],[스테이지]]-1)*$L$3),$P$3)),"")</f>
        <v>5</v>
      </c>
      <c r="D182" s="2">
        <f>IFERROR(IF(($K$4+(QUOTIENT((표1_511[[#This Row],[스테이지]]-1),$M$4)*$L$4))&gt;$P$3,$P$3,$K$4+(QUOTIENT((표1_511[[#This Row],[스테이지]]-1),$M$4)*$L$4)),"")</f>
        <v>15</v>
      </c>
      <c r="E182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83" spans="2:5">
      <c r="B183" s="2">
        <v>175</v>
      </c>
      <c r="C183" s="3">
        <f>IFERROR(IF(표1_511[[#This Row],[스테이지]]=1,$K$3,IF($C182&lt;$P$3,($K$3+(표1_511[[#This Row],[스테이지]]-1)*$L$3),$P$3)),"")</f>
        <v>5</v>
      </c>
      <c r="D183" s="2">
        <f>IFERROR(IF(($K$4+(QUOTIENT((표1_511[[#This Row],[스테이지]]-1),$M$4)*$L$4))&gt;$P$3,$P$3,$K$4+(QUOTIENT((표1_511[[#This Row],[스테이지]]-1),$M$4)*$L$4)),"")</f>
        <v>15</v>
      </c>
      <c r="E183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84" spans="2:5">
      <c r="B184" s="2">
        <v>176</v>
      </c>
      <c r="C184" s="3">
        <f>IFERROR(IF(표1_511[[#This Row],[스테이지]]=1,$K$3,IF($C183&lt;$P$3,($K$3+(표1_511[[#This Row],[스테이지]]-1)*$L$3),$P$3)),"")</f>
        <v>5</v>
      </c>
      <c r="D184" s="2">
        <f>IFERROR(IF(($K$4+(QUOTIENT((표1_511[[#This Row],[스테이지]]-1),$M$4)*$L$4))&gt;$P$3,$P$3,$K$4+(QUOTIENT((표1_511[[#This Row],[스테이지]]-1),$M$4)*$L$4)),"")</f>
        <v>15</v>
      </c>
      <c r="E184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85" spans="2:5">
      <c r="B185" s="2">
        <v>177</v>
      </c>
      <c r="C185" s="3">
        <f>IFERROR(IF(표1_511[[#This Row],[스테이지]]=1,$K$3,IF($C184&lt;$P$3,($K$3+(표1_511[[#This Row],[스테이지]]-1)*$L$3),$P$3)),"")</f>
        <v>5</v>
      </c>
      <c r="D185" s="2">
        <f>IFERROR(IF(($K$4+(QUOTIENT((표1_511[[#This Row],[스테이지]]-1),$M$4)*$L$4))&gt;$P$3,$P$3,$K$4+(QUOTIENT((표1_511[[#This Row],[스테이지]]-1),$M$4)*$L$4)),"")</f>
        <v>15</v>
      </c>
      <c r="E185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86" spans="2:5">
      <c r="B186" s="2">
        <v>178</v>
      </c>
      <c r="C186" s="3">
        <f>IFERROR(IF(표1_511[[#This Row],[스테이지]]=1,$K$3,IF($C185&lt;$P$3,($K$3+(표1_511[[#This Row],[스테이지]]-1)*$L$3),$P$3)),"")</f>
        <v>5</v>
      </c>
      <c r="D186" s="2">
        <f>IFERROR(IF(($K$4+(QUOTIENT((표1_511[[#This Row],[스테이지]]-1),$M$4)*$L$4))&gt;$P$3,$P$3,$K$4+(QUOTIENT((표1_511[[#This Row],[스테이지]]-1),$M$4)*$L$4)),"")</f>
        <v>15</v>
      </c>
      <c r="E186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87" spans="2:5">
      <c r="B187" s="2">
        <v>179</v>
      </c>
      <c r="C187" s="3">
        <f>IFERROR(IF(표1_511[[#This Row],[스테이지]]=1,$K$3,IF($C186&lt;$P$3,($K$3+(표1_511[[#This Row],[스테이지]]-1)*$L$3),$P$3)),"")</f>
        <v>5</v>
      </c>
      <c r="D187" s="2">
        <f>IFERROR(IF(($K$4+(QUOTIENT((표1_511[[#This Row],[스테이지]]-1),$M$4)*$L$4))&gt;$P$3,$P$3,$K$4+(QUOTIENT((표1_511[[#This Row],[스테이지]]-1),$M$4)*$L$4)),"")</f>
        <v>15</v>
      </c>
      <c r="E187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88" spans="2:5">
      <c r="B188" s="2">
        <v>180</v>
      </c>
      <c r="C188" s="3">
        <f>IFERROR(IF(표1_511[[#This Row],[스테이지]]=1,$K$3,IF($C187&lt;$P$3,($K$3+(표1_511[[#This Row],[스테이지]]-1)*$L$3),$P$3)),"")</f>
        <v>5</v>
      </c>
      <c r="D188" s="2">
        <f>IFERROR(IF(($K$4+(QUOTIENT((표1_511[[#This Row],[스테이지]]-1),$M$4)*$L$4))&gt;$P$3,$P$3,$K$4+(QUOTIENT((표1_511[[#This Row],[스테이지]]-1),$M$4)*$L$4)),"")</f>
        <v>15</v>
      </c>
      <c r="E188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89" spans="2:5">
      <c r="B189" s="2">
        <v>181</v>
      </c>
      <c r="C189" s="3">
        <f>IFERROR(IF(표1_511[[#This Row],[스테이지]]=1,$K$3,IF($C188&lt;$P$3,($K$3+(표1_511[[#This Row],[스테이지]]-1)*$L$3),$P$3)),"")</f>
        <v>5</v>
      </c>
      <c r="D189" s="2">
        <f>IFERROR(IF(($K$4+(QUOTIENT((표1_511[[#This Row],[스테이지]]-1),$M$4)*$L$4))&gt;$P$3,$P$3,$K$4+(QUOTIENT((표1_511[[#This Row],[스테이지]]-1),$M$4)*$L$4)),"")</f>
        <v>15</v>
      </c>
      <c r="E189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90" spans="2:5">
      <c r="B190" s="2">
        <v>182</v>
      </c>
      <c r="C190" s="3">
        <f>IFERROR(IF(표1_511[[#This Row],[스테이지]]=1,$K$3,IF($C189&lt;$P$3,($K$3+(표1_511[[#This Row],[스테이지]]-1)*$L$3),$P$3)),"")</f>
        <v>5</v>
      </c>
      <c r="D190" s="2">
        <f>IFERROR(IF(($K$4+(QUOTIENT((표1_511[[#This Row],[스테이지]]-1),$M$4)*$L$4))&gt;$P$3,$P$3,$K$4+(QUOTIENT((표1_511[[#This Row],[스테이지]]-1),$M$4)*$L$4)),"")</f>
        <v>15</v>
      </c>
      <c r="E190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91" spans="2:5">
      <c r="B191" s="2">
        <v>183</v>
      </c>
      <c r="C191" s="3">
        <f>IFERROR(IF(표1_511[[#This Row],[스테이지]]=1,$K$3,IF($C190&lt;$P$3,($K$3+(표1_511[[#This Row],[스테이지]]-1)*$L$3),$P$3)),"")</f>
        <v>5</v>
      </c>
      <c r="D191" s="2">
        <f>IFERROR(IF(($K$4+(QUOTIENT((표1_511[[#This Row],[스테이지]]-1),$M$4)*$L$4))&gt;$P$3,$P$3,$K$4+(QUOTIENT((표1_511[[#This Row],[스테이지]]-1),$M$4)*$L$4)),"")</f>
        <v>15</v>
      </c>
      <c r="E191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92" spans="2:5">
      <c r="B192" s="2">
        <v>184</v>
      </c>
      <c r="C192" s="3">
        <f>IFERROR(IF(표1_511[[#This Row],[스테이지]]=1,$K$3,IF($C191&lt;$P$3,($K$3+(표1_511[[#This Row],[스테이지]]-1)*$L$3),$P$3)),"")</f>
        <v>5</v>
      </c>
      <c r="D192" s="2">
        <f>IFERROR(IF(($K$4+(QUOTIENT((표1_511[[#This Row],[스테이지]]-1),$M$4)*$L$4))&gt;$P$3,$P$3,$K$4+(QUOTIENT((표1_511[[#This Row],[스테이지]]-1),$M$4)*$L$4)),"")</f>
        <v>15</v>
      </c>
      <c r="E192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93" spans="2:5">
      <c r="B193" s="2">
        <v>185</v>
      </c>
      <c r="C193" s="3">
        <f>IFERROR(IF(표1_511[[#This Row],[스테이지]]=1,$K$3,IF($C192&lt;$P$3,($K$3+(표1_511[[#This Row],[스테이지]]-1)*$L$3),$P$3)),"")</f>
        <v>5</v>
      </c>
      <c r="D193" s="2">
        <f>IFERROR(IF(($K$4+(QUOTIENT((표1_511[[#This Row],[스테이지]]-1),$M$4)*$L$4))&gt;$P$3,$P$3,$K$4+(QUOTIENT((표1_511[[#This Row],[스테이지]]-1),$M$4)*$L$4)),"")</f>
        <v>15</v>
      </c>
      <c r="E193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94" spans="2:5">
      <c r="B194" s="2">
        <v>186</v>
      </c>
      <c r="C194" s="3">
        <f>IFERROR(IF(표1_511[[#This Row],[스테이지]]=1,$K$3,IF($C193&lt;$P$3,($K$3+(표1_511[[#This Row],[스테이지]]-1)*$L$3),$P$3)),"")</f>
        <v>5</v>
      </c>
      <c r="D194" s="2">
        <f>IFERROR(IF(($K$4+(QUOTIENT((표1_511[[#This Row],[스테이지]]-1),$M$4)*$L$4))&gt;$P$3,$P$3,$K$4+(QUOTIENT((표1_511[[#This Row],[스테이지]]-1),$M$4)*$L$4)),"")</f>
        <v>15</v>
      </c>
      <c r="E194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95" spans="2:5">
      <c r="B195" s="2">
        <v>187</v>
      </c>
      <c r="C195" s="3">
        <f>IFERROR(IF(표1_511[[#This Row],[스테이지]]=1,$K$3,IF($C194&lt;$P$3,($K$3+(표1_511[[#This Row],[스테이지]]-1)*$L$3),$P$3)),"")</f>
        <v>5</v>
      </c>
      <c r="D195" s="2">
        <f>IFERROR(IF(($K$4+(QUOTIENT((표1_511[[#This Row],[스테이지]]-1),$M$4)*$L$4))&gt;$P$3,$P$3,$K$4+(QUOTIENT((표1_511[[#This Row],[스테이지]]-1),$M$4)*$L$4)),"")</f>
        <v>15</v>
      </c>
      <c r="E195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96" spans="2:5">
      <c r="B196" s="2">
        <v>188</v>
      </c>
      <c r="C196" s="3">
        <f>IFERROR(IF(표1_511[[#This Row],[스테이지]]=1,$K$3,IF($C195&lt;$P$3,($K$3+(표1_511[[#This Row],[스테이지]]-1)*$L$3),$P$3)),"")</f>
        <v>5</v>
      </c>
      <c r="D196" s="2">
        <f>IFERROR(IF(($K$4+(QUOTIENT((표1_511[[#This Row],[스테이지]]-1),$M$4)*$L$4))&gt;$P$3,$P$3,$K$4+(QUOTIENT((표1_511[[#This Row],[스테이지]]-1),$M$4)*$L$4)),"")</f>
        <v>15</v>
      </c>
      <c r="E196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97" spans="2:5">
      <c r="B197" s="2">
        <v>189</v>
      </c>
      <c r="C197" s="3">
        <f>IFERROR(IF(표1_511[[#This Row],[스테이지]]=1,$K$3,IF($C196&lt;$P$3,($K$3+(표1_511[[#This Row],[스테이지]]-1)*$L$3),$P$3)),"")</f>
        <v>5</v>
      </c>
      <c r="D197" s="2">
        <f>IFERROR(IF(($K$4+(QUOTIENT((표1_511[[#This Row],[스테이지]]-1),$M$4)*$L$4))&gt;$P$3,$P$3,$K$4+(QUOTIENT((표1_511[[#This Row],[스테이지]]-1),$M$4)*$L$4)),"")</f>
        <v>15</v>
      </c>
      <c r="E197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98" spans="2:5">
      <c r="B198" s="2">
        <v>190</v>
      </c>
      <c r="C198" s="3">
        <f>IFERROR(IF(표1_511[[#This Row],[스테이지]]=1,$K$3,IF($C197&lt;$P$3,($K$3+(표1_511[[#This Row],[스테이지]]-1)*$L$3),$P$3)),"")</f>
        <v>5</v>
      </c>
      <c r="D198" s="2">
        <f>IFERROR(IF(($K$4+(QUOTIENT((표1_511[[#This Row],[스테이지]]-1),$M$4)*$L$4))&gt;$P$3,$P$3,$K$4+(QUOTIENT((표1_511[[#This Row],[스테이지]]-1),$M$4)*$L$4)),"")</f>
        <v>15</v>
      </c>
      <c r="E198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199" spans="2:5">
      <c r="B199" s="2">
        <v>191</v>
      </c>
      <c r="C199" s="3">
        <f>IFERROR(IF(표1_511[[#This Row],[스테이지]]=1,$K$3,IF($C198&lt;$P$3,($K$3+(표1_511[[#This Row],[스테이지]]-1)*$L$3),$P$3)),"")</f>
        <v>5</v>
      </c>
      <c r="D199" s="2">
        <f>IFERROR(IF(($K$4+(QUOTIENT((표1_511[[#This Row],[스테이지]]-1),$M$4)*$L$4))&gt;$P$3,$P$3,$K$4+(QUOTIENT((표1_511[[#This Row],[스테이지]]-1),$M$4)*$L$4)),"")</f>
        <v>15</v>
      </c>
      <c r="E199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200" spans="2:5">
      <c r="B200" s="2">
        <v>192</v>
      </c>
      <c r="C200" s="3">
        <f>IFERROR(IF(표1_511[[#This Row],[스테이지]]=1,$K$3,IF($C199&lt;$P$3,($K$3+(표1_511[[#This Row],[스테이지]]-1)*$L$3),$P$3)),"")</f>
        <v>5</v>
      </c>
      <c r="D200" s="2">
        <f>IFERROR(IF(($K$4+(QUOTIENT((표1_511[[#This Row],[스테이지]]-1),$M$4)*$L$4))&gt;$P$3,$P$3,$K$4+(QUOTIENT((표1_511[[#This Row],[스테이지]]-1),$M$4)*$L$4)),"")</f>
        <v>15</v>
      </c>
      <c r="E200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201" spans="2:5">
      <c r="B201" s="2">
        <v>193</v>
      </c>
      <c r="C201" s="3">
        <f>IFERROR(IF(표1_511[[#This Row],[스테이지]]=1,$K$3,IF($C200&lt;$P$3,($K$3+(표1_511[[#This Row],[스테이지]]-1)*$L$3),$P$3)),"")</f>
        <v>5</v>
      </c>
      <c r="D201" s="2">
        <f>IFERROR(IF(($K$4+(QUOTIENT((표1_511[[#This Row],[스테이지]]-1),$M$4)*$L$4))&gt;$P$3,$P$3,$K$4+(QUOTIENT((표1_511[[#This Row],[스테이지]]-1),$M$4)*$L$4)),"")</f>
        <v>15</v>
      </c>
      <c r="E201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202" spans="2:5">
      <c r="B202" s="2">
        <v>194</v>
      </c>
      <c r="C202" s="3">
        <f>IFERROR(IF(표1_511[[#This Row],[스테이지]]=1,$K$3,IF($C201&lt;$P$3,($K$3+(표1_511[[#This Row],[스테이지]]-1)*$L$3),$P$3)),"")</f>
        <v>5</v>
      </c>
      <c r="D202" s="2">
        <f>IFERROR(IF(($K$4+(QUOTIENT((표1_511[[#This Row],[스테이지]]-1),$M$4)*$L$4))&gt;$P$3,$P$3,$K$4+(QUOTIENT((표1_511[[#This Row],[스테이지]]-1),$M$4)*$L$4)),"")</f>
        <v>15</v>
      </c>
      <c r="E202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203" spans="2:5">
      <c r="B203" s="2">
        <v>195</v>
      </c>
      <c r="C203" s="3">
        <f>IFERROR(IF(표1_511[[#This Row],[스테이지]]=1,$K$3,IF($C202&lt;$P$3,($K$3+(표1_511[[#This Row],[스테이지]]-1)*$L$3),$P$3)),"")</f>
        <v>5</v>
      </c>
      <c r="D203" s="2">
        <f>IFERROR(IF(($K$4+(QUOTIENT((표1_511[[#This Row],[스테이지]]-1),$M$4)*$L$4))&gt;$P$3,$P$3,$K$4+(QUOTIENT((표1_511[[#This Row],[스테이지]]-1),$M$4)*$L$4)),"")</f>
        <v>15</v>
      </c>
      <c r="E203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204" spans="2:5">
      <c r="B204" s="2">
        <v>196</v>
      </c>
      <c r="C204" s="3">
        <f>IFERROR(IF(표1_511[[#This Row],[스테이지]]=1,$K$3,IF($C203&lt;$P$3,($K$3+(표1_511[[#This Row],[스테이지]]-1)*$L$3),$P$3)),"")</f>
        <v>5</v>
      </c>
      <c r="D204" s="2">
        <f>IFERROR(IF(($K$4+(QUOTIENT((표1_511[[#This Row],[스테이지]]-1),$M$4)*$L$4))&gt;$P$3,$P$3,$K$4+(QUOTIENT((표1_511[[#This Row],[스테이지]]-1),$M$4)*$L$4)),"")</f>
        <v>15</v>
      </c>
      <c r="E204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205" spans="2:5">
      <c r="B205" s="2">
        <v>197</v>
      </c>
      <c r="C205" s="3">
        <f>IFERROR(IF(표1_511[[#This Row],[스테이지]]=1,$K$3,IF($C204&lt;$P$3,($K$3+(표1_511[[#This Row],[스테이지]]-1)*$L$3),$P$3)),"")</f>
        <v>5</v>
      </c>
      <c r="D205" s="2">
        <f>IFERROR(IF(($K$4+(QUOTIENT((표1_511[[#This Row],[스테이지]]-1),$M$4)*$L$4))&gt;$P$3,$P$3,$K$4+(QUOTIENT((표1_511[[#This Row],[스테이지]]-1),$M$4)*$L$4)),"")</f>
        <v>15</v>
      </c>
      <c r="E205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206" spans="2:5">
      <c r="B206" s="2">
        <v>198</v>
      </c>
      <c r="C206" s="3">
        <f>IFERROR(IF(표1_511[[#This Row],[스테이지]]=1,$K$3,IF($C205&lt;$P$3,($K$3+(표1_511[[#This Row],[스테이지]]-1)*$L$3),$P$3)),"")</f>
        <v>5</v>
      </c>
      <c r="D206" s="2">
        <f>IFERROR(IF(($K$4+(QUOTIENT((표1_511[[#This Row],[스테이지]]-1),$M$4)*$L$4))&gt;$P$3,$P$3,$K$4+(QUOTIENT((표1_511[[#This Row],[스테이지]]-1),$M$4)*$L$4)),"")</f>
        <v>15</v>
      </c>
      <c r="E206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207" spans="2:5">
      <c r="B207" s="2">
        <v>199</v>
      </c>
      <c r="C207" s="3">
        <f>IFERROR(IF(표1_511[[#This Row],[스테이지]]=1,$K$3,IF($C206&lt;$P$3,($K$3+(표1_511[[#This Row],[스테이지]]-1)*$L$3),$P$3)),"")</f>
        <v>5</v>
      </c>
      <c r="D207" s="2">
        <f>IFERROR(IF(($K$4+(QUOTIENT((표1_511[[#This Row],[스테이지]]-1),$M$4)*$L$4))&gt;$P$3,$P$3,$K$4+(QUOTIENT((표1_511[[#This Row],[스테이지]]-1),$M$4)*$L$4)),"")</f>
        <v>15</v>
      </c>
      <c r="E207" s="6">
        <f>IFERROR(IF(표1_511[[#This Row],[기본 적 스피드]]+표1_511[[#This Row],[스피드 보정 값]]&gt;$P$3,$P$3,표1_511[[#This Row],[기본 적 스피드]]+표1_511[[#This Row],[스피드 보정 값]]),"")</f>
        <v>15</v>
      </c>
    </row>
    <row r="208" spans="2:5">
      <c r="B208" s="2">
        <v>200</v>
      </c>
      <c r="C208" s="3">
        <f>IFERROR(IF(표1_511[[#This Row],[스테이지]]=1,$K$3,IF($C207&lt;$P$3,($K$3+(표1_511[[#This Row],[스테이지]]-1)*$L$3),$P$3)),"")</f>
        <v>5</v>
      </c>
      <c r="D208" s="2">
        <f>IFERROR(IF(($K$4+(QUOTIENT((표1_511[[#This Row],[스테이지]]-1),$M$4)*$L$4))&gt;$P$3,$P$3,$K$4+(QUOTIENT((표1_511[[#This Row],[스테이지]]-1),$M$4)*$L$4)),"")</f>
        <v>15</v>
      </c>
      <c r="E208" s="6">
        <f>IFERROR(IF(표1_511[[#This Row],[기본 적 스피드]]+표1_511[[#This Row],[스피드 보정 값]]&gt;$P$3,$P$3,표1_511[[#This Row],[기본 적 스피드]]+표1_511[[#This Row],[스피드 보정 값]]),"")</f>
        <v>15</v>
      </c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8"/>
  <sheetViews>
    <sheetView workbookViewId="0">
      <pane ySplit="8" topLeftCell="A9" activePane="bottomLeft" state="frozen"/>
      <selection activeCell="E1" sqref="E1"/>
      <selection pane="bottomLeft" activeCell="B3" sqref="B3"/>
    </sheetView>
  </sheetViews>
  <sheetFormatPr defaultColWidth="9" defaultRowHeight="16.5"/>
  <cols>
    <col min="1" max="1" width="9" style="1"/>
    <col min="2" max="2" width="10.25" style="1" customWidth="1"/>
    <col min="3" max="4" width="20.75" style="1" bestFit="1" customWidth="1"/>
    <col min="5" max="5" width="17.125" style="1" customWidth="1"/>
    <col min="6" max="10" width="9" style="1"/>
    <col min="11" max="11" width="9.25" style="1" customWidth="1"/>
    <col min="12" max="12" width="9" style="1"/>
    <col min="13" max="13" width="16" style="1" bestFit="1" customWidth="1"/>
    <col min="14" max="16384" width="9" style="1"/>
  </cols>
  <sheetData>
    <row r="2" spans="2:16">
      <c r="B2" s="1" t="s">
        <v>17</v>
      </c>
      <c r="C2" s="31" t="s">
        <v>27</v>
      </c>
      <c r="D2" s="31"/>
      <c r="E2" s="31"/>
      <c r="J2" s="1" t="s">
        <v>25</v>
      </c>
      <c r="K2" s="1" t="s">
        <v>19</v>
      </c>
      <c r="L2" s="1" t="s">
        <v>21</v>
      </c>
      <c r="M2" s="1" t="s">
        <v>91</v>
      </c>
      <c r="O2" s="1" t="s">
        <v>25</v>
      </c>
      <c r="P2" s="1" t="s">
        <v>24</v>
      </c>
    </row>
    <row r="3" spans="2:16">
      <c r="J3" s="1" t="s">
        <v>22</v>
      </c>
      <c r="K3" s="1">
        <f>'00.PlayeTime 계산'!F9</f>
        <v>100</v>
      </c>
      <c r="L3" s="1">
        <f>'00.PlayeTime 계산'!F10</f>
        <v>15</v>
      </c>
      <c r="M3" s="1">
        <v>0</v>
      </c>
      <c r="O3" s="1" t="s">
        <v>30</v>
      </c>
      <c r="P3" s="1">
        <f>'00.PlayeTime 계산'!F15</f>
        <v>6000</v>
      </c>
    </row>
    <row r="4" spans="2:16">
      <c r="B4" s="1" t="s">
        <v>18</v>
      </c>
      <c r="J4" s="1" t="s">
        <v>20</v>
      </c>
      <c r="K4" s="1">
        <f>'00.PlayeTime 계산'!F11</f>
        <v>0</v>
      </c>
      <c r="L4" s="1">
        <f>'00.PlayeTime 계산'!F12</f>
        <v>40</v>
      </c>
      <c r="M4" s="1">
        <v>10</v>
      </c>
      <c r="O4" s="1" t="s">
        <v>23</v>
      </c>
      <c r="P4" s="1">
        <v>0</v>
      </c>
    </row>
    <row r="8" spans="2:16">
      <c r="B8" s="2" t="s">
        <v>23</v>
      </c>
      <c r="C8" s="2" t="s">
        <v>28</v>
      </c>
      <c r="D8" s="2" t="s">
        <v>29</v>
      </c>
      <c r="E8" s="4" t="s">
        <v>26</v>
      </c>
    </row>
    <row r="9" spans="2:16">
      <c r="B9" s="2">
        <v>1</v>
      </c>
      <c r="C9" s="2">
        <f>IFERROR(IF(표1_5[[#This Row],[스테이지]]=1,$K$3,IF($C8&lt;$P$3,($K$3+(표1_5[[#This Row],[스테이지]]-1)*$L$3),$P$3)),"")</f>
        <v>100</v>
      </c>
      <c r="D9" s="2">
        <f>IFERROR(IF(($K$4+(QUOTIENT((표1_5[[#This Row],[스테이지]]-1),$M$4)*$L$4))&gt;$P$3,$P$3,$K$4+(QUOTIENT((표1_5[[#This Row],[스테이지]]-1),$M$4)*$L$4)),"")</f>
        <v>0</v>
      </c>
      <c r="E9" s="5">
        <f>IFERROR(IF(표1_5[[#This Row],[기본 적 체력]]+표1_5[[#This Row],[체력 보정 값]]&gt;$P$3,$P$3,표1_5[[#This Row],[기본 적 체력]]+표1_5[[#This Row],[체력 보정 값]]),"")</f>
        <v>100</v>
      </c>
    </row>
    <row r="10" spans="2:16">
      <c r="B10" s="2">
        <v>2</v>
      </c>
      <c r="C10" s="2">
        <f>IFERROR(IF(표1_5[[#This Row],[스테이지]]=1,$K$3,IF($C9&lt;$P$3,($K$3+(표1_5[[#This Row],[스테이지]]-1)*$L$3),$P$3)),"")</f>
        <v>115</v>
      </c>
      <c r="D10" s="2">
        <f>IFERROR(IF(($K$4+(QUOTIENT((표1_5[[#This Row],[스테이지]]-1),$M$4)*$L$4))&gt;$P$3,$P$3,$K$4+(QUOTIENT((표1_5[[#This Row],[스테이지]]-1),$M$4)*$L$4)),"")</f>
        <v>0</v>
      </c>
      <c r="E10" s="5">
        <f>IFERROR(IF(표1_5[[#This Row],[기본 적 체력]]+표1_5[[#This Row],[체력 보정 값]]&gt;$P$3,$P$3,표1_5[[#This Row],[기본 적 체력]]+표1_5[[#This Row],[체력 보정 값]]),"")</f>
        <v>115</v>
      </c>
    </row>
    <row r="11" spans="2:16">
      <c r="B11" s="2">
        <v>3</v>
      </c>
      <c r="C11" s="3">
        <f>IFERROR(IF(표1_5[[#This Row],[스테이지]]=1,$K$3,IF($C10&lt;$P$3,($K$3+(표1_5[[#This Row],[스테이지]]-1)*$L$3),$P$3)),"")</f>
        <v>130</v>
      </c>
      <c r="D11" s="2">
        <f>IFERROR(IF(($K$4+(QUOTIENT((표1_5[[#This Row],[스테이지]]-1),$M$4)*$L$4))&gt;$P$3,$P$3,$K$4+(QUOTIENT((표1_5[[#This Row],[스테이지]]-1),$M$4)*$L$4)),"")</f>
        <v>0</v>
      </c>
      <c r="E11" s="6">
        <f>IFERROR(IF(표1_5[[#This Row],[기본 적 체력]]+표1_5[[#This Row],[체력 보정 값]]&gt;$P$3,$P$3,표1_5[[#This Row],[기본 적 체력]]+표1_5[[#This Row],[체력 보정 값]]),"")</f>
        <v>130</v>
      </c>
    </row>
    <row r="12" spans="2:16">
      <c r="B12" s="2">
        <v>4</v>
      </c>
      <c r="C12" s="3">
        <f>IFERROR(IF(표1_5[[#This Row],[스테이지]]=1,$K$3,IF($C11&lt;$P$3,($K$3+(표1_5[[#This Row],[스테이지]]-1)*$L$3),$P$3)),"")</f>
        <v>145</v>
      </c>
      <c r="D12" s="2">
        <f>IFERROR(IF(($K$4+(QUOTIENT((표1_5[[#This Row],[스테이지]]-1),$M$4)*$L$4))&gt;$P$3,$P$3,$K$4+(QUOTIENT((표1_5[[#This Row],[스테이지]]-1),$M$4)*$L$4)),"")</f>
        <v>0</v>
      </c>
      <c r="E12" s="6">
        <f>IFERROR(IF(표1_5[[#This Row],[기본 적 체력]]+표1_5[[#This Row],[체력 보정 값]]&gt;$P$3,$P$3,표1_5[[#This Row],[기본 적 체력]]+표1_5[[#This Row],[체력 보정 값]]),"")</f>
        <v>145</v>
      </c>
    </row>
    <row r="13" spans="2:16">
      <c r="B13" s="2">
        <v>5</v>
      </c>
      <c r="C13" s="3">
        <f>IFERROR(IF(표1_5[[#This Row],[스테이지]]=1,$K$3,IF($C12&lt;$P$3,($K$3+(표1_5[[#This Row],[스테이지]]-1)*$L$3),$P$3)),"")</f>
        <v>160</v>
      </c>
      <c r="D13" s="2">
        <f>IFERROR(IF(($K$4+(QUOTIENT((표1_5[[#This Row],[스테이지]]-1),$M$4)*$L$4))&gt;$P$3,$P$3,$K$4+(QUOTIENT((표1_5[[#This Row],[스테이지]]-1),$M$4)*$L$4)),"")</f>
        <v>0</v>
      </c>
      <c r="E13" s="6">
        <f>IFERROR(IF(표1_5[[#This Row],[기본 적 체력]]+표1_5[[#This Row],[체력 보정 값]]&gt;$P$3,$P$3,표1_5[[#This Row],[기본 적 체력]]+표1_5[[#This Row],[체력 보정 값]]),"")</f>
        <v>160</v>
      </c>
    </row>
    <row r="14" spans="2:16">
      <c r="B14" s="2">
        <v>6</v>
      </c>
      <c r="C14" s="3">
        <f>IFERROR(IF(표1_5[[#This Row],[스테이지]]=1,$K$3,IF($C13&lt;$P$3,($K$3+(표1_5[[#This Row],[스테이지]]-1)*$L$3),$P$3)),"")</f>
        <v>175</v>
      </c>
      <c r="D14" s="2">
        <f>IFERROR(IF(($K$4+(QUOTIENT((표1_5[[#This Row],[스테이지]]-1),$M$4)*$L$4))&gt;$P$3,$P$3,$K$4+(QUOTIENT((표1_5[[#This Row],[스테이지]]-1),$M$4)*$L$4)),"")</f>
        <v>0</v>
      </c>
      <c r="E14" s="6">
        <f>IFERROR(IF(표1_5[[#This Row],[기본 적 체력]]+표1_5[[#This Row],[체력 보정 값]]&gt;$P$3,$P$3,표1_5[[#This Row],[기본 적 체력]]+표1_5[[#This Row],[체력 보정 값]]),"")</f>
        <v>175</v>
      </c>
    </row>
    <row r="15" spans="2:16">
      <c r="B15" s="2">
        <v>7</v>
      </c>
      <c r="C15" s="3">
        <f>IFERROR(IF(표1_5[[#This Row],[스테이지]]=1,$K$3,IF($C14&lt;$P$3,($K$3+(표1_5[[#This Row],[스테이지]]-1)*$L$3),$P$3)),"")</f>
        <v>190</v>
      </c>
      <c r="D15" s="2">
        <f>IFERROR(IF(($K$4+(QUOTIENT((표1_5[[#This Row],[스테이지]]-1),$M$4)*$L$4))&gt;$P$3,$P$3,$K$4+(QUOTIENT((표1_5[[#This Row],[스테이지]]-1),$M$4)*$L$4)),"")</f>
        <v>0</v>
      </c>
      <c r="E15" s="6">
        <f>IFERROR(IF(표1_5[[#This Row],[기본 적 체력]]+표1_5[[#This Row],[체력 보정 값]]&gt;$P$3,$P$3,표1_5[[#This Row],[기본 적 체력]]+표1_5[[#This Row],[체력 보정 값]]),"")</f>
        <v>190</v>
      </c>
    </row>
    <row r="16" spans="2:16">
      <c r="B16" s="2">
        <v>8</v>
      </c>
      <c r="C16" s="3">
        <f>IFERROR(IF(표1_5[[#This Row],[스테이지]]=1,$K$3,IF($C15&lt;$P$3,($K$3+(표1_5[[#This Row],[스테이지]]-1)*$L$3),$P$3)),"")</f>
        <v>205</v>
      </c>
      <c r="D16" s="2">
        <f>IFERROR(IF(($K$4+(QUOTIENT((표1_5[[#This Row],[스테이지]]-1),$M$4)*$L$4))&gt;$P$3,$P$3,$K$4+(QUOTIENT((표1_5[[#This Row],[스테이지]]-1),$M$4)*$L$4)),"")</f>
        <v>0</v>
      </c>
      <c r="E16" s="6">
        <f>IFERROR(IF(표1_5[[#This Row],[기본 적 체력]]+표1_5[[#This Row],[체력 보정 값]]&gt;$P$3,$P$3,표1_5[[#This Row],[기본 적 체력]]+표1_5[[#This Row],[체력 보정 값]]),"")</f>
        <v>205</v>
      </c>
    </row>
    <row r="17" spans="2:5">
      <c r="B17" s="2">
        <v>9</v>
      </c>
      <c r="C17" s="3">
        <f>IFERROR(IF(표1_5[[#This Row],[스테이지]]=1,$K$3,IF($C16&lt;$P$3,($K$3+(표1_5[[#This Row],[스테이지]]-1)*$L$3),$P$3)),"")</f>
        <v>220</v>
      </c>
      <c r="D17" s="2">
        <f>IFERROR(IF(($K$4+(QUOTIENT((표1_5[[#This Row],[스테이지]]-1),$M$4)*$L$4))&gt;$P$3,$P$3,$K$4+(QUOTIENT((표1_5[[#This Row],[스테이지]]-1),$M$4)*$L$4)),"")</f>
        <v>0</v>
      </c>
      <c r="E17" s="6">
        <f>IFERROR(IF(표1_5[[#This Row],[기본 적 체력]]+표1_5[[#This Row],[체력 보정 값]]&gt;$P$3,$P$3,표1_5[[#This Row],[기본 적 체력]]+표1_5[[#This Row],[체력 보정 값]]),"")</f>
        <v>220</v>
      </c>
    </row>
    <row r="18" spans="2:5">
      <c r="B18" s="2">
        <v>10</v>
      </c>
      <c r="C18" s="3">
        <f>IFERROR(IF(표1_5[[#This Row],[스테이지]]=1,$K$3,IF($C17&lt;$P$3,($K$3+(표1_5[[#This Row],[스테이지]]-1)*$L$3),$P$3)),"")</f>
        <v>235</v>
      </c>
      <c r="D18" s="2">
        <f>IFERROR(IF(($K$4+(QUOTIENT((표1_5[[#This Row],[스테이지]]-1),$M$4)*$L$4))&gt;$P$3,$P$3,$K$4+(QUOTIENT((표1_5[[#This Row],[스테이지]]-1),$M$4)*$L$4)),"")</f>
        <v>0</v>
      </c>
      <c r="E18" s="6">
        <f>IFERROR(IF(표1_5[[#This Row],[기본 적 체력]]+표1_5[[#This Row],[체력 보정 값]]&gt;$P$3,$P$3,표1_5[[#This Row],[기본 적 체력]]+표1_5[[#This Row],[체력 보정 값]]),"")</f>
        <v>235</v>
      </c>
    </row>
    <row r="19" spans="2:5">
      <c r="B19" s="2">
        <v>11</v>
      </c>
      <c r="C19" s="3">
        <f>IFERROR(IF(표1_5[[#This Row],[스테이지]]=1,$K$3,IF($C18&lt;$P$3,($K$3+(표1_5[[#This Row],[스테이지]]-1)*$L$3),$P$3)),"")</f>
        <v>250</v>
      </c>
      <c r="D19" s="2">
        <f>IFERROR(IF(($K$4+(QUOTIENT((표1_5[[#This Row],[스테이지]]-1),$M$4)*$L$4))&gt;$P$3,$P$3,$K$4+(QUOTIENT((표1_5[[#This Row],[스테이지]]-1),$M$4)*$L$4)),"")</f>
        <v>40</v>
      </c>
      <c r="E19" s="6">
        <f>IFERROR(IF(표1_5[[#This Row],[기본 적 체력]]+표1_5[[#This Row],[체력 보정 값]]&gt;$P$3,$P$3,표1_5[[#This Row],[기본 적 체력]]+표1_5[[#This Row],[체력 보정 값]]),"")</f>
        <v>290</v>
      </c>
    </row>
    <row r="20" spans="2:5">
      <c r="B20" s="2">
        <v>12</v>
      </c>
      <c r="C20" s="3">
        <f>IFERROR(IF(표1_5[[#This Row],[스테이지]]=1,$K$3,IF($C19&lt;$P$3,($K$3+(표1_5[[#This Row],[스테이지]]-1)*$L$3),$P$3)),"")</f>
        <v>265</v>
      </c>
      <c r="D20" s="2">
        <f>IFERROR(IF(($K$4+(QUOTIENT((표1_5[[#This Row],[스테이지]]-1),$M$4)*$L$4))&gt;$P$3,$P$3,$K$4+(QUOTIENT((표1_5[[#This Row],[스테이지]]-1),$M$4)*$L$4)),"")</f>
        <v>40</v>
      </c>
      <c r="E20" s="6">
        <f>IFERROR(IF(표1_5[[#This Row],[기본 적 체력]]+표1_5[[#This Row],[체력 보정 값]]&gt;$P$3,$P$3,표1_5[[#This Row],[기본 적 체력]]+표1_5[[#This Row],[체력 보정 값]]),"")</f>
        <v>305</v>
      </c>
    </row>
    <row r="21" spans="2:5">
      <c r="B21" s="2">
        <v>13</v>
      </c>
      <c r="C21" s="3">
        <f>IFERROR(IF(표1_5[[#This Row],[스테이지]]=1,$K$3,IF($C20&lt;$P$3,($K$3+(표1_5[[#This Row],[스테이지]]-1)*$L$3),$P$3)),"")</f>
        <v>280</v>
      </c>
      <c r="D21" s="2">
        <f>IFERROR(IF(($K$4+(QUOTIENT((표1_5[[#This Row],[스테이지]]-1),$M$4)*$L$4))&gt;$P$3,$P$3,$K$4+(QUOTIENT((표1_5[[#This Row],[스테이지]]-1),$M$4)*$L$4)),"")</f>
        <v>40</v>
      </c>
      <c r="E21" s="6">
        <f>IFERROR(IF(표1_5[[#This Row],[기본 적 체력]]+표1_5[[#This Row],[체력 보정 값]]&gt;$P$3,$P$3,표1_5[[#This Row],[기본 적 체력]]+표1_5[[#This Row],[체력 보정 값]]),"")</f>
        <v>320</v>
      </c>
    </row>
    <row r="22" spans="2:5">
      <c r="B22" s="2">
        <v>14</v>
      </c>
      <c r="C22" s="3">
        <f>IFERROR(IF(표1_5[[#This Row],[스테이지]]=1,$K$3,IF($C21&lt;$P$3,($K$3+(표1_5[[#This Row],[스테이지]]-1)*$L$3),$P$3)),"")</f>
        <v>295</v>
      </c>
      <c r="D22" s="2">
        <f>IFERROR(IF(($K$4+(QUOTIENT((표1_5[[#This Row],[스테이지]]-1),$M$4)*$L$4))&gt;$P$3,$P$3,$K$4+(QUOTIENT((표1_5[[#This Row],[스테이지]]-1),$M$4)*$L$4)),"")</f>
        <v>40</v>
      </c>
      <c r="E22" s="6">
        <f>IFERROR(IF(표1_5[[#This Row],[기본 적 체력]]+표1_5[[#This Row],[체력 보정 값]]&gt;$P$3,$P$3,표1_5[[#This Row],[기본 적 체력]]+표1_5[[#This Row],[체력 보정 값]]),"")</f>
        <v>335</v>
      </c>
    </row>
    <row r="23" spans="2:5">
      <c r="B23" s="2">
        <v>15</v>
      </c>
      <c r="C23" s="3">
        <f>IFERROR(IF(표1_5[[#This Row],[스테이지]]=1,$K$3,IF($C22&lt;$P$3,($K$3+(표1_5[[#This Row],[스테이지]]-1)*$L$3),$P$3)),"")</f>
        <v>310</v>
      </c>
      <c r="D23" s="2">
        <f>IFERROR(IF(($K$4+(QUOTIENT((표1_5[[#This Row],[스테이지]]-1),$M$4)*$L$4))&gt;$P$3,$P$3,$K$4+(QUOTIENT((표1_5[[#This Row],[스테이지]]-1),$M$4)*$L$4)),"")</f>
        <v>40</v>
      </c>
      <c r="E23" s="6">
        <f>IFERROR(IF(표1_5[[#This Row],[기본 적 체력]]+표1_5[[#This Row],[체력 보정 값]]&gt;$P$3,$P$3,표1_5[[#This Row],[기본 적 체력]]+표1_5[[#This Row],[체력 보정 값]]),"")</f>
        <v>350</v>
      </c>
    </row>
    <row r="24" spans="2:5">
      <c r="B24" s="2">
        <v>16</v>
      </c>
      <c r="C24" s="3">
        <f>IFERROR(IF(표1_5[[#This Row],[스테이지]]=1,$K$3,IF($C23&lt;$P$3,($K$3+(표1_5[[#This Row],[스테이지]]-1)*$L$3),$P$3)),"")</f>
        <v>325</v>
      </c>
      <c r="D24" s="2">
        <f>IFERROR(IF(($K$4+(QUOTIENT((표1_5[[#This Row],[스테이지]]-1),$M$4)*$L$4))&gt;$P$3,$P$3,$K$4+(QUOTIENT((표1_5[[#This Row],[스테이지]]-1),$M$4)*$L$4)),"")</f>
        <v>40</v>
      </c>
      <c r="E24" s="6">
        <f>IFERROR(IF(표1_5[[#This Row],[기본 적 체력]]+표1_5[[#This Row],[체력 보정 값]]&gt;$P$3,$P$3,표1_5[[#This Row],[기본 적 체력]]+표1_5[[#This Row],[체력 보정 값]]),"")</f>
        <v>365</v>
      </c>
    </row>
    <row r="25" spans="2:5">
      <c r="B25" s="2">
        <v>17</v>
      </c>
      <c r="C25" s="3">
        <f>IFERROR(IF(표1_5[[#This Row],[스테이지]]=1,$K$3,IF($C24&lt;$P$3,($K$3+(표1_5[[#This Row],[스테이지]]-1)*$L$3),$P$3)),"")</f>
        <v>340</v>
      </c>
      <c r="D25" s="2">
        <f>IFERROR(IF(($K$4+(QUOTIENT((표1_5[[#This Row],[스테이지]]-1),$M$4)*$L$4))&gt;$P$3,$P$3,$K$4+(QUOTIENT((표1_5[[#This Row],[스테이지]]-1),$M$4)*$L$4)),"")</f>
        <v>40</v>
      </c>
      <c r="E25" s="6">
        <f>IFERROR(IF(표1_5[[#This Row],[기본 적 체력]]+표1_5[[#This Row],[체력 보정 값]]&gt;$P$3,$P$3,표1_5[[#This Row],[기본 적 체력]]+표1_5[[#This Row],[체력 보정 값]]),"")</f>
        <v>380</v>
      </c>
    </row>
    <row r="26" spans="2:5">
      <c r="B26" s="2">
        <v>18</v>
      </c>
      <c r="C26" s="3">
        <f>IFERROR(IF(표1_5[[#This Row],[스테이지]]=1,$K$3,IF($C25&lt;$P$3,($K$3+(표1_5[[#This Row],[스테이지]]-1)*$L$3),$P$3)),"")</f>
        <v>355</v>
      </c>
      <c r="D26" s="2">
        <f>IFERROR(IF(($K$4+(QUOTIENT((표1_5[[#This Row],[스테이지]]-1),$M$4)*$L$4))&gt;$P$3,$P$3,$K$4+(QUOTIENT((표1_5[[#This Row],[스테이지]]-1),$M$4)*$L$4)),"")</f>
        <v>40</v>
      </c>
      <c r="E26" s="6">
        <f>IFERROR(IF(표1_5[[#This Row],[기본 적 체력]]+표1_5[[#This Row],[체력 보정 값]]&gt;$P$3,$P$3,표1_5[[#This Row],[기본 적 체력]]+표1_5[[#This Row],[체력 보정 값]]),"")</f>
        <v>395</v>
      </c>
    </row>
    <row r="27" spans="2:5">
      <c r="B27" s="2">
        <v>19</v>
      </c>
      <c r="C27" s="3">
        <f>IFERROR(IF(표1_5[[#This Row],[스테이지]]=1,$K$3,IF($C26&lt;$P$3,($K$3+(표1_5[[#This Row],[스테이지]]-1)*$L$3),$P$3)),"")</f>
        <v>370</v>
      </c>
      <c r="D27" s="2">
        <f>IFERROR(IF(($K$4+(QUOTIENT((표1_5[[#This Row],[스테이지]]-1),$M$4)*$L$4))&gt;$P$3,$P$3,$K$4+(QUOTIENT((표1_5[[#This Row],[스테이지]]-1),$M$4)*$L$4)),"")</f>
        <v>40</v>
      </c>
      <c r="E27" s="6">
        <f>IFERROR(IF(표1_5[[#This Row],[기본 적 체력]]+표1_5[[#This Row],[체력 보정 값]]&gt;$P$3,$P$3,표1_5[[#This Row],[기본 적 체력]]+표1_5[[#This Row],[체력 보정 값]]),"")</f>
        <v>410</v>
      </c>
    </row>
    <row r="28" spans="2:5">
      <c r="B28" s="2">
        <v>20</v>
      </c>
      <c r="C28" s="3">
        <f>IFERROR(IF(표1_5[[#This Row],[스테이지]]=1,$K$3,IF($C27&lt;$P$3,($K$3+(표1_5[[#This Row],[스테이지]]-1)*$L$3),$P$3)),"")</f>
        <v>385</v>
      </c>
      <c r="D28" s="2">
        <f>IFERROR(IF(($K$4+(QUOTIENT((표1_5[[#This Row],[스테이지]]-1),$M$4)*$L$4))&gt;$P$3,$P$3,$K$4+(QUOTIENT((표1_5[[#This Row],[스테이지]]-1),$M$4)*$L$4)),"")</f>
        <v>40</v>
      </c>
      <c r="E28" s="6">
        <f>IFERROR(IF(표1_5[[#This Row],[기본 적 체력]]+표1_5[[#This Row],[체력 보정 값]]&gt;$P$3,$P$3,표1_5[[#This Row],[기본 적 체력]]+표1_5[[#This Row],[체력 보정 값]]),"")</f>
        <v>425</v>
      </c>
    </row>
    <row r="29" spans="2:5">
      <c r="B29" s="2">
        <v>21</v>
      </c>
      <c r="C29" s="3">
        <f>IFERROR(IF(표1_5[[#This Row],[스테이지]]=1,$K$3,IF($C28&lt;$P$3,($K$3+(표1_5[[#This Row],[스테이지]]-1)*$L$3),$P$3)),"")</f>
        <v>400</v>
      </c>
      <c r="D29" s="2">
        <f>IFERROR(IF(($K$4+(QUOTIENT((표1_5[[#This Row],[스테이지]]-1),$M$4)*$L$4))&gt;$P$3,$P$3,$K$4+(QUOTIENT((표1_5[[#This Row],[스테이지]]-1),$M$4)*$L$4)),"")</f>
        <v>80</v>
      </c>
      <c r="E29" s="6">
        <f>IFERROR(IF(표1_5[[#This Row],[기본 적 체력]]+표1_5[[#This Row],[체력 보정 값]]&gt;$P$3,$P$3,표1_5[[#This Row],[기본 적 체력]]+표1_5[[#This Row],[체력 보정 값]]),"")</f>
        <v>480</v>
      </c>
    </row>
    <row r="30" spans="2:5">
      <c r="B30" s="2">
        <v>22</v>
      </c>
      <c r="C30" s="3">
        <f>IFERROR(IF(표1_5[[#This Row],[스테이지]]=1,$K$3,IF($C29&lt;$P$3,($K$3+(표1_5[[#This Row],[스테이지]]-1)*$L$3),$P$3)),"")</f>
        <v>415</v>
      </c>
      <c r="D30" s="2">
        <f>IFERROR(IF(($K$4+(QUOTIENT((표1_5[[#This Row],[스테이지]]-1),$M$4)*$L$4))&gt;$P$3,$P$3,$K$4+(QUOTIENT((표1_5[[#This Row],[스테이지]]-1),$M$4)*$L$4)),"")</f>
        <v>80</v>
      </c>
      <c r="E30" s="6">
        <f>IFERROR(IF(표1_5[[#This Row],[기본 적 체력]]+표1_5[[#This Row],[체력 보정 값]]&gt;$P$3,$P$3,표1_5[[#This Row],[기본 적 체력]]+표1_5[[#This Row],[체력 보정 값]]),"")</f>
        <v>495</v>
      </c>
    </row>
    <row r="31" spans="2:5">
      <c r="B31" s="2">
        <v>23</v>
      </c>
      <c r="C31" s="3">
        <f>IFERROR(IF(표1_5[[#This Row],[스테이지]]=1,$K$3,IF($C30&lt;$P$3,($K$3+(표1_5[[#This Row],[스테이지]]-1)*$L$3),$P$3)),"")</f>
        <v>430</v>
      </c>
      <c r="D31" s="2">
        <f>IFERROR(IF(($K$4+(QUOTIENT((표1_5[[#This Row],[스테이지]]-1),$M$4)*$L$4))&gt;$P$3,$P$3,$K$4+(QUOTIENT((표1_5[[#This Row],[스테이지]]-1),$M$4)*$L$4)),"")</f>
        <v>80</v>
      </c>
      <c r="E31" s="6">
        <f>IFERROR(IF(표1_5[[#This Row],[기본 적 체력]]+표1_5[[#This Row],[체력 보정 값]]&gt;$P$3,$P$3,표1_5[[#This Row],[기본 적 체력]]+표1_5[[#This Row],[체력 보정 값]]),"")</f>
        <v>510</v>
      </c>
    </row>
    <row r="32" spans="2:5">
      <c r="B32" s="2">
        <v>24</v>
      </c>
      <c r="C32" s="3">
        <f>IFERROR(IF(표1_5[[#This Row],[스테이지]]=1,$K$3,IF($C31&lt;$P$3,($K$3+(표1_5[[#This Row],[스테이지]]-1)*$L$3),$P$3)),"")</f>
        <v>445</v>
      </c>
      <c r="D32" s="2">
        <f>IFERROR(IF(($K$4+(QUOTIENT((표1_5[[#This Row],[스테이지]]-1),$M$4)*$L$4))&gt;$P$3,$P$3,$K$4+(QUOTIENT((표1_5[[#This Row],[스테이지]]-1),$M$4)*$L$4)),"")</f>
        <v>80</v>
      </c>
      <c r="E32" s="6">
        <f>IFERROR(IF(표1_5[[#This Row],[기본 적 체력]]+표1_5[[#This Row],[체력 보정 값]]&gt;$P$3,$P$3,표1_5[[#This Row],[기본 적 체력]]+표1_5[[#This Row],[체력 보정 값]]),"")</f>
        <v>525</v>
      </c>
    </row>
    <row r="33" spans="2:5">
      <c r="B33" s="2">
        <v>25</v>
      </c>
      <c r="C33" s="3">
        <f>IFERROR(IF(표1_5[[#This Row],[스테이지]]=1,$K$3,IF($C32&lt;$P$3,($K$3+(표1_5[[#This Row],[스테이지]]-1)*$L$3),$P$3)),"")</f>
        <v>460</v>
      </c>
      <c r="D33" s="2">
        <f>IFERROR(IF(($K$4+(QUOTIENT((표1_5[[#This Row],[스테이지]]-1),$M$4)*$L$4))&gt;$P$3,$P$3,$K$4+(QUOTIENT((표1_5[[#This Row],[스테이지]]-1),$M$4)*$L$4)),"")</f>
        <v>80</v>
      </c>
      <c r="E33" s="6">
        <f>IFERROR(IF(표1_5[[#This Row],[기본 적 체력]]+표1_5[[#This Row],[체력 보정 값]]&gt;$P$3,$P$3,표1_5[[#This Row],[기본 적 체력]]+표1_5[[#This Row],[체력 보정 값]]),"")</f>
        <v>540</v>
      </c>
    </row>
    <row r="34" spans="2:5">
      <c r="B34" s="2">
        <v>26</v>
      </c>
      <c r="C34" s="3">
        <f>IFERROR(IF(표1_5[[#This Row],[스테이지]]=1,$K$3,IF($C33&lt;$P$3,($K$3+(표1_5[[#This Row],[스테이지]]-1)*$L$3),$P$3)),"")</f>
        <v>475</v>
      </c>
      <c r="D34" s="2">
        <f>IFERROR(IF(($K$4+(QUOTIENT((표1_5[[#This Row],[스테이지]]-1),$M$4)*$L$4))&gt;$P$3,$P$3,$K$4+(QUOTIENT((표1_5[[#This Row],[스테이지]]-1),$M$4)*$L$4)),"")</f>
        <v>80</v>
      </c>
      <c r="E34" s="6">
        <f>IFERROR(IF(표1_5[[#This Row],[기본 적 체력]]+표1_5[[#This Row],[체력 보정 값]]&gt;$P$3,$P$3,표1_5[[#This Row],[기본 적 체력]]+표1_5[[#This Row],[체력 보정 값]]),"")</f>
        <v>555</v>
      </c>
    </row>
    <row r="35" spans="2:5">
      <c r="B35" s="2">
        <v>27</v>
      </c>
      <c r="C35" s="3">
        <f>IFERROR(IF(표1_5[[#This Row],[스테이지]]=1,$K$3,IF($C34&lt;$P$3,($K$3+(표1_5[[#This Row],[스테이지]]-1)*$L$3),$P$3)),"")</f>
        <v>490</v>
      </c>
      <c r="D35" s="2">
        <f>IFERROR(IF(($K$4+(QUOTIENT((표1_5[[#This Row],[스테이지]]-1),$M$4)*$L$4))&gt;$P$3,$P$3,$K$4+(QUOTIENT((표1_5[[#This Row],[스테이지]]-1),$M$4)*$L$4)),"")</f>
        <v>80</v>
      </c>
      <c r="E35" s="6">
        <f>IFERROR(IF(표1_5[[#This Row],[기본 적 체력]]+표1_5[[#This Row],[체력 보정 값]]&gt;$P$3,$P$3,표1_5[[#This Row],[기본 적 체력]]+표1_5[[#This Row],[체력 보정 값]]),"")</f>
        <v>570</v>
      </c>
    </row>
    <row r="36" spans="2:5">
      <c r="B36" s="2">
        <v>28</v>
      </c>
      <c r="C36" s="3">
        <f>IFERROR(IF(표1_5[[#This Row],[스테이지]]=1,$K$3,IF($C35&lt;$P$3,($K$3+(표1_5[[#This Row],[스테이지]]-1)*$L$3),$P$3)),"")</f>
        <v>505</v>
      </c>
      <c r="D36" s="2">
        <f>IFERROR(IF(($K$4+(QUOTIENT((표1_5[[#This Row],[스테이지]]-1),$M$4)*$L$4))&gt;$P$3,$P$3,$K$4+(QUOTIENT((표1_5[[#This Row],[스테이지]]-1),$M$4)*$L$4)),"")</f>
        <v>80</v>
      </c>
      <c r="E36" s="6">
        <f>IFERROR(IF(표1_5[[#This Row],[기본 적 체력]]+표1_5[[#This Row],[체력 보정 값]]&gt;$P$3,$P$3,표1_5[[#This Row],[기본 적 체력]]+표1_5[[#This Row],[체력 보정 값]]),"")</f>
        <v>585</v>
      </c>
    </row>
    <row r="37" spans="2:5">
      <c r="B37" s="2">
        <v>29</v>
      </c>
      <c r="C37" s="3">
        <f>IFERROR(IF(표1_5[[#This Row],[스테이지]]=1,$K$3,IF($C36&lt;$P$3,($K$3+(표1_5[[#This Row],[스테이지]]-1)*$L$3),$P$3)),"")</f>
        <v>520</v>
      </c>
      <c r="D37" s="2">
        <f>IFERROR(IF(($K$4+(QUOTIENT((표1_5[[#This Row],[스테이지]]-1),$M$4)*$L$4))&gt;$P$3,$P$3,$K$4+(QUOTIENT((표1_5[[#This Row],[스테이지]]-1),$M$4)*$L$4)),"")</f>
        <v>80</v>
      </c>
      <c r="E37" s="6">
        <f>IFERROR(IF(표1_5[[#This Row],[기본 적 체력]]+표1_5[[#This Row],[체력 보정 값]]&gt;$P$3,$P$3,표1_5[[#This Row],[기본 적 체력]]+표1_5[[#This Row],[체력 보정 값]]),"")</f>
        <v>600</v>
      </c>
    </row>
    <row r="38" spans="2:5">
      <c r="B38" s="2">
        <v>30</v>
      </c>
      <c r="C38" s="3">
        <f>IFERROR(IF(표1_5[[#This Row],[스테이지]]=1,$K$3,IF($C37&lt;$P$3,($K$3+(표1_5[[#This Row],[스테이지]]-1)*$L$3),$P$3)),"")</f>
        <v>535</v>
      </c>
      <c r="D38" s="2">
        <f>IFERROR(IF(($K$4+(QUOTIENT((표1_5[[#This Row],[스테이지]]-1),$M$4)*$L$4))&gt;$P$3,$P$3,$K$4+(QUOTIENT((표1_5[[#This Row],[스테이지]]-1),$M$4)*$L$4)),"")</f>
        <v>80</v>
      </c>
      <c r="E38" s="6">
        <f>IFERROR(IF(표1_5[[#This Row],[기본 적 체력]]+표1_5[[#This Row],[체력 보정 값]]&gt;$P$3,$P$3,표1_5[[#This Row],[기본 적 체력]]+표1_5[[#This Row],[체력 보정 값]]),"")</f>
        <v>615</v>
      </c>
    </row>
    <row r="39" spans="2:5">
      <c r="B39" s="2">
        <v>31</v>
      </c>
      <c r="C39" s="3">
        <f>IFERROR(IF(표1_5[[#This Row],[스테이지]]=1,$K$3,IF($C38&lt;$P$3,($K$3+(표1_5[[#This Row],[스테이지]]-1)*$L$3),$P$3)),"")</f>
        <v>550</v>
      </c>
      <c r="D39" s="2">
        <f>IFERROR(IF(($K$4+(QUOTIENT((표1_5[[#This Row],[스테이지]]-1),$M$4)*$L$4))&gt;$P$3,$P$3,$K$4+(QUOTIENT((표1_5[[#This Row],[스테이지]]-1),$M$4)*$L$4)),"")</f>
        <v>120</v>
      </c>
      <c r="E39" s="6">
        <f>IFERROR(IF(표1_5[[#This Row],[기본 적 체력]]+표1_5[[#This Row],[체력 보정 값]]&gt;$P$3,$P$3,표1_5[[#This Row],[기본 적 체력]]+표1_5[[#This Row],[체력 보정 값]]),"")</f>
        <v>670</v>
      </c>
    </row>
    <row r="40" spans="2:5">
      <c r="B40" s="2">
        <v>32</v>
      </c>
      <c r="C40" s="3">
        <f>IFERROR(IF(표1_5[[#This Row],[스테이지]]=1,$K$3,IF($C39&lt;$P$3,($K$3+(표1_5[[#This Row],[스테이지]]-1)*$L$3),$P$3)),"")</f>
        <v>565</v>
      </c>
      <c r="D40" s="2">
        <f>IFERROR(IF(($K$4+(QUOTIENT((표1_5[[#This Row],[스테이지]]-1),$M$4)*$L$4))&gt;$P$3,$P$3,$K$4+(QUOTIENT((표1_5[[#This Row],[스테이지]]-1),$M$4)*$L$4)),"")</f>
        <v>120</v>
      </c>
      <c r="E40" s="6">
        <f>IFERROR(IF(표1_5[[#This Row],[기본 적 체력]]+표1_5[[#This Row],[체력 보정 값]]&gt;$P$3,$P$3,표1_5[[#This Row],[기본 적 체력]]+표1_5[[#This Row],[체력 보정 값]]),"")</f>
        <v>685</v>
      </c>
    </row>
    <row r="41" spans="2:5">
      <c r="B41" s="2">
        <v>33</v>
      </c>
      <c r="C41" s="3">
        <f>IFERROR(IF(표1_5[[#This Row],[스테이지]]=1,$K$3,IF($C40&lt;$P$3,($K$3+(표1_5[[#This Row],[스테이지]]-1)*$L$3),$P$3)),"")</f>
        <v>580</v>
      </c>
      <c r="D41" s="2">
        <f>IFERROR(IF(($K$4+(QUOTIENT((표1_5[[#This Row],[스테이지]]-1),$M$4)*$L$4))&gt;$P$3,$P$3,$K$4+(QUOTIENT((표1_5[[#This Row],[스테이지]]-1),$M$4)*$L$4)),"")</f>
        <v>120</v>
      </c>
      <c r="E41" s="6">
        <f>IFERROR(IF(표1_5[[#This Row],[기본 적 체력]]+표1_5[[#This Row],[체력 보정 값]]&gt;$P$3,$P$3,표1_5[[#This Row],[기본 적 체력]]+표1_5[[#This Row],[체력 보정 값]]),"")</f>
        <v>700</v>
      </c>
    </row>
    <row r="42" spans="2:5">
      <c r="B42" s="2">
        <v>34</v>
      </c>
      <c r="C42" s="3">
        <f>IFERROR(IF(표1_5[[#This Row],[스테이지]]=1,$K$3,IF($C41&lt;$P$3,($K$3+(표1_5[[#This Row],[스테이지]]-1)*$L$3),$P$3)),"")</f>
        <v>595</v>
      </c>
      <c r="D42" s="2">
        <f>IFERROR(IF(($K$4+(QUOTIENT((표1_5[[#This Row],[스테이지]]-1),$M$4)*$L$4))&gt;$P$3,$P$3,$K$4+(QUOTIENT((표1_5[[#This Row],[스테이지]]-1),$M$4)*$L$4)),"")</f>
        <v>120</v>
      </c>
      <c r="E42" s="6">
        <f>IFERROR(IF(표1_5[[#This Row],[기본 적 체력]]+표1_5[[#This Row],[체력 보정 값]]&gt;$P$3,$P$3,표1_5[[#This Row],[기본 적 체력]]+표1_5[[#This Row],[체력 보정 값]]),"")</f>
        <v>715</v>
      </c>
    </row>
    <row r="43" spans="2:5">
      <c r="B43" s="2">
        <v>35</v>
      </c>
      <c r="C43" s="3">
        <f>IFERROR(IF(표1_5[[#This Row],[스테이지]]=1,$K$3,IF($C42&lt;$P$3,($K$3+(표1_5[[#This Row],[스테이지]]-1)*$L$3),$P$3)),"")</f>
        <v>610</v>
      </c>
      <c r="D43" s="2">
        <f>IFERROR(IF(($K$4+(QUOTIENT((표1_5[[#This Row],[스테이지]]-1),$M$4)*$L$4))&gt;$P$3,$P$3,$K$4+(QUOTIENT((표1_5[[#This Row],[스테이지]]-1),$M$4)*$L$4)),"")</f>
        <v>120</v>
      </c>
      <c r="E43" s="6">
        <f>IFERROR(IF(표1_5[[#This Row],[기본 적 체력]]+표1_5[[#This Row],[체력 보정 값]]&gt;$P$3,$P$3,표1_5[[#This Row],[기본 적 체력]]+표1_5[[#This Row],[체력 보정 값]]),"")</f>
        <v>730</v>
      </c>
    </row>
    <row r="44" spans="2:5">
      <c r="B44" s="2">
        <v>36</v>
      </c>
      <c r="C44" s="3">
        <f>IFERROR(IF(표1_5[[#This Row],[스테이지]]=1,$K$3,IF($C43&lt;$P$3,($K$3+(표1_5[[#This Row],[스테이지]]-1)*$L$3),$P$3)),"")</f>
        <v>625</v>
      </c>
      <c r="D44" s="2">
        <f>IFERROR(IF(($K$4+(QUOTIENT((표1_5[[#This Row],[스테이지]]-1),$M$4)*$L$4))&gt;$P$3,$P$3,$K$4+(QUOTIENT((표1_5[[#This Row],[스테이지]]-1),$M$4)*$L$4)),"")</f>
        <v>120</v>
      </c>
      <c r="E44" s="6">
        <f>IFERROR(IF(표1_5[[#This Row],[기본 적 체력]]+표1_5[[#This Row],[체력 보정 값]]&gt;$P$3,$P$3,표1_5[[#This Row],[기본 적 체력]]+표1_5[[#This Row],[체력 보정 값]]),"")</f>
        <v>745</v>
      </c>
    </row>
    <row r="45" spans="2:5">
      <c r="B45" s="2">
        <v>37</v>
      </c>
      <c r="C45" s="3">
        <f>IFERROR(IF(표1_5[[#This Row],[스테이지]]=1,$K$3,IF($C44&lt;$P$3,($K$3+(표1_5[[#This Row],[스테이지]]-1)*$L$3),$P$3)),"")</f>
        <v>640</v>
      </c>
      <c r="D45" s="2">
        <f>IFERROR(IF(($K$4+(QUOTIENT((표1_5[[#This Row],[스테이지]]-1),$M$4)*$L$4))&gt;$P$3,$P$3,$K$4+(QUOTIENT((표1_5[[#This Row],[스테이지]]-1),$M$4)*$L$4)),"")</f>
        <v>120</v>
      </c>
      <c r="E45" s="6">
        <f>IFERROR(IF(표1_5[[#This Row],[기본 적 체력]]+표1_5[[#This Row],[체력 보정 값]]&gt;$P$3,$P$3,표1_5[[#This Row],[기본 적 체력]]+표1_5[[#This Row],[체력 보정 값]]),"")</f>
        <v>760</v>
      </c>
    </row>
    <row r="46" spans="2:5">
      <c r="B46" s="2">
        <v>38</v>
      </c>
      <c r="C46" s="3">
        <f>IFERROR(IF(표1_5[[#This Row],[스테이지]]=1,$K$3,IF($C45&lt;$P$3,($K$3+(표1_5[[#This Row],[스테이지]]-1)*$L$3),$P$3)),"")</f>
        <v>655</v>
      </c>
      <c r="D46" s="2">
        <f>IFERROR(IF(($K$4+(QUOTIENT((표1_5[[#This Row],[스테이지]]-1),$M$4)*$L$4))&gt;$P$3,$P$3,$K$4+(QUOTIENT((표1_5[[#This Row],[스테이지]]-1),$M$4)*$L$4)),"")</f>
        <v>120</v>
      </c>
      <c r="E46" s="6">
        <f>IFERROR(IF(표1_5[[#This Row],[기본 적 체력]]+표1_5[[#This Row],[체력 보정 값]]&gt;$P$3,$P$3,표1_5[[#This Row],[기본 적 체력]]+표1_5[[#This Row],[체력 보정 값]]),"")</f>
        <v>775</v>
      </c>
    </row>
    <row r="47" spans="2:5">
      <c r="B47" s="2">
        <v>39</v>
      </c>
      <c r="C47" s="3">
        <f>IFERROR(IF(표1_5[[#This Row],[스테이지]]=1,$K$3,IF($C46&lt;$P$3,($K$3+(표1_5[[#This Row],[스테이지]]-1)*$L$3),$P$3)),"")</f>
        <v>670</v>
      </c>
      <c r="D47" s="2">
        <f>IFERROR(IF(($K$4+(QUOTIENT((표1_5[[#This Row],[스테이지]]-1),$M$4)*$L$4))&gt;$P$3,$P$3,$K$4+(QUOTIENT((표1_5[[#This Row],[스테이지]]-1),$M$4)*$L$4)),"")</f>
        <v>120</v>
      </c>
      <c r="E47" s="6">
        <f>IFERROR(IF(표1_5[[#This Row],[기본 적 체력]]+표1_5[[#This Row],[체력 보정 값]]&gt;$P$3,$P$3,표1_5[[#This Row],[기본 적 체력]]+표1_5[[#This Row],[체력 보정 값]]),"")</f>
        <v>790</v>
      </c>
    </row>
    <row r="48" spans="2:5">
      <c r="B48" s="2">
        <v>40</v>
      </c>
      <c r="C48" s="3">
        <f>IFERROR(IF(표1_5[[#This Row],[스테이지]]=1,$K$3,IF($C47&lt;$P$3,($K$3+(표1_5[[#This Row],[스테이지]]-1)*$L$3),$P$3)),"")</f>
        <v>685</v>
      </c>
      <c r="D48" s="2">
        <f>IFERROR(IF(($K$4+(QUOTIENT((표1_5[[#This Row],[스테이지]]-1),$M$4)*$L$4))&gt;$P$3,$P$3,$K$4+(QUOTIENT((표1_5[[#This Row],[스테이지]]-1),$M$4)*$L$4)),"")</f>
        <v>120</v>
      </c>
      <c r="E48" s="6">
        <f>IFERROR(IF(표1_5[[#This Row],[기본 적 체력]]+표1_5[[#This Row],[체력 보정 값]]&gt;$P$3,$P$3,표1_5[[#This Row],[기본 적 체력]]+표1_5[[#This Row],[체력 보정 값]]),"")</f>
        <v>805</v>
      </c>
    </row>
    <row r="49" spans="2:5">
      <c r="B49" s="2">
        <v>41</v>
      </c>
      <c r="C49" s="3">
        <f>IFERROR(IF(표1_5[[#This Row],[스테이지]]=1,$K$3,IF($C48&lt;$P$3,($K$3+(표1_5[[#This Row],[스테이지]]-1)*$L$3),$P$3)),"")</f>
        <v>700</v>
      </c>
      <c r="D49" s="2">
        <f>IFERROR(IF(($K$4+(QUOTIENT((표1_5[[#This Row],[스테이지]]-1),$M$4)*$L$4))&gt;$P$3,$P$3,$K$4+(QUOTIENT((표1_5[[#This Row],[스테이지]]-1),$M$4)*$L$4)),"")</f>
        <v>160</v>
      </c>
      <c r="E49" s="6">
        <f>IFERROR(IF(표1_5[[#This Row],[기본 적 체력]]+표1_5[[#This Row],[체력 보정 값]]&gt;$P$3,$P$3,표1_5[[#This Row],[기본 적 체력]]+표1_5[[#This Row],[체력 보정 값]]),"")</f>
        <v>860</v>
      </c>
    </row>
    <row r="50" spans="2:5">
      <c r="B50" s="2">
        <v>42</v>
      </c>
      <c r="C50" s="3">
        <f>IFERROR(IF(표1_5[[#This Row],[스테이지]]=1,$K$3,IF($C49&lt;$P$3,($K$3+(표1_5[[#This Row],[스테이지]]-1)*$L$3),$P$3)),"")</f>
        <v>715</v>
      </c>
      <c r="D50" s="2">
        <f>IFERROR(IF(($K$4+(QUOTIENT((표1_5[[#This Row],[스테이지]]-1),$M$4)*$L$4))&gt;$P$3,$P$3,$K$4+(QUOTIENT((표1_5[[#This Row],[스테이지]]-1),$M$4)*$L$4)),"")</f>
        <v>160</v>
      </c>
      <c r="E50" s="6">
        <f>IFERROR(IF(표1_5[[#This Row],[기본 적 체력]]+표1_5[[#This Row],[체력 보정 값]]&gt;$P$3,$P$3,표1_5[[#This Row],[기본 적 체력]]+표1_5[[#This Row],[체력 보정 값]]),"")</f>
        <v>875</v>
      </c>
    </row>
    <row r="51" spans="2:5">
      <c r="B51" s="2">
        <v>43</v>
      </c>
      <c r="C51" s="3">
        <f>IFERROR(IF(표1_5[[#This Row],[스테이지]]=1,$K$3,IF($C50&lt;$P$3,($K$3+(표1_5[[#This Row],[스테이지]]-1)*$L$3),$P$3)),"")</f>
        <v>730</v>
      </c>
      <c r="D51" s="2">
        <f>IFERROR(IF(($K$4+(QUOTIENT((표1_5[[#This Row],[스테이지]]-1),$M$4)*$L$4))&gt;$P$3,$P$3,$K$4+(QUOTIENT((표1_5[[#This Row],[스테이지]]-1),$M$4)*$L$4)),"")</f>
        <v>160</v>
      </c>
      <c r="E51" s="6">
        <f>IFERROR(IF(표1_5[[#This Row],[기본 적 체력]]+표1_5[[#This Row],[체력 보정 값]]&gt;$P$3,$P$3,표1_5[[#This Row],[기본 적 체력]]+표1_5[[#This Row],[체력 보정 값]]),"")</f>
        <v>890</v>
      </c>
    </row>
    <row r="52" spans="2:5">
      <c r="B52" s="2">
        <v>44</v>
      </c>
      <c r="C52" s="3">
        <f>IFERROR(IF(표1_5[[#This Row],[스테이지]]=1,$K$3,IF($C51&lt;$P$3,($K$3+(표1_5[[#This Row],[스테이지]]-1)*$L$3),$P$3)),"")</f>
        <v>745</v>
      </c>
      <c r="D52" s="2">
        <f>IFERROR(IF(($K$4+(QUOTIENT((표1_5[[#This Row],[스테이지]]-1),$M$4)*$L$4))&gt;$P$3,$P$3,$K$4+(QUOTIENT((표1_5[[#This Row],[스테이지]]-1),$M$4)*$L$4)),"")</f>
        <v>160</v>
      </c>
      <c r="E52" s="6">
        <f>IFERROR(IF(표1_5[[#This Row],[기본 적 체력]]+표1_5[[#This Row],[체력 보정 값]]&gt;$P$3,$P$3,표1_5[[#This Row],[기본 적 체력]]+표1_5[[#This Row],[체력 보정 값]]),"")</f>
        <v>905</v>
      </c>
    </row>
    <row r="53" spans="2:5">
      <c r="B53" s="2">
        <v>45</v>
      </c>
      <c r="C53" s="3">
        <f>IFERROR(IF(표1_5[[#This Row],[스테이지]]=1,$K$3,IF($C52&lt;$P$3,($K$3+(표1_5[[#This Row],[스테이지]]-1)*$L$3),$P$3)),"")</f>
        <v>760</v>
      </c>
      <c r="D53" s="2">
        <f>IFERROR(IF(($K$4+(QUOTIENT((표1_5[[#This Row],[스테이지]]-1),$M$4)*$L$4))&gt;$P$3,$P$3,$K$4+(QUOTIENT((표1_5[[#This Row],[스테이지]]-1),$M$4)*$L$4)),"")</f>
        <v>160</v>
      </c>
      <c r="E53" s="6">
        <f>IFERROR(IF(표1_5[[#This Row],[기본 적 체력]]+표1_5[[#This Row],[체력 보정 값]]&gt;$P$3,$P$3,표1_5[[#This Row],[기본 적 체력]]+표1_5[[#This Row],[체력 보정 값]]),"")</f>
        <v>920</v>
      </c>
    </row>
    <row r="54" spans="2:5">
      <c r="B54" s="2">
        <v>46</v>
      </c>
      <c r="C54" s="3">
        <f>IFERROR(IF(표1_5[[#This Row],[스테이지]]=1,$K$3,IF($C53&lt;$P$3,($K$3+(표1_5[[#This Row],[스테이지]]-1)*$L$3),$P$3)),"")</f>
        <v>775</v>
      </c>
      <c r="D54" s="2">
        <f>IFERROR(IF(($K$4+(QUOTIENT((표1_5[[#This Row],[스테이지]]-1),$M$4)*$L$4))&gt;$P$3,$P$3,$K$4+(QUOTIENT((표1_5[[#This Row],[스테이지]]-1),$M$4)*$L$4)),"")</f>
        <v>160</v>
      </c>
      <c r="E54" s="6">
        <f>IFERROR(IF(표1_5[[#This Row],[기본 적 체력]]+표1_5[[#This Row],[체력 보정 값]]&gt;$P$3,$P$3,표1_5[[#This Row],[기본 적 체력]]+표1_5[[#This Row],[체력 보정 값]]),"")</f>
        <v>935</v>
      </c>
    </row>
    <row r="55" spans="2:5">
      <c r="B55" s="2">
        <v>47</v>
      </c>
      <c r="C55" s="3">
        <f>IFERROR(IF(표1_5[[#This Row],[스테이지]]=1,$K$3,IF($C54&lt;$P$3,($K$3+(표1_5[[#This Row],[스테이지]]-1)*$L$3),$P$3)),"")</f>
        <v>790</v>
      </c>
      <c r="D55" s="2">
        <f>IFERROR(IF(($K$4+(QUOTIENT((표1_5[[#This Row],[스테이지]]-1),$M$4)*$L$4))&gt;$P$3,$P$3,$K$4+(QUOTIENT((표1_5[[#This Row],[스테이지]]-1),$M$4)*$L$4)),"")</f>
        <v>160</v>
      </c>
      <c r="E55" s="6">
        <f>IFERROR(IF(표1_5[[#This Row],[기본 적 체력]]+표1_5[[#This Row],[체력 보정 값]]&gt;$P$3,$P$3,표1_5[[#This Row],[기본 적 체력]]+표1_5[[#This Row],[체력 보정 값]]),"")</f>
        <v>950</v>
      </c>
    </row>
    <row r="56" spans="2:5">
      <c r="B56" s="2">
        <v>48</v>
      </c>
      <c r="C56" s="3">
        <f>IFERROR(IF(표1_5[[#This Row],[스테이지]]=1,$K$3,IF($C55&lt;$P$3,($K$3+(표1_5[[#This Row],[스테이지]]-1)*$L$3),$P$3)),"")</f>
        <v>805</v>
      </c>
      <c r="D56" s="2">
        <f>IFERROR(IF(($K$4+(QUOTIENT((표1_5[[#This Row],[스테이지]]-1),$M$4)*$L$4))&gt;$P$3,$P$3,$K$4+(QUOTIENT((표1_5[[#This Row],[스테이지]]-1),$M$4)*$L$4)),"")</f>
        <v>160</v>
      </c>
      <c r="E56" s="6">
        <f>IFERROR(IF(표1_5[[#This Row],[기본 적 체력]]+표1_5[[#This Row],[체력 보정 값]]&gt;$P$3,$P$3,표1_5[[#This Row],[기본 적 체력]]+표1_5[[#This Row],[체력 보정 값]]),"")</f>
        <v>965</v>
      </c>
    </row>
    <row r="57" spans="2:5">
      <c r="B57" s="2">
        <v>49</v>
      </c>
      <c r="C57" s="3">
        <f>IFERROR(IF(표1_5[[#This Row],[스테이지]]=1,$K$3,IF($C56&lt;$P$3,($K$3+(표1_5[[#This Row],[스테이지]]-1)*$L$3),$P$3)),"")</f>
        <v>820</v>
      </c>
      <c r="D57" s="2">
        <f>IFERROR(IF(($K$4+(QUOTIENT((표1_5[[#This Row],[스테이지]]-1),$M$4)*$L$4))&gt;$P$3,$P$3,$K$4+(QUOTIENT((표1_5[[#This Row],[스테이지]]-1),$M$4)*$L$4)),"")</f>
        <v>160</v>
      </c>
      <c r="E57" s="6">
        <f>IFERROR(IF(표1_5[[#This Row],[기본 적 체력]]+표1_5[[#This Row],[체력 보정 값]]&gt;$P$3,$P$3,표1_5[[#This Row],[기본 적 체력]]+표1_5[[#This Row],[체력 보정 값]]),"")</f>
        <v>980</v>
      </c>
    </row>
    <row r="58" spans="2:5">
      <c r="B58" s="2">
        <v>50</v>
      </c>
      <c r="C58" s="3">
        <f>IFERROR(IF(표1_5[[#This Row],[스테이지]]=1,$K$3,IF($C57&lt;$P$3,($K$3+(표1_5[[#This Row],[스테이지]]-1)*$L$3),$P$3)),"")</f>
        <v>835</v>
      </c>
      <c r="D58" s="2">
        <f>IFERROR(IF(($K$4+(QUOTIENT((표1_5[[#This Row],[스테이지]]-1),$M$4)*$L$4))&gt;$P$3,$P$3,$K$4+(QUOTIENT((표1_5[[#This Row],[스테이지]]-1),$M$4)*$L$4)),"")</f>
        <v>160</v>
      </c>
      <c r="E58" s="6">
        <f>IFERROR(IF(표1_5[[#This Row],[기본 적 체력]]+표1_5[[#This Row],[체력 보정 값]]&gt;$P$3,$P$3,표1_5[[#This Row],[기본 적 체력]]+표1_5[[#This Row],[체력 보정 값]]),"")</f>
        <v>995</v>
      </c>
    </row>
    <row r="59" spans="2:5">
      <c r="B59" s="2">
        <v>51</v>
      </c>
      <c r="C59" s="3">
        <f>IFERROR(IF(표1_5[[#This Row],[스테이지]]=1,$K$3,IF($C58&lt;$P$3,($K$3+(표1_5[[#This Row],[스테이지]]-1)*$L$3),$P$3)),"")</f>
        <v>850</v>
      </c>
      <c r="D59" s="2">
        <f>IFERROR(IF(($K$4+(QUOTIENT((표1_5[[#This Row],[스테이지]]-1),$M$4)*$L$4))&gt;$P$3,$P$3,$K$4+(QUOTIENT((표1_5[[#This Row],[스테이지]]-1),$M$4)*$L$4)),"")</f>
        <v>200</v>
      </c>
      <c r="E59" s="6">
        <f>IFERROR(IF(표1_5[[#This Row],[기본 적 체력]]+표1_5[[#This Row],[체력 보정 값]]&gt;$P$3,$P$3,표1_5[[#This Row],[기본 적 체력]]+표1_5[[#This Row],[체력 보정 값]]),"")</f>
        <v>1050</v>
      </c>
    </row>
    <row r="60" spans="2:5">
      <c r="B60" s="2">
        <v>52</v>
      </c>
      <c r="C60" s="3">
        <f>IFERROR(IF(표1_5[[#This Row],[스테이지]]=1,$K$3,IF($C59&lt;$P$3,($K$3+(표1_5[[#This Row],[스테이지]]-1)*$L$3),$P$3)),"")</f>
        <v>865</v>
      </c>
      <c r="D60" s="2">
        <f>IFERROR(IF(($K$4+(QUOTIENT((표1_5[[#This Row],[스테이지]]-1),$M$4)*$L$4))&gt;$P$3,$P$3,$K$4+(QUOTIENT((표1_5[[#This Row],[스테이지]]-1),$M$4)*$L$4)),"")</f>
        <v>200</v>
      </c>
      <c r="E60" s="6">
        <f>IFERROR(IF(표1_5[[#This Row],[기본 적 체력]]+표1_5[[#This Row],[체력 보정 값]]&gt;$P$3,$P$3,표1_5[[#This Row],[기본 적 체력]]+표1_5[[#This Row],[체력 보정 값]]),"")</f>
        <v>1065</v>
      </c>
    </row>
    <row r="61" spans="2:5">
      <c r="B61" s="2">
        <v>53</v>
      </c>
      <c r="C61" s="3">
        <f>IFERROR(IF(표1_5[[#This Row],[스테이지]]=1,$K$3,IF($C60&lt;$P$3,($K$3+(표1_5[[#This Row],[스테이지]]-1)*$L$3),$P$3)),"")</f>
        <v>880</v>
      </c>
      <c r="D61" s="2">
        <f>IFERROR(IF(($K$4+(QUOTIENT((표1_5[[#This Row],[스테이지]]-1),$M$4)*$L$4))&gt;$P$3,$P$3,$K$4+(QUOTIENT((표1_5[[#This Row],[스테이지]]-1),$M$4)*$L$4)),"")</f>
        <v>200</v>
      </c>
      <c r="E61" s="6">
        <f>IFERROR(IF(표1_5[[#This Row],[기본 적 체력]]+표1_5[[#This Row],[체력 보정 값]]&gt;$P$3,$P$3,표1_5[[#This Row],[기본 적 체력]]+표1_5[[#This Row],[체력 보정 값]]),"")</f>
        <v>1080</v>
      </c>
    </row>
    <row r="62" spans="2:5">
      <c r="B62" s="2">
        <v>54</v>
      </c>
      <c r="C62" s="3">
        <f>IFERROR(IF(표1_5[[#This Row],[스테이지]]=1,$K$3,IF($C61&lt;$P$3,($K$3+(표1_5[[#This Row],[스테이지]]-1)*$L$3),$P$3)),"")</f>
        <v>895</v>
      </c>
      <c r="D62" s="2">
        <f>IFERROR(IF(($K$4+(QUOTIENT((표1_5[[#This Row],[스테이지]]-1),$M$4)*$L$4))&gt;$P$3,$P$3,$K$4+(QUOTIENT((표1_5[[#This Row],[스테이지]]-1),$M$4)*$L$4)),"")</f>
        <v>200</v>
      </c>
      <c r="E62" s="6">
        <f>IFERROR(IF(표1_5[[#This Row],[기본 적 체력]]+표1_5[[#This Row],[체력 보정 값]]&gt;$P$3,$P$3,표1_5[[#This Row],[기본 적 체력]]+표1_5[[#This Row],[체력 보정 값]]),"")</f>
        <v>1095</v>
      </c>
    </row>
    <row r="63" spans="2:5">
      <c r="B63" s="2">
        <v>55</v>
      </c>
      <c r="C63" s="3">
        <f>IFERROR(IF(표1_5[[#This Row],[스테이지]]=1,$K$3,IF($C62&lt;$P$3,($K$3+(표1_5[[#This Row],[스테이지]]-1)*$L$3),$P$3)),"")</f>
        <v>910</v>
      </c>
      <c r="D63" s="2">
        <f>IFERROR(IF(($K$4+(QUOTIENT((표1_5[[#This Row],[스테이지]]-1),$M$4)*$L$4))&gt;$P$3,$P$3,$K$4+(QUOTIENT((표1_5[[#This Row],[스테이지]]-1),$M$4)*$L$4)),"")</f>
        <v>200</v>
      </c>
      <c r="E63" s="6">
        <f>IFERROR(IF(표1_5[[#This Row],[기본 적 체력]]+표1_5[[#This Row],[체력 보정 값]]&gt;$P$3,$P$3,표1_5[[#This Row],[기본 적 체력]]+표1_5[[#This Row],[체력 보정 값]]),"")</f>
        <v>1110</v>
      </c>
    </row>
    <row r="64" spans="2:5">
      <c r="B64" s="2">
        <v>56</v>
      </c>
      <c r="C64" s="3">
        <f>IFERROR(IF(표1_5[[#This Row],[스테이지]]=1,$K$3,IF($C63&lt;$P$3,($K$3+(표1_5[[#This Row],[스테이지]]-1)*$L$3),$P$3)),"")</f>
        <v>925</v>
      </c>
      <c r="D64" s="2">
        <f>IFERROR(IF(($K$4+(QUOTIENT((표1_5[[#This Row],[스테이지]]-1),$M$4)*$L$4))&gt;$P$3,$P$3,$K$4+(QUOTIENT((표1_5[[#This Row],[스테이지]]-1),$M$4)*$L$4)),"")</f>
        <v>200</v>
      </c>
      <c r="E64" s="6">
        <f>IFERROR(IF(표1_5[[#This Row],[기본 적 체력]]+표1_5[[#This Row],[체력 보정 값]]&gt;$P$3,$P$3,표1_5[[#This Row],[기본 적 체력]]+표1_5[[#This Row],[체력 보정 값]]),"")</f>
        <v>1125</v>
      </c>
    </row>
    <row r="65" spans="2:5">
      <c r="B65" s="2">
        <v>57</v>
      </c>
      <c r="C65" s="3">
        <f>IFERROR(IF(표1_5[[#This Row],[스테이지]]=1,$K$3,IF($C64&lt;$P$3,($K$3+(표1_5[[#This Row],[스테이지]]-1)*$L$3),$P$3)),"")</f>
        <v>940</v>
      </c>
      <c r="D65" s="2">
        <f>IFERROR(IF(($K$4+(QUOTIENT((표1_5[[#This Row],[스테이지]]-1),$M$4)*$L$4))&gt;$P$3,$P$3,$K$4+(QUOTIENT((표1_5[[#This Row],[스테이지]]-1),$M$4)*$L$4)),"")</f>
        <v>200</v>
      </c>
      <c r="E65" s="6">
        <f>IFERROR(IF(표1_5[[#This Row],[기본 적 체력]]+표1_5[[#This Row],[체력 보정 값]]&gt;$P$3,$P$3,표1_5[[#This Row],[기본 적 체력]]+표1_5[[#This Row],[체력 보정 값]]),"")</f>
        <v>1140</v>
      </c>
    </row>
    <row r="66" spans="2:5">
      <c r="B66" s="2">
        <v>58</v>
      </c>
      <c r="C66" s="3">
        <f>IFERROR(IF(표1_5[[#This Row],[스테이지]]=1,$K$3,IF($C65&lt;$P$3,($K$3+(표1_5[[#This Row],[스테이지]]-1)*$L$3),$P$3)),"")</f>
        <v>955</v>
      </c>
      <c r="D66" s="2">
        <f>IFERROR(IF(($K$4+(QUOTIENT((표1_5[[#This Row],[스테이지]]-1),$M$4)*$L$4))&gt;$P$3,$P$3,$K$4+(QUOTIENT((표1_5[[#This Row],[스테이지]]-1),$M$4)*$L$4)),"")</f>
        <v>200</v>
      </c>
      <c r="E66" s="6">
        <f>IFERROR(IF(표1_5[[#This Row],[기본 적 체력]]+표1_5[[#This Row],[체력 보정 값]]&gt;$P$3,$P$3,표1_5[[#This Row],[기본 적 체력]]+표1_5[[#This Row],[체력 보정 값]]),"")</f>
        <v>1155</v>
      </c>
    </row>
    <row r="67" spans="2:5">
      <c r="B67" s="2">
        <v>59</v>
      </c>
      <c r="C67" s="3">
        <f>IFERROR(IF(표1_5[[#This Row],[스테이지]]=1,$K$3,IF($C66&lt;$P$3,($K$3+(표1_5[[#This Row],[스테이지]]-1)*$L$3),$P$3)),"")</f>
        <v>970</v>
      </c>
      <c r="D67" s="2">
        <f>IFERROR(IF(($K$4+(QUOTIENT((표1_5[[#This Row],[스테이지]]-1),$M$4)*$L$4))&gt;$P$3,$P$3,$K$4+(QUOTIENT((표1_5[[#This Row],[스테이지]]-1),$M$4)*$L$4)),"")</f>
        <v>200</v>
      </c>
      <c r="E67" s="6">
        <f>IFERROR(IF(표1_5[[#This Row],[기본 적 체력]]+표1_5[[#This Row],[체력 보정 값]]&gt;$P$3,$P$3,표1_5[[#This Row],[기본 적 체력]]+표1_5[[#This Row],[체력 보정 값]]),"")</f>
        <v>1170</v>
      </c>
    </row>
    <row r="68" spans="2:5">
      <c r="B68" s="2">
        <v>60</v>
      </c>
      <c r="C68" s="3">
        <f>IFERROR(IF(표1_5[[#This Row],[스테이지]]=1,$K$3,IF($C67&lt;$P$3,($K$3+(표1_5[[#This Row],[스테이지]]-1)*$L$3),$P$3)),"")</f>
        <v>985</v>
      </c>
      <c r="D68" s="2">
        <f>IFERROR(IF(($K$4+(QUOTIENT((표1_5[[#This Row],[스테이지]]-1),$M$4)*$L$4))&gt;$P$3,$P$3,$K$4+(QUOTIENT((표1_5[[#This Row],[스테이지]]-1),$M$4)*$L$4)),"")</f>
        <v>200</v>
      </c>
      <c r="E68" s="6">
        <f>IFERROR(IF(표1_5[[#This Row],[기본 적 체력]]+표1_5[[#This Row],[체력 보정 값]]&gt;$P$3,$P$3,표1_5[[#This Row],[기본 적 체력]]+표1_5[[#This Row],[체력 보정 값]]),"")</f>
        <v>1185</v>
      </c>
    </row>
    <row r="69" spans="2:5">
      <c r="B69" s="2">
        <v>61</v>
      </c>
      <c r="C69" s="3">
        <f>IFERROR(IF(표1_5[[#This Row],[스테이지]]=1,$K$3,IF($C68&lt;$P$3,($K$3+(표1_5[[#This Row],[스테이지]]-1)*$L$3),$P$3)),"")</f>
        <v>1000</v>
      </c>
      <c r="D69" s="2">
        <f>IFERROR(IF(($K$4+(QUOTIENT((표1_5[[#This Row],[스테이지]]-1),$M$4)*$L$4))&gt;$P$3,$P$3,$K$4+(QUOTIENT((표1_5[[#This Row],[스테이지]]-1),$M$4)*$L$4)),"")</f>
        <v>240</v>
      </c>
      <c r="E69" s="6">
        <f>IFERROR(IF(표1_5[[#This Row],[기본 적 체력]]+표1_5[[#This Row],[체력 보정 값]]&gt;$P$3,$P$3,표1_5[[#This Row],[기본 적 체력]]+표1_5[[#This Row],[체력 보정 값]]),"")</f>
        <v>1240</v>
      </c>
    </row>
    <row r="70" spans="2:5">
      <c r="B70" s="2">
        <v>62</v>
      </c>
      <c r="C70" s="3">
        <f>IFERROR(IF(표1_5[[#This Row],[스테이지]]=1,$K$3,IF($C69&lt;$P$3,($K$3+(표1_5[[#This Row],[스테이지]]-1)*$L$3),$P$3)),"")</f>
        <v>1015</v>
      </c>
      <c r="D70" s="2">
        <f>IFERROR(IF(($K$4+(QUOTIENT((표1_5[[#This Row],[스테이지]]-1),$M$4)*$L$4))&gt;$P$3,$P$3,$K$4+(QUOTIENT((표1_5[[#This Row],[스테이지]]-1),$M$4)*$L$4)),"")</f>
        <v>240</v>
      </c>
      <c r="E70" s="6">
        <f>IFERROR(IF(표1_5[[#This Row],[기본 적 체력]]+표1_5[[#This Row],[체력 보정 값]]&gt;$P$3,$P$3,표1_5[[#This Row],[기본 적 체력]]+표1_5[[#This Row],[체력 보정 값]]),"")</f>
        <v>1255</v>
      </c>
    </row>
    <row r="71" spans="2:5">
      <c r="B71" s="2">
        <v>63</v>
      </c>
      <c r="C71" s="3">
        <f>IFERROR(IF(표1_5[[#This Row],[스테이지]]=1,$K$3,IF($C70&lt;$P$3,($K$3+(표1_5[[#This Row],[스테이지]]-1)*$L$3),$P$3)),"")</f>
        <v>1030</v>
      </c>
      <c r="D71" s="2">
        <f>IFERROR(IF(($K$4+(QUOTIENT((표1_5[[#This Row],[스테이지]]-1),$M$4)*$L$4))&gt;$P$3,$P$3,$K$4+(QUOTIENT((표1_5[[#This Row],[스테이지]]-1),$M$4)*$L$4)),"")</f>
        <v>240</v>
      </c>
      <c r="E71" s="6">
        <f>IFERROR(IF(표1_5[[#This Row],[기본 적 체력]]+표1_5[[#This Row],[체력 보정 값]]&gt;$P$3,$P$3,표1_5[[#This Row],[기본 적 체력]]+표1_5[[#This Row],[체력 보정 값]]),"")</f>
        <v>1270</v>
      </c>
    </row>
    <row r="72" spans="2:5">
      <c r="B72" s="2">
        <v>64</v>
      </c>
      <c r="C72" s="3">
        <f>IFERROR(IF(표1_5[[#This Row],[스테이지]]=1,$K$3,IF($C71&lt;$P$3,($K$3+(표1_5[[#This Row],[스테이지]]-1)*$L$3),$P$3)),"")</f>
        <v>1045</v>
      </c>
      <c r="D72" s="2">
        <f>IFERROR(IF(($K$4+(QUOTIENT((표1_5[[#This Row],[스테이지]]-1),$M$4)*$L$4))&gt;$P$3,$P$3,$K$4+(QUOTIENT((표1_5[[#This Row],[스테이지]]-1),$M$4)*$L$4)),"")</f>
        <v>240</v>
      </c>
      <c r="E72" s="6">
        <f>IFERROR(IF(표1_5[[#This Row],[기본 적 체력]]+표1_5[[#This Row],[체력 보정 값]]&gt;$P$3,$P$3,표1_5[[#This Row],[기본 적 체력]]+표1_5[[#This Row],[체력 보정 값]]),"")</f>
        <v>1285</v>
      </c>
    </row>
    <row r="73" spans="2:5">
      <c r="B73" s="2">
        <v>65</v>
      </c>
      <c r="C73" s="3">
        <f>IFERROR(IF(표1_5[[#This Row],[스테이지]]=1,$K$3,IF($C72&lt;$P$3,($K$3+(표1_5[[#This Row],[스테이지]]-1)*$L$3),$P$3)),"")</f>
        <v>1060</v>
      </c>
      <c r="D73" s="2">
        <f>IFERROR(IF(($K$4+(QUOTIENT((표1_5[[#This Row],[스테이지]]-1),$M$4)*$L$4))&gt;$P$3,$P$3,$K$4+(QUOTIENT((표1_5[[#This Row],[스테이지]]-1),$M$4)*$L$4)),"")</f>
        <v>240</v>
      </c>
      <c r="E73" s="6">
        <f>IFERROR(IF(표1_5[[#This Row],[기본 적 체력]]+표1_5[[#This Row],[체력 보정 값]]&gt;$P$3,$P$3,표1_5[[#This Row],[기본 적 체력]]+표1_5[[#This Row],[체력 보정 값]]),"")</f>
        <v>1300</v>
      </c>
    </row>
    <row r="74" spans="2:5">
      <c r="B74" s="2">
        <v>66</v>
      </c>
      <c r="C74" s="3">
        <f>IFERROR(IF(표1_5[[#This Row],[스테이지]]=1,$K$3,IF($C73&lt;$P$3,($K$3+(표1_5[[#This Row],[스테이지]]-1)*$L$3),$P$3)),"")</f>
        <v>1075</v>
      </c>
      <c r="D74" s="2">
        <f>IFERROR(IF(($K$4+(QUOTIENT((표1_5[[#This Row],[스테이지]]-1),$M$4)*$L$4))&gt;$P$3,$P$3,$K$4+(QUOTIENT((표1_5[[#This Row],[스테이지]]-1),$M$4)*$L$4)),"")</f>
        <v>240</v>
      </c>
      <c r="E74" s="6">
        <f>IFERROR(IF(표1_5[[#This Row],[기본 적 체력]]+표1_5[[#This Row],[체력 보정 값]]&gt;$P$3,$P$3,표1_5[[#This Row],[기본 적 체력]]+표1_5[[#This Row],[체력 보정 값]]),"")</f>
        <v>1315</v>
      </c>
    </row>
    <row r="75" spans="2:5">
      <c r="B75" s="2">
        <v>67</v>
      </c>
      <c r="C75" s="3">
        <f>IFERROR(IF(표1_5[[#This Row],[스테이지]]=1,$K$3,IF($C74&lt;$P$3,($K$3+(표1_5[[#This Row],[스테이지]]-1)*$L$3),$P$3)),"")</f>
        <v>1090</v>
      </c>
      <c r="D75" s="2">
        <f>IFERROR(IF(($K$4+(QUOTIENT((표1_5[[#This Row],[스테이지]]-1),$M$4)*$L$4))&gt;$P$3,$P$3,$K$4+(QUOTIENT((표1_5[[#This Row],[스테이지]]-1),$M$4)*$L$4)),"")</f>
        <v>240</v>
      </c>
      <c r="E75" s="6">
        <f>IFERROR(IF(표1_5[[#This Row],[기본 적 체력]]+표1_5[[#This Row],[체력 보정 값]]&gt;$P$3,$P$3,표1_5[[#This Row],[기본 적 체력]]+표1_5[[#This Row],[체력 보정 값]]),"")</f>
        <v>1330</v>
      </c>
    </row>
    <row r="76" spans="2:5">
      <c r="B76" s="2">
        <v>68</v>
      </c>
      <c r="C76" s="3">
        <f>IFERROR(IF(표1_5[[#This Row],[스테이지]]=1,$K$3,IF($C75&lt;$P$3,($K$3+(표1_5[[#This Row],[스테이지]]-1)*$L$3),$P$3)),"")</f>
        <v>1105</v>
      </c>
      <c r="D76" s="2">
        <f>IFERROR(IF(($K$4+(QUOTIENT((표1_5[[#This Row],[스테이지]]-1),$M$4)*$L$4))&gt;$P$3,$P$3,$K$4+(QUOTIENT((표1_5[[#This Row],[스테이지]]-1),$M$4)*$L$4)),"")</f>
        <v>240</v>
      </c>
      <c r="E76" s="6">
        <f>IFERROR(IF(표1_5[[#This Row],[기본 적 체력]]+표1_5[[#This Row],[체력 보정 값]]&gt;$P$3,$P$3,표1_5[[#This Row],[기본 적 체력]]+표1_5[[#This Row],[체력 보정 값]]),"")</f>
        <v>1345</v>
      </c>
    </row>
    <row r="77" spans="2:5">
      <c r="B77" s="2">
        <v>69</v>
      </c>
      <c r="C77" s="3">
        <f>IFERROR(IF(표1_5[[#This Row],[스테이지]]=1,$K$3,IF($C76&lt;$P$3,($K$3+(표1_5[[#This Row],[스테이지]]-1)*$L$3),$P$3)),"")</f>
        <v>1120</v>
      </c>
      <c r="D77" s="2">
        <f>IFERROR(IF(($K$4+(QUOTIENT((표1_5[[#This Row],[스테이지]]-1),$M$4)*$L$4))&gt;$P$3,$P$3,$K$4+(QUOTIENT((표1_5[[#This Row],[스테이지]]-1),$M$4)*$L$4)),"")</f>
        <v>240</v>
      </c>
      <c r="E77" s="6">
        <f>IFERROR(IF(표1_5[[#This Row],[기본 적 체력]]+표1_5[[#This Row],[체력 보정 값]]&gt;$P$3,$P$3,표1_5[[#This Row],[기본 적 체력]]+표1_5[[#This Row],[체력 보정 값]]),"")</f>
        <v>1360</v>
      </c>
    </row>
    <row r="78" spans="2:5">
      <c r="B78" s="2">
        <v>70</v>
      </c>
      <c r="C78" s="3">
        <f>IFERROR(IF(표1_5[[#This Row],[스테이지]]=1,$K$3,IF($C77&lt;$P$3,($K$3+(표1_5[[#This Row],[스테이지]]-1)*$L$3),$P$3)),"")</f>
        <v>1135</v>
      </c>
      <c r="D78" s="2">
        <f>IFERROR(IF(($K$4+(QUOTIENT((표1_5[[#This Row],[스테이지]]-1),$M$4)*$L$4))&gt;$P$3,$P$3,$K$4+(QUOTIENT((표1_5[[#This Row],[스테이지]]-1),$M$4)*$L$4)),"")</f>
        <v>240</v>
      </c>
      <c r="E78" s="6">
        <f>IFERROR(IF(표1_5[[#This Row],[기본 적 체력]]+표1_5[[#This Row],[체력 보정 값]]&gt;$P$3,$P$3,표1_5[[#This Row],[기본 적 체력]]+표1_5[[#This Row],[체력 보정 값]]),"")</f>
        <v>1375</v>
      </c>
    </row>
    <row r="79" spans="2:5">
      <c r="B79" s="2">
        <v>71</v>
      </c>
      <c r="C79" s="3">
        <f>IFERROR(IF(표1_5[[#This Row],[스테이지]]=1,$K$3,IF($C78&lt;$P$3,($K$3+(표1_5[[#This Row],[스테이지]]-1)*$L$3),$P$3)),"")</f>
        <v>1150</v>
      </c>
      <c r="D79" s="2">
        <f>IFERROR(IF(($K$4+(QUOTIENT((표1_5[[#This Row],[스테이지]]-1),$M$4)*$L$4))&gt;$P$3,$P$3,$K$4+(QUOTIENT((표1_5[[#This Row],[스테이지]]-1),$M$4)*$L$4)),"")</f>
        <v>280</v>
      </c>
      <c r="E79" s="6">
        <f>IFERROR(IF(표1_5[[#This Row],[기본 적 체력]]+표1_5[[#This Row],[체력 보정 값]]&gt;$P$3,$P$3,표1_5[[#This Row],[기본 적 체력]]+표1_5[[#This Row],[체력 보정 값]]),"")</f>
        <v>1430</v>
      </c>
    </row>
    <row r="80" spans="2:5">
      <c r="B80" s="2">
        <v>72</v>
      </c>
      <c r="C80" s="3">
        <f>IFERROR(IF(표1_5[[#This Row],[스테이지]]=1,$K$3,IF($C79&lt;$P$3,($K$3+(표1_5[[#This Row],[스테이지]]-1)*$L$3),$P$3)),"")</f>
        <v>1165</v>
      </c>
      <c r="D80" s="2">
        <f>IFERROR(IF(($K$4+(QUOTIENT((표1_5[[#This Row],[스테이지]]-1),$M$4)*$L$4))&gt;$P$3,$P$3,$K$4+(QUOTIENT((표1_5[[#This Row],[스테이지]]-1),$M$4)*$L$4)),"")</f>
        <v>280</v>
      </c>
      <c r="E80" s="6">
        <f>IFERROR(IF(표1_5[[#This Row],[기본 적 체력]]+표1_5[[#This Row],[체력 보정 값]]&gt;$P$3,$P$3,표1_5[[#This Row],[기본 적 체력]]+표1_5[[#This Row],[체력 보정 값]]),"")</f>
        <v>1445</v>
      </c>
    </row>
    <row r="81" spans="2:5">
      <c r="B81" s="2">
        <v>73</v>
      </c>
      <c r="C81" s="3">
        <f>IFERROR(IF(표1_5[[#This Row],[스테이지]]=1,$K$3,IF($C80&lt;$P$3,($K$3+(표1_5[[#This Row],[스테이지]]-1)*$L$3),$P$3)),"")</f>
        <v>1180</v>
      </c>
      <c r="D81" s="2">
        <f>IFERROR(IF(($K$4+(QUOTIENT((표1_5[[#This Row],[스테이지]]-1),$M$4)*$L$4))&gt;$P$3,$P$3,$K$4+(QUOTIENT((표1_5[[#This Row],[스테이지]]-1),$M$4)*$L$4)),"")</f>
        <v>280</v>
      </c>
      <c r="E81" s="6">
        <f>IFERROR(IF(표1_5[[#This Row],[기본 적 체력]]+표1_5[[#This Row],[체력 보정 값]]&gt;$P$3,$P$3,표1_5[[#This Row],[기본 적 체력]]+표1_5[[#This Row],[체력 보정 값]]),"")</f>
        <v>1460</v>
      </c>
    </row>
    <row r="82" spans="2:5">
      <c r="B82" s="2">
        <v>74</v>
      </c>
      <c r="C82" s="3">
        <f>IFERROR(IF(표1_5[[#This Row],[스테이지]]=1,$K$3,IF($C81&lt;$P$3,($K$3+(표1_5[[#This Row],[스테이지]]-1)*$L$3),$P$3)),"")</f>
        <v>1195</v>
      </c>
      <c r="D82" s="2">
        <f>IFERROR(IF(($K$4+(QUOTIENT((표1_5[[#This Row],[스테이지]]-1),$M$4)*$L$4))&gt;$P$3,$P$3,$K$4+(QUOTIENT((표1_5[[#This Row],[스테이지]]-1),$M$4)*$L$4)),"")</f>
        <v>280</v>
      </c>
      <c r="E82" s="6">
        <f>IFERROR(IF(표1_5[[#This Row],[기본 적 체력]]+표1_5[[#This Row],[체력 보정 값]]&gt;$P$3,$P$3,표1_5[[#This Row],[기본 적 체력]]+표1_5[[#This Row],[체력 보정 값]]),"")</f>
        <v>1475</v>
      </c>
    </row>
    <row r="83" spans="2:5">
      <c r="B83" s="2">
        <v>75</v>
      </c>
      <c r="C83" s="3">
        <f>IFERROR(IF(표1_5[[#This Row],[스테이지]]=1,$K$3,IF($C82&lt;$P$3,($K$3+(표1_5[[#This Row],[스테이지]]-1)*$L$3),$P$3)),"")</f>
        <v>1210</v>
      </c>
      <c r="D83" s="2">
        <f>IFERROR(IF(($K$4+(QUOTIENT((표1_5[[#This Row],[스테이지]]-1),$M$4)*$L$4))&gt;$P$3,$P$3,$K$4+(QUOTIENT((표1_5[[#This Row],[스테이지]]-1),$M$4)*$L$4)),"")</f>
        <v>280</v>
      </c>
      <c r="E83" s="6">
        <f>IFERROR(IF(표1_5[[#This Row],[기본 적 체력]]+표1_5[[#This Row],[체력 보정 값]]&gt;$P$3,$P$3,표1_5[[#This Row],[기본 적 체력]]+표1_5[[#This Row],[체력 보정 값]]),"")</f>
        <v>1490</v>
      </c>
    </row>
    <row r="84" spans="2:5">
      <c r="B84" s="2">
        <v>76</v>
      </c>
      <c r="C84" s="3">
        <f>IFERROR(IF(표1_5[[#This Row],[스테이지]]=1,$K$3,IF($C83&lt;$P$3,($K$3+(표1_5[[#This Row],[스테이지]]-1)*$L$3),$P$3)),"")</f>
        <v>1225</v>
      </c>
      <c r="D84" s="2">
        <f>IFERROR(IF(($K$4+(QUOTIENT((표1_5[[#This Row],[스테이지]]-1),$M$4)*$L$4))&gt;$P$3,$P$3,$K$4+(QUOTIENT((표1_5[[#This Row],[스테이지]]-1),$M$4)*$L$4)),"")</f>
        <v>280</v>
      </c>
      <c r="E84" s="6">
        <f>IFERROR(IF(표1_5[[#This Row],[기본 적 체력]]+표1_5[[#This Row],[체력 보정 값]]&gt;$P$3,$P$3,표1_5[[#This Row],[기본 적 체력]]+표1_5[[#This Row],[체력 보정 값]]),"")</f>
        <v>1505</v>
      </c>
    </row>
    <row r="85" spans="2:5">
      <c r="B85" s="2">
        <v>77</v>
      </c>
      <c r="C85" s="3">
        <f>IFERROR(IF(표1_5[[#This Row],[스테이지]]=1,$K$3,IF($C84&lt;$P$3,($K$3+(표1_5[[#This Row],[스테이지]]-1)*$L$3),$P$3)),"")</f>
        <v>1240</v>
      </c>
      <c r="D85" s="2">
        <f>IFERROR(IF(($K$4+(QUOTIENT((표1_5[[#This Row],[스테이지]]-1),$M$4)*$L$4))&gt;$P$3,$P$3,$K$4+(QUOTIENT((표1_5[[#This Row],[스테이지]]-1),$M$4)*$L$4)),"")</f>
        <v>280</v>
      </c>
      <c r="E85" s="6">
        <f>IFERROR(IF(표1_5[[#This Row],[기본 적 체력]]+표1_5[[#This Row],[체력 보정 값]]&gt;$P$3,$P$3,표1_5[[#This Row],[기본 적 체력]]+표1_5[[#This Row],[체력 보정 값]]),"")</f>
        <v>1520</v>
      </c>
    </row>
    <row r="86" spans="2:5">
      <c r="B86" s="2">
        <v>78</v>
      </c>
      <c r="C86" s="3">
        <f>IFERROR(IF(표1_5[[#This Row],[스테이지]]=1,$K$3,IF($C85&lt;$P$3,($K$3+(표1_5[[#This Row],[스테이지]]-1)*$L$3),$P$3)),"")</f>
        <v>1255</v>
      </c>
      <c r="D86" s="2">
        <f>IFERROR(IF(($K$4+(QUOTIENT((표1_5[[#This Row],[스테이지]]-1),$M$4)*$L$4))&gt;$P$3,$P$3,$K$4+(QUOTIENT((표1_5[[#This Row],[스테이지]]-1),$M$4)*$L$4)),"")</f>
        <v>280</v>
      </c>
      <c r="E86" s="6">
        <f>IFERROR(IF(표1_5[[#This Row],[기본 적 체력]]+표1_5[[#This Row],[체력 보정 값]]&gt;$P$3,$P$3,표1_5[[#This Row],[기본 적 체력]]+표1_5[[#This Row],[체력 보정 값]]),"")</f>
        <v>1535</v>
      </c>
    </row>
    <row r="87" spans="2:5">
      <c r="B87" s="2">
        <v>79</v>
      </c>
      <c r="C87" s="3">
        <f>IFERROR(IF(표1_5[[#This Row],[스테이지]]=1,$K$3,IF($C86&lt;$P$3,($K$3+(표1_5[[#This Row],[스테이지]]-1)*$L$3),$P$3)),"")</f>
        <v>1270</v>
      </c>
      <c r="D87" s="2">
        <f>IFERROR(IF(($K$4+(QUOTIENT((표1_5[[#This Row],[스테이지]]-1),$M$4)*$L$4))&gt;$P$3,$P$3,$K$4+(QUOTIENT((표1_5[[#This Row],[스테이지]]-1),$M$4)*$L$4)),"")</f>
        <v>280</v>
      </c>
      <c r="E87" s="6">
        <f>IFERROR(IF(표1_5[[#This Row],[기본 적 체력]]+표1_5[[#This Row],[체력 보정 값]]&gt;$P$3,$P$3,표1_5[[#This Row],[기본 적 체력]]+표1_5[[#This Row],[체력 보정 값]]),"")</f>
        <v>1550</v>
      </c>
    </row>
    <row r="88" spans="2:5">
      <c r="B88" s="2">
        <v>80</v>
      </c>
      <c r="C88" s="3">
        <f>IFERROR(IF(표1_5[[#This Row],[스테이지]]=1,$K$3,IF($C87&lt;$P$3,($K$3+(표1_5[[#This Row],[스테이지]]-1)*$L$3),$P$3)),"")</f>
        <v>1285</v>
      </c>
      <c r="D88" s="2">
        <f>IFERROR(IF(($K$4+(QUOTIENT((표1_5[[#This Row],[스테이지]]-1),$M$4)*$L$4))&gt;$P$3,$P$3,$K$4+(QUOTIENT((표1_5[[#This Row],[스테이지]]-1),$M$4)*$L$4)),"")</f>
        <v>280</v>
      </c>
      <c r="E88" s="6">
        <f>IFERROR(IF(표1_5[[#This Row],[기본 적 체력]]+표1_5[[#This Row],[체력 보정 값]]&gt;$P$3,$P$3,표1_5[[#This Row],[기본 적 체력]]+표1_5[[#This Row],[체력 보정 값]]),"")</f>
        <v>1565</v>
      </c>
    </row>
    <row r="89" spans="2:5">
      <c r="B89" s="2">
        <v>81</v>
      </c>
      <c r="C89" s="3">
        <f>IFERROR(IF(표1_5[[#This Row],[스테이지]]=1,$K$3,IF($C88&lt;$P$3,($K$3+(표1_5[[#This Row],[스테이지]]-1)*$L$3),$P$3)),"")</f>
        <v>1300</v>
      </c>
      <c r="D89" s="2">
        <f>IFERROR(IF(($K$4+(QUOTIENT((표1_5[[#This Row],[스테이지]]-1),$M$4)*$L$4))&gt;$P$3,$P$3,$K$4+(QUOTIENT((표1_5[[#This Row],[스테이지]]-1),$M$4)*$L$4)),"")</f>
        <v>320</v>
      </c>
      <c r="E89" s="6">
        <f>IFERROR(IF(표1_5[[#This Row],[기본 적 체력]]+표1_5[[#This Row],[체력 보정 값]]&gt;$P$3,$P$3,표1_5[[#This Row],[기본 적 체력]]+표1_5[[#This Row],[체력 보정 값]]),"")</f>
        <v>1620</v>
      </c>
    </row>
    <row r="90" spans="2:5">
      <c r="B90" s="2">
        <v>82</v>
      </c>
      <c r="C90" s="3">
        <f>IFERROR(IF(표1_5[[#This Row],[스테이지]]=1,$K$3,IF($C89&lt;$P$3,($K$3+(표1_5[[#This Row],[스테이지]]-1)*$L$3),$P$3)),"")</f>
        <v>1315</v>
      </c>
      <c r="D90" s="2">
        <f>IFERROR(IF(($K$4+(QUOTIENT((표1_5[[#This Row],[스테이지]]-1),$M$4)*$L$4))&gt;$P$3,$P$3,$K$4+(QUOTIENT((표1_5[[#This Row],[스테이지]]-1),$M$4)*$L$4)),"")</f>
        <v>320</v>
      </c>
      <c r="E90" s="6">
        <f>IFERROR(IF(표1_5[[#This Row],[기본 적 체력]]+표1_5[[#This Row],[체력 보정 값]]&gt;$P$3,$P$3,표1_5[[#This Row],[기본 적 체력]]+표1_5[[#This Row],[체력 보정 값]]),"")</f>
        <v>1635</v>
      </c>
    </row>
    <row r="91" spans="2:5">
      <c r="B91" s="2">
        <v>83</v>
      </c>
      <c r="C91" s="3">
        <f>IFERROR(IF(표1_5[[#This Row],[스테이지]]=1,$K$3,IF($C90&lt;$P$3,($K$3+(표1_5[[#This Row],[스테이지]]-1)*$L$3),$P$3)),"")</f>
        <v>1330</v>
      </c>
      <c r="D91" s="2">
        <f>IFERROR(IF(($K$4+(QUOTIENT((표1_5[[#This Row],[스테이지]]-1),$M$4)*$L$4))&gt;$P$3,$P$3,$K$4+(QUOTIENT((표1_5[[#This Row],[스테이지]]-1),$M$4)*$L$4)),"")</f>
        <v>320</v>
      </c>
      <c r="E91" s="6">
        <f>IFERROR(IF(표1_5[[#This Row],[기본 적 체력]]+표1_5[[#This Row],[체력 보정 값]]&gt;$P$3,$P$3,표1_5[[#This Row],[기본 적 체력]]+표1_5[[#This Row],[체력 보정 값]]),"")</f>
        <v>1650</v>
      </c>
    </row>
    <row r="92" spans="2:5">
      <c r="B92" s="2">
        <v>84</v>
      </c>
      <c r="C92" s="3">
        <f>IFERROR(IF(표1_5[[#This Row],[스테이지]]=1,$K$3,IF($C91&lt;$P$3,($K$3+(표1_5[[#This Row],[스테이지]]-1)*$L$3),$P$3)),"")</f>
        <v>1345</v>
      </c>
      <c r="D92" s="2">
        <f>IFERROR(IF(($K$4+(QUOTIENT((표1_5[[#This Row],[스테이지]]-1),$M$4)*$L$4))&gt;$P$3,$P$3,$K$4+(QUOTIENT((표1_5[[#This Row],[스테이지]]-1),$M$4)*$L$4)),"")</f>
        <v>320</v>
      </c>
      <c r="E92" s="6">
        <f>IFERROR(IF(표1_5[[#This Row],[기본 적 체력]]+표1_5[[#This Row],[체력 보정 값]]&gt;$P$3,$P$3,표1_5[[#This Row],[기본 적 체력]]+표1_5[[#This Row],[체력 보정 값]]),"")</f>
        <v>1665</v>
      </c>
    </row>
    <row r="93" spans="2:5">
      <c r="B93" s="2">
        <v>85</v>
      </c>
      <c r="C93" s="3">
        <f>IFERROR(IF(표1_5[[#This Row],[스테이지]]=1,$K$3,IF($C92&lt;$P$3,($K$3+(표1_5[[#This Row],[스테이지]]-1)*$L$3),$P$3)),"")</f>
        <v>1360</v>
      </c>
      <c r="D93" s="2">
        <f>IFERROR(IF(($K$4+(QUOTIENT((표1_5[[#This Row],[스테이지]]-1),$M$4)*$L$4))&gt;$P$3,$P$3,$K$4+(QUOTIENT((표1_5[[#This Row],[스테이지]]-1),$M$4)*$L$4)),"")</f>
        <v>320</v>
      </c>
      <c r="E93" s="6">
        <f>IFERROR(IF(표1_5[[#This Row],[기본 적 체력]]+표1_5[[#This Row],[체력 보정 값]]&gt;$P$3,$P$3,표1_5[[#This Row],[기본 적 체력]]+표1_5[[#This Row],[체력 보정 값]]),"")</f>
        <v>1680</v>
      </c>
    </row>
    <row r="94" spans="2:5">
      <c r="B94" s="2">
        <v>86</v>
      </c>
      <c r="C94" s="3">
        <f>IFERROR(IF(표1_5[[#This Row],[스테이지]]=1,$K$3,IF($C93&lt;$P$3,($K$3+(표1_5[[#This Row],[스테이지]]-1)*$L$3),$P$3)),"")</f>
        <v>1375</v>
      </c>
      <c r="D94" s="2">
        <f>IFERROR(IF(($K$4+(QUOTIENT((표1_5[[#This Row],[스테이지]]-1),$M$4)*$L$4))&gt;$P$3,$P$3,$K$4+(QUOTIENT((표1_5[[#This Row],[스테이지]]-1),$M$4)*$L$4)),"")</f>
        <v>320</v>
      </c>
      <c r="E94" s="6">
        <f>IFERROR(IF(표1_5[[#This Row],[기본 적 체력]]+표1_5[[#This Row],[체력 보정 값]]&gt;$P$3,$P$3,표1_5[[#This Row],[기본 적 체력]]+표1_5[[#This Row],[체력 보정 값]]),"")</f>
        <v>1695</v>
      </c>
    </row>
    <row r="95" spans="2:5">
      <c r="B95" s="2">
        <v>87</v>
      </c>
      <c r="C95" s="3">
        <f>IFERROR(IF(표1_5[[#This Row],[스테이지]]=1,$K$3,IF($C94&lt;$P$3,($K$3+(표1_5[[#This Row],[스테이지]]-1)*$L$3),$P$3)),"")</f>
        <v>1390</v>
      </c>
      <c r="D95" s="2">
        <f>IFERROR(IF(($K$4+(QUOTIENT((표1_5[[#This Row],[스테이지]]-1),$M$4)*$L$4))&gt;$P$3,$P$3,$K$4+(QUOTIENT((표1_5[[#This Row],[스테이지]]-1),$M$4)*$L$4)),"")</f>
        <v>320</v>
      </c>
      <c r="E95" s="6">
        <f>IFERROR(IF(표1_5[[#This Row],[기본 적 체력]]+표1_5[[#This Row],[체력 보정 값]]&gt;$P$3,$P$3,표1_5[[#This Row],[기본 적 체력]]+표1_5[[#This Row],[체력 보정 값]]),"")</f>
        <v>1710</v>
      </c>
    </row>
    <row r="96" spans="2:5">
      <c r="B96" s="2">
        <v>88</v>
      </c>
      <c r="C96" s="3">
        <f>IFERROR(IF(표1_5[[#This Row],[스테이지]]=1,$K$3,IF($C95&lt;$P$3,($K$3+(표1_5[[#This Row],[스테이지]]-1)*$L$3),$P$3)),"")</f>
        <v>1405</v>
      </c>
      <c r="D96" s="2">
        <f>IFERROR(IF(($K$4+(QUOTIENT((표1_5[[#This Row],[스테이지]]-1),$M$4)*$L$4))&gt;$P$3,$P$3,$K$4+(QUOTIENT((표1_5[[#This Row],[스테이지]]-1),$M$4)*$L$4)),"")</f>
        <v>320</v>
      </c>
      <c r="E96" s="6">
        <f>IFERROR(IF(표1_5[[#This Row],[기본 적 체력]]+표1_5[[#This Row],[체력 보정 값]]&gt;$P$3,$P$3,표1_5[[#This Row],[기본 적 체력]]+표1_5[[#This Row],[체력 보정 값]]),"")</f>
        <v>1725</v>
      </c>
    </row>
    <row r="97" spans="2:5">
      <c r="B97" s="2">
        <v>89</v>
      </c>
      <c r="C97" s="3">
        <f>IFERROR(IF(표1_5[[#This Row],[스테이지]]=1,$K$3,IF($C96&lt;$P$3,($K$3+(표1_5[[#This Row],[스테이지]]-1)*$L$3),$P$3)),"")</f>
        <v>1420</v>
      </c>
      <c r="D97" s="2">
        <f>IFERROR(IF(($K$4+(QUOTIENT((표1_5[[#This Row],[스테이지]]-1),$M$4)*$L$4))&gt;$P$3,$P$3,$K$4+(QUOTIENT((표1_5[[#This Row],[스테이지]]-1),$M$4)*$L$4)),"")</f>
        <v>320</v>
      </c>
      <c r="E97" s="6">
        <f>IFERROR(IF(표1_5[[#This Row],[기본 적 체력]]+표1_5[[#This Row],[체력 보정 값]]&gt;$P$3,$P$3,표1_5[[#This Row],[기본 적 체력]]+표1_5[[#This Row],[체력 보정 값]]),"")</f>
        <v>1740</v>
      </c>
    </row>
    <row r="98" spans="2:5">
      <c r="B98" s="2">
        <v>90</v>
      </c>
      <c r="C98" s="3">
        <f>IFERROR(IF(표1_5[[#This Row],[스테이지]]=1,$K$3,IF($C97&lt;$P$3,($K$3+(표1_5[[#This Row],[스테이지]]-1)*$L$3),$P$3)),"")</f>
        <v>1435</v>
      </c>
      <c r="D98" s="2">
        <f>IFERROR(IF(($K$4+(QUOTIENT((표1_5[[#This Row],[스테이지]]-1),$M$4)*$L$4))&gt;$P$3,$P$3,$K$4+(QUOTIENT((표1_5[[#This Row],[스테이지]]-1),$M$4)*$L$4)),"")</f>
        <v>320</v>
      </c>
      <c r="E98" s="6">
        <f>IFERROR(IF(표1_5[[#This Row],[기본 적 체력]]+표1_5[[#This Row],[체력 보정 값]]&gt;$P$3,$P$3,표1_5[[#This Row],[기본 적 체력]]+표1_5[[#This Row],[체력 보정 값]]),"")</f>
        <v>1755</v>
      </c>
    </row>
    <row r="99" spans="2:5">
      <c r="B99" s="2">
        <v>91</v>
      </c>
      <c r="C99" s="3">
        <f>IFERROR(IF(표1_5[[#This Row],[스테이지]]=1,$K$3,IF($C98&lt;$P$3,($K$3+(표1_5[[#This Row],[스테이지]]-1)*$L$3),$P$3)),"")</f>
        <v>1450</v>
      </c>
      <c r="D99" s="2">
        <f>IFERROR(IF(($K$4+(QUOTIENT((표1_5[[#This Row],[스테이지]]-1),$M$4)*$L$4))&gt;$P$3,$P$3,$K$4+(QUOTIENT((표1_5[[#This Row],[스테이지]]-1),$M$4)*$L$4)),"")</f>
        <v>360</v>
      </c>
      <c r="E99" s="6">
        <f>IFERROR(IF(표1_5[[#This Row],[기본 적 체력]]+표1_5[[#This Row],[체력 보정 값]]&gt;$P$3,$P$3,표1_5[[#This Row],[기본 적 체력]]+표1_5[[#This Row],[체력 보정 값]]),"")</f>
        <v>1810</v>
      </c>
    </row>
    <row r="100" spans="2:5">
      <c r="B100" s="2">
        <v>92</v>
      </c>
      <c r="C100" s="3">
        <f>IFERROR(IF(표1_5[[#This Row],[스테이지]]=1,$K$3,IF($C99&lt;$P$3,($K$3+(표1_5[[#This Row],[스테이지]]-1)*$L$3),$P$3)),"")</f>
        <v>1465</v>
      </c>
      <c r="D100" s="2">
        <f>IFERROR(IF(($K$4+(QUOTIENT((표1_5[[#This Row],[스테이지]]-1),$M$4)*$L$4))&gt;$P$3,$P$3,$K$4+(QUOTIENT((표1_5[[#This Row],[스테이지]]-1),$M$4)*$L$4)),"")</f>
        <v>360</v>
      </c>
      <c r="E100" s="6">
        <f>IFERROR(IF(표1_5[[#This Row],[기본 적 체력]]+표1_5[[#This Row],[체력 보정 값]]&gt;$P$3,$P$3,표1_5[[#This Row],[기본 적 체력]]+표1_5[[#This Row],[체력 보정 값]]),"")</f>
        <v>1825</v>
      </c>
    </row>
    <row r="101" spans="2:5">
      <c r="B101" s="2">
        <v>93</v>
      </c>
      <c r="C101" s="3">
        <f>IFERROR(IF(표1_5[[#This Row],[스테이지]]=1,$K$3,IF($C100&lt;$P$3,($K$3+(표1_5[[#This Row],[스테이지]]-1)*$L$3),$P$3)),"")</f>
        <v>1480</v>
      </c>
      <c r="D101" s="2">
        <f>IFERROR(IF(($K$4+(QUOTIENT((표1_5[[#This Row],[스테이지]]-1),$M$4)*$L$4))&gt;$P$3,$P$3,$K$4+(QUOTIENT((표1_5[[#This Row],[스테이지]]-1),$M$4)*$L$4)),"")</f>
        <v>360</v>
      </c>
      <c r="E101" s="6">
        <f>IFERROR(IF(표1_5[[#This Row],[기본 적 체력]]+표1_5[[#This Row],[체력 보정 값]]&gt;$P$3,$P$3,표1_5[[#This Row],[기본 적 체력]]+표1_5[[#This Row],[체력 보정 값]]),"")</f>
        <v>1840</v>
      </c>
    </row>
    <row r="102" spans="2:5">
      <c r="B102" s="2">
        <v>94</v>
      </c>
      <c r="C102" s="3">
        <f>IFERROR(IF(표1_5[[#This Row],[스테이지]]=1,$K$3,IF($C101&lt;$P$3,($K$3+(표1_5[[#This Row],[스테이지]]-1)*$L$3),$P$3)),"")</f>
        <v>1495</v>
      </c>
      <c r="D102" s="2">
        <f>IFERROR(IF(($K$4+(QUOTIENT((표1_5[[#This Row],[스테이지]]-1),$M$4)*$L$4))&gt;$P$3,$P$3,$K$4+(QUOTIENT((표1_5[[#This Row],[스테이지]]-1),$M$4)*$L$4)),"")</f>
        <v>360</v>
      </c>
      <c r="E102" s="6">
        <f>IFERROR(IF(표1_5[[#This Row],[기본 적 체력]]+표1_5[[#This Row],[체력 보정 값]]&gt;$P$3,$P$3,표1_5[[#This Row],[기본 적 체력]]+표1_5[[#This Row],[체력 보정 값]]),"")</f>
        <v>1855</v>
      </c>
    </row>
    <row r="103" spans="2:5">
      <c r="B103" s="2">
        <v>95</v>
      </c>
      <c r="C103" s="3">
        <f>IFERROR(IF(표1_5[[#This Row],[스테이지]]=1,$K$3,IF($C102&lt;$P$3,($K$3+(표1_5[[#This Row],[스테이지]]-1)*$L$3),$P$3)),"")</f>
        <v>1510</v>
      </c>
      <c r="D103" s="2">
        <f>IFERROR(IF(($K$4+(QUOTIENT((표1_5[[#This Row],[스테이지]]-1),$M$4)*$L$4))&gt;$P$3,$P$3,$K$4+(QUOTIENT((표1_5[[#This Row],[스테이지]]-1),$M$4)*$L$4)),"")</f>
        <v>360</v>
      </c>
      <c r="E103" s="6">
        <f>IFERROR(IF(표1_5[[#This Row],[기본 적 체력]]+표1_5[[#This Row],[체력 보정 값]]&gt;$P$3,$P$3,표1_5[[#This Row],[기본 적 체력]]+표1_5[[#This Row],[체력 보정 값]]),"")</f>
        <v>1870</v>
      </c>
    </row>
    <row r="104" spans="2:5">
      <c r="B104" s="2">
        <v>96</v>
      </c>
      <c r="C104" s="3">
        <f>IFERROR(IF(표1_5[[#This Row],[스테이지]]=1,$K$3,IF($C103&lt;$P$3,($K$3+(표1_5[[#This Row],[스테이지]]-1)*$L$3),$P$3)),"")</f>
        <v>1525</v>
      </c>
      <c r="D104" s="2">
        <f>IFERROR(IF(($K$4+(QUOTIENT((표1_5[[#This Row],[스테이지]]-1),$M$4)*$L$4))&gt;$P$3,$P$3,$K$4+(QUOTIENT((표1_5[[#This Row],[스테이지]]-1),$M$4)*$L$4)),"")</f>
        <v>360</v>
      </c>
      <c r="E104" s="6">
        <f>IFERROR(IF(표1_5[[#This Row],[기본 적 체력]]+표1_5[[#This Row],[체력 보정 값]]&gt;$P$3,$P$3,표1_5[[#This Row],[기본 적 체력]]+표1_5[[#This Row],[체력 보정 값]]),"")</f>
        <v>1885</v>
      </c>
    </row>
    <row r="105" spans="2:5">
      <c r="B105" s="2">
        <v>97</v>
      </c>
      <c r="C105" s="3">
        <f>IFERROR(IF(표1_5[[#This Row],[스테이지]]=1,$K$3,IF($C104&lt;$P$3,($K$3+(표1_5[[#This Row],[스테이지]]-1)*$L$3),$P$3)),"")</f>
        <v>1540</v>
      </c>
      <c r="D105" s="2">
        <f>IFERROR(IF(($K$4+(QUOTIENT((표1_5[[#This Row],[스테이지]]-1),$M$4)*$L$4))&gt;$P$3,$P$3,$K$4+(QUOTIENT((표1_5[[#This Row],[스테이지]]-1),$M$4)*$L$4)),"")</f>
        <v>360</v>
      </c>
      <c r="E105" s="6">
        <f>IFERROR(IF(표1_5[[#This Row],[기본 적 체력]]+표1_5[[#This Row],[체력 보정 값]]&gt;$P$3,$P$3,표1_5[[#This Row],[기본 적 체력]]+표1_5[[#This Row],[체력 보정 값]]),"")</f>
        <v>1900</v>
      </c>
    </row>
    <row r="106" spans="2:5">
      <c r="B106" s="2">
        <v>98</v>
      </c>
      <c r="C106" s="3">
        <f>IFERROR(IF(표1_5[[#This Row],[스테이지]]=1,$K$3,IF($C105&lt;$P$3,($K$3+(표1_5[[#This Row],[스테이지]]-1)*$L$3),$P$3)),"")</f>
        <v>1555</v>
      </c>
      <c r="D106" s="2">
        <f>IFERROR(IF(($K$4+(QUOTIENT((표1_5[[#This Row],[스테이지]]-1),$M$4)*$L$4))&gt;$P$3,$P$3,$K$4+(QUOTIENT((표1_5[[#This Row],[스테이지]]-1),$M$4)*$L$4)),"")</f>
        <v>360</v>
      </c>
      <c r="E106" s="6">
        <f>IFERROR(IF(표1_5[[#This Row],[기본 적 체력]]+표1_5[[#This Row],[체력 보정 값]]&gt;$P$3,$P$3,표1_5[[#This Row],[기본 적 체력]]+표1_5[[#This Row],[체력 보정 값]]),"")</f>
        <v>1915</v>
      </c>
    </row>
    <row r="107" spans="2:5">
      <c r="B107" s="2">
        <v>99</v>
      </c>
      <c r="C107" s="3">
        <f>IFERROR(IF(표1_5[[#This Row],[스테이지]]=1,$K$3,IF($C106&lt;$P$3,($K$3+(표1_5[[#This Row],[스테이지]]-1)*$L$3),$P$3)),"")</f>
        <v>1570</v>
      </c>
      <c r="D107" s="2">
        <f>IFERROR(IF(($K$4+(QUOTIENT((표1_5[[#This Row],[스테이지]]-1),$M$4)*$L$4))&gt;$P$3,$P$3,$K$4+(QUOTIENT((표1_5[[#This Row],[스테이지]]-1),$M$4)*$L$4)),"")</f>
        <v>360</v>
      </c>
      <c r="E107" s="6">
        <f>IFERROR(IF(표1_5[[#This Row],[기본 적 체력]]+표1_5[[#This Row],[체력 보정 값]]&gt;$P$3,$P$3,표1_5[[#This Row],[기본 적 체력]]+표1_5[[#This Row],[체력 보정 값]]),"")</f>
        <v>1930</v>
      </c>
    </row>
    <row r="108" spans="2:5">
      <c r="B108" s="2">
        <v>100</v>
      </c>
      <c r="C108" s="3">
        <f>IFERROR(IF(표1_5[[#This Row],[스테이지]]=1,$K$3,IF($C107&lt;$P$3,($K$3+(표1_5[[#This Row],[스테이지]]-1)*$L$3),$P$3)),"")</f>
        <v>1585</v>
      </c>
      <c r="D108" s="2">
        <f>IFERROR(IF(($K$4+(QUOTIENT((표1_5[[#This Row],[스테이지]]-1),$M$4)*$L$4))&gt;$P$3,$P$3,$K$4+(QUOTIENT((표1_5[[#This Row],[스테이지]]-1),$M$4)*$L$4)),"")</f>
        <v>360</v>
      </c>
      <c r="E108" s="6">
        <f>IFERROR(IF(표1_5[[#This Row],[기본 적 체력]]+표1_5[[#This Row],[체력 보정 값]]&gt;$P$3,$P$3,표1_5[[#This Row],[기본 적 체력]]+표1_5[[#This Row],[체력 보정 값]]),"")</f>
        <v>1945</v>
      </c>
    </row>
    <row r="109" spans="2:5">
      <c r="B109" s="2">
        <v>101</v>
      </c>
      <c r="C109" s="3">
        <f>IFERROR(IF(표1_5[[#This Row],[스테이지]]=1,$K$3,IF($C108&lt;$P$3,($K$3+(표1_5[[#This Row],[스테이지]]-1)*$L$3),$P$3)),"")</f>
        <v>1600</v>
      </c>
      <c r="D109" s="2">
        <f>IFERROR(IF(($K$4+(QUOTIENT((표1_5[[#This Row],[스테이지]]-1),$M$4)*$L$4))&gt;$P$3,$P$3,$K$4+(QUOTIENT((표1_5[[#This Row],[스테이지]]-1),$M$4)*$L$4)),"")</f>
        <v>400</v>
      </c>
      <c r="E109" s="6">
        <f>IFERROR(IF(표1_5[[#This Row],[기본 적 체력]]+표1_5[[#This Row],[체력 보정 값]]&gt;$P$3,$P$3,표1_5[[#This Row],[기본 적 체력]]+표1_5[[#This Row],[체력 보정 값]]),"")</f>
        <v>2000</v>
      </c>
    </row>
    <row r="110" spans="2:5">
      <c r="B110" s="2">
        <v>102</v>
      </c>
      <c r="C110" s="3">
        <f>IFERROR(IF(표1_5[[#This Row],[스테이지]]=1,$K$3,IF($C109&lt;$P$3,($K$3+(표1_5[[#This Row],[스테이지]]-1)*$L$3),$P$3)),"")</f>
        <v>1615</v>
      </c>
      <c r="D110" s="2">
        <f>IFERROR(IF(($K$4+(QUOTIENT((표1_5[[#This Row],[스테이지]]-1),$M$4)*$L$4))&gt;$P$3,$P$3,$K$4+(QUOTIENT((표1_5[[#This Row],[스테이지]]-1),$M$4)*$L$4)),"")</f>
        <v>400</v>
      </c>
      <c r="E110" s="6">
        <f>IFERROR(IF(표1_5[[#This Row],[기본 적 체력]]+표1_5[[#This Row],[체력 보정 값]]&gt;$P$3,$P$3,표1_5[[#This Row],[기본 적 체력]]+표1_5[[#This Row],[체력 보정 값]]),"")</f>
        <v>2015</v>
      </c>
    </row>
    <row r="111" spans="2:5">
      <c r="B111" s="2">
        <v>103</v>
      </c>
      <c r="C111" s="3">
        <f>IFERROR(IF(표1_5[[#This Row],[스테이지]]=1,$K$3,IF($C110&lt;$P$3,($K$3+(표1_5[[#This Row],[스테이지]]-1)*$L$3),$P$3)),"")</f>
        <v>1630</v>
      </c>
      <c r="D111" s="2">
        <f>IFERROR(IF(($K$4+(QUOTIENT((표1_5[[#This Row],[스테이지]]-1),$M$4)*$L$4))&gt;$P$3,$P$3,$K$4+(QUOTIENT((표1_5[[#This Row],[스테이지]]-1),$M$4)*$L$4)),"")</f>
        <v>400</v>
      </c>
      <c r="E111" s="6">
        <f>IFERROR(IF(표1_5[[#This Row],[기본 적 체력]]+표1_5[[#This Row],[체력 보정 값]]&gt;$P$3,$P$3,표1_5[[#This Row],[기본 적 체력]]+표1_5[[#This Row],[체력 보정 값]]),"")</f>
        <v>2030</v>
      </c>
    </row>
    <row r="112" spans="2:5">
      <c r="B112" s="2">
        <v>104</v>
      </c>
      <c r="C112" s="3">
        <f>IFERROR(IF(표1_5[[#This Row],[스테이지]]=1,$K$3,IF($C111&lt;$P$3,($K$3+(표1_5[[#This Row],[스테이지]]-1)*$L$3),$P$3)),"")</f>
        <v>1645</v>
      </c>
      <c r="D112" s="2">
        <f>IFERROR(IF(($K$4+(QUOTIENT((표1_5[[#This Row],[스테이지]]-1),$M$4)*$L$4))&gt;$P$3,$P$3,$K$4+(QUOTIENT((표1_5[[#This Row],[스테이지]]-1),$M$4)*$L$4)),"")</f>
        <v>400</v>
      </c>
      <c r="E112" s="6">
        <f>IFERROR(IF(표1_5[[#This Row],[기본 적 체력]]+표1_5[[#This Row],[체력 보정 값]]&gt;$P$3,$P$3,표1_5[[#This Row],[기본 적 체력]]+표1_5[[#This Row],[체력 보정 값]]),"")</f>
        <v>2045</v>
      </c>
    </row>
    <row r="113" spans="2:5">
      <c r="B113" s="2">
        <v>105</v>
      </c>
      <c r="C113" s="3">
        <f>IFERROR(IF(표1_5[[#This Row],[스테이지]]=1,$K$3,IF($C112&lt;$P$3,($K$3+(표1_5[[#This Row],[스테이지]]-1)*$L$3),$P$3)),"")</f>
        <v>1660</v>
      </c>
      <c r="D113" s="2">
        <f>IFERROR(IF(($K$4+(QUOTIENT((표1_5[[#This Row],[스테이지]]-1),$M$4)*$L$4))&gt;$P$3,$P$3,$K$4+(QUOTIENT((표1_5[[#This Row],[스테이지]]-1),$M$4)*$L$4)),"")</f>
        <v>400</v>
      </c>
      <c r="E113" s="6">
        <f>IFERROR(IF(표1_5[[#This Row],[기본 적 체력]]+표1_5[[#This Row],[체력 보정 값]]&gt;$P$3,$P$3,표1_5[[#This Row],[기본 적 체력]]+표1_5[[#This Row],[체력 보정 값]]),"")</f>
        <v>2060</v>
      </c>
    </row>
    <row r="114" spans="2:5">
      <c r="B114" s="2">
        <v>106</v>
      </c>
      <c r="C114" s="3">
        <f>IFERROR(IF(표1_5[[#This Row],[스테이지]]=1,$K$3,IF($C113&lt;$P$3,($K$3+(표1_5[[#This Row],[스테이지]]-1)*$L$3),$P$3)),"")</f>
        <v>1675</v>
      </c>
      <c r="D114" s="2">
        <f>IFERROR(IF(($K$4+(QUOTIENT((표1_5[[#This Row],[스테이지]]-1),$M$4)*$L$4))&gt;$P$3,$P$3,$K$4+(QUOTIENT((표1_5[[#This Row],[스테이지]]-1),$M$4)*$L$4)),"")</f>
        <v>400</v>
      </c>
      <c r="E114" s="6">
        <f>IFERROR(IF(표1_5[[#This Row],[기본 적 체력]]+표1_5[[#This Row],[체력 보정 값]]&gt;$P$3,$P$3,표1_5[[#This Row],[기본 적 체력]]+표1_5[[#This Row],[체력 보정 값]]),"")</f>
        <v>2075</v>
      </c>
    </row>
    <row r="115" spans="2:5">
      <c r="B115" s="2">
        <v>107</v>
      </c>
      <c r="C115" s="3">
        <f>IFERROR(IF(표1_5[[#This Row],[스테이지]]=1,$K$3,IF($C114&lt;$P$3,($K$3+(표1_5[[#This Row],[스테이지]]-1)*$L$3),$P$3)),"")</f>
        <v>1690</v>
      </c>
      <c r="D115" s="2">
        <f>IFERROR(IF(($K$4+(QUOTIENT((표1_5[[#This Row],[스테이지]]-1),$M$4)*$L$4))&gt;$P$3,$P$3,$K$4+(QUOTIENT((표1_5[[#This Row],[스테이지]]-1),$M$4)*$L$4)),"")</f>
        <v>400</v>
      </c>
      <c r="E115" s="6">
        <f>IFERROR(IF(표1_5[[#This Row],[기본 적 체력]]+표1_5[[#This Row],[체력 보정 값]]&gt;$P$3,$P$3,표1_5[[#This Row],[기본 적 체력]]+표1_5[[#This Row],[체력 보정 값]]),"")</f>
        <v>2090</v>
      </c>
    </row>
    <row r="116" spans="2:5">
      <c r="B116" s="2">
        <v>108</v>
      </c>
      <c r="C116" s="3">
        <f>IFERROR(IF(표1_5[[#This Row],[스테이지]]=1,$K$3,IF($C115&lt;$P$3,($K$3+(표1_5[[#This Row],[스테이지]]-1)*$L$3),$P$3)),"")</f>
        <v>1705</v>
      </c>
      <c r="D116" s="2">
        <f>IFERROR(IF(($K$4+(QUOTIENT((표1_5[[#This Row],[스테이지]]-1),$M$4)*$L$4))&gt;$P$3,$P$3,$K$4+(QUOTIENT((표1_5[[#This Row],[스테이지]]-1),$M$4)*$L$4)),"")</f>
        <v>400</v>
      </c>
      <c r="E116" s="6">
        <f>IFERROR(IF(표1_5[[#This Row],[기본 적 체력]]+표1_5[[#This Row],[체력 보정 값]]&gt;$P$3,$P$3,표1_5[[#This Row],[기본 적 체력]]+표1_5[[#This Row],[체력 보정 값]]),"")</f>
        <v>2105</v>
      </c>
    </row>
    <row r="117" spans="2:5">
      <c r="B117" s="2">
        <v>109</v>
      </c>
      <c r="C117" s="3">
        <f>IFERROR(IF(표1_5[[#This Row],[스테이지]]=1,$K$3,IF($C116&lt;$P$3,($K$3+(표1_5[[#This Row],[스테이지]]-1)*$L$3),$P$3)),"")</f>
        <v>1720</v>
      </c>
      <c r="D117" s="2">
        <f>IFERROR(IF(($K$4+(QUOTIENT((표1_5[[#This Row],[스테이지]]-1),$M$4)*$L$4))&gt;$P$3,$P$3,$K$4+(QUOTIENT((표1_5[[#This Row],[스테이지]]-1),$M$4)*$L$4)),"")</f>
        <v>400</v>
      </c>
      <c r="E117" s="6">
        <f>IFERROR(IF(표1_5[[#This Row],[기본 적 체력]]+표1_5[[#This Row],[체력 보정 값]]&gt;$P$3,$P$3,표1_5[[#This Row],[기본 적 체력]]+표1_5[[#This Row],[체력 보정 값]]),"")</f>
        <v>2120</v>
      </c>
    </row>
    <row r="118" spans="2:5">
      <c r="B118" s="2">
        <v>110</v>
      </c>
      <c r="C118" s="3">
        <f>IFERROR(IF(표1_5[[#This Row],[스테이지]]=1,$K$3,IF($C117&lt;$P$3,($K$3+(표1_5[[#This Row],[스테이지]]-1)*$L$3),$P$3)),"")</f>
        <v>1735</v>
      </c>
      <c r="D118" s="2">
        <f>IFERROR(IF(($K$4+(QUOTIENT((표1_5[[#This Row],[스테이지]]-1),$M$4)*$L$4))&gt;$P$3,$P$3,$K$4+(QUOTIENT((표1_5[[#This Row],[스테이지]]-1),$M$4)*$L$4)),"")</f>
        <v>400</v>
      </c>
      <c r="E118" s="6">
        <f>IFERROR(IF(표1_5[[#This Row],[기본 적 체력]]+표1_5[[#This Row],[체력 보정 값]]&gt;$P$3,$P$3,표1_5[[#This Row],[기본 적 체력]]+표1_5[[#This Row],[체력 보정 값]]),"")</f>
        <v>2135</v>
      </c>
    </row>
    <row r="119" spans="2:5">
      <c r="B119" s="2">
        <v>111</v>
      </c>
      <c r="C119" s="3">
        <f>IFERROR(IF(표1_5[[#This Row],[스테이지]]=1,$K$3,IF($C118&lt;$P$3,($K$3+(표1_5[[#This Row],[스테이지]]-1)*$L$3),$P$3)),"")</f>
        <v>1750</v>
      </c>
      <c r="D119" s="2">
        <f>IFERROR(IF(($K$4+(QUOTIENT((표1_5[[#This Row],[스테이지]]-1),$M$4)*$L$4))&gt;$P$3,$P$3,$K$4+(QUOTIENT((표1_5[[#This Row],[스테이지]]-1),$M$4)*$L$4)),"")</f>
        <v>440</v>
      </c>
      <c r="E119" s="6">
        <f>IFERROR(IF(표1_5[[#This Row],[기본 적 체력]]+표1_5[[#This Row],[체력 보정 값]]&gt;$P$3,$P$3,표1_5[[#This Row],[기본 적 체력]]+표1_5[[#This Row],[체력 보정 값]]),"")</f>
        <v>2190</v>
      </c>
    </row>
    <row r="120" spans="2:5">
      <c r="B120" s="2">
        <v>112</v>
      </c>
      <c r="C120" s="3">
        <f>IFERROR(IF(표1_5[[#This Row],[스테이지]]=1,$K$3,IF($C119&lt;$P$3,($K$3+(표1_5[[#This Row],[스테이지]]-1)*$L$3),$P$3)),"")</f>
        <v>1765</v>
      </c>
      <c r="D120" s="2">
        <f>IFERROR(IF(($K$4+(QUOTIENT((표1_5[[#This Row],[스테이지]]-1),$M$4)*$L$4))&gt;$P$3,$P$3,$K$4+(QUOTIENT((표1_5[[#This Row],[스테이지]]-1),$M$4)*$L$4)),"")</f>
        <v>440</v>
      </c>
      <c r="E120" s="6">
        <f>IFERROR(IF(표1_5[[#This Row],[기본 적 체력]]+표1_5[[#This Row],[체력 보정 값]]&gt;$P$3,$P$3,표1_5[[#This Row],[기본 적 체력]]+표1_5[[#This Row],[체력 보정 값]]),"")</f>
        <v>2205</v>
      </c>
    </row>
    <row r="121" spans="2:5">
      <c r="B121" s="2">
        <v>113</v>
      </c>
      <c r="C121" s="3">
        <f>IFERROR(IF(표1_5[[#This Row],[스테이지]]=1,$K$3,IF($C120&lt;$P$3,($K$3+(표1_5[[#This Row],[스테이지]]-1)*$L$3),$P$3)),"")</f>
        <v>1780</v>
      </c>
      <c r="D121" s="2">
        <f>IFERROR(IF(($K$4+(QUOTIENT((표1_5[[#This Row],[스테이지]]-1),$M$4)*$L$4))&gt;$P$3,$P$3,$K$4+(QUOTIENT((표1_5[[#This Row],[스테이지]]-1),$M$4)*$L$4)),"")</f>
        <v>440</v>
      </c>
      <c r="E121" s="6">
        <f>IFERROR(IF(표1_5[[#This Row],[기본 적 체력]]+표1_5[[#This Row],[체력 보정 값]]&gt;$P$3,$P$3,표1_5[[#This Row],[기본 적 체력]]+표1_5[[#This Row],[체력 보정 값]]),"")</f>
        <v>2220</v>
      </c>
    </row>
    <row r="122" spans="2:5">
      <c r="B122" s="2">
        <v>114</v>
      </c>
      <c r="C122" s="3">
        <f>IFERROR(IF(표1_5[[#This Row],[스테이지]]=1,$K$3,IF($C121&lt;$P$3,($K$3+(표1_5[[#This Row],[스테이지]]-1)*$L$3),$P$3)),"")</f>
        <v>1795</v>
      </c>
      <c r="D122" s="2">
        <f>IFERROR(IF(($K$4+(QUOTIENT((표1_5[[#This Row],[스테이지]]-1),$M$4)*$L$4))&gt;$P$3,$P$3,$K$4+(QUOTIENT((표1_5[[#This Row],[스테이지]]-1),$M$4)*$L$4)),"")</f>
        <v>440</v>
      </c>
      <c r="E122" s="6">
        <f>IFERROR(IF(표1_5[[#This Row],[기본 적 체력]]+표1_5[[#This Row],[체력 보정 값]]&gt;$P$3,$P$3,표1_5[[#This Row],[기본 적 체력]]+표1_5[[#This Row],[체력 보정 값]]),"")</f>
        <v>2235</v>
      </c>
    </row>
    <row r="123" spans="2:5">
      <c r="B123" s="2">
        <v>115</v>
      </c>
      <c r="C123" s="3">
        <f>IFERROR(IF(표1_5[[#This Row],[스테이지]]=1,$K$3,IF($C122&lt;$P$3,($K$3+(표1_5[[#This Row],[스테이지]]-1)*$L$3),$P$3)),"")</f>
        <v>1810</v>
      </c>
      <c r="D123" s="2">
        <f>IFERROR(IF(($K$4+(QUOTIENT((표1_5[[#This Row],[스테이지]]-1),$M$4)*$L$4))&gt;$P$3,$P$3,$K$4+(QUOTIENT((표1_5[[#This Row],[스테이지]]-1),$M$4)*$L$4)),"")</f>
        <v>440</v>
      </c>
      <c r="E123" s="6">
        <f>IFERROR(IF(표1_5[[#This Row],[기본 적 체력]]+표1_5[[#This Row],[체력 보정 값]]&gt;$P$3,$P$3,표1_5[[#This Row],[기본 적 체력]]+표1_5[[#This Row],[체력 보정 값]]),"")</f>
        <v>2250</v>
      </c>
    </row>
    <row r="124" spans="2:5">
      <c r="B124" s="2">
        <v>116</v>
      </c>
      <c r="C124" s="3">
        <f>IFERROR(IF(표1_5[[#This Row],[스테이지]]=1,$K$3,IF($C123&lt;$P$3,($K$3+(표1_5[[#This Row],[스테이지]]-1)*$L$3),$P$3)),"")</f>
        <v>1825</v>
      </c>
      <c r="D124" s="2">
        <f>IFERROR(IF(($K$4+(QUOTIENT((표1_5[[#This Row],[스테이지]]-1),$M$4)*$L$4))&gt;$P$3,$P$3,$K$4+(QUOTIENT((표1_5[[#This Row],[스테이지]]-1),$M$4)*$L$4)),"")</f>
        <v>440</v>
      </c>
      <c r="E124" s="6">
        <f>IFERROR(IF(표1_5[[#This Row],[기본 적 체력]]+표1_5[[#This Row],[체력 보정 값]]&gt;$P$3,$P$3,표1_5[[#This Row],[기본 적 체력]]+표1_5[[#This Row],[체력 보정 값]]),"")</f>
        <v>2265</v>
      </c>
    </row>
    <row r="125" spans="2:5">
      <c r="B125" s="2">
        <v>117</v>
      </c>
      <c r="C125" s="3">
        <f>IFERROR(IF(표1_5[[#This Row],[스테이지]]=1,$K$3,IF($C124&lt;$P$3,($K$3+(표1_5[[#This Row],[스테이지]]-1)*$L$3),$P$3)),"")</f>
        <v>1840</v>
      </c>
      <c r="D125" s="2">
        <f>IFERROR(IF(($K$4+(QUOTIENT((표1_5[[#This Row],[스테이지]]-1),$M$4)*$L$4))&gt;$P$3,$P$3,$K$4+(QUOTIENT((표1_5[[#This Row],[스테이지]]-1),$M$4)*$L$4)),"")</f>
        <v>440</v>
      </c>
      <c r="E125" s="6">
        <f>IFERROR(IF(표1_5[[#This Row],[기본 적 체력]]+표1_5[[#This Row],[체력 보정 값]]&gt;$P$3,$P$3,표1_5[[#This Row],[기본 적 체력]]+표1_5[[#This Row],[체력 보정 값]]),"")</f>
        <v>2280</v>
      </c>
    </row>
    <row r="126" spans="2:5">
      <c r="B126" s="2">
        <v>118</v>
      </c>
      <c r="C126" s="3">
        <f>IFERROR(IF(표1_5[[#This Row],[스테이지]]=1,$K$3,IF($C125&lt;$P$3,($K$3+(표1_5[[#This Row],[스테이지]]-1)*$L$3),$P$3)),"")</f>
        <v>1855</v>
      </c>
      <c r="D126" s="2">
        <f>IFERROR(IF(($K$4+(QUOTIENT((표1_5[[#This Row],[스테이지]]-1),$M$4)*$L$4))&gt;$P$3,$P$3,$K$4+(QUOTIENT((표1_5[[#This Row],[스테이지]]-1),$M$4)*$L$4)),"")</f>
        <v>440</v>
      </c>
      <c r="E126" s="6">
        <f>IFERROR(IF(표1_5[[#This Row],[기본 적 체력]]+표1_5[[#This Row],[체력 보정 값]]&gt;$P$3,$P$3,표1_5[[#This Row],[기본 적 체력]]+표1_5[[#This Row],[체력 보정 값]]),"")</f>
        <v>2295</v>
      </c>
    </row>
    <row r="127" spans="2:5">
      <c r="B127" s="2">
        <v>119</v>
      </c>
      <c r="C127" s="3">
        <f>IFERROR(IF(표1_5[[#This Row],[스테이지]]=1,$K$3,IF($C126&lt;$P$3,($K$3+(표1_5[[#This Row],[스테이지]]-1)*$L$3),$P$3)),"")</f>
        <v>1870</v>
      </c>
      <c r="D127" s="2">
        <f>IFERROR(IF(($K$4+(QUOTIENT((표1_5[[#This Row],[스테이지]]-1),$M$4)*$L$4))&gt;$P$3,$P$3,$K$4+(QUOTIENT((표1_5[[#This Row],[스테이지]]-1),$M$4)*$L$4)),"")</f>
        <v>440</v>
      </c>
      <c r="E127" s="6">
        <f>IFERROR(IF(표1_5[[#This Row],[기본 적 체력]]+표1_5[[#This Row],[체력 보정 값]]&gt;$P$3,$P$3,표1_5[[#This Row],[기본 적 체력]]+표1_5[[#This Row],[체력 보정 값]]),"")</f>
        <v>2310</v>
      </c>
    </row>
    <row r="128" spans="2:5">
      <c r="B128" s="2">
        <v>120</v>
      </c>
      <c r="C128" s="3">
        <f>IFERROR(IF(표1_5[[#This Row],[스테이지]]=1,$K$3,IF($C127&lt;$P$3,($K$3+(표1_5[[#This Row],[스테이지]]-1)*$L$3),$P$3)),"")</f>
        <v>1885</v>
      </c>
      <c r="D128" s="2">
        <f>IFERROR(IF(($K$4+(QUOTIENT((표1_5[[#This Row],[스테이지]]-1),$M$4)*$L$4))&gt;$P$3,$P$3,$K$4+(QUOTIENT((표1_5[[#This Row],[스테이지]]-1),$M$4)*$L$4)),"")</f>
        <v>440</v>
      </c>
      <c r="E128" s="6">
        <f>IFERROR(IF(표1_5[[#This Row],[기본 적 체력]]+표1_5[[#This Row],[체력 보정 값]]&gt;$P$3,$P$3,표1_5[[#This Row],[기본 적 체력]]+표1_5[[#This Row],[체력 보정 값]]),"")</f>
        <v>2325</v>
      </c>
    </row>
    <row r="129" spans="2:5">
      <c r="B129" s="2">
        <v>121</v>
      </c>
      <c r="C129" s="3">
        <f>IFERROR(IF(표1_5[[#This Row],[스테이지]]=1,$K$3,IF($C128&lt;$P$3,($K$3+(표1_5[[#This Row],[스테이지]]-1)*$L$3),$P$3)),"")</f>
        <v>1900</v>
      </c>
      <c r="D129" s="2">
        <f>IFERROR(IF(($K$4+(QUOTIENT((표1_5[[#This Row],[스테이지]]-1),$M$4)*$L$4))&gt;$P$3,$P$3,$K$4+(QUOTIENT((표1_5[[#This Row],[스테이지]]-1),$M$4)*$L$4)),"")</f>
        <v>480</v>
      </c>
      <c r="E129" s="6">
        <f>IFERROR(IF(표1_5[[#This Row],[기본 적 체력]]+표1_5[[#This Row],[체력 보정 값]]&gt;$P$3,$P$3,표1_5[[#This Row],[기본 적 체력]]+표1_5[[#This Row],[체력 보정 값]]),"")</f>
        <v>2380</v>
      </c>
    </row>
    <row r="130" spans="2:5">
      <c r="B130" s="2">
        <v>122</v>
      </c>
      <c r="C130" s="3">
        <f>IFERROR(IF(표1_5[[#This Row],[스테이지]]=1,$K$3,IF($C129&lt;$P$3,($K$3+(표1_5[[#This Row],[스테이지]]-1)*$L$3),$P$3)),"")</f>
        <v>1915</v>
      </c>
      <c r="D130" s="2">
        <f>IFERROR(IF(($K$4+(QUOTIENT((표1_5[[#This Row],[스테이지]]-1),$M$4)*$L$4))&gt;$P$3,$P$3,$K$4+(QUOTIENT((표1_5[[#This Row],[스테이지]]-1),$M$4)*$L$4)),"")</f>
        <v>480</v>
      </c>
      <c r="E130" s="6">
        <f>IFERROR(IF(표1_5[[#This Row],[기본 적 체력]]+표1_5[[#This Row],[체력 보정 값]]&gt;$P$3,$P$3,표1_5[[#This Row],[기본 적 체력]]+표1_5[[#This Row],[체력 보정 값]]),"")</f>
        <v>2395</v>
      </c>
    </row>
    <row r="131" spans="2:5">
      <c r="B131" s="2">
        <v>123</v>
      </c>
      <c r="C131" s="3">
        <f>IFERROR(IF(표1_5[[#This Row],[스테이지]]=1,$K$3,IF($C130&lt;$P$3,($K$3+(표1_5[[#This Row],[스테이지]]-1)*$L$3),$P$3)),"")</f>
        <v>1930</v>
      </c>
      <c r="D131" s="2">
        <f>IFERROR(IF(($K$4+(QUOTIENT((표1_5[[#This Row],[스테이지]]-1),$M$4)*$L$4))&gt;$P$3,$P$3,$K$4+(QUOTIENT((표1_5[[#This Row],[스테이지]]-1),$M$4)*$L$4)),"")</f>
        <v>480</v>
      </c>
      <c r="E131" s="6">
        <f>IFERROR(IF(표1_5[[#This Row],[기본 적 체력]]+표1_5[[#This Row],[체력 보정 값]]&gt;$P$3,$P$3,표1_5[[#This Row],[기본 적 체력]]+표1_5[[#This Row],[체력 보정 값]]),"")</f>
        <v>2410</v>
      </c>
    </row>
    <row r="132" spans="2:5">
      <c r="B132" s="2">
        <v>124</v>
      </c>
      <c r="C132" s="3">
        <f>IFERROR(IF(표1_5[[#This Row],[스테이지]]=1,$K$3,IF($C131&lt;$P$3,($K$3+(표1_5[[#This Row],[스테이지]]-1)*$L$3),$P$3)),"")</f>
        <v>1945</v>
      </c>
      <c r="D132" s="2">
        <f>IFERROR(IF(($K$4+(QUOTIENT((표1_5[[#This Row],[스테이지]]-1),$M$4)*$L$4))&gt;$P$3,$P$3,$K$4+(QUOTIENT((표1_5[[#This Row],[스테이지]]-1),$M$4)*$L$4)),"")</f>
        <v>480</v>
      </c>
      <c r="E132" s="6">
        <f>IFERROR(IF(표1_5[[#This Row],[기본 적 체력]]+표1_5[[#This Row],[체력 보정 값]]&gt;$P$3,$P$3,표1_5[[#This Row],[기본 적 체력]]+표1_5[[#This Row],[체력 보정 값]]),"")</f>
        <v>2425</v>
      </c>
    </row>
    <row r="133" spans="2:5">
      <c r="B133" s="2">
        <v>125</v>
      </c>
      <c r="C133" s="3">
        <f>IFERROR(IF(표1_5[[#This Row],[스테이지]]=1,$K$3,IF($C132&lt;$P$3,($K$3+(표1_5[[#This Row],[스테이지]]-1)*$L$3),$P$3)),"")</f>
        <v>1960</v>
      </c>
      <c r="D133" s="2">
        <f>IFERROR(IF(($K$4+(QUOTIENT((표1_5[[#This Row],[스테이지]]-1),$M$4)*$L$4))&gt;$P$3,$P$3,$K$4+(QUOTIENT((표1_5[[#This Row],[스테이지]]-1),$M$4)*$L$4)),"")</f>
        <v>480</v>
      </c>
      <c r="E133" s="6">
        <f>IFERROR(IF(표1_5[[#This Row],[기본 적 체력]]+표1_5[[#This Row],[체력 보정 값]]&gt;$P$3,$P$3,표1_5[[#This Row],[기본 적 체력]]+표1_5[[#This Row],[체력 보정 값]]),"")</f>
        <v>2440</v>
      </c>
    </row>
    <row r="134" spans="2:5">
      <c r="B134" s="2">
        <v>126</v>
      </c>
      <c r="C134" s="3">
        <f>IFERROR(IF(표1_5[[#This Row],[스테이지]]=1,$K$3,IF($C133&lt;$P$3,($K$3+(표1_5[[#This Row],[스테이지]]-1)*$L$3),$P$3)),"")</f>
        <v>1975</v>
      </c>
      <c r="D134" s="2">
        <f>IFERROR(IF(($K$4+(QUOTIENT((표1_5[[#This Row],[스테이지]]-1),$M$4)*$L$4))&gt;$P$3,$P$3,$K$4+(QUOTIENT((표1_5[[#This Row],[스테이지]]-1),$M$4)*$L$4)),"")</f>
        <v>480</v>
      </c>
      <c r="E134" s="6">
        <f>IFERROR(IF(표1_5[[#This Row],[기본 적 체력]]+표1_5[[#This Row],[체력 보정 값]]&gt;$P$3,$P$3,표1_5[[#This Row],[기본 적 체력]]+표1_5[[#This Row],[체력 보정 값]]),"")</f>
        <v>2455</v>
      </c>
    </row>
    <row r="135" spans="2:5">
      <c r="B135" s="2">
        <v>127</v>
      </c>
      <c r="C135" s="3">
        <f>IFERROR(IF(표1_5[[#This Row],[스테이지]]=1,$K$3,IF($C134&lt;$P$3,($K$3+(표1_5[[#This Row],[스테이지]]-1)*$L$3),$P$3)),"")</f>
        <v>1990</v>
      </c>
      <c r="D135" s="2">
        <f>IFERROR(IF(($K$4+(QUOTIENT((표1_5[[#This Row],[스테이지]]-1),$M$4)*$L$4))&gt;$P$3,$P$3,$K$4+(QUOTIENT((표1_5[[#This Row],[스테이지]]-1),$M$4)*$L$4)),"")</f>
        <v>480</v>
      </c>
      <c r="E135" s="6">
        <f>IFERROR(IF(표1_5[[#This Row],[기본 적 체력]]+표1_5[[#This Row],[체력 보정 값]]&gt;$P$3,$P$3,표1_5[[#This Row],[기본 적 체력]]+표1_5[[#This Row],[체력 보정 값]]),"")</f>
        <v>2470</v>
      </c>
    </row>
    <row r="136" spans="2:5">
      <c r="B136" s="2">
        <v>128</v>
      </c>
      <c r="C136" s="3">
        <f>IFERROR(IF(표1_5[[#This Row],[스테이지]]=1,$K$3,IF($C135&lt;$P$3,($K$3+(표1_5[[#This Row],[스테이지]]-1)*$L$3),$P$3)),"")</f>
        <v>2005</v>
      </c>
      <c r="D136" s="2">
        <f>IFERROR(IF(($K$4+(QUOTIENT((표1_5[[#This Row],[스테이지]]-1),$M$4)*$L$4))&gt;$P$3,$P$3,$K$4+(QUOTIENT((표1_5[[#This Row],[스테이지]]-1),$M$4)*$L$4)),"")</f>
        <v>480</v>
      </c>
      <c r="E136" s="6">
        <f>IFERROR(IF(표1_5[[#This Row],[기본 적 체력]]+표1_5[[#This Row],[체력 보정 값]]&gt;$P$3,$P$3,표1_5[[#This Row],[기본 적 체력]]+표1_5[[#This Row],[체력 보정 값]]),"")</f>
        <v>2485</v>
      </c>
    </row>
    <row r="137" spans="2:5">
      <c r="B137" s="2">
        <v>129</v>
      </c>
      <c r="C137" s="3">
        <f>IFERROR(IF(표1_5[[#This Row],[스테이지]]=1,$K$3,IF($C136&lt;$P$3,($K$3+(표1_5[[#This Row],[스테이지]]-1)*$L$3),$P$3)),"")</f>
        <v>2020</v>
      </c>
      <c r="D137" s="2">
        <f>IFERROR(IF(($K$4+(QUOTIENT((표1_5[[#This Row],[스테이지]]-1),$M$4)*$L$4))&gt;$P$3,$P$3,$K$4+(QUOTIENT((표1_5[[#This Row],[스테이지]]-1),$M$4)*$L$4)),"")</f>
        <v>480</v>
      </c>
      <c r="E137" s="6">
        <f>IFERROR(IF(표1_5[[#This Row],[기본 적 체력]]+표1_5[[#This Row],[체력 보정 값]]&gt;$P$3,$P$3,표1_5[[#This Row],[기본 적 체력]]+표1_5[[#This Row],[체력 보정 값]]),"")</f>
        <v>2500</v>
      </c>
    </row>
    <row r="138" spans="2:5">
      <c r="B138" s="2">
        <v>130</v>
      </c>
      <c r="C138" s="3">
        <f>IFERROR(IF(표1_5[[#This Row],[스테이지]]=1,$K$3,IF($C137&lt;$P$3,($K$3+(표1_5[[#This Row],[스테이지]]-1)*$L$3),$P$3)),"")</f>
        <v>2035</v>
      </c>
      <c r="D138" s="2">
        <f>IFERROR(IF(($K$4+(QUOTIENT((표1_5[[#This Row],[스테이지]]-1),$M$4)*$L$4))&gt;$P$3,$P$3,$K$4+(QUOTIENT((표1_5[[#This Row],[스테이지]]-1),$M$4)*$L$4)),"")</f>
        <v>480</v>
      </c>
      <c r="E138" s="6">
        <f>IFERROR(IF(표1_5[[#This Row],[기본 적 체력]]+표1_5[[#This Row],[체력 보정 값]]&gt;$P$3,$P$3,표1_5[[#This Row],[기본 적 체력]]+표1_5[[#This Row],[체력 보정 값]]),"")</f>
        <v>2515</v>
      </c>
    </row>
    <row r="139" spans="2:5">
      <c r="B139" s="2">
        <v>131</v>
      </c>
      <c r="C139" s="3">
        <f>IFERROR(IF(표1_5[[#This Row],[스테이지]]=1,$K$3,IF($C138&lt;$P$3,($K$3+(표1_5[[#This Row],[스테이지]]-1)*$L$3),$P$3)),"")</f>
        <v>2050</v>
      </c>
      <c r="D139" s="2">
        <f>IFERROR(IF(($K$4+(QUOTIENT((표1_5[[#This Row],[스테이지]]-1),$M$4)*$L$4))&gt;$P$3,$P$3,$K$4+(QUOTIENT((표1_5[[#This Row],[스테이지]]-1),$M$4)*$L$4)),"")</f>
        <v>520</v>
      </c>
      <c r="E139" s="6">
        <f>IFERROR(IF(표1_5[[#This Row],[기본 적 체력]]+표1_5[[#This Row],[체력 보정 값]]&gt;$P$3,$P$3,표1_5[[#This Row],[기본 적 체력]]+표1_5[[#This Row],[체력 보정 값]]),"")</f>
        <v>2570</v>
      </c>
    </row>
    <row r="140" spans="2:5">
      <c r="B140" s="2">
        <v>132</v>
      </c>
      <c r="C140" s="3">
        <f>IFERROR(IF(표1_5[[#This Row],[스테이지]]=1,$K$3,IF($C139&lt;$P$3,($K$3+(표1_5[[#This Row],[스테이지]]-1)*$L$3),$P$3)),"")</f>
        <v>2065</v>
      </c>
      <c r="D140" s="2">
        <f>IFERROR(IF(($K$4+(QUOTIENT((표1_5[[#This Row],[스테이지]]-1),$M$4)*$L$4))&gt;$P$3,$P$3,$K$4+(QUOTIENT((표1_5[[#This Row],[스테이지]]-1),$M$4)*$L$4)),"")</f>
        <v>520</v>
      </c>
      <c r="E140" s="6">
        <f>IFERROR(IF(표1_5[[#This Row],[기본 적 체력]]+표1_5[[#This Row],[체력 보정 값]]&gt;$P$3,$P$3,표1_5[[#This Row],[기본 적 체력]]+표1_5[[#This Row],[체력 보정 값]]),"")</f>
        <v>2585</v>
      </c>
    </row>
    <row r="141" spans="2:5">
      <c r="B141" s="2">
        <v>133</v>
      </c>
      <c r="C141" s="3">
        <f>IFERROR(IF(표1_5[[#This Row],[스테이지]]=1,$K$3,IF($C140&lt;$P$3,($K$3+(표1_5[[#This Row],[스테이지]]-1)*$L$3),$P$3)),"")</f>
        <v>2080</v>
      </c>
      <c r="D141" s="2">
        <f>IFERROR(IF(($K$4+(QUOTIENT((표1_5[[#This Row],[스테이지]]-1),$M$4)*$L$4))&gt;$P$3,$P$3,$K$4+(QUOTIENT((표1_5[[#This Row],[스테이지]]-1),$M$4)*$L$4)),"")</f>
        <v>520</v>
      </c>
      <c r="E141" s="6">
        <f>IFERROR(IF(표1_5[[#This Row],[기본 적 체력]]+표1_5[[#This Row],[체력 보정 값]]&gt;$P$3,$P$3,표1_5[[#This Row],[기본 적 체력]]+표1_5[[#This Row],[체력 보정 값]]),"")</f>
        <v>2600</v>
      </c>
    </row>
    <row r="142" spans="2:5">
      <c r="B142" s="2">
        <v>134</v>
      </c>
      <c r="C142" s="3">
        <f>IFERROR(IF(표1_5[[#This Row],[스테이지]]=1,$K$3,IF($C141&lt;$P$3,($K$3+(표1_5[[#This Row],[스테이지]]-1)*$L$3),$P$3)),"")</f>
        <v>2095</v>
      </c>
      <c r="D142" s="2">
        <f>IFERROR(IF(($K$4+(QUOTIENT((표1_5[[#This Row],[스테이지]]-1),$M$4)*$L$4))&gt;$P$3,$P$3,$K$4+(QUOTIENT((표1_5[[#This Row],[스테이지]]-1),$M$4)*$L$4)),"")</f>
        <v>520</v>
      </c>
      <c r="E142" s="6">
        <f>IFERROR(IF(표1_5[[#This Row],[기본 적 체력]]+표1_5[[#This Row],[체력 보정 값]]&gt;$P$3,$P$3,표1_5[[#This Row],[기본 적 체력]]+표1_5[[#This Row],[체력 보정 값]]),"")</f>
        <v>2615</v>
      </c>
    </row>
    <row r="143" spans="2:5">
      <c r="B143" s="2">
        <v>135</v>
      </c>
      <c r="C143" s="3">
        <f>IFERROR(IF(표1_5[[#This Row],[스테이지]]=1,$K$3,IF($C142&lt;$P$3,($K$3+(표1_5[[#This Row],[스테이지]]-1)*$L$3),$P$3)),"")</f>
        <v>2110</v>
      </c>
      <c r="D143" s="2">
        <f>IFERROR(IF(($K$4+(QUOTIENT((표1_5[[#This Row],[스테이지]]-1),$M$4)*$L$4))&gt;$P$3,$P$3,$K$4+(QUOTIENT((표1_5[[#This Row],[스테이지]]-1),$M$4)*$L$4)),"")</f>
        <v>520</v>
      </c>
      <c r="E143" s="6">
        <f>IFERROR(IF(표1_5[[#This Row],[기본 적 체력]]+표1_5[[#This Row],[체력 보정 값]]&gt;$P$3,$P$3,표1_5[[#This Row],[기본 적 체력]]+표1_5[[#This Row],[체력 보정 값]]),"")</f>
        <v>2630</v>
      </c>
    </row>
    <row r="144" spans="2:5">
      <c r="B144" s="2">
        <v>136</v>
      </c>
      <c r="C144" s="3">
        <f>IFERROR(IF(표1_5[[#This Row],[스테이지]]=1,$K$3,IF($C143&lt;$P$3,($K$3+(표1_5[[#This Row],[스테이지]]-1)*$L$3),$P$3)),"")</f>
        <v>2125</v>
      </c>
      <c r="D144" s="2">
        <f>IFERROR(IF(($K$4+(QUOTIENT((표1_5[[#This Row],[스테이지]]-1),$M$4)*$L$4))&gt;$P$3,$P$3,$K$4+(QUOTIENT((표1_5[[#This Row],[스테이지]]-1),$M$4)*$L$4)),"")</f>
        <v>520</v>
      </c>
      <c r="E144" s="6">
        <f>IFERROR(IF(표1_5[[#This Row],[기본 적 체력]]+표1_5[[#This Row],[체력 보정 값]]&gt;$P$3,$P$3,표1_5[[#This Row],[기본 적 체력]]+표1_5[[#This Row],[체력 보정 값]]),"")</f>
        <v>2645</v>
      </c>
    </row>
    <row r="145" spans="2:5">
      <c r="B145" s="2">
        <v>137</v>
      </c>
      <c r="C145" s="3">
        <f>IFERROR(IF(표1_5[[#This Row],[스테이지]]=1,$K$3,IF($C144&lt;$P$3,($K$3+(표1_5[[#This Row],[스테이지]]-1)*$L$3),$P$3)),"")</f>
        <v>2140</v>
      </c>
      <c r="D145" s="2">
        <f>IFERROR(IF(($K$4+(QUOTIENT((표1_5[[#This Row],[스테이지]]-1),$M$4)*$L$4))&gt;$P$3,$P$3,$K$4+(QUOTIENT((표1_5[[#This Row],[스테이지]]-1),$M$4)*$L$4)),"")</f>
        <v>520</v>
      </c>
      <c r="E145" s="6">
        <f>IFERROR(IF(표1_5[[#This Row],[기본 적 체력]]+표1_5[[#This Row],[체력 보정 값]]&gt;$P$3,$P$3,표1_5[[#This Row],[기본 적 체력]]+표1_5[[#This Row],[체력 보정 값]]),"")</f>
        <v>2660</v>
      </c>
    </row>
    <row r="146" spans="2:5">
      <c r="B146" s="2">
        <v>138</v>
      </c>
      <c r="C146" s="3">
        <f>IFERROR(IF(표1_5[[#This Row],[스테이지]]=1,$K$3,IF($C145&lt;$P$3,($K$3+(표1_5[[#This Row],[스테이지]]-1)*$L$3),$P$3)),"")</f>
        <v>2155</v>
      </c>
      <c r="D146" s="2">
        <f>IFERROR(IF(($K$4+(QUOTIENT((표1_5[[#This Row],[스테이지]]-1),$M$4)*$L$4))&gt;$P$3,$P$3,$K$4+(QUOTIENT((표1_5[[#This Row],[스테이지]]-1),$M$4)*$L$4)),"")</f>
        <v>520</v>
      </c>
      <c r="E146" s="6">
        <f>IFERROR(IF(표1_5[[#This Row],[기본 적 체력]]+표1_5[[#This Row],[체력 보정 값]]&gt;$P$3,$P$3,표1_5[[#This Row],[기본 적 체력]]+표1_5[[#This Row],[체력 보정 값]]),"")</f>
        <v>2675</v>
      </c>
    </row>
    <row r="147" spans="2:5">
      <c r="B147" s="2">
        <v>139</v>
      </c>
      <c r="C147" s="3">
        <f>IFERROR(IF(표1_5[[#This Row],[스테이지]]=1,$K$3,IF($C146&lt;$P$3,($K$3+(표1_5[[#This Row],[스테이지]]-1)*$L$3),$P$3)),"")</f>
        <v>2170</v>
      </c>
      <c r="D147" s="2">
        <f>IFERROR(IF(($K$4+(QUOTIENT((표1_5[[#This Row],[스테이지]]-1),$M$4)*$L$4))&gt;$P$3,$P$3,$K$4+(QUOTIENT((표1_5[[#This Row],[스테이지]]-1),$M$4)*$L$4)),"")</f>
        <v>520</v>
      </c>
      <c r="E147" s="6">
        <f>IFERROR(IF(표1_5[[#This Row],[기본 적 체력]]+표1_5[[#This Row],[체력 보정 값]]&gt;$P$3,$P$3,표1_5[[#This Row],[기본 적 체력]]+표1_5[[#This Row],[체력 보정 값]]),"")</f>
        <v>2690</v>
      </c>
    </row>
    <row r="148" spans="2:5">
      <c r="B148" s="2">
        <v>140</v>
      </c>
      <c r="C148" s="3">
        <f>IFERROR(IF(표1_5[[#This Row],[스테이지]]=1,$K$3,IF($C147&lt;$P$3,($K$3+(표1_5[[#This Row],[스테이지]]-1)*$L$3),$P$3)),"")</f>
        <v>2185</v>
      </c>
      <c r="D148" s="2">
        <f>IFERROR(IF(($K$4+(QUOTIENT((표1_5[[#This Row],[스테이지]]-1),$M$4)*$L$4))&gt;$P$3,$P$3,$K$4+(QUOTIENT((표1_5[[#This Row],[스테이지]]-1),$M$4)*$L$4)),"")</f>
        <v>520</v>
      </c>
      <c r="E148" s="6">
        <f>IFERROR(IF(표1_5[[#This Row],[기본 적 체력]]+표1_5[[#This Row],[체력 보정 값]]&gt;$P$3,$P$3,표1_5[[#This Row],[기본 적 체력]]+표1_5[[#This Row],[체력 보정 값]]),"")</f>
        <v>2705</v>
      </c>
    </row>
    <row r="149" spans="2:5">
      <c r="B149" s="2">
        <v>141</v>
      </c>
      <c r="C149" s="3">
        <f>IFERROR(IF(표1_5[[#This Row],[스테이지]]=1,$K$3,IF($C148&lt;$P$3,($K$3+(표1_5[[#This Row],[스테이지]]-1)*$L$3),$P$3)),"")</f>
        <v>2200</v>
      </c>
      <c r="D149" s="2">
        <f>IFERROR(IF(($K$4+(QUOTIENT((표1_5[[#This Row],[스테이지]]-1),$M$4)*$L$4))&gt;$P$3,$P$3,$K$4+(QUOTIENT((표1_5[[#This Row],[스테이지]]-1),$M$4)*$L$4)),"")</f>
        <v>560</v>
      </c>
      <c r="E149" s="6">
        <f>IFERROR(IF(표1_5[[#This Row],[기본 적 체력]]+표1_5[[#This Row],[체력 보정 값]]&gt;$P$3,$P$3,표1_5[[#This Row],[기본 적 체력]]+표1_5[[#This Row],[체력 보정 값]]),"")</f>
        <v>2760</v>
      </c>
    </row>
    <row r="150" spans="2:5">
      <c r="B150" s="2">
        <v>142</v>
      </c>
      <c r="C150" s="3">
        <f>IFERROR(IF(표1_5[[#This Row],[스테이지]]=1,$K$3,IF($C149&lt;$P$3,($K$3+(표1_5[[#This Row],[스테이지]]-1)*$L$3),$P$3)),"")</f>
        <v>2215</v>
      </c>
      <c r="D150" s="2">
        <f>IFERROR(IF(($K$4+(QUOTIENT((표1_5[[#This Row],[스테이지]]-1),$M$4)*$L$4))&gt;$P$3,$P$3,$K$4+(QUOTIENT((표1_5[[#This Row],[스테이지]]-1),$M$4)*$L$4)),"")</f>
        <v>560</v>
      </c>
      <c r="E150" s="6">
        <f>IFERROR(IF(표1_5[[#This Row],[기본 적 체력]]+표1_5[[#This Row],[체력 보정 값]]&gt;$P$3,$P$3,표1_5[[#This Row],[기본 적 체력]]+표1_5[[#This Row],[체력 보정 값]]),"")</f>
        <v>2775</v>
      </c>
    </row>
    <row r="151" spans="2:5">
      <c r="B151" s="2">
        <v>143</v>
      </c>
      <c r="C151" s="3">
        <f>IFERROR(IF(표1_5[[#This Row],[스테이지]]=1,$K$3,IF($C150&lt;$P$3,($K$3+(표1_5[[#This Row],[스테이지]]-1)*$L$3),$P$3)),"")</f>
        <v>2230</v>
      </c>
      <c r="D151" s="2">
        <f>IFERROR(IF(($K$4+(QUOTIENT((표1_5[[#This Row],[스테이지]]-1),$M$4)*$L$4))&gt;$P$3,$P$3,$K$4+(QUOTIENT((표1_5[[#This Row],[스테이지]]-1),$M$4)*$L$4)),"")</f>
        <v>560</v>
      </c>
      <c r="E151" s="6">
        <f>IFERROR(IF(표1_5[[#This Row],[기본 적 체력]]+표1_5[[#This Row],[체력 보정 값]]&gt;$P$3,$P$3,표1_5[[#This Row],[기본 적 체력]]+표1_5[[#This Row],[체력 보정 값]]),"")</f>
        <v>2790</v>
      </c>
    </row>
    <row r="152" spans="2:5">
      <c r="B152" s="2">
        <v>144</v>
      </c>
      <c r="C152" s="3">
        <f>IFERROR(IF(표1_5[[#This Row],[스테이지]]=1,$K$3,IF($C151&lt;$P$3,($K$3+(표1_5[[#This Row],[스테이지]]-1)*$L$3),$P$3)),"")</f>
        <v>2245</v>
      </c>
      <c r="D152" s="2">
        <f>IFERROR(IF(($K$4+(QUOTIENT((표1_5[[#This Row],[스테이지]]-1),$M$4)*$L$4))&gt;$P$3,$P$3,$K$4+(QUOTIENT((표1_5[[#This Row],[스테이지]]-1),$M$4)*$L$4)),"")</f>
        <v>560</v>
      </c>
      <c r="E152" s="6">
        <f>IFERROR(IF(표1_5[[#This Row],[기본 적 체력]]+표1_5[[#This Row],[체력 보정 값]]&gt;$P$3,$P$3,표1_5[[#This Row],[기본 적 체력]]+표1_5[[#This Row],[체력 보정 값]]),"")</f>
        <v>2805</v>
      </c>
    </row>
    <row r="153" spans="2:5">
      <c r="B153" s="2">
        <v>145</v>
      </c>
      <c r="C153" s="3">
        <f>IFERROR(IF(표1_5[[#This Row],[스테이지]]=1,$K$3,IF($C152&lt;$P$3,($K$3+(표1_5[[#This Row],[스테이지]]-1)*$L$3),$P$3)),"")</f>
        <v>2260</v>
      </c>
      <c r="D153" s="2">
        <f>IFERROR(IF(($K$4+(QUOTIENT((표1_5[[#This Row],[스테이지]]-1),$M$4)*$L$4))&gt;$P$3,$P$3,$K$4+(QUOTIENT((표1_5[[#This Row],[스테이지]]-1),$M$4)*$L$4)),"")</f>
        <v>560</v>
      </c>
      <c r="E153" s="6">
        <f>IFERROR(IF(표1_5[[#This Row],[기본 적 체력]]+표1_5[[#This Row],[체력 보정 값]]&gt;$P$3,$P$3,표1_5[[#This Row],[기본 적 체력]]+표1_5[[#This Row],[체력 보정 값]]),"")</f>
        <v>2820</v>
      </c>
    </row>
    <row r="154" spans="2:5">
      <c r="B154" s="2">
        <v>146</v>
      </c>
      <c r="C154" s="3">
        <f>IFERROR(IF(표1_5[[#This Row],[스테이지]]=1,$K$3,IF($C153&lt;$P$3,($K$3+(표1_5[[#This Row],[스테이지]]-1)*$L$3),$P$3)),"")</f>
        <v>2275</v>
      </c>
      <c r="D154" s="2">
        <f>IFERROR(IF(($K$4+(QUOTIENT((표1_5[[#This Row],[스테이지]]-1),$M$4)*$L$4))&gt;$P$3,$P$3,$K$4+(QUOTIENT((표1_5[[#This Row],[스테이지]]-1),$M$4)*$L$4)),"")</f>
        <v>560</v>
      </c>
      <c r="E154" s="6">
        <f>IFERROR(IF(표1_5[[#This Row],[기본 적 체력]]+표1_5[[#This Row],[체력 보정 값]]&gt;$P$3,$P$3,표1_5[[#This Row],[기본 적 체력]]+표1_5[[#This Row],[체력 보정 값]]),"")</f>
        <v>2835</v>
      </c>
    </row>
    <row r="155" spans="2:5">
      <c r="B155" s="2">
        <v>147</v>
      </c>
      <c r="C155" s="3">
        <f>IFERROR(IF(표1_5[[#This Row],[스테이지]]=1,$K$3,IF($C154&lt;$P$3,($K$3+(표1_5[[#This Row],[스테이지]]-1)*$L$3),$P$3)),"")</f>
        <v>2290</v>
      </c>
      <c r="D155" s="2">
        <f>IFERROR(IF(($K$4+(QUOTIENT((표1_5[[#This Row],[스테이지]]-1),$M$4)*$L$4))&gt;$P$3,$P$3,$K$4+(QUOTIENT((표1_5[[#This Row],[스테이지]]-1),$M$4)*$L$4)),"")</f>
        <v>560</v>
      </c>
      <c r="E155" s="6">
        <f>IFERROR(IF(표1_5[[#This Row],[기본 적 체력]]+표1_5[[#This Row],[체력 보정 값]]&gt;$P$3,$P$3,표1_5[[#This Row],[기본 적 체력]]+표1_5[[#This Row],[체력 보정 값]]),"")</f>
        <v>2850</v>
      </c>
    </row>
    <row r="156" spans="2:5">
      <c r="B156" s="2">
        <v>148</v>
      </c>
      <c r="C156" s="3">
        <f>IFERROR(IF(표1_5[[#This Row],[스테이지]]=1,$K$3,IF($C155&lt;$P$3,($K$3+(표1_5[[#This Row],[스테이지]]-1)*$L$3),$P$3)),"")</f>
        <v>2305</v>
      </c>
      <c r="D156" s="2">
        <f>IFERROR(IF(($K$4+(QUOTIENT((표1_5[[#This Row],[스테이지]]-1),$M$4)*$L$4))&gt;$P$3,$P$3,$K$4+(QUOTIENT((표1_5[[#This Row],[스테이지]]-1),$M$4)*$L$4)),"")</f>
        <v>560</v>
      </c>
      <c r="E156" s="6">
        <f>IFERROR(IF(표1_5[[#This Row],[기본 적 체력]]+표1_5[[#This Row],[체력 보정 값]]&gt;$P$3,$P$3,표1_5[[#This Row],[기본 적 체력]]+표1_5[[#This Row],[체력 보정 값]]),"")</f>
        <v>2865</v>
      </c>
    </row>
    <row r="157" spans="2:5">
      <c r="B157" s="2">
        <v>149</v>
      </c>
      <c r="C157" s="3">
        <f>IFERROR(IF(표1_5[[#This Row],[스테이지]]=1,$K$3,IF($C156&lt;$P$3,($K$3+(표1_5[[#This Row],[스테이지]]-1)*$L$3),$P$3)),"")</f>
        <v>2320</v>
      </c>
      <c r="D157" s="2">
        <f>IFERROR(IF(($K$4+(QUOTIENT((표1_5[[#This Row],[스테이지]]-1),$M$4)*$L$4))&gt;$P$3,$P$3,$K$4+(QUOTIENT((표1_5[[#This Row],[스테이지]]-1),$M$4)*$L$4)),"")</f>
        <v>560</v>
      </c>
      <c r="E157" s="6">
        <f>IFERROR(IF(표1_5[[#This Row],[기본 적 체력]]+표1_5[[#This Row],[체력 보정 값]]&gt;$P$3,$P$3,표1_5[[#This Row],[기본 적 체력]]+표1_5[[#This Row],[체력 보정 값]]),"")</f>
        <v>2880</v>
      </c>
    </row>
    <row r="158" spans="2:5">
      <c r="B158" s="2">
        <v>150</v>
      </c>
      <c r="C158" s="3">
        <f>IFERROR(IF(표1_5[[#This Row],[스테이지]]=1,$K$3,IF($C157&lt;$P$3,($K$3+(표1_5[[#This Row],[스테이지]]-1)*$L$3),$P$3)),"")</f>
        <v>2335</v>
      </c>
      <c r="D158" s="2">
        <f>IFERROR(IF(($K$4+(QUOTIENT((표1_5[[#This Row],[스테이지]]-1),$M$4)*$L$4))&gt;$P$3,$P$3,$K$4+(QUOTIENT((표1_5[[#This Row],[스테이지]]-1),$M$4)*$L$4)),"")</f>
        <v>560</v>
      </c>
      <c r="E158" s="6">
        <f>IFERROR(IF(표1_5[[#This Row],[기본 적 체력]]+표1_5[[#This Row],[체력 보정 값]]&gt;$P$3,$P$3,표1_5[[#This Row],[기본 적 체력]]+표1_5[[#This Row],[체력 보정 값]]),"")</f>
        <v>2895</v>
      </c>
    </row>
    <row r="159" spans="2:5">
      <c r="B159" s="2">
        <v>151</v>
      </c>
      <c r="C159" s="3">
        <f>IFERROR(IF(표1_5[[#This Row],[스테이지]]=1,$K$3,IF($C158&lt;$P$3,($K$3+(표1_5[[#This Row],[스테이지]]-1)*$L$3),$P$3)),"")</f>
        <v>2350</v>
      </c>
      <c r="D159" s="2">
        <f>IFERROR(IF(($K$4+(QUOTIENT((표1_5[[#This Row],[스테이지]]-1),$M$4)*$L$4))&gt;$P$3,$P$3,$K$4+(QUOTIENT((표1_5[[#This Row],[스테이지]]-1),$M$4)*$L$4)),"")</f>
        <v>600</v>
      </c>
      <c r="E159" s="6">
        <f>IFERROR(IF(표1_5[[#This Row],[기본 적 체력]]+표1_5[[#This Row],[체력 보정 값]]&gt;$P$3,$P$3,표1_5[[#This Row],[기본 적 체력]]+표1_5[[#This Row],[체력 보정 값]]),"")</f>
        <v>2950</v>
      </c>
    </row>
    <row r="160" spans="2:5">
      <c r="B160" s="2">
        <v>152</v>
      </c>
      <c r="C160" s="3">
        <f>IFERROR(IF(표1_5[[#This Row],[스테이지]]=1,$K$3,IF($C159&lt;$P$3,($K$3+(표1_5[[#This Row],[스테이지]]-1)*$L$3),$P$3)),"")</f>
        <v>2365</v>
      </c>
      <c r="D160" s="2">
        <f>IFERROR(IF(($K$4+(QUOTIENT((표1_5[[#This Row],[스테이지]]-1),$M$4)*$L$4))&gt;$P$3,$P$3,$K$4+(QUOTIENT((표1_5[[#This Row],[스테이지]]-1),$M$4)*$L$4)),"")</f>
        <v>600</v>
      </c>
      <c r="E160" s="6">
        <f>IFERROR(IF(표1_5[[#This Row],[기본 적 체력]]+표1_5[[#This Row],[체력 보정 값]]&gt;$P$3,$P$3,표1_5[[#This Row],[기본 적 체력]]+표1_5[[#This Row],[체력 보정 값]]),"")</f>
        <v>2965</v>
      </c>
    </row>
    <row r="161" spans="2:5">
      <c r="B161" s="2">
        <v>153</v>
      </c>
      <c r="C161" s="3">
        <f>IFERROR(IF(표1_5[[#This Row],[스테이지]]=1,$K$3,IF($C160&lt;$P$3,($K$3+(표1_5[[#This Row],[스테이지]]-1)*$L$3),$P$3)),"")</f>
        <v>2380</v>
      </c>
      <c r="D161" s="2">
        <f>IFERROR(IF(($K$4+(QUOTIENT((표1_5[[#This Row],[스테이지]]-1),$M$4)*$L$4))&gt;$P$3,$P$3,$K$4+(QUOTIENT((표1_5[[#This Row],[스테이지]]-1),$M$4)*$L$4)),"")</f>
        <v>600</v>
      </c>
      <c r="E161" s="6">
        <f>IFERROR(IF(표1_5[[#This Row],[기본 적 체력]]+표1_5[[#This Row],[체력 보정 값]]&gt;$P$3,$P$3,표1_5[[#This Row],[기본 적 체력]]+표1_5[[#This Row],[체력 보정 값]]),"")</f>
        <v>2980</v>
      </c>
    </row>
    <row r="162" spans="2:5">
      <c r="B162" s="2">
        <v>154</v>
      </c>
      <c r="C162" s="3">
        <f>IFERROR(IF(표1_5[[#This Row],[스테이지]]=1,$K$3,IF($C161&lt;$P$3,($K$3+(표1_5[[#This Row],[스테이지]]-1)*$L$3),$P$3)),"")</f>
        <v>2395</v>
      </c>
      <c r="D162" s="2">
        <f>IFERROR(IF(($K$4+(QUOTIENT((표1_5[[#This Row],[스테이지]]-1),$M$4)*$L$4))&gt;$P$3,$P$3,$K$4+(QUOTIENT((표1_5[[#This Row],[스테이지]]-1),$M$4)*$L$4)),"")</f>
        <v>600</v>
      </c>
      <c r="E162" s="6">
        <f>IFERROR(IF(표1_5[[#This Row],[기본 적 체력]]+표1_5[[#This Row],[체력 보정 값]]&gt;$P$3,$P$3,표1_5[[#This Row],[기본 적 체력]]+표1_5[[#This Row],[체력 보정 값]]),"")</f>
        <v>2995</v>
      </c>
    </row>
    <row r="163" spans="2:5">
      <c r="B163" s="2">
        <v>155</v>
      </c>
      <c r="C163" s="3">
        <f>IFERROR(IF(표1_5[[#This Row],[스테이지]]=1,$K$3,IF($C162&lt;$P$3,($K$3+(표1_5[[#This Row],[스테이지]]-1)*$L$3),$P$3)),"")</f>
        <v>2410</v>
      </c>
      <c r="D163" s="2">
        <f>IFERROR(IF(($K$4+(QUOTIENT((표1_5[[#This Row],[스테이지]]-1),$M$4)*$L$4))&gt;$P$3,$P$3,$K$4+(QUOTIENT((표1_5[[#This Row],[스테이지]]-1),$M$4)*$L$4)),"")</f>
        <v>600</v>
      </c>
      <c r="E163" s="6">
        <f>IFERROR(IF(표1_5[[#This Row],[기본 적 체력]]+표1_5[[#This Row],[체력 보정 값]]&gt;$P$3,$P$3,표1_5[[#This Row],[기본 적 체력]]+표1_5[[#This Row],[체력 보정 값]]),"")</f>
        <v>3010</v>
      </c>
    </row>
    <row r="164" spans="2:5">
      <c r="B164" s="2">
        <v>156</v>
      </c>
      <c r="C164" s="3">
        <f>IFERROR(IF(표1_5[[#This Row],[스테이지]]=1,$K$3,IF($C163&lt;$P$3,($K$3+(표1_5[[#This Row],[스테이지]]-1)*$L$3),$P$3)),"")</f>
        <v>2425</v>
      </c>
      <c r="D164" s="2">
        <f>IFERROR(IF(($K$4+(QUOTIENT((표1_5[[#This Row],[스테이지]]-1),$M$4)*$L$4))&gt;$P$3,$P$3,$K$4+(QUOTIENT((표1_5[[#This Row],[스테이지]]-1),$M$4)*$L$4)),"")</f>
        <v>600</v>
      </c>
      <c r="E164" s="6">
        <f>IFERROR(IF(표1_5[[#This Row],[기본 적 체력]]+표1_5[[#This Row],[체력 보정 값]]&gt;$P$3,$P$3,표1_5[[#This Row],[기본 적 체력]]+표1_5[[#This Row],[체력 보정 값]]),"")</f>
        <v>3025</v>
      </c>
    </row>
    <row r="165" spans="2:5">
      <c r="B165" s="2">
        <v>157</v>
      </c>
      <c r="C165" s="3">
        <f>IFERROR(IF(표1_5[[#This Row],[스테이지]]=1,$K$3,IF($C164&lt;$P$3,($K$3+(표1_5[[#This Row],[스테이지]]-1)*$L$3),$P$3)),"")</f>
        <v>2440</v>
      </c>
      <c r="D165" s="2">
        <f>IFERROR(IF(($K$4+(QUOTIENT((표1_5[[#This Row],[스테이지]]-1),$M$4)*$L$4))&gt;$P$3,$P$3,$K$4+(QUOTIENT((표1_5[[#This Row],[스테이지]]-1),$M$4)*$L$4)),"")</f>
        <v>600</v>
      </c>
      <c r="E165" s="6">
        <f>IFERROR(IF(표1_5[[#This Row],[기본 적 체력]]+표1_5[[#This Row],[체력 보정 값]]&gt;$P$3,$P$3,표1_5[[#This Row],[기본 적 체력]]+표1_5[[#This Row],[체력 보정 값]]),"")</f>
        <v>3040</v>
      </c>
    </row>
    <row r="166" spans="2:5">
      <c r="B166" s="2">
        <v>158</v>
      </c>
      <c r="C166" s="3">
        <f>IFERROR(IF(표1_5[[#This Row],[스테이지]]=1,$K$3,IF($C165&lt;$P$3,($K$3+(표1_5[[#This Row],[스테이지]]-1)*$L$3),$P$3)),"")</f>
        <v>2455</v>
      </c>
      <c r="D166" s="2">
        <f>IFERROR(IF(($K$4+(QUOTIENT((표1_5[[#This Row],[스테이지]]-1),$M$4)*$L$4))&gt;$P$3,$P$3,$K$4+(QUOTIENT((표1_5[[#This Row],[스테이지]]-1),$M$4)*$L$4)),"")</f>
        <v>600</v>
      </c>
      <c r="E166" s="6">
        <f>IFERROR(IF(표1_5[[#This Row],[기본 적 체력]]+표1_5[[#This Row],[체력 보정 값]]&gt;$P$3,$P$3,표1_5[[#This Row],[기본 적 체력]]+표1_5[[#This Row],[체력 보정 값]]),"")</f>
        <v>3055</v>
      </c>
    </row>
    <row r="167" spans="2:5">
      <c r="B167" s="2">
        <v>159</v>
      </c>
      <c r="C167" s="3">
        <f>IFERROR(IF(표1_5[[#This Row],[스테이지]]=1,$K$3,IF($C166&lt;$P$3,($K$3+(표1_5[[#This Row],[스테이지]]-1)*$L$3),$P$3)),"")</f>
        <v>2470</v>
      </c>
      <c r="D167" s="2">
        <f>IFERROR(IF(($K$4+(QUOTIENT((표1_5[[#This Row],[스테이지]]-1),$M$4)*$L$4))&gt;$P$3,$P$3,$K$4+(QUOTIENT((표1_5[[#This Row],[스테이지]]-1),$M$4)*$L$4)),"")</f>
        <v>600</v>
      </c>
      <c r="E167" s="6">
        <f>IFERROR(IF(표1_5[[#This Row],[기본 적 체력]]+표1_5[[#This Row],[체력 보정 값]]&gt;$P$3,$P$3,표1_5[[#This Row],[기본 적 체력]]+표1_5[[#This Row],[체력 보정 값]]),"")</f>
        <v>3070</v>
      </c>
    </row>
    <row r="168" spans="2:5">
      <c r="B168" s="2">
        <v>160</v>
      </c>
      <c r="C168" s="3">
        <f>IFERROR(IF(표1_5[[#This Row],[스테이지]]=1,$K$3,IF($C167&lt;$P$3,($K$3+(표1_5[[#This Row],[스테이지]]-1)*$L$3),$P$3)),"")</f>
        <v>2485</v>
      </c>
      <c r="D168" s="2">
        <f>IFERROR(IF(($K$4+(QUOTIENT((표1_5[[#This Row],[스테이지]]-1),$M$4)*$L$4))&gt;$P$3,$P$3,$K$4+(QUOTIENT((표1_5[[#This Row],[스테이지]]-1),$M$4)*$L$4)),"")</f>
        <v>600</v>
      </c>
      <c r="E168" s="6">
        <f>IFERROR(IF(표1_5[[#This Row],[기본 적 체력]]+표1_5[[#This Row],[체력 보정 값]]&gt;$P$3,$P$3,표1_5[[#This Row],[기본 적 체력]]+표1_5[[#This Row],[체력 보정 값]]),"")</f>
        <v>3085</v>
      </c>
    </row>
    <row r="169" spans="2:5">
      <c r="B169" s="2">
        <v>161</v>
      </c>
      <c r="C169" s="3">
        <f>IFERROR(IF(표1_5[[#This Row],[스테이지]]=1,$K$3,IF($C168&lt;$P$3,($K$3+(표1_5[[#This Row],[스테이지]]-1)*$L$3),$P$3)),"")</f>
        <v>2500</v>
      </c>
      <c r="D169" s="2">
        <f>IFERROR(IF(($K$4+(QUOTIENT((표1_5[[#This Row],[스테이지]]-1),$M$4)*$L$4))&gt;$P$3,$P$3,$K$4+(QUOTIENT((표1_5[[#This Row],[스테이지]]-1),$M$4)*$L$4)),"")</f>
        <v>640</v>
      </c>
      <c r="E169" s="6">
        <f>IFERROR(IF(표1_5[[#This Row],[기본 적 체력]]+표1_5[[#This Row],[체력 보정 값]]&gt;$P$3,$P$3,표1_5[[#This Row],[기본 적 체력]]+표1_5[[#This Row],[체력 보정 값]]),"")</f>
        <v>3140</v>
      </c>
    </row>
    <row r="170" spans="2:5">
      <c r="B170" s="2">
        <v>162</v>
      </c>
      <c r="C170" s="3">
        <f>IFERROR(IF(표1_5[[#This Row],[스테이지]]=1,$K$3,IF($C169&lt;$P$3,($K$3+(표1_5[[#This Row],[스테이지]]-1)*$L$3),$P$3)),"")</f>
        <v>2515</v>
      </c>
      <c r="D170" s="2">
        <f>IFERROR(IF(($K$4+(QUOTIENT((표1_5[[#This Row],[스테이지]]-1),$M$4)*$L$4))&gt;$P$3,$P$3,$K$4+(QUOTIENT((표1_5[[#This Row],[스테이지]]-1),$M$4)*$L$4)),"")</f>
        <v>640</v>
      </c>
      <c r="E170" s="6">
        <f>IFERROR(IF(표1_5[[#This Row],[기본 적 체력]]+표1_5[[#This Row],[체력 보정 값]]&gt;$P$3,$P$3,표1_5[[#This Row],[기본 적 체력]]+표1_5[[#This Row],[체력 보정 값]]),"")</f>
        <v>3155</v>
      </c>
    </row>
    <row r="171" spans="2:5">
      <c r="B171" s="2">
        <v>163</v>
      </c>
      <c r="C171" s="3">
        <f>IFERROR(IF(표1_5[[#This Row],[스테이지]]=1,$K$3,IF($C170&lt;$P$3,($K$3+(표1_5[[#This Row],[스테이지]]-1)*$L$3),$P$3)),"")</f>
        <v>2530</v>
      </c>
      <c r="D171" s="2">
        <f>IFERROR(IF(($K$4+(QUOTIENT((표1_5[[#This Row],[스테이지]]-1),$M$4)*$L$4))&gt;$P$3,$P$3,$K$4+(QUOTIENT((표1_5[[#This Row],[스테이지]]-1),$M$4)*$L$4)),"")</f>
        <v>640</v>
      </c>
      <c r="E171" s="6">
        <f>IFERROR(IF(표1_5[[#This Row],[기본 적 체력]]+표1_5[[#This Row],[체력 보정 값]]&gt;$P$3,$P$3,표1_5[[#This Row],[기본 적 체력]]+표1_5[[#This Row],[체력 보정 값]]),"")</f>
        <v>3170</v>
      </c>
    </row>
    <row r="172" spans="2:5">
      <c r="B172" s="2">
        <v>164</v>
      </c>
      <c r="C172" s="3">
        <f>IFERROR(IF(표1_5[[#This Row],[스테이지]]=1,$K$3,IF($C171&lt;$P$3,($K$3+(표1_5[[#This Row],[스테이지]]-1)*$L$3),$P$3)),"")</f>
        <v>2545</v>
      </c>
      <c r="D172" s="2">
        <f>IFERROR(IF(($K$4+(QUOTIENT((표1_5[[#This Row],[스테이지]]-1),$M$4)*$L$4))&gt;$P$3,$P$3,$K$4+(QUOTIENT((표1_5[[#This Row],[스테이지]]-1),$M$4)*$L$4)),"")</f>
        <v>640</v>
      </c>
      <c r="E172" s="6">
        <f>IFERROR(IF(표1_5[[#This Row],[기본 적 체력]]+표1_5[[#This Row],[체력 보정 값]]&gt;$P$3,$P$3,표1_5[[#This Row],[기본 적 체력]]+표1_5[[#This Row],[체력 보정 값]]),"")</f>
        <v>3185</v>
      </c>
    </row>
    <row r="173" spans="2:5">
      <c r="B173" s="2">
        <v>165</v>
      </c>
      <c r="C173" s="3">
        <f>IFERROR(IF(표1_5[[#This Row],[스테이지]]=1,$K$3,IF($C172&lt;$P$3,($K$3+(표1_5[[#This Row],[스테이지]]-1)*$L$3),$P$3)),"")</f>
        <v>2560</v>
      </c>
      <c r="D173" s="2">
        <f>IFERROR(IF(($K$4+(QUOTIENT((표1_5[[#This Row],[스테이지]]-1),$M$4)*$L$4))&gt;$P$3,$P$3,$K$4+(QUOTIENT((표1_5[[#This Row],[스테이지]]-1),$M$4)*$L$4)),"")</f>
        <v>640</v>
      </c>
      <c r="E173" s="6">
        <f>IFERROR(IF(표1_5[[#This Row],[기본 적 체력]]+표1_5[[#This Row],[체력 보정 값]]&gt;$P$3,$P$3,표1_5[[#This Row],[기본 적 체력]]+표1_5[[#This Row],[체력 보정 값]]),"")</f>
        <v>3200</v>
      </c>
    </row>
    <row r="174" spans="2:5">
      <c r="B174" s="2">
        <v>166</v>
      </c>
      <c r="C174" s="3">
        <f>IFERROR(IF(표1_5[[#This Row],[스테이지]]=1,$K$3,IF($C173&lt;$P$3,($K$3+(표1_5[[#This Row],[스테이지]]-1)*$L$3),$P$3)),"")</f>
        <v>2575</v>
      </c>
      <c r="D174" s="2">
        <f>IFERROR(IF(($K$4+(QUOTIENT((표1_5[[#This Row],[스테이지]]-1),$M$4)*$L$4))&gt;$P$3,$P$3,$K$4+(QUOTIENT((표1_5[[#This Row],[스테이지]]-1),$M$4)*$L$4)),"")</f>
        <v>640</v>
      </c>
      <c r="E174" s="6">
        <f>IFERROR(IF(표1_5[[#This Row],[기본 적 체력]]+표1_5[[#This Row],[체력 보정 값]]&gt;$P$3,$P$3,표1_5[[#This Row],[기본 적 체력]]+표1_5[[#This Row],[체력 보정 값]]),"")</f>
        <v>3215</v>
      </c>
    </row>
    <row r="175" spans="2:5">
      <c r="B175" s="2">
        <v>167</v>
      </c>
      <c r="C175" s="3">
        <f>IFERROR(IF(표1_5[[#This Row],[스테이지]]=1,$K$3,IF($C174&lt;$P$3,($K$3+(표1_5[[#This Row],[스테이지]]-1)*$L$3),$P$3)),"")</f>
        <v>2590</v>
      </c>
      <c r="D175" s="2">
        <f>IFERROR(IF(($K$4+(QUOTIENT((표1_5[[#This Row],[스테이지]]-1),$M$4)*$L$4))&gt;$P$3,$P$3,$K$4+(QUOTIENT((표1_5[[#This Row],[스테이지]]-1),$M$4)*$L$4)),"")</f>
        <v>640</v>
      </c>
      <c r="E175" s="6">
        <f>IFERROR(IF(표1_5[[#This Row],[기본 적 체력]]+표1_5[[#This Row],[체력 보정 값]]&gt;$P$3,$P$3,표1_5[[#This Row],[기본 적 체력]]+표1_5[[#This Row],[체력 보정 값]]),"")</f>
        <v>3230</v>
      </c>
    </row>
    <row r="176" spans="2:5">
      <c r="B176" s="2">
        <v>168</v>
      </c>
      <c r="C176" s="3">
        <f>IFERROR(IF(표1_5[[#This Row],[스테이지]]=1,$K$3,IF($C175&lt;$P$3,($K$3+(표1_5[[#This Row],[스테이지]]-1)*$L$3),$P$3)),"")</f>
        <v>2605</v>
      </c>
      <c r="D176" s="2">
        <f>IFERROR(IF(($K$4+(QUOTIENT((표1_5[[#This Row],[스테이지]]-1),$M$4)*$L$4))&gt;$P$3,$P$3,$K$4+(QUOTIENT((표1_5[[#This Row],[스테이지]]-1),$M$4)*$L$4)),"")</f>
        <v>640</v>
      </c>
      <c r="E176" s="6">
        <f>IFERROR(IF(표1_5[[#This Row],[기본 적 체력]]+표1_5[[#This Row],[체력 보정 값]]&gt;$P$3,$P$3,표1_5[[#This Row],[기본 적 체력]]+표1_5[[#This Row],[체력 보정 값]]),"")</f>
        <v>3245</v>
      </c>
    </row>
    <row r="177" spans="2:5">
      <c r="B177" s="2">
        <v>169</v>
      </c>
      <c r="C177" s="3">
        <f>IFERROR(IF(표1_5[[#This Row],[스테이지]]=1,$K$3,IF($C176&lt;$P$3,($K$3+(표1_5[[#This Row],[스테이지]]-1)*$L$3),$P$3)),"")</f>
        <v>2620</v>
      </c>
      <c r="D177" s="2">
        <f>IFERROR(IF(($K$4+(QUOTIENT((표1_5[[#This Row],[스테이지]]-1),$M$4)*$L$4))&gt;$P$3,$P$3,$K$4+(QUOTIENT((표1_5[[#This Row],[스테이지]]-1),$M$4)*$L$4)),"")</f>
        <v>640</v>
      </c>
      <c r="E177" s="6">
        <f>IFERROR(IF(표1_5[[#This Row],[기본 적 체력]]+표1_5[[#This Row],[체력 보정 값]]&gt;$P$3,$P$3,표1_5[[#This Row],[기본 적 체력]]+표1_5[[#This Row],[체력 보정 값]]),"")</f>
        <v>3260</v>
      </c>
    </row>
    <row r="178" spans="2:5">
      <c r="B178" s="2">
        <v>170</v>
      </c>
      <c r="C178" s="3">
        <f>IFERROR(IF(표1_5[[#This Row],[스테이지]]=1,$K$3,IF($C177&lt;$P$3,($K$3+(표1_5[[#This Row],[스테이지]]-1)*$L$3),$P$3)),"")</f>
        <v>2635</v>
      </c>
      <c r="D178" s="2">
        <f>IFERROR(IF(($K$4+(QUOTIENT((표1_5[[#This Row],[스테이지]]-1),$M$4)*$L$4))&gt;$P$3,$P$3,$K$4+(QUOTIENT((표1_5[[#This Row],[스테이지]]-1),$M$4)*$L$4)),"")</f>
        <v>640</v>
      </c>
      <c r="E178" s="6">
        <f>IFERROR(IF(표1_5[[#This Row],[기본 적 체력]]+표1_5[[#This Row],[체력 보정 값]]&gt;$P$3,$P$3,표1_5[[#This Row],[기본 적 체력]]+표1_5[[#This Row],[체력 보정 값]]),"")</f>
        <v>3275</v>
      </c>
    </row>
    <row r="179" spans="2:5">
      <c r="B179" s="2">
        <v>171</v>
      </c>
      <c r="C179" s="3">
        <f>IFERROR(IF(표1_5[[#This Row],[스테이지]]=1,$K$3,IF($C178&lt;$P$3,($K$3+(표1_5[[#This Row],[스테이지]]-1)*$L$3),$P$3)),"")</f>
        <v>2650</v>
      </c>
      <c r="D179" s="2">
        <f>IFERROR(IF(($K$4+(QUOTIENT((표1_5[[#This Row],[스테이지]]-1),$M$4)*$L$4))&gt;$P$3,$P$3,$K$4+(QUOTIENT((표1_5[[#This Row],[스테이지]]-1),$M$4)*$L$4)),"")</f>
        <v>680</v>
      </c>
      <c r="E179" s="6">
        <f>IFERROR(IF(표1_5[[#This Row],[기본 적 체력]]+표1_5[[#This Row],[체력 보정 값]]&gt;$P$3,$P$3,표1_5[[#This Row],[기본 적 체력]]+표1_5[[#This Row],[체력 보정 값]]),"")</f>
        <v>3330</v>
      </c>
    </row>
    <row r="180" spans="2:5">
      <c r="B180" s="2">
        <v>172</v>
      </c>
      <c r="C180" s="3">
        <f>IFERROR(IF(표1_5[[#This Row],[스테이지]]=1,$K$3,IF($C179&lt;$P$3,($K$3+(표1_5[[#This Row],[스테이지]]-1)*$L$3),$P$3)),"")</f>
        <v>2665</v>
      </c>
      <c r="D180" s="2">
        <f>IFERROR(IF(($K$4+(QUOTIENT((표1_5[[#This Row],[스테이지]]-1),$M$4)*$L$4))&gt;$P$3,$P$3,$K$4+(QUOTIENT((표1_5[[#This Row],[스테이지]]-1),$M$4)*$L$4)),"")</f>
        <v>680</v>
      </c>
      <c r="E180" s="6">
        <f>IFERROR(IF(표1_5[[#This Row],[기본 적 체력]]+표1_5[[#This Row],[체력 보정 값]]&gt;$P$3,$P$3,표1_5[[#This Row],[기본 적 체력]]+표1_5[[#This Row],[체력 보정 값]]),"")</f>
        <v>3345</v>
      </c>
    </row>
    <row r="181" spans="2:5">
      <c r="B181" s="2">
        <v>173</v>
      </c>
      <c r="C181" s="3">
        <f>IFERROR(IF(표1_5[[#This Row],[스테이지]]=1,$K$3,IF($C180&lt;$P$3,($K$3+(표1_5[[#This Row],[스테이지]]-1)*$L$3),$P$3)),"")</f>
        <v>2680</v>
      </c>
      <c r="D181" s="2">
        <f>IFERROR(IF(($K$4+(QUOTIENT((표1_5[[#This Row],[스테이지]]-1),$M$4)*$L$4))&gt;$P$3,$P$3,$K$4+(QUOTIENT((표1_5[[#This Row],[스테이지]]-1),$M$4)*$L$4)),"")</f>
        <v>680</v>
      </c>
      <c r="E181" s="6">
        <f>IFERROR(IF(표1_5[[#This Row],[기본 적 체력]]+표1_5[[#This Row],[체력 보정 값]]&gt;$P$3,$P$3,표1_5[[#This Row],[기본 적 체력]]+표1_5[[#This Row],[체력 보정 값]]),"")</f>
        <v>3360</v>
      </c>
    </row>
    <row r="182" spans="2:5">
      <c r="B182" s="2">
        <v>174</v>
      </c>
      <c r="C182" s="3">
        <f>IFERROR(IF(표1_5[[#This Row],[스테이지]]=1,$K$3,IF($C181&lt;$P$3,($K$3+(표1_5[[#This Row],[스테이지]]-1)*$L$3),$P$3)),"")</f>
        <v>2695</v>
      </c>
      <c r="D182" s="2">
        <f>IFERROR(IF(($K$4+(QUOTIENT((표1_5[[#This Row],[스테이지]]-1),$M$4)*$L$4))&gt;$P$3,$P$3,$K$4+(QUOTIENT((표1_5[[#This Row],[스테이지]]-1),$M$4)*$L$4)),"")</f>
        <v>680</v>
      </c>
      <c r="E182" s="6">
        <f>IFERROR(IF(표1_5[[#This Row],[기본 적 체력]]+표1_5[[#This Row],[체력 보정 값]]&gt;$P$3,$P$3,표1_5[[#This Row],[기본 적 체력]]+표1_5[[#This Row],[체력 보정 값]]),"")</f>
        <v>3375</v>
      </c>
    </row>
    <row r="183" spans="2:5">
      <c r="B183" s="2">
        <v>175</v>
      </c>
      <c r="C183" s="3">
        <f>IFERROR(IF(표1_5[[#This Row],[스테이지]]=1,$K$3,IF($C182&lt;$P$3,($K$3+(표1_5[[#This Row],[스테이지]]-1)*$L$3),$P$3)),"")</f>
        <v>2710</v>
      </c>
      <c r="D183" s="2">
        <f>IFERROR(IF(($K$4+(QUOTIENT((표1_5[[#This Row],[스테이지]]-1),$M$4)*$L$4))&gt;$P$3,$P$3,$K$4+(QUOTIENT((표1_5[[#This Row],[스테이지]]-1),$M$4)*$L$4)),"")</f>
        <v>680</v>
      </c>
      <c r="E183" s="6">
        <f>IFERROR(IF(표1_5[[#This Row],[기본 적 체력]]+표1_5[[#This Row],[체력 보정 값]]&gt;$P$3,$P$3,표1_5[[#This Row],[기본 적 체력]]+표1_5[[#This Row],[체력 보정 값]]),"")</f>
        <v>3390</v>
      </c>
    </row>
    <row r="184" spans="2:5">
      <c r="B184" s="2">
        <v>176</v>
      </c>
      <c r="C184" s="3">
        <f>IFERROR(IF(표1_5[[#This Row],[스테이지]]=1,$K$3,IF($C183&lt;$P$3,($K$3+(표1_5[[#This Row],[스테이지]]-1)*$L$3),$P$3)),"")</f>
        <v>2725</v>
      </c>
      <c r="D184" s="2">
        <f>IFERROR(IF(($K$4+(QUOTIENT((표1_5[[#This Row],[스테이지]]-1),$M$4)*$L$4))&gt;$P$3,$P$3,$K$4+(QUOTIENT((표1_5[[#This Row],[스테이지]]-1),$M$4)*$L$4)),"")</f>
        <v>680</v>
      </c>
      <c r="E184" s="6">
        <f>IFERROR(IF(표1_5[[#This Row],[기본 적 체력]]+표1_5[[#This Row],[체력 보정 값]]&gt;$P$3,$P$3,표1_5[[#This Row],[기본 적 체력]]+표1_5[[#This Row],[체력 보정 값]]),"")</f>
        <v>3405</v>
      </c>
    </row>
    <row r="185" spans="2:5">
      <c r="B185" s="2">
        <v>177</v>
      </c>
      <c r="C185" s="3">
        <f>IFERROR(IF(표1_5[[#This Row],[스테이지]]=1,$K$3,IF($C184&lt;$P$3,($K$3+(표1_5[[#This Row],[스테이지]]-1)*$L$3),$P$3)),"")</f>
        <v>2740</v>
      </c>
      <c r="D185" s="2">
        <f>IFERROR(IF(($K$4+(QUOTIENT((표1_5[[#This Row],[스테이지]]-1),$M$4)*$L$4))&gt;$P$3,$P$3,$K$4+(QUOTIENT((표1_5[[#This Row],[스테이지]]-1),$M$4)*$L$4)),"")</f>
        <v>680</v>
      </c>
      <c r="E185" s="6">
        <f>IFERROR(IF(표1_5[[#This Row],[기본 적 체력]]+표1_5[[#This Row],[체력 보정 값]]&gt;$P$3,$P$3,표1_5[[#This Row],[기본 적 체력]]+표1_5[[#This Row],[체력 보정 값]]),"")</f>
        <v>3420</v>
      </c>
    </row>
    <row r="186" spans="2:5">
      <c r="B186" s="2">
        <v>178</v>
      </c>
      <c r="C186" s="3">
        <f>IFERROR(IF(표1_5[[#This Row],[스테이지]]=1,$K$3,IF($C185&lt;$P$3,($K$3+(표1_5[[#This Row],[스테이지]]-1)*$L$3),$P$3)),"")</f>
        <v>2755</v>
      </c>
      <c r="D186" s="2">
        <f>IFERROR(IF(($K$4+(QUOTIENT((표1_5[[#This Row],[스테이지]]-1),$M$4)*$L$4))&gt;$P$3,$P$3,$K$4+(QUOTIENT((표1_5[[#This Row],[스테이지]]-1),$M$4)*$L$4)),"")</f>
        <v>680</v>
      </c>
      <c r="E186" s="6">
        <f>IFERROR(IF(표1_5[[#This Row],[기본 적 체력]]+표1_5[[#This Row],[체력 보정 값]]&gt;$P$3,$P$3,표1_5[[#This Row],[기본 적 체력]]+표1_5[[#This Row],[체력 보정 값]]),"")</f>
        <v>3435</v>
      </c>
    </row>
    <row r="187" spans="2:5">
      <c r="B187" s="2">
        <v>179</v>
      </c>
      <c r="C187" s="3">
        <f>IFERROR(IF(표1_5[[#This Row],[스테이지]]=1,$K$3,IF($C186&lt;$P$3,($K$3+(표1_5[[#This Row],[스테이지]]-1)*$L$3),$P$3)),"")</f>
        <v>2770</v>
      </c>
      <c r="D187" s="2">
        <f>IFERROR(IF(($K$4+(QUOTIENT((표1_5[[#This Row],[스테이지]]-1),$M$4)*$L$4))&gt;$P$3,$P$3,$K$4+(QUOTIENT((표1_5[[#This Row],[스테이지]]-1),$M$4)*$L$4)),"")</f>
        <v>680</v>
      </c>
      <c r="E187" s="6">
        <f>IFERROR(IF(표1_5[[#This Row],[기본 적 체력]]+표1_5[[#This Row],[체력 보정 값]]&gt;$P$3,$P$3,표1_5[[#This Row],[기본 적 체력]]+표1_5[[#This Row],[체력 보정 값]]),"")</f>
        <v>3450</v>
      </c>
    </row>
    <row r="188" spans="2:5">
      <c r="B188" s="2">
        <v>180</v>
      </c>
      <c r="C188" s="3">
        <f>IFERROR(IF(표1_5[[#This Row],[스테이지]]=1,$K$3,IF($C187&lt;$P$3,($K$3+(표1_5[[#This Row],[스테이지]]-1)*$L$3),$P$3)),"")</f>
        <v>2785</v>
      </c>
      <c r="D188" s="2">
        <f>IFERROR(IF(($K$4+(QUOTIENT((표1_5[[#This Row],[스테이지]]-1),$M$4)*$L$4))&gt;$P$3,$P$3,$K$4+(QUOTIENT((표1_5[[#This Row],[스테이지]]-1),$M$4)*$L$4)),"")</f>
        <v>680</v>
      </c>
      <c r="E188" s="6">
        <f>IFERROR(IF(표1_5[[#This Row],[기본 적 체력]]+표1_5[[#This Row],[체력 보정 값]]&gt;$P$3,$P$3,표1_5[[#This Row],[기본 적 체력]]+표1_5[[#This Row],[체력 보정 값]]),"")</f>
        <v>3465</v>
      </c>
    </row>
    <row r="189" spans="2:5">
      <c r="B189" s="2">
        <v>181</v>
      </c>
      <c r="C189" s="3">
        <f>IFERROR(IF(표1_5[[#This Row],[스테이지]]=1,$K$3,IF($C188&lt;$P$3,($K$3+(표1_5[[#This Row],[스테이지]]-1)*$L$3),$P$3)),"")</f>
        <v>2800</v>
      </c>
      <c r="D189" s="2">
        <f>IFERROR(IF(($K$4+(QUOTIENT((표1_5[[#This Row],[스테이지]]-1),$M$4)*$L$4))&gt;$P$3,$P$3,$K$4+(QUOTIENT((표1_5[[#This Row],[스테이지]]-1),$M$4)*$L$4)),"")</f>
        <v>720</v>
      </c>
      <c r="E189" s="6">
        <f>IFERROR(IF(표1_5[[#This Row],[기본 적 체력]]+표1_5[[#This Row],[체력 보정 값]]&gt;$P$3,$P$3,표1_5[[#This Row],[기본 적 체력]]+표1_5[[#This Row],[체력 보정 값]]),"")</f>
        <v>3520</v>
      </c>
    </row>
    <row r="190" spans="2:5">
      <c r="B190" s="2">
        <v>182</v>
      </c>
      <c r="C190" s="3">
        <f>IFERROR(IF(표1_5[[#This Row],[스테이지]]=1,$K$3,IF($C189&lt;$P$3,($K$3+(표1_5[[#This Row],[스테이지]]-1)*$L$3),$P$3)),"")</f>
        <v>2815</v>
      </c>
      <c r="D190" s="2">
        <f>IFERROR(IF(($K$4+(QUOTIENT((표1_5[[#This Row],[스테이지]]-1),$M$4)*$L$4))&gt;$P$3,$P$3,$K$4+(QUOTIENT((표1_5[[#This Row],[스테이지]]-1),$M$4)*$L$4)),"")</f>
        <v>720</v>
      </c>
      <c r="E190" s="6">
        <f>IFERROR(IF(표1_5[[#This Row],[기본 적 체력]]+표1_5[[#This Row],[체력 보정 값]]&gt;$P$3,$P$3,표1_5[[#This Row],[기본 적 체력]]+표1_5[[#This Row],[체력 보정 값]]),"")</f>
        <v>3535</v>
      </c>
    </row>
    <row r="191" spans="2:5">
      <c r="B191" s="2">
        <v>183</v>
      </c>
      <c r="C191" s="3">
        <f>IFERROR(IF(표1_5[[#This Row],[스테이지]]=1,$K$3,IF($C190&lt;$P$3,($K$3+(표1_5[[#This Row],[스테이지]]-1)*$L$3),$P$3)),"")</f>
        <v>2830</v>
      </c>
      <c r="D191" s="2">
        <f>IFERROR(IF(($K$4+(QUOTIENT((표1_5[[#This Row],[스테이지]]-1),$M$4)*$L$4))&gt;$P$3,$P$3,$K$4+(QUOTIENT((표1_5[[#This Row],[스테이지]]-1),$M$4)*$L$4)),"")</f>
        <v>720</v>
      </c>
      <c r="E191" s="6">
        <f>IFERROR(IF(표1_5[[#This Row],[기본 적 체력]]+표1_5[[#This Row],[체력 보정 값]]&gt;$P$3,$P$3,표1_5[[#This Row],[기본 적 체력]]+표1_5[[#This Row],[체력 보정 값]]),"")</f>
        <v>3550</v>
      </c>
    </row>
    <row r="192" spans="2:5">
      <c r="B192" s="2">
        <v>184</v>
      </c>
      <c r="C192" s="3">
        <f>IFERROR(IF(표1_5[[#This Row],[스테이지]]=1,$K$3,IF($C191&lt;$P$3,($K$3+(표1_5[[#This Row],[스테이지]]-1)*$L$3),$P$3)),"")</f>
        <v>2845</v>
      </c>
      <c r="D192" s="2">
        <f>IFERROR(IF(($K$4+(QUOTIENT((표1_5[[#This Row],[스테이지]]-1),$M$4)*$L$4))&gt;$P$3,$P$3,$K$4+(QUOTIENT((표1_5[[#This Row],[스테이지]]-1),$M$4)*$L$4)),"")</f>
        <v>720</v>
      </c>
      <c r="E192" s="6">
        <f>IFERROR(IF(표1_5[[#This Row],[기본 적 체력]]+표1_5[[#This Row],[체력 보정 값]]&gt;$P$3,$P$3,표1_5[[#This Row],[기본 적 체력]]+표1_5[[#This Row],[체력 보정 값]]),"")</f>
        <v>3565</v>
      </c>
    </row>
    <row r="193" spans="2:5">
      <c r="B193" s="2">
        <v>185</v>
      </c>
      <c r="C193" s="3">
        <f>IFERROR(IF(표1_5[[#This Row],[스테이지]]=1,$K$3,IF($C192&lt;$P$3,($K$3+(표1_5[[#This Row],[스테이지]]-1)*$L$3),$P$3)),"")</f>
        <v>2860</v>
      </c>
      <c r="D193" s="2">
        <f>IFERROR(IF(($K$4+(QUOTIENT((표1_5[[#This Row],[스테이지]]-1),$M$4)*$L$4))&gt;$P$3,$P$3,$K$4+(QUOTIENT((표1_5[[#This Row],[스테이지]]-1),$M$4)*$L$4)),"")</f>
        <v>720</v>
      </c>
      <c r="E193" s="6">
        <f>IFERROR(IF(표1_5[[#This Row],[기본 적 체력]]+표1_5[[#This Row],[체력 보정 값]]&gt;$P$3,$P$3,표1_5[[#This Row],[기본 적 체력]]+표1_5[[#This Row],[체력 보정 값]]),"")</f>
        <v>3580</v>
      </c>
    </row>
    <row r="194" spans="2:5">
      <c r="B194" s="2">
        <v>186</v>
      </c>
      <c r="C194" s="3">
        <f>IFERROR(IF(표1_5[[#This Row],[스테이지]]=1,$K$3,IF($C193&lt;$P$3,($K$3+(표1_5[[#This Row],[스테이지]]-1)*$L$3),$P$3)),"")</f>
        <v>2875</v>
      </c>
      <c r="D194" s="2">
        <f>IFERROR(IF(($K$4+(QUOTIENT((표1_5[[#This Row],[스테이지]]-1),$M$4)*$L$4))&gt;$P$3,$P$3,$K$4+(QUOTIENT((표1_5[[#This Row],[스테이지]]-1),$M$4)*$L$4)),"")</f>
        <v>720</v>
      </c>
      <c r="E194" s="6">
        <f>IFERROR(IF(표1_5[[#This Row],[기본 적 체력]]+표1_5[[#This Row],[체력 보정 값]]&gt;$P$3,$P$3,표1_5[[#This Row],[기본 적 체력]]+표1_5[[#This Row],[체력 보정 값]]),"")</f>
        <v>3595</v>
      </c>
    </row>
    <row r="195" spans="2:5">
      <c r="B195" s="2">
        <v>187</v>
      </c>
      <c r="C195" s="3">
        <f>IFERROR(IF(표1_5[[#This Row],[스테이지]]=1,$K$3,IF($C194&lt;$P$3,($K$3+(표1_5[[#This Row],[스테이지]]-1)*$L$3),$P$3)),"")</f>
        <v>2890</v>
      </c>
      <c r="D195" s="2">
        <f>IFERROR(IF(($K$4+(QUOTIENT((표1_5[[#This Row],[스테이지]]-1),$M$4)*$L$4))&gt;$P$3,$P$3,$K$4+(QUOTIENT((표1_5[[#This Row],[스테이지]]-1),$M$4)*$L$4)),"")</f>
        <v>720</v>
      </c>
      <c r="E195" s="6">
        <f>IFERROR(IF(표1_5[[#This Row],[기본 적 체력]]+표1_5[[#This Row],[체력 보정 값]]&gt;$P$3,$P$3,표1_5[[#This Row],[기본 적 체력]]+표1_5[[#This Row],[체력 보정 값]]),"")</f>
        <v>3610</v>
      </c>
    </row>
    <row r="196" spans="2:5">
      <c r="B196" s="2">
        <v>188</v>
      </c>
      <c r="C196" s="3">
        <f>IFERROR(IF(표1_5[[#This Row],[스테이지]]=1,$K$3,IF($C195&lt;$P$3,($K$3+(표1_5[[#This Row],[스테이지]]-1)*$L$3),$P$3)),"")</f>
        <v>2905</v>
      </c>
      <c r="D196" s="2">
        <f>IFERROR(IF(($K$4+(QUOTIENT((표1_5[[#This Row],[스테이지]]-1),$M$4)*$L$4))&gt;$P$3,$P$3,$K$4+(QUOTIENT((표1_5[[#This Row],[스테이지]]-1),$M$4)*$L$4)),"")</f>
        <v>720</v>
      </c>
      <c r="E196" s="6">
        <f>IFERROR(IF(표1_5[[#This Row],[기본 적 체력]]+표1_5[[#This Row],[체력 보정 값]]&gt;$P$3,$P$3,표1_5[[#This Row],[기본 적 체력]]+표1_5[[#This Row],[체력 보정 값]]),"")</f>
        <v>3625</v>
      </c>
    </row>
    <row r="197" spans="2:5">
      <c r="B197" s="2">
        <v>189</v>
      </c>
      <c r="C197" s="3">
        <f>IFERROR(IF(표1_5[[#This Row],[스테이지]]=1,$K$3,IF($C196&lt;$P$3,($K$3+(표1_5[[#This Row],[스테이지]]-1)*$L$3),$P$3)),"")</f>
        <v>2920</v>
      </c>
      <c r="D197" s="2">
        <f>IFERROR(IF(($K$4+(QUOTIENT((표1_5[[#This Row],[스테이지]]-1),$M$4)*$L$4))&gt;$P$3,$P$3,$K$4+(QUOTIENT((표1_5[[#This Row],[스테이지]]-1),$M$4)*$L$4)),"")</f>
        <v>720</v>
      </c>
      <c r="E197" s="6">
        <f>IFERROR(IF(표1_5[[#This Row],[기본 적 체력]]+표1_5[[#This Row],[체력 보정 값]]&gt;$P$3,$P$3,표1_5[[#This Row],[기본 적 체력]]+표1_5[[#This Row],[체력 보정 값]]),"")</f>
        <v>3640</v>
      </c>
    </row>
    <row r="198" spans="2:5">
      <c r="B198" s="2">
        <v>190</v>
      </c>
      <c r="C198" s="3">
        <f>IFERROR(IF(표1_5[[#This Row],[스테이지]]=1,$K$3,IF($C197&lt;$P$3,($K$3+(표1_5[[#This Row],[스테이지]]-1)*$L$3),$P$3)),"")</f>
        <v>2935</v>
      </c>
      <c r="D198" s="2">
        <f>IFERROR(IF(($K$4+(QUOTIENT((표1_5[[#This Row],[스테이지]]-1),$M$4)*$L$4))&gt;$P$3,$P$3,$K$4+(QUOTIENT((표1_5[[#This Row],[스테이지]]-1),$M$4)*$L$4)),"")</f>
        <v>720</v>
      </c>
      <c r="E198" s="6">
        <f>IFERROR(IF(표1_5[[#This Row],[기본 적 체력]]+표1_5[[#This Row],[체력 보정 값]]&gt;$P$3,$P$3,표1_5[[#This Row],[기본 적 체력]]+표1_5[[#This Row],[체력 보정 값]]),"")</f>
        <v>3655</v>
      </c>
    </row>
    <row r="199" spans="2:5">
      <c r="B199" s="2">
        <v>191</v>
      </c>
      <c r="C199" s="3">
        <f>IFERROR(IF(표1_5[[#This Row],[스테이지]]=1,$K$3,IF($C198&lt;$P$3,($K$3+(표1_5[[#This Row],[스테이지]]-1)*$L$3),$P$3)),"")</f>
        <v>2950</v>
      </c>
      <c r="D199" s="2">
        <f>IFERROR(IF(($K$4+(QUOTIENT((표1_5[[#This Row],[스테이지]]-1),$M$4)*$L$4))&gt;$P$3,$P$3,$K$4+(QUOTIENT((표1_5[[#This Row],[스테이지]]-1),$M$4)*$L$4)),"")</f>
        <v>760</v>
      </c>
      <c r="E199" s="6">
        <f>IFERROR(IF(표1_5[[#This Row],[기본 적 체력]]+표1_5[[#This Row],[체력 보정 값]]&gt;$P$3,$P$3,표1_5[[#This Row],[기본 적 체력]]+표1_5[[#This Row],[체력 보정 값]]),"")</f>
        <v>3710</v>
      </c>
    </row>
    <row r="200" spans="2:5">
      <c r="B200" s="2">
        <v>192</v>
      </c>
      <c r="C200" s="3">
        <f>IFERROR(IF(표1_5[[#This Row],[스테이지]]=1,$K$3,IF($C199&lt;$P$3,($K$3+(표1_5[[#This Row],[스테이지]]-1)*$L$3),$P$3)),"")</f>
        <v>2965</v>
      </c>
      <c r="D200" s="2">
        <f>IFERROR(IF(($K$4+(QUOTIENT((표1_5[[#This Row],[스테이지]]-1),$M$4)*$L$4))&gt;$P$3,$P$3,$K$4+(QUOTIENT((표1_5[[#This Row],[스테이지]]-1),$M$4)*$L$4)),"")</f>
        <v>760</v>
      </c>
      <c r="E200" s="6">
        <f>IFERROR(IF(표1_5[[#This Row],[기본 적 체력]]+표1_5[[#This Row],[체력 보정 값]]&gt;$P$3,$P$3,표1_5[[#This Row],[기본 적 체력]]+표1_5[[#This Row],[체력 보정 값]]),"")</f>
        <v>3725</v>
      </c>
    </row>
    <row r="201" spans="2:5">
      <c r="B201" s="2">
        <v>193</v>
      </c>
      <c r="C201" s="3">
        <f>IFERROR(IF(표1_5[[#This Row],[스테이지]]=1,$K$3,IF($C200&lt;$P$3,($K$3+(표1_5[[#This Row],[스테이지]]-1)*$L$3),$P$3)),"")</f>
        <v>2980</v>
      </c>
      <c r="D201" s="2">
        <f>IFERROR(IF(($K$4+(QUOTIENT((표1_5[[#This Row],[스테이지]]-1),$M$4)*$L$4))&gt;$P$3,$P$3,$K$4+(QUOTIENT((표1_5[[#This Row],[스테이지]]-1),$M$4)*$L$4)),"")</f>
        <v>760</v>
      </c>
      <c r="E201" s="6">
        <f>IFERROR(IF(표1_5[[#This Row],[기본 적 체력]]+표1_5[[#This Row],[체력 보정 값]]&gt;$P$3,$P$3,표1_5[[#This Row],[기본 적 체력]]+표1_5[[#This Row],[체력 보정 값]]),"")</f>
        <v>3740</v>
      </c>
    </row>
    <row r="202" spans="2:5">
      <c r="B202" s="2">
        <v>194</v>
      </c>
      <c r="C202" s="3">
        <f>IFERROR(IF(표1_5[[#This Row],[스테이지]]=1,$K$3,IF($C201&lt;$P$3,($K$3+(표1_5[[#This Row],[스테이지]]-1)*$L$3),$P$3)),"")</f>
        <v>2995</v>
      </c>
      <c r="D202" s="2">
        <f>IFERROR(IF(($K$4+(QUOTIENT((표1_5[[#This Row],[스테이지]]-1),$M$4)*$L$4))&gt;$P$3,$P$3,$K$4+(QUOTIENT((표1_5[[#This Row],[스테이지]]-1),$M$4)*$L$4)),"")</f>
        <v>760</v>
      </c>
      <c r="E202" s="6">
        <f>IFERROR(IF(표1_5[[#This Row],[기본 적 체력]]+표1_5[[#This Row],[체력 보정 값]]&gt;$P$3,$P$3,표1_5[[#This Row],[기본 적 체력]]+표1_5[[#This Row],[체력 보정 값]]),"")</f>
        <v>3755</v>
      </c>
    </row>
    <row r="203" spans="2:5">
      <c r="B203" s="2">
        <v>195</v>
      </c>
      <c r="C203" s="3">
        <f>IFERROR(IF(표1_5[[#This Row],[스테이지]]=1,$K$3,IF($C202&lt;$P$3,($K$3+(표1_5[[#This Row],[스테이지]]-1)*$L$3),$P$3)),"")</f>
        <v>3010</v>
      </c>
      <c r="D203" s="2">
        <f>IFERROR(IF(($K$4+(QUOTIENT((표1_5[[#This Row],[스테이지]]-1),$M$4)*$L$4))&gt;$P$3,$P$3,$K$4+(QUOTIENT((표1_5[[#This Row],[스테이지]]-1),$M$4)*$L$4)),"")</f>
        <v>760</v>
      </c>
      <c r="E203" s="6">
        <f>IFERROR(IF(표1_5[[#This Row],[기본 적 체력]]+표1_5[[#This Row],[체력 보정 값]]&gt;$P$3,$P$3,표1_5[[#This Row],[기본 적 체력]]+표1_5[[#This Row],[체력 보정 값]]),"")</f>
        <v>3770</v>
      </c>
    </row>
    <row r="204" spans="2:5">
      <c r="B204" s="2">
        <v>196</v>
      </c>
      <c r="C204" s="3">
        <f>IFERROR(IF(표1_5[[#This Row],[스테이지]]=1,$K$3,IF($C203&lt;$P$3,($K$3+(표1_5[[#This Row],[스테이지]]-1)*$L$3),$P$3)),"")</f>
        <v>3025</v>
      </c>
      <c r="D204" s="2">
        <f>IFERROR(IF(($K$4+(QUOTIENT((표1_5[[#This Row],[스테이지]]-1),$M$4)*$L$4))&gt;$P$3,$P$3,$K$4+(QUOTIENT((표1_5[[#This Row],[스테이지]]-1),$M$4)*$L$4)),"")</f>
        <v>760</v>
      </c>
      <c r="E204" s="6">
        <f>IFERROR(IF(표1_5[[#This Row],[기본 적 체력]]+표1_5[[#This Row],[체력 보정 값]]&gt;$P$3,$P$3,표1_5[[#This Row],[기본 적 체력]]+표1_5[[#This Row],[체력 보정 값]]),"")</f>
        <v>3785</v>
      </c>
    </row>
    <row r="205" spans="2:5">
      <c r="B205" s="2">
        <v>197</v>
      </c>
      <c r="C205" s="3">
        <f>IFERROR(IF(표1_5[[#This Row],[스테이지]]=1,$K$3,IF($C204&lt;$P$3,($K$3+(표1_5[[#This Row],[스테이지]]-1)*$L$3),$P$3)),"")</f>
        <v>3040</v>
      </c>
      <c r="D205" s="2">
        <f>IFERROR(IF(($K$4+(QUOTIENT((표1_5[[#This Row],[스테이지]]-1),$M$4)*$L$4))&gt;$P$3,$P$3,$K$4+(QUOTIENT((표1_5[[#This Row],[스테이지]]-1),$M$4)*$L$4)),"")</f>
        <v>760</v>
      </c>
      <c r="E205" s="6">
        <f>IFERROR(IF(표1_5[[#This Row],[기본 적 체력]]+표1_5[[#This Row],[체력 보정 값]]&gt;$P$3,$P$3,표1_5[[#This Row],[기본 적 체력]]+표1_5[[#This Row],[체력 보정 값]]),"")</f>
        <v>3800</v>
      </c>
    </row>
    <row r="206" spans="2:5">
      <c r="B206" s="2">
        <v>198</v>
      </c>
      <c r="C206" s="3">
        <f>IFERROR(IF(표1_5[[#This Row],[스테이지]]=1,$K$3,IF($C205&lt;$P$3,($K$3+(표1_5[[#This Row],[스테이지]]-1)*$L$3),$P$3)),"")</f>
        <v>3055</v>
      </c>
      <c r="D206" s="2">
        <f>IFERROR(IF(($K$4+(QUOTIENT((표1_5[[#This Row],[스테이지]]-1),$M$4)*$L$4))&gt;$P$3,$P$3,$K$4+(QUOTIENT((표1_5[[#This Row],[스테이지]]-1),$M$4)*$L$4)),"")</f>
        <v>760</v>
      </c>
      <c r="E206" s="6">
        <f>IFERROR(IF(표1_5[[#This Row],[기본 적 체력]]+표1_5[[#This Row],[체력 보정 값]]&gt;$P$3,$P$3,표1_5[[#This Row],[기본 적 체력]]+표1_5[[#This Row],[체력 보정 값]]),"")</f>
        <v>3815</v>
      </c>
    </row>
    <row r="207" spans="2:5">
      <c r="B207" s="2">
        <v>199</v>
      </c>
      <c r="C207" s="3">
        <f>IFERROR(IF(표1_5[[#This Row],[스테이지]]=1,$K$3,IF($C206&lt;$P$3,($K$3+(표1_5[[#This Row],[스테이지]]-1)*$L$3),$P$3)),"")</f>
        <v>3070</v>
      </c>
      <c r="D207" s="2">
        <f>IFERROR(IF(($K$4+(QUOTIENT((표1_5[[#This Row],[스테이지]]-1),$M$4)*$L$4))&gt;$P$3,$P$3,$K$4+(QUOTIENT((표1_5[[#This Row],[스테이지]]-1),$M$4)*$L$4)),"")</f>
        <v>760</v>
      </c>
      <c r="E207" s="6">
        <f>IFERROR(IF(표1_5[[#This Row],[기본 적 체력]]+표1_5[[#This Row],[체력 보정 값]]&gt;$P$3,$P$3,표1_5[[#This Row],[기본 적 체력]]+표1_5[[#This Row],[체력 보정 값]]),"")</f>
        <v>3830</v>
      </c>
    </row>
    <row r="208" spans="2:5">
      <c r="B208" s="2">
        <v>200</v>
      </c>
      <c r="C208" s="3">
        <f>IFERROR(IF(표1_5[[#This Row],[스테이지]]=1,$K$3,IF($C207&lt;$P$3,($K$3+(표1_5[[#This Row],[스테이지]]-1)*$L$3),$P$3)),"")</f>
        <v>3085</v>
      </c>
      <c r="D208" s="2">
        <f>IFERROR(IF(($K$4+(QUOTIENT((표1_5[[#This Row],[스테이지]]-1),$M$4)*$L$4))&gt;$P$3,$P$3,$K$4+(QUOTIENT((표1_5[[#This Row],[스테이지]]-1),$M$4)*$L$4)),"")</f>
        <v>760</v>
      </c>
      <c r="E208" s="6">
        <f>IFERROR(IF(표1_5[[#This Row],[기본 적 체력]]+표1_5[[#This Row],[체력 보정 값]]&gt;$P$3,$P$3,표1_5[[#This Row],[기본 적 체력]]+표1_5[[#This Row],[체력 보정 값]]),"")</f>
        <v>3845</v>
      </c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8"/>
  <sheetViews>
    <sheetView workbookViewId="0">
      <pane ySplit="8" topLeftCell="A9" activePane="bottomLeft" state="frozen"/>
      <selection activeCell="J1" sqref="J1"/>
      <selection pane="bottomLeft" activeCell="I4" sqref="I4"/>
    </sheetView>
  </sheetViews>
  <sheetFormatPr defaultColWidth="9" defaultRowHeight="16.5"/>
  <cols>
    <col min="1" max="1" width="9" style="1"/>
    <col min="2" max="2" width="10.25" style="1" customWidth="1"/>
    <col min="3" max="4" width="20.75" style="1" bestFit="1" customWidth="1"/>
    <col min="5" max="5" width="17.125" style="1" customWidth="1"/>
    <col min="6" max="10" width="9" style="1"/>
    <col min="11" max="11" width="9.25" style="1" customWidth="1"/>
    <col min="12" max="12" width="9" style="1"/>
    <col min="13" max="13" width="16" style="1" bestFit="1" customWidth="1"/>
    <col min="14" max="16384" width="9" style="1"/>
  </cols>
  <sheetData>
    <row r="2" spans="2:16">
      <c r="B2" s="1" t="s">
        <v>17</v>
      </c>
      <c r="C2" s="31" t="s">
        <v>50</v>
      </c>
      <c r="D2" s="31"/>
      <c r="E2" s="31"/>
      <c r="J2" s="1" t="s">
        <v>25</v>
      </c>
      <c r="K2" s="1" t="s">
        <v>19</v>
      </c>
      <c r="L2" s="1" t="s">
        <v>21</v>
      </c>
      <c r="M2" s="1" t="s">
        <v>91</v>
      </c>
      <c r="O2" s="1" t="s">
        <v>25</v>
      </c>
      <c r="P2" s="1" t="s">
        <v>24</v>
      </c>
    </row>
    <row r="3" spans="2:16">
      <c r="J3" s="1" t="s">
        <v>22</v>
      </c>
      <c r="K3" s="1">
        <f>'00.PlayeTime 계산'!G9</f>
        <v>40</v>
      </c>
      <c r="L3" s="1">
        <f>'00.PlayeTime 계산'!G10</f>
        <v>2.5</v>
      </c>
      <c r="M3" s="1">
        <f>'00.PlayeTime 계산'!G13</f>
        <v>0</v>
      </c>
      <c r="O3" s="1" t="s">
        <v>46</v>
      </c>
      <c r="P3" s="1">
        <f>'00.PlayeTime 계산'!G15</f>
        <v>99999</v>
      </c>
    </row>
    <row r="4" spans="2:16">
      <c r="B4" s="1" t="s">
        <v>18</v>
      </c>
      <c r="J4" s="1" t="s">
        <v>20</v>
      </c>
      <c r="K4" s="1">
        <f>'00.PlayeTime 계산'!G11</f>
        <v>0</v>
      </c>
      <c r="L4" s="1">
        <f>'00.PlayeTime 계산'!G12</f>
        <v>20</v>
      </c>
      <c r="M4" s="1">
        <f>'00.PlayeTime 계산'!G14</f>
        <v>10</v>
      </c>
      <c r="O4" s="1" t="s">
        <v>23</v>
      </c>
      <c r="P4" s="1">
        <v>0</v>
      </c>
    </row>
    <row r="8" spans="2:16">
      <c r="B8" s="2" t="s">
        <v>23</v>
      </c>
      <c r="C8" s="2" t="s">
        <v>51</v>
      </c>
      <c r="D8" s="2" t="s">
        <v>46</v>
      </c>
      <c r="E8" s="4" t="s">
        <v>52</v>
      </c>
    </row>
    <row r="9" spans="2:16">
      <c r="B9" s="2">
        <v>1</v>
      </c>
      <c r="C9" s="2">
        <f>IFERROR(IF(표1_58[[#This Row],[스테이지]]=1,$K$3,IF($C8&lt;$P$3,($K$3+(표1_58[[#This Row],[스테이지]]-1)*$L$3),$P$3)),"")</f>
        <v>40</v>
      </c>
      <c r="D9" s="2">
        <f>IFERROR(IF(($K$4+(QUOTIENT((표1_58[[#This Row],[스테이지]]-1),$M$4)*$L$4))&gt;$P$3,$P$3,$K$4+(QUOTIENT((표1_58[[#This Row],[스테이지]]-1),$M$4)*$L$4)),"")</f>
        <v>0</v>
      </c>
      <c r="E9" s="5">
        <f>IFERROR(IF(표1_58[[#This Row],[기본 적 공격력]]+표1_58[[#This Row],[공격력]]&gt;$P$3,$P$3,표1_58[[#This Row],[기본 적 공격력]]+표1_58[[#This Row],[공격력]]),"")</f>
        <v>40</v>
      </c>
    </row>
    <row r="10" spans="2:16">
      <c r="B10" s="2">
        <v>2</v>
      </c>
      <c r="C10" s="2">
        <f>IFERROR(IF(표1_58[[#This Row],[스테이지]]=1,$K$3,IF($C9&lt;$P$3,($K$3+(표1_58[[#This Row],[스테이지]]-1)*$L$3),$P$3)),"")</f>
        <v>42.5</v>
      </c>
      <c r="D10" s="2">
        <f>IFERROR(IF(($K$4+(QUOTIENT((표1_58[[#This Row],[스테이지]]-1),$M$4)*$L$4))&gt;$P$3,$P$3,$K$4+(QUOTIENT((표1_58[[#This Row],[스테이지]]-1),$M$4)*$L$4)),"")</f>
        <v>0</v>
      </c>
      <c r="E10" s="5">
        <f>IFERROR(IF(표1_58[[#This Row],[기본 적 공격력]]+표1_58[[#This Row],[공격력]]&gt;$P$3,$P$3,표1_58[[#This Row],[기본 적 공격력]]+표1_58[[#This Row],[공격력]]),"")</f>
        <v>42.5</v>
      </c>
    </row>
    <row r="11" spans="2:16">
      <c r="B11" s="2">
        <v>3</v>
      </c>
      <c r="C11" s="3">
        <f>IFERROR(IF(표1_58[[#This Row],[스테이지]]=1,$K$3,IF($C10&lt;$P$3,($K$3+(표1_58[[#This Row],[스테이지]]-1)*$L$3),$P$3)),"")</f>
        <v>45</v>
      </c>
      <c r="D11" s="2">
        <f>IFERROR(IF(($K$4+(QUOTIENT((표1_58[[#This Row],[스테이지]]-1),$M$4)*$L$4))&gt;$P$3,$P$3,$K$4+(QUOTIENT((표1_58[[#This Row],[스테이지]]-1),$M$4)*$L$4)),"")</f>
        <v>0</v>
      </c>
      <c r="E11" s="6">
        <f>IFERROR(IF(표1_58[[#This Row],[기본 적 공격력]]+표1_58[[#This Row],[공격력]]&gt;$P$3,$P$3,표1_58[[#This Row],[기본 적 공격력]]+표1_58[[#This Row],[공격력]]),"")</f>
        <v>45</v>
      </c>
    </row>
    <row r="12" spans="2:16">
      <c r="B12" s="2">
        <v>4</v>
      </c>
      <c r="C12" s="3">
        <f>IFERROR(IF(표1_58[[#This Row],[스테이지]]=1,$K$3,IF($C11&lt;$P$3,($K$3+(표1_58[[#This Row],[스테이지]]-1)*$L$3),$P$3)),"")</f>
        <v>47.5</v>
      </c>
      <c r="D12" s="2">
        <f>IFERROR(IF(($K$4+(QUOTIENT((표1_58[[#This Row],[스테이지]]-1),$M$4)*$L$4))&gt;$P$3,$P$3,$K$4+(QUOTIENT((표1_58[[#This Row],[스테이지]]-1),$M$4)*$L$4)),"")</f>
        <v>0</v>
      </c>
      <c r="E12" s="6">
        <f>IFERROR(IF(표1_58[[#This Row],[기본 적 공격력]]+표1_58[[#This Row],[공격력]]&gt;$P$3,$P$3,표1_58[[#This Row],[기본 적 공격력]]+표1_58[[#This Row],[공격력]]),"")</f>
        <v>47.5</v>
      </c>
    </row>
    <row r="13" spans="2:16">
      <c r="B13" s="2">
        <v>5</v>
      </c>
      <c r="C13" s="3">
        <f>IFERROR(IF(표1_58[[#This Row],[스테이지]]=1,$K$3,IF($C12&lt;$P$3,($K$3+(표1_58[[#This Row],[스테이지]]-1)*$L$3),$P$3)),"")</f>
        <v>50</v>
      </c>
      <c r="D13" s="2">
        <f>IFERROR(IF(($K$4+(QUOTIENT((표1_58[[#This Row],[스테이지]]-1),$M$4)*$L$4))&gt;$P$3,$P$3,$K$4+(QUOTIENT((표1_58[[#This Row],[스테이지]]-1),$M$4)*$L$4)),"")</f>
        <v>0</v>
      </c>
      <c r="E13" s="6">
        <f>IFERROR(IF(표1_58[[#This Row],[기본 적 공격력]]+표1_58[[#This Row],[공격력]]&gt;$P$3,$P$3,표1_58[[#This Row],[기본 적 공격력]]+표1_58[[#This Row],[공격력]]),"")</f>
        <v>50</v>
      </c>
    </row>
    <row r="14" spans="2:16">
      <c r="B14" s="2">
        <v>6</v>
      </c>
      <c r="C14" s="3">
        <f>IFERROR(IF(표1_58[[#This Row],[스테이지]]=1,$K$3,IF($C13&lt;$P$3,($K$3+(표1_58[[#This Row],[스테이지]]-1)*$L$3),$P$3)),"")</f>
        <v>52.5</v>
      </c>
      <c r="D14" s="2">
        <f>IFERROR(IF(($K$4+(QUOTIENT((표1_58[[#This Row],[스테이지]]-1),$M$4)*$L$4))&gt;$P$3,$P$3,$K$4+(QUOTIENT((표1_58[[#This Row],[스테이지]]-1),$M$4)*$L$4)),"")</f>
        <v>0</v>
      </c>
      <c r="E14" s="6">
        <f>IFERROR(IF(표1_58[[#This Row],[기본 적 공격력]]+표1_58[[#This Row],[공격력]]&gt;$P$3,$P$3,표1_58[[#This Row],[기본 적 공격력]]+표1_58[[#This Row],[공격력]]),"")</f>
        <v>52.5</v>
      </c>
    </row>
    <row r="15" spans="2:16">
      <c r="B15" s="2">
        <v>7</v>
      </c>
      <c r="C15" s="3">
        <f>IFERROR(IF(표1_58[[#This Row],[스테이지]]=1,$K$3,IF($C14&lt;$P$3,($K$3+(표1_58[[#This Row],[스테이지]]-1)*$L$3),$P$3)),"")</f>
        <v>55</v>
      </c>
      <c r="D15" s="2">
        <f>IFERROR(IF(($K$4+(QUOTIENT((표1_58[[#This Row],[스테이지]]-1),$M$4)*$L$4))&gt;$P$3,$P$3,$K$4+(QUOTIENT((표1_58[[#This Row],[스테이지]]-1),$M$4)*$L$4)),"")</f>
        <v>0</v>
      </c>
      <c r="E15" s="6">
        <f>IFERROR(IF(표1_58[[#This Row],[기본 적 공격력]]+표1_58[[#This Row],[공격력]]&gt;$P$3,$P$3,표1_58[[#This Row],[기본 적 공격력]]+표1_58[[#This Row],[공격력]]),"")</f>
        <v>55</v>
      </c>
    </row>
    <row r="16" spans="2:16">
      <c r="B16" s="2">
        <v>8</v>
      </c>
      <c r="C16" s="3">
        <f>IFERROR(IF(표1_58[[#This Row],[스테이지]]=1,$K$3,IF($C15&lt;$P$3,($K$3+(표1_58[[#This Row],[스테이지]]-1)*$L$3),$P$3)),"")</f>
        <v>57.5</v>
      </c>
      <c r="D16" s="2">
        <f>IFERROR(IF(($K$4+(QUOTIENT((표1_58[[#This Row],[스테이지]]-1),$M$4)*$L$4))&gt;$P$3,$P$3,$K$4+(QUOTIENT((표1_58[[#This Row],[스테이지]]-1),$M$4)*$L$4)),"")</f>
        <v>0</v>
      </c>
      <c r="E16" s="6">
        <f>IFERROR(IF(표1_58[[#This Row],[기본 적 공격력]]+표1_58[[#This Row],[공격력]]&gt;$P$3,$P$3,표1_58[[#This Row],[기본 적 공격력]]+표1_58[[#This Row],[공격력]]),"")</f>
        <v>57.5</v>
      </c>
    </row>
    <row r="17" spans="2:5">
      <c r="B17" s="2">
        <v>9</v>
      </c>
      <c r="C17" s="3">
        <f>IFERROR(IF(표1_58[[#This Row],[스테이지]]=1,$K$3,IF($C16&lt;$P$3,($K$3+(표1_58[[#This Row],[스테이지]]-1)*$L$3),$P$3)),"")</f>
        <v>60</v>
      </c>
      <c r="D17" s="2">
        <f>IFERROR(IF(($K$4+(QUOTIENT((표1_58[[#This Row],[스테이지]]-1),$M$4)*$L$4))&gt;$P$3,$P$3,$K$4+(QUOTIENT((표1_58[[#This Row],[스테이지]]-1),$M$4)*$L$4)),"")</f>
        <v>0</v>
      </c>
      <c r="E17" s="6">
        <f>IFERROR(IF(표1_58[[#This Row],[기본 적 공격력]]+표1_58[[#This Row],[공격력]]&gt;$P$3,$P$3,표1_58[[#This Row],[기본 적 공격력]]+표1_58[[#This Row],[공격력]]),"")</f>
        <v>60</v>
      </c>
    </row>
    <row r="18" spans="2:5">
      <c r="B18" s="2">
        <v>10</v>
      </c>
      <c r="C18" s="3">
        <f>IFERROR(IF(표1_58[[#This Row],[스테이지]]=1,$K$3,IF($C17&lt;$P$3,($K$3+(표1_58[[#This Row],[스테이지]]-1)*$L$3),$P$3)),"")</f>
        <v>62.5</v>
      </c>
      <c r="D18" s="2">
        <f>IFERROR(IF(($K$4+(QUOTIENT((표1_58[[#This Row],[스테이지]]-1),$M$4)*$L$4))&gt;$P$3,$P$3,$K$4+(QUOTIENT((표1_58[[#This Row],[스테이지]]-1),$M$4)*$L$4)),"")</f>
        <v>0</v>
      </c>
      <c r="E18" s="6">
        <f>IFERROR(IF(표1_58[[#This Row],[기본 적 공격력]]+표1_58[[#This Row],[공격력]]&gt;$P$3,$P$3,표1_58[[#This Row],[기본 적 공격력]]+표1_58[[#This Row],[공격력]]),"")</f>
        <v>62.5</v>
      </c>
    </row>
    <row r="19" spans="2:5">
      <c r="B19" s="2">
        <v>11</v>
      </c>
      <c r="C19" s="3">
        <f>IFERROR(IF(표1_58[[#This Row],[스테이지]]=1,$K$3,IF($C18&lt;$P$3,($K$3+(표1_58[[#This Row],[스테이지]]-1)*$L$3),$P$3)),"")</f>
        <v>65</v>
      </c>
      <c r="D19" s="2">
        <f>IFERROR(IF(($K$4+(QUOTIENT((표1_58[[#This Row],[스테이지]]-1),$M$4)*$L$4))&gt;$P$3,$P$3,$K$4+(QUOTIENT((표1_58[[#This Row],[스테이지]]-1),$M$4)*$L$4)),"")</f>
        <v>20</v>
      </c>
      <c r="E19" s="6">
        <f>IFERROR(IF(표1_58[[#This Row],[기본 적 공격력]]+표1_58[[#This Row],[공격력]]&gt;$P$3,$P$3,표1_58[[#This Row],[기본 적 공격력]]+표1_58[[#This Row],[공격력]]),"")</f>
        <v>85</v>
      </c>
    </row>
    <row r="20" spans="2:5">
      <c r="B20" s="2">
        <v>12</v>
      </c>
      <c r="C20" s="3">
        <f>IFERROR(IF(표1_58[[#This Row],[스테이지]]=1,$K$3,IF($C19&lt;$P$3,($K$3+(표1_58[[#This Row],[스테이지]]-1)*$L$3),$P$3)),"")</f>
        <v>67.5</v>
      </c>
      <c r="D20" s="2">
        <f>IFERROR(IF(($K$4+(QUOTIENT((표1_58[[#This Row],[스테이지]]-1),$M$4)*$L$4))&gt;$P$3,$P$3,$K$4+(QUOTIENT((표1_58[[#This Row],[스테이지]]-1),$M$4)*$L$4)),"")</f>
        <v>20</v>
      </c>
      <c r="E20" s="6">
        <f>IFERROR(IF(표1_58[[#This Row],[기본 적 공격력]]+표1_58[[#This Row],[공격력]]&gt;$P$3,$P$3,표1_58[[#This Row],[기본 적 공격력]]+표1_58[[#This Row],[공격력]]),"")</f>
        <v>87.5</v>
      </c>
    </row>
    <row r="21" spans="2:5">
      <c r="B21" s="2">
        <v>13</v>
      </c>
      <c r="C21" s="3">
        <f>IFERROR(IF(표1_58[[#This Row],[스테이지]]=1,$K$3,IF($C20&lt;$P$3,($K$3+(표1_58[[#This Row],[스테이지]]-1)*$L$3),$P$3)),"")</f>
        <v>70</v>
      </c>
      <c r="D21" s="2">
        <f>IFERROR(IF(($K$4+(QUOTIENT((표1_58[[#This Row],[스테이지]]-1),$M$4)*$L$4))&gt;$P$3,$P$3,$K$4+(QUOTIENT((표1_58[[#This Row],[스테이지]]-1),$M$4)*$L$4)),"")</f>
        <v>20</v>
      </c>
      <c r="E21" s="6">
        <f>IFERROR(IF(표1_58[[#This Row],[기본 적 공격력]]+표1_58[[#This Row],[공격력]]&gt;$P$3,$P$3,표1_58[[#This Row],[기본 적 공격력]]+표1_58[[#This Row],[공격력]]),"")</f>
        <v>90</v>
      </c>
    </row>
    <row r="22" spans="2:5">
      <c r="B22" s="2">
        <v>14</v>
      </c>
      <c r="C22" s="3">
        <f>IFERROR(IF(표1_58[[#This Row],[스테이지]]=1,$K$3,IF($C21&lt;$P$3,($K$3+(표1_58[[#This Row],[스테이지]]-1)*$L$3),$P$3)),"")</f>
        <v>72.5</v>
      </c>
      <c r="D22" s="2">
        <f>IFERROR(IF(($K$4+(QUOTIENT((표1_58[[#This Row],[스테이지]]-1),$M$4)*$L$4))&gt;$P$3,$P$3,$K$4+(QUOTIENT((표1_58[[#This Row],[스테이지]]-1),$M$4)*$L$4)),"")</f>
        <v>20</v>
      </c>
      <c r="E22" s="6">
        <f>IFERROR(IF(표1_58[[#This Row],[기본 적 공격력]]+표1_58[[#This Row],[공격력]]&gt;$P$3,$P$3,표1_58[[#This Row],[기본 적 공격력]]+표1_58[[#This Row],[공격력]]),"")</f>
        <v>92.5</v>
      </c>
    </row>
    <row r="23" spans="2:5">
      <c r="B23" s="2">
        <v>15</v>
      </c>
      <c r="C23" s="3">
        <f>IFERROR(IF(표1_58[[#This Row],[스테이지]]=1,$K$3,IF($C22&lt;$P$3,($K$3+(표1_58[[#This Row],[스테이지]]-1)*$L$3),$P$3)),"")</f>
        <v>75</v>
      </c>
      <c r="D23" s="2">
        <f>IFERROR(IF(($K$4+(QUOTIENT((표1_58[[#This Row],[스테이지]]-1),$M$4)*$L$4))&gt;$P$3,$P$3,$K$4+(QUOTIENT((표1_58[[#This Row],[스테이지]]-1),$M$4)*$L$4)),"")</f>
        <v>20</v>
      </c>
      <c r="E23" s="6">
        <f>IFERROR(IF(표1_58[[#This Row],[기본 적 공격력]]+표1_58[[#This Row],[공격력]]&gt;$P$3,$P$3,표1_58[[#This Row],[기본 적 공격력]]+표1_58[[#This Row],[공격력]]),"")</f>
        <v>95</v>
      </c>
    </row>
    <row r="24" spans="2:5">
      <c r="B24" s="2">
        <v>16</v>
      </c>
      <c r="C24" s="3">
        <f>IFERROR(IF(표1_58[[#This Row],[스테이지]]=1,$K$3,IF($C23&lt;$P$3,($K$3+(표1_58[[#This Row],[스테이지]]-1)*$L$3),$P$3)),"")</f>
        <v>77.5</v>
      </c>
      <c r="D24" s="2">
        <f>IFERROR(IF(($K$4+(QUOTIENT((표1_58[[#This Row],[스테이지]]-1),$M$4)*$L$4))&gt;$P$3,$P$3,$K$4+(QUOTIENT((표1_58[[#This Row],[스테이지]]-1),$M$4)*$L$4)),"")</f>
        <v>20</v>
      </c>
      <c r="E24" s="6">
        <f>IFERROR(IF(표1_58[[#This Row],[기본 적 공격력]]+표1_58[[#This Row],[공격력]]&gt;$P$3,$P$3,표1_58[[#This Row],[기본 적 공격력]]+표1_58[[#This Row],[공격력]]),"")</f>
        <v>97.5</v>
      </c>
    </row>
    <row r="25" spans="2:5">
      <c r="B25" s="2">
        <v>17</v>
      </c>
      <c r="C25" s="3">
        <f>IFERROR(IF(표1_58[[#This Row],[스테이지]]=1,$K$3,IF($C24&lt;$P$3,($K$3+(표1_58[[#This Row],[스테이지]]-1)*$L$3),$P$3)),"")</f>
        <v>80</v>
      </c>
      <c r="D25" s="2">
        <f>IFERROR(IF(($K$4+(QUOTIENT((표1_58[[#This Row],[스테이지]]-1),$M$4)*$L$4))&gt;$P$3,$P$3,$K$4+(QUOTIENT((표1_58[[#This Row],[스테이지]]-1),$M$4)*$L$4)),"")</f>
        <v>20</v>
      </c>
      <c r="E25" s="6">
        <f>IFERROR(IF(표1_58[[#This Row],[기본 적 공격력]]+표1_58[[#This Row],[공격력]]&gt;$P$3,$P$3,표1_58[[#This Row],[기본 적 공격력]]+표1_58[[#This Row],[공격력]]),"")</f>
        <v>100</v>
      </c>
    </row>
    <row r="26" spans="2:5">
      <c r="B26" s="2">
        <v>18</v>
      </c>
      <c r="C26" s="3">
        <f>IFERROR(IF(표1_58[[#This Row],[스테이지]]=1,$K$3,IF($C25&lt;$P$3,($K$3+(표1_58[[#This Row],[스테이지]]-1)*$L$3),$P$3)),"")</f>
        <v>82.5</v>
      </c>
      <c r="D26" s="2">
        <f>IFERROR(IF(($K$4+(QUOTIENT((표1_58[[#This Row],[스테이지]]-1),$M$4)*$L$4))&gt;$P$3,$P$3,$K$4+(QUOTIENT((표1_58[[#This Row],[스테이지]]-1),$M$4)*$L$4)),"")</f>
        <v>20</v>
      </c>
      <c r="E26" s="6">
        <f>IFERROR(IF(표1_58[[#This Row],[기본 적 공격력]]+표1_58[[#This Row],[공격력]]&gt;$P$3,$P$3,표1_58[[#This Row],[기본 적 공격력]]+표1_58[[#This Row],[공격력]]),"")</f>
        <v>102.5</v>
      </c>
    </row>
    <row r="27" spans="2:5">
      <c r="B27" s="2">
        <v>19</v>
      </c>
      <c r="C27" s="3">
        <f>IFERROR(IF(표1_58[[#This Row],[스테이지]]=1,$K$3,IF($C26&lt;$P$3,($K$3+(표1_58[[#This Row],[스테이지]]-1)*$L$3),$P$3)),"")</f>
        <v>85</v>
      </c>
      <c r="D27" s="2">
        <f>IFERROR(IF(($K$4+(QUOTIENT((표1_58[[#This Row],[스테이지]]-1),$M$4)*$L$4))&gt;$P$3,$P$3,$K$4+(QUOTIENT((표1_58[[#This Row],[스테이지]]-1),$M$4)*$L$4)),"")</f>
        <v>20</v>
      </c>
      <c r="E27" s="6">
        <f>IFERROR(IF(표1_58[[#This Row],[기본 적 공격력]]+표1_58[[#This Row],[공격력]]&gt;$P$3,$P$3,표1_58[[#This Row],[기본 적 공격력]]+표1_58[[#This Row],[공격력]]),"")</f>
        <v>105</v>
      </c>
    </row>
    <row r="28" spans="2:5">
      <c r="B28" s="2">
        <v>20</v>
      </c>
      <c r="C28" s="3">
        <f>IFERROR(IF(표1_58[[#This Row],[스테이지]]=1,$K$3,IF($C27&lt;$P$3,($K$3+(표1_58[[#This Row],[스테이지]]-1)*$L$3),$P$3)),"")</f>
        <v>87.5</v>
      </c>
      <c r="D28" s="2">
        <f>IFERROR(IF(($K$4+(QUOTIENT((표1_58[[#This Row],[스테이지]]-1),$M$4)*$L$4))&gt;$P$3,$P$3,$K$4+(QUOTIENT((표1_58[[#This Row],[스테이지]]-1),$M$4)*$L$4)),"")</f>
        <v>20</v>
      </c>
      <c r="E28" s="6">
        <f>IFERROR(IF(표1_58[[#This Row],[기본 적 공격력]]+표1_58[[#This Row],[공격력]]&gt;$P$3,$P$3,표1_58[[#This Row],[기본 적 공격력]]+표1_58[[#This Row],[공격력]]),"")</f>
        <v>107.5</v>
      </c>
    </row>
    <row r="29" spans="2:5">
      <c r="B29" s="2">
        <v>21</v>
      </c>
      <c r="C29" s="3">
        <f>IFERROR(IF(표1_58[[#This Row],[스테이지]]=1,$K$3,IF($C28&lt;$P$3,($K$3+(표1_58[[#This Row],[스테이지]]-1)*$L$3),$P$3)),"")</f>
        <v>90</v>
      </c>
      <c r="D29" s="2">
        <f>IFERROR(IF(($K$4+(QUOTIENT((표1_58[[#This Row],[스테이지]]-1),$M$4)*$L$4))&gt;$P$3,$P$3,$K$4+(QUOTIENT((표1_58[[#This Row],[스테이지]]-1),$M$4)*$L$4)),"")</f>
        <v>40</v>
      </c>
      <c r="E29" s="6">
        <f>IFERROR(IF(표1_58[[#This Row],[기본 적 공격력]]+표1_58[[#This Row],[공격력]]&gt;$P$3,$P$3,표1_58[[#This Row],[기본 적 공격력]]+표1_58[[#This Row],[공격력]]),"")</f>
        <v>130</v>
      </c>
    </row>
    <row r="30" spans="2:5">
      <c r="B30" s="2">
        <v>22</v>
      </c>
      <c r="C30" s="3">
        <f>IFERROR(IF(표1_58[[#This Row],[스테이지]]=1,$K$3,IF($C29&lt;$P$3,($K$3+(표1_58[[#This Row],[스테이지]]-1)*$L$3),$P$3)),"")</f>
        <v>92.5</v>
      </c>
      <c r="D30" s="2">
        <f>IFERROR(IF(($K$4+(QUOTIENT((표1_58[[#This Row],[스테이지]]-1),$M$4)*$L$4))&gt;$P$3,$P$3,$K$4+(QUOTIENT((표1_58[[#This Row],[스테이지]]-1),$M$4)*$L$4)),"")</f>
        <v>40</v>
      </c>
      <c r="E30" s="6">
        <f>IFERROR(IF(표1_58[[#This Row],[기본 적 공격력]]+표1_58[[#This Row],[공격력]]&gt;$P$3,$P$3,표1_58[[#This Row],[기본 적 공격력]]+표1_58[[#This Row],[공격력]]),"")</f>
        <v>132.5</v>
      </c>
    </row>
    <row r="31" spans="2:5">
      <c r="B31" s="2">
        <v>23</v>
      </c>
      <c r="C31" s="3">
        <f>IFERROR(IF(표1_58[[#This Row],[스테이지]]=1,$K$3,IF($C30&lt;$P$3,($K$3+(표1_58[[#This Row],[스테이지]]-1)*$L$3),$P$3)),"")</f>
        <v>95</v>
      </c>
      <c r="D31" s="2">
        <f>IFERROR(IF(($K$4+(QUOTIENT((표1_58[[#This Row],[스테이지]]-1),$M$4)*$L$4))&gt;$P$3,$P$3,$K$4+(QUOTIENT((표1_58[[#This Row],[스테이지]]-1),$M$4)*$L$4)),"")</f>
        <v>40</v>
      </c>
      <c r="E31" s="6">
        <f>IFERROR(IF(표1_58[[#This Row],[기본 적 공격력]]+표1_58[[#This Row],[공격력]]&gt;$P$3,$P$3,표1_58[[#This Row],[기본 적 공격력]]+표1_58[[#This Row],[공격력]]),"")</f>
        <v>135</v>
      </c>
    </row>
    <row r="32" spans="2:5">
      <c r="B32" s="2">
        <v>24</v>
      </c>
      <c r="C32" s="3">
        <f>IFERROR(IF(표1_58[[#This Row],[스테이지]]=1,$K$3,IF($C31&lt;$P$3,($K$3+(표1_58[[#This Row],[스테이지]]-1)*$L$3),$P$3)),"")</f>
        <v>97.5</v>
      </c>
      <c r="D32" s="2">
        <f>IFERROR(IF(($K$4+(QUOTIENT((표1_58[[#This Row],[스테이지]]-1),$M$4)*$L$4))&gt;$P$3,$P$3,$K$4+(QUOTIENT((표1_58[[#This Row],[스테이지]]-1),$M$4)*$L$4)),"")</f>
        <v>40</v>
      </c>
      <c r="E32" s="6">
        <f>IFERROR(IF(표1_58[[#This Row],[기본 적 공격력]]+표1_58[[#This Row],[공격력]]&gt;$P$3,$P$3,표1_58[[#This Row],[기본 적 공격력]]+표1_58[[#This Row],[공격력]]),"")</f>
        <v>137.5</v>
      </c>
    </row>
    <row r="33" spans="2:5">
      <c r="B33" s="2">
        <v>25</v>
      </c>
      <c r="C33" s="3">
        <f>IFERROR(IF(표1_58[[#This Row],[스테이지]]=1,$K$3,IF($C32&lt;$P$3,($K$3+(표1_58[[#This Row],[스테이지]]-1)*$L$3),$P$3)),"")</f>
        <v>100</v>
      </c>
      <c r="D33" s="2">
        <f>IFERROR(IF(($K$4+(QUOTIENT((표1_58[[#This Row],[스테이지]]-1),$M$4)*$L$4))&gt;$P$3,$P$3,$K$4+(QUOTIENT((표1_58[[#This Row],[스테이지]]-1),$M$4)*$L$4)),"")</f>
        <v>40</v>
      </c>
      <c r="E33" s="6">
        <f>IFERROR(IF(표1_58[[#This Row],[기본 적 공격력]]+표1_58[[#This Row],[공격력]]&gt;$P$3,$P$3,표1_58[[#This Row],[기본 적 공격력]]+표1_58[[#This Row],[공격력]]),"")</f>
        <v>140</v>
      </c>
    </row>
    <row r="34" spans="2:5">
      <c r="B34" s="2">
        <v>26</v>
      </c>
      <c r="C34" s="3">
        <f>IFERROR(IF(표1_58[[#This Row],[스테이지]]=1,$K$3,IF($C33&lt;$P$3,($K$3+(표1_58[[#This Row],[스테이지]]-1)*$L$3),$P$3)),"")</f>
        <v>102.5</v>
      </c>
      <c r="D34" s="2">
        <f>IFERROR(IF(($K$4+(QUOTIENT((표1_58[[#This Row],[스테이지]]-1),$M$4)*$L$4))&gt;$P$3,$P$3,$K$4+(QUOTIENT((표1_58[[#This Row],[스테이지]]-1),$M$4)*$L$4)),"")</f>
        <v>40</v>
      </c>
      <c r="E34" s="6">
        <f>IFERROR(IF(표1_58[[#This Row],[기본 적 공격력]]+표1_58[[#This Row],[공격력]]&gt;$P$3,$P$3,표1_58[[#This Row],[기본 적 공격력]]+표1_58[[#This Row],[공격력]]),"")</f>
        <v>142.5</v>
      </c>
    </row>
    <row r="35" spans="2:5">
      <c r="B35" s="2">
        <v>27</v>
      </c>
      <c r="C35" s="3">
        <f>IFERROR(IF(표1_58[[#This Row],[스테이지]]=1,$K$3,IF($C34&lt;$P$3,($K$3+(표1_58[[#This Row],[스테이지]]-1)*$L$3),$P$3)),"")</f>
        <v>105</v>
      </c>
      <c r="D35" s="2">
        <f>IFERROR(IF(($K$4+(QUOTIENT((표1_58[[#This Row],[스테이지]]-1),$M$4)*$L$4))&gt;$P$3,$P$3,$K$4+(QUOTIENT((표1_58[[#This Row],[스테이지]]-1),$M$4)*$L$4)),"")</f>
        <v>40</v>
      </c>
      <c r="E35" s="6">
        <f>IFERROR(IF(표1_58[[#This Row],[기본 적 공격력]]+표1_58[[#This Row],[공격력]]&gt;$P$3,$P$3,표1_58[[#This Row],[기본 적 공격력]]+표1_58[[#This Row],[공격력]]),"")</f>
        <v>145</v>
      </c>
    </row>
    <row r="36" spans="2:5">
      <c r="B36" s="2">
        <v>28</v>
      </c>
      <c r="C36" s="3">
        <f>IFERROR(IF(표1_58[[#This Row],[스테이지]]=1,$K$3,IF($C35&lt;$P$3,($K$3+(표1_58[[#This Row],[스테이지]]-1)*$L$3),$P$3)),"")</f>
        <v>107.5</v>
      </c>
      <c r="D36" s="2">
        <f>IFERROR(IF(($K$4+(QUOTIENT((표1_58[[#This Row],[스테이지]]-1),$M$4)*$L$4))&gt;$P$3,$P$3,$K$4+(QUOTIENT((표1_58[[#This Row],[스테이지]]-1),$M$4)*$L$4)),"")</f>
        <v>40</v>
      </c>
      <c r="E36" s="6">
        <f>IFERROR(IF(표1_58[[#This Row],[기본 적 공격력]]+표1_58[[#This Row],[공격력]]&gt;$P$3,$P$3,표1_58[[#This Row],[기본 적 공격력]]+표1_58[[#This Row],[공격력]]),"")</f>
        <v>147.5</v>
      </c>
    </row>
    <row r="37" spans="2:5">
      <c r="B37" s="2">
        <v>29</v>
      </c>
      <c r="C37" s="3">
        <f>IFERROR(IF(표1_58[[#This Row],[스테이지]]=1,$K$3,IF($C36&lt;$P$3,($K$3+(표1_58[[#This Row],[스테이지]]-1)*$L$3),$P$3)),"")</f>
        <v>110</v>
      </c>
      <c r="D37" s="2">
        <f>IFERROR(IF(($K$4+(QUOTIENT((표1_58[[#This Row],[스테이지]]-1),$M$4)*$L$4))&gt;$P$3,$P$3,$K$4+(QUOTIENT((표1_58[[#This Row],[스테이지]]-1),$M$4)*$L$4)),"")</f>
        <v>40</v>
      </c>
      <c r="E37" s="6">
        <f>IFERROR(IF(표1_58[[#This Row],[기본 적 공격력]]+표1_58[[#This Row],[공격력]]&gt;$P$3,$P$3,표1_58[[#This Row],[기본 적 공격력]]+표1_58[[#This Row],[공격력]]),"")</f>
        <v>150</v>
      </c>
    </row>
    <row r="38" spans="2:5">
      <c r="B38" s="2">
        <v>30</v>
      </c>
      <c r="C38" s="3">
        <f>IFERROR(IF(표1_58[[#This Row],[스테이지]]=1,$K$3,IF($C37&lt;$P$3,($K$3+(표1_58[[#This Row],[스테이지]]-1)*$L$3),$P$3)),"")</f>
        <v>112.5</v>
      </c>
      <c r="D38" s="2">
        <f>IFERROR(IF(($K$4+(QUOTIENT((표1_58[[#This Row],[스테이지]]-1),$M$4)*$L$4))&gt;$P$3,$P$3,$K$4+(QUOTIENT((표1_58[[#This Row],[스테이지]]-1),$M$4)*$L$4)),"")</f>
        <v>40</v>
      </c>
      <c r="E38" s="6">
        <f>IFERROR(IF(표1_58[[#This Row],[기본 적 공격력]]+표1_58[[#This Row],[공격력]]&gt;$P$3,$P$3,표1_58[[#This Row],[기본 적 공격력]]+표1_58[[#This Row],[공격력]]),"")</f>
        <v>152.5</v>
      </c>
    </row>
    <row r="39" spans="2:5">
      <c r="B39" s="2">
        <v>31</v>
      </c>
      <c r="C39" s="3">
        <f>IFERROR(IF(표1_58[[#This Row],[스테이지]]=1,$K$3,IF($C38&lt;$P$3,($K$3+(표1_58[[#This Row],[스테이지]]-1)*$L$3),$P$3)),"")</f>
        <v>115</v>
      </c>
      <c r="D39" s="2">
        <f>IFERROR(IF(($K$4+(QUOTIENT((표1_58[[#This Row],[스테이지]]-1),$M$4)*$L$4))&gt;$P$3,$P$3,$K$4+(QUOTIENT((표1_58[[#This Row],[스테이지]]-1),$M$4)*$L$4)),"")</f>
        <v>60</v>
      </c>
      <c r="E39" s="6">
        <f>IFERROR(IF(표1_58[[#This Row],[기본 적 공격력]]+표1_58[[#This Row],[공격력]]&gt;$P$3,$P$3,표1_58[[#This Row],[기본 적 공격력]]+표1_58[[#This Row],[공격력]]),"")</f>
        <v>175</v>
      </c>
    </row>
    <row r="40" spans="2:5">
      <c r="B40" s="2">
        <v>32</v>
      </c>
      <c r="C40" s="3">
        <f>IFERROR(IF(표1_58[[#This Row],[스테이지]]=1,$K$3,IF($C39&lt;$P$3,($K$3+(표1_58[[#This Row],[스테이지]]-1)*$L$3),$P$3)),"")</f>
        <v>117.5</v>
      </c>
      <c r="D40" s="2">
        <f>IFERROR(IF(($K$4+(QUOTIENT((표1_58[[#This Row],[스테이지]]-1),$M$4)*$L$4))&gt;$P$3,$P$3,$K$4+(QUOTIENT((표1_58[[#This Row],[스테이지]]-1),$M$4)*$L$4)),"")</f>
        <v>60</v>
      </c>
      <c r="E40" s="6">
        <f>IFERROR(IF(표1_58[[#This Row],[기본 적 공격력]]+표1_58[[#This Row],[공격력]]&gt;$P$3,$P$3,표1_58[[#This Row],[기본 적 공격력]]+표1_58[[#This Row],[공격력]]),"")</f>
        <v>177.5</v>
      </c>
    </row>
    <row r="41" spans="2:5">
      <c r="B41" s="2">
        <v>33</v>
      </c>
      <c r="C41" s="3">
        <f>IFERROR(IF(표1_58[[#This Row],[스테이지]]=1,$K$3,IF($C40&lt;$P$3,($K$3+(표1_58[[#This Row],[스테이지]]-1)*$L$3),$P$3)),"")</f>
        <v>120</v>
      </c>
      <c r="D41" s="2">
        <f>IFERROR(IF(($K$4+(QUOTIENT((표1_58[[#This Row],[스테이지]]-1),$M$4)*$L$4))&gt;$P$3,$P$3,$K$4+(QUOTIENT((표1_58[[#This Row],[스테이지]]-1),$M$4)*$L$4)),"")</f>
        <v>60</v>
      </c>
      <c r="E41" s="6">
        <f>IFERROR(IF(표1_58[[#This Row],[기본 적 공격력]]+표1_58[[#This Row],[공격력]]&gt;$P$3,$P$3,표1_58[[#This Row],[기본 적 공격력]]+표1_58[[#This Row],[공격력]]),"")</f>
        <v>180</v>
      </c>
    </row>
    <row r="42" spans="2:5">
      <c r="B42" s="2">
        <v>34</v>
      </c>
      <c r="C42" s="3">
        <f>IFERROR(IF(표1_58[[#This Row],[스테이지]]=1,$K$3,IF($C41&lt;$P$3,($K$3+(표1_58[[#This Row],[스테이지]]-1)*$L$3),$P$3)),"")</f>
        <v>122.5</v>
      </c>
      <c r="D42" s="2">
        <f>IFERROR(IF(($K$4+(QUOTIENT((표1_58[[#This Row],[스테이지]]-1),$M$4)*$L$4))&gt;$P$3,$P$3,$K$4+(QUOTIENT((표1_58[[#This Row],[스테이지]]-1),$M$4)*$L$4)),"")</f>
        <v>60</v>
      </c>
      <c r="E42" s="6">
        <f>IFERROR(IF(표1_58[[#This Row],[기본 적 공격력]]+표1_58[[#This Row],[공격력]]&gt;$P$3,$P$3,표1_58[[#This Row],[기본 적 공격력]]+표1_58[[#This Row],[공격력]]),"")</f>
        <v>182.5</v>
      </c>
    </row>
    <row r="43" spans="2:5">
      <c r="B43" s="2">
        <v>35</v>
      </c>
      <c r="C43" s="3">
        <f>IFERROR(IF(표1_58[[#This Row],[스테이지]]=1,$K$3,IF($C42&lt;$P$3,($K$3+(표1_58[[#This Row],[스테이지]]-1)*$L$3),$P$3)),"")</f>
        <v>125</v>
      </c>
      <c r="D43" s="2">
        <f>IFERROR(IF(($K$4+(QUOTIENT((표1_58[[#This Row],[스테이지]]-1),$M$4)*$L$4))&gt;$P$3,$P$3,$K$4+(QUOTIENT((표1_58[[#This Row],[스테이지]]-1),$M$4)*$L$4)),"")</f>
        <v>60</v>
      </c>
      <c r="E43" s="6">
        <f>IFERROR(IF(표1_58[[#This Row],[기본 적 공격력]]+표1_58[[#This Row],[공격력]]&gt;$P$3,$P$3,표1_58[[#This Row],[기본 적 공격력]]+표1_58[[#This Row],[공격력]]),"")</f>
        <v>185</v>
      </c>
    </row>
    <row r="44" spans="2:5">
      <c r="B44" s="2">
        <v>36</v>
      </c>
      <c r="C44" s="3">
        <f>IFERROR(IF(표1_58[[#This Row],[스테이지]]=1,$K$3,IF($C43&lt;$P$3,($K$3+(표1_58[[#This Row],[스테이지]]-1)*$L$3),$P$3)),"")</f>
        <v>127.5</v>
      </c>
      <c r="D44" s="2">
        <f>IFERROR(IF(($K$4+(QUOTIENT((표1_58[[#This Row],[스테이지]]-1),$M$4)*$L$4))&gt;$P$3,$P$3,$K$4+(QUOTIENT((표1_58[[#This Row],[스테이지]]-1),$M$4)*$L$4)),"")</f>
        <v>60</v>
      </c>
      <c r="E44" s="6">
        <f>IFERROR(IF(표1_58[[#This Row],[기본 적 공격력]]+표1_58[[#This Row],[공격력]]&gt;$P$3,$P$3,표1_58[[#This Row],[기본 적 공격력]]+표1_58[[#This Row],[공격력]]),"")</f>
        <v>187.5</v>
      </c>
    </row>
    <row r="45" spans="2:5">
      <c r="B45" s="2">
        <v>37</v>
      </c>
      <c r="C45" s="3">
        <f>IFERROR(IF(표1_58[[#This Row],[스테이지]]=1,$K$3,IF($C44&lt;$P$3,($K$3+(표1_58[[#This Row],[스테이지]]-1)*$L$3),$P$3)),"")</f>
        <v>130</v>
      </c>
      <c r="D45" s="2">
        <f>IFERROR(IF(($K$4+(QUOTIENT((표1_58[[#This Row],[스테이지]]-1),$M$4)*$L$4))&gt;$P$3,$P$3,$K$4+(QUOTIENT((표1_58[[#This Row],[스테이지]]-1),$M$4)*$L$4)),"")</f>
        <v>60</v>
      </c>
      <c r="E45" s="6">
        <f>IFERROR(IF(표1_58[[#This Row],[기본 적 공격력]]+표1_58[[#This Row],[공격력]]&gt;$P$3,$P$3,표1_58[[#This Row],[기본 적 공격력]]+표1_58[[#This Row],[공격력]]),"")</f>
        <v>190</v>
      </c>
    </row>
    <row r="46" spans="2:5">
      <c r="B46" s="2">
        <v>38</v>
      </c>
      <c r="C46" s="3">
        <f>IFERROR(IF(표1_58[[#This Row],[스테이지]]=1,$K$3,IF($C45&lt;$P$3,($K$3+(표1_58[[#This Row],[스테이지]]-1)*$L$3),$P$3)),"")</f>
        <v>132.5</v>
      </c>
      <c r="D46" s="2">
        <f>IFERROR(IF(($K$4+(QUOTIENT((표1_58[[#This Row],[스테이지]]-1),$M$4)*$L$4))&gt;$P$3,$P$3,$K$4+(QUOTIENT((표1_58[[#This Row],[스테이지]]-1),$M$4)*$L$4)),"")</f>
        <v>60</v>
      </c>
      <c r="E46" s="6">
        <f>IFERROR(IF(표1_58[[#This Row],[기본 적 공격력]]+표1_58[[#This Row],[공격력]]&gt;$P$3,$P$3,표1_58[[#This Row],[기본 적 공격력]]+표1_58[[#This Row],[공격력]]),"")</f>
        <v>192.5</v>
      </c>
    </row>
    <row r="47" spans="2:5">
      <c r="B47" s="2">
        <v>39</v>
      </c>
      <c r="C47" s="3">
        <f>IFERROR(IF(표1_58[[#This Row],[스테이지]]=1,$K$3,IF($C46&lt;$P$3,($K$3+(표1_58[[#This Row],[스테이지]]-1)*$L$3),$P$3)),"")</f>
        <v>135</v>
      </c>
      <c r="D47" s="2">
        <f>IFERROR(IF(($K$4+(QUOTIENT((표1_58[[#This Row],[스테이지]]-1),$M$4)*$L$4))&gt;$P$3,$P$3,$K$4+(QUOTIENT((표1_58[[#This Row],[스테이지]]-1),$M$4)*$L$4)),"")</f>
        <v>60</v>
      </c>
      <c r="E47" s="6">
        <f>IFERROR(IF(표1_58[[#This Row],[기본 적 공격력]]+표1_58[[#This Row],[공격력]]&gt;$P$3,$P$3,표1_58[[#This Row],[기본 적 공격력]]+표1_58[[#This Row],[공격력]]),"")</f>
        <v>195</v>
      </c>
    </row>
    <row r="48" spans="2:5">
      <c r="B48" s="2">
        <v>40</v>
      </c>
      <c r="C48" s="3">
        <f>IFERROR(IF(표1_58[[#This Row],[스테이지]]=1,$K$3,IF($C47&lt;$P$3,($K$3+(표1_58[[#This Row],[스테이지]]-1)*$L$3),$P$3)),"")</f>
        <v>137.5</v>
      </c>
      <c r="D48" s="2">
        <f>IFERROR(IF(($K$4+(QUOTIENT((표1_58[[#This Row],[스테이지]]-1),$M$4)*$L$4))&gt;$P$3,$P$3,$K$4+(QUOTIENT((표1_58[[#This Row],[스테이지]]-1),$M$4)*$L$4)),"")</f>
        <v>60</v>
      </c>
      <c r="E48" s="6">
        <f>IFERROR(IF(표1_58[[#This Row],[기본 적 공격력]]+표1_58[[#This Row],[공격력]]&gt;$P$3,$P$3,표1_58[[#This Row],[기본 적 공격력]]+표1_58[[#This Row],[공격력]]),"")</f>
        <v>197.5</v>
      </c>
    </row>
    <row r="49" spans="2:5">
      <c r="B49" s="2">
        <v>41</v>
      </c>
      <c r="C49" s="3">
        <f>IFERROR(IF(표1_58[[#This Row],[스테이지]]=1,$K$3,IF($C48&lt;$P$3,($K$3+(표1_58[[#This Row],[스테이지]]-1)*$L$3),$P$3)),"")</f>
        <v>140</v>
      </c>
      <c r="D49" s="2">
        <f>IFERROR(IF(($K$4+(QUOTIENT((표1_58[[#This Row],[스테이지]]-1),$M$4)*$L$4))&gt;$P$3,$P$3,$K$4+(QUOTIENT((표1_58[[#This Row],[스테이지]]-1),$M$4)*$L$4)),"")</f>
        <v>80</v>
      </c>
      <c r="E49" s="6">
        <f>IFERROR(IF(표1_58[[#This Row],[기본 적 공격력]]+표1_58[[#This Row],[공격력]]&gt;$P$3,$P$3,표1_58[[#This Row],[기본 적 공격력]]+표1_58[[#This Row],[공격력]]),"")</f>
        <v>220</v>
      </c>
    </row>
    <row r="50" spans="2:5">
      <c r="B50" s="2">
        <v>42</v>
      </c>
      <c r="C50" s="3">
        <f>IFERROR(IF(표1_58[[#This Row],[스테이지]]=1,$K$3,IF($C49&lt;$P$3,($K$3+(표1_58[[#This Row],[스테이지]]-1)*$L$3),$P$3)),"")</f>
        <v>142.5</v>
      </c>
      <c r="D50" s="2">
        <f>IFERROR(IF(($K$4+(QUOTIENT((표1_58[[#This Row],[스테이지]]-1),$M$4)*$L$4))&gt;$P$3,$P$3,$K$4+(QUOTIENT((표1_58[[#This Row],[스테이지]]-1),$M$4)*$L$4)),"")</f>
        <v>80</v>
      </c>
      <c r="E50" s="6">
        <f>IFERROR(IF(표1_58[[#This Row],[기본 적 공격력]]+표1_58[[#This Row],[공격력]]&gt;$P$3,$P$3,표1_58[[#This Row],[기본 적 공격력]]+표1_58[[#This Row],[공격력]]),"")</f>
        <v>222.5</v>
      </c>
    </row>
    <row r="51" spans="2:5">
      <c r="B51" s="2">
        <v>43</v>
      </c>
      <c r="C51" s="3">
        <f>IFERROR(IF(표1_58[[#This Row],[스테이지]]=1,$K$3,IF($C50&lt;$P$3,($K$3+(표1_58[[#This Row],[스테이지]]-1)*$L$3),$P$3)),"")</f>
        <v>145</v>
      </c>
      <c r="D51" s="2">
        <f>IFERROR(IF(($K$4+(QUOTIENT((표1_58[[#This Row],[스테이지]]-1),$M$4)*$L$4))&gt;$P$3,$P$3,$K$4+(QUOTIENT((표1_58[[#This Row],[스테이지]]-1),$M$4)*$L$4)),"")</f>
        <v>80</v>
      </c>
      <c r="E51" s="6">
        <f>IFERROR(IF(표1_58[[#This Row],[기본 적 공격력]]+표1_58[[#This Row],[공격력]]&gt;$P$3,$P$3,표1_58[[#This Row],[기본 적 공격력]]+표1_58[[#This Row],[공격력]]),"")</f>
        <v>225</v>
      </c>
    </row>
    <row r="52" spans="2:5">
      <c r="B52" s="2">
        <v>44</v>
      </c>
      <c r="C52" s="3">
        <f>IFERROR(IF(표1_58[[#This Row],[스테이지]]=1,$K$3,IF($C51&lt;$P$3,($K$3+(표1_58[[#This Row],[스테이지]]-1)*$L$3),$P$3)),"")</f>
        <v>147.5</v>
      </c>
      <c r="D52" s="2">
        <f>IFERROR(IF(($K$4+(QUOTIENT((표1_58[[#This Row],[스테이지]]-1),$M$4)*$L$4))&gt;$P$3,$P$3,$K$4+(QUOTIENT((표1_58[[#This Row],[스테이지]]-1),$M$4)*$L$4)),"")</f>
        <v>80</v>
      </c>
      <c r="E52" s="6">
        <f>IFERROR(IF(표1_58[[#This Row],[기본 적 공격력]]+표1_58[[#This Row],[공격력]]&gt;$P$3,$P$3,표1_58[[#This Row],[기본 적 공격력]]+표1_58[[#This Row],[공격력]]),"")</f>
        <v>227.5</v>
      </c>
    </row>
    <row r="53" spans="2:5">
      <c r="B53" s="2">
        <v>45</v>
      </c>
      <c r="C53" s="3">
        <f>IFERROR(IF(표1_58[[#This Row],[스테이지]]=1,$K$3,IF($C52&lt;$P$3,($K$3+(표1_58[[#This Row],[스테이지]]-1)*$L$3),$P$3)),"")</f>
        <v>150</v>
      </c>
      <c r="D53" s="2">
        <f>IFERROR(IF(($K$4+(QUOTIENT((표1_58[[#This Row],[스테이지]]-1),$M$4)*$L$4))&gt;$P$3,$P$3,$K$4+(QUOTIENT((표1_58[[#This Row],[스테이지]]-1),$M$4)*$L$4)),"")</f>
        <v>80</v>
      </c>
      <c r="E53" s="6">
        <f>IFERROR(IF(표1_58[[#This Row],[기본 적 공격력]]+표1_58[[#This Row],[공격력]]&gt;$P$3,$P$3,표1_58[[#This Row],[기본 적 공격력]]+표1_58[[#This Row],[공격력]]),"")</f>
        <v>230</v>
      </c>
    </row>
    <row r="54" spans="2:5">
      <c r="B54" s="2">
        <v>46</v>
      </c>
      <c r="C54" s="3">
        <f>IFERROR(IF(표1_58[[#This Row],[스테이지]]=1,$K$3,IF($C53&lt;$P$3,($K$3+(표1_58[[#This Row],[스테이지]]-1)*$L$3),$P$3)),"")</f>
        <v>152.5</v>
      </c>
      <c r="D54" s="2">
        <f>IFERROR(IF(($K$4+(QUOTIENT((표1_58[[#This Row],[스테이지]]-1),$M$4)*$L$4))&gt;$P$3,$P$3,$K$4+(QUOTIENT((표1_58[[#This Row],[스테이지]]-1),$M$4)*$L$4)),"")</f>
        <v>80</v>
      </c>
      <c r="E54" s="6">
        <f>IFERROR(IF(표1_58[[#This Row],[기본 적 공격력]]+표1_58[[#This Row],[공격력]]&gt;$P$3,$P$3,표1_58[[#This Row],[기본 적 공격력]]+표1_58[[#This Row],[공격력]]),"")</f>
        <v>232.5</v>
      </c>
    </row>
    <row r="55" spans="2:5">
      <c r="B55" s="2">
        <v>47</v>
      </c>
      <c r="C55" s="3">
        <f>IFERROR(IF(표1_58[[#This Row],[스테이지]]=1,$K$3,IF($C54&lt;$P$3,($K$3+(표1_58[[#This Row],[스테이지]]-1)*$L$3),$P$3)),"")</f>
        <v>155</v>
      </c>
      <c r="D55" s="2">
        <f>IFERROR(IF(($K$4+(QUOTIENT((표1_58[[#This Row],[스테이지]]-1),$M$4)*$L$4))&gt;$P$3,$P$3,$K$4+(QUOTIENT((표1_58[[#This Row],[스테이지]]-1),$M$4)*$L$4)),"")</f>
        <v>80</v>
      </c>
      <c r="E55" s="6">
        <f>IFERROR(IF(표1_58[[#This Row],[기본 적 공격력]]+표1_58[[#This Row],[공격력]]&gt;$P$3,$P$3,표1_58[[#This Row],[기본 적 공격력]]+표1_58[[#This Row],[공격력]]),"")</f>
        <v>235</v>
      </c>
    </row>
    <row r="56" spans="2:5">
      <c r="B56" s="2">
        <v>48</v>
      </c>
      <c r="C56" s="3">
        <f>IFERROR(IF(표1_58[[#This Row],[스테이지]]=1,$K$3,IF($C55&lt;$P$3,($K$3+(표1_58[[#This Row],[스테이지]]-1)*$L$3),$P$3)),"")</f>
        <v>157.5</v>
      </c>
      <c r="D56" s="2">
        <f>IFERROR(IF(($K$4+(QUOTIENT((표1_58[[#This Row],[스테이지]]-1),$M$4)*$L$4))&gt;$P$3,$P$3,$K$4+(QUOTIENT((표1_58[[#This Row],[스테이지]]-1),$M$4)*$L$4)),"")</f>
        <v>80</v>
      </c>
      <c r="E56" s="6">
        <f>IFERROR(IF(표1_58[[#This Row],[기본 적 공격력]]+표1_58[[#This Row],[공격력]]&gt;$P$3,$P$3,표1_58[[#This Row],[기본 적 공격력]]+표1_58[[#This Row],[공격력]]),"")</f>
        <v>237.5</v>
      </c>
    </row>
    <row r="57" spans="2:5">
      <c r="B57" s="2">
        <v>49</v>
      </c>
      <c r="C57" s="3">
        <f>IFERROR(IF(표1_58[[#This Row],[스테이지]]=1,$K$3,IF($C56&lt;$P$3,($K$3+(표1_58[[#This Row],[스테이지]]-1)*$L$3),$P$3)),"")</f>
        <v>160</v>
      </c>
      <c r="D57" s="2">
        <f>IFERROR(IF(($K$4+(QUOTIENT((표1_58[[#This Row],[스테이지]]-1),$M$4)*$L$4))&gt;$P$3,$P$3,$K$4+(QUOTIENT((표1_58[[#This Row],[스테이지]]-1),$M$4)*$L$4)),"")</f>
        <v>80</v>
      </c>
      <c r="E57" s="6">
        <f>IFERROR(IF(표1_58[[#This Row],[기본 적 공격력]]+표1_58[[#This Row],[공격력]]&gt;$P$3,$P$3,표1_58[[#This Row],[기본 적 공격력]]+표1_58[[#This Row],[공격력]]),"")</f>
        <v>240</v>
      </c>
    </row>
    <row r="58" spans="2:5">
      <c r="B58" s="2">
        <v>50</v>
      </c>
      <c r="C58" s="3">
        <f>IFERROR(IF(표1_58[[#This Row],[스테이지]]=1,$K$3,IF($C57&lt;$P$3,($K$3+(표1_58[[#This Row],[스테이지]]-1)*$L$3),$P$3)),"")</f>
        <v>162.5</v>
      </c>
      <c r="D58" s="2">
        <f>IFERROR(IF(($K$4+(QUOTIENT((표1_58[[#This Row],[스테이지]]-1),$M$4)*$L$4))&gt;$P$3,$P$3,$K$4+(QUOTIENT((표1_58[[#This Row],[스테이지]]-1),$M$4)*$L$4)),"")</f>
        <v>80</v>
      </c>
      <c r="E58" s="6">
        <f>IFERROR(IF(표1_58[[#This Row],[기본 적 공격력]]+표1_58[[#This Row],[공격력]]&gt;$P$3,$P$3,표1_58[[#This Row],[기본 적 공격력]]+표1_58[[#This Row],[공격력]]),"")</f>
        <v>242.5</v>
      </c>
    </row>
    <row r="59" spans="2:5">
      <c r="B59" s="2">
        <v>51</v>
      </c>
      <c r="C59" s="3">
        <f>IFERROR(IF(표1_58[[#This Row],[스테이지]]=1,$K$3,IF($C58&lt;$P$3,($K$3+(표1_58[[#This Row],[스테이지]]-1)*$L$3),$P$3)),"")</f>
        <v>165</v>
      </c>
      <c r="D59" s="2">
        <f>IFERROR(IF(($K$4+(QUOTIENT((표1_58[[#This Row],[스테이지]]-1),$M$4)*$L$4))&gt;$P$3,$P$3,$K$4+(QUOTIENT((표1_58[[#This Row],[스테이지]]-1),$M$4)*$L$4)),"")</f>
        <v>100</v>
      </c>
      <c r="E59" s="6">
        <f>IFERROR(IF(표1_58[[#This Row],[기본 적 공격력]]+표1_58[[#This Row],[공격력]]&gt;$P$3,$P$3,표1_58[[#This Row],[기본 적 공격력]]+표1_58[[#This Row],[공격력]]),"")</f>
        <v>265</v>
      </c>
    </row>
    <row r="60" spans="2:5">
      <c r="B60" s="2">
        <v>52</v>
      </c>
      <c r="C60" s="3">
        <f>IFERROR(IF(표1_58[[#This Row],[스테이지]]=1,$K$3,IF($C59&lt;$P$3,($K$3+(표1_58[[#This Row],[스테이지]]-1)*$L$3),$P$3)),"")</f>
        <v>167.5</v>
      </c>
      <c r="D60" s="2">
        <f>IFERROR(IF(($K$4+(QUOTIENT((표1_58[[#This Row],[스테이지]]-1),$M$4)*$L$4))&gt;$P$3,$P$3,$K$4+(QUOTIENT((표1_58[[#This Row],[스테이지]]-1),$M$4)*$L$4)),"")</f>
        <v>100</v>
      </c>
      <c r="E60" s="6">
        <f>IFERROR(IF(표1_58[[#This Row],[기본 적 공격력]]+표1_58[[#This Row],[공격력]]&gt;$P$3,$P$3,표1_58[[#This Row],[기본 적 공격력]]+표1_58[[#This Row],[공격력]]),"")</f>
        <v>267.5</v>
      </c>
    </row>
    <row r="61" spans="2:5">
      <c r="B61" s="2">
        <v>53</v>
      </c>
      <c r="C61" s="3">
        <f>IFERROR(IF(표1_58[[#This Row],[스테이지]]=1,$K$3,IF($C60&lt;$P$3,($K$3+(표1_58[[#This Row],[스테이지]]-1)*$L$3),$P$3)),"")</f>
        <v>170</v>
      </c>
      <c r="D61" s="2">
        <f>IFERROR(IF(($K$4+(QUOTIENT((표1_58[[#This Row],[스테이지]]-1),$M$4)*$L$4))&gt;$P$3,$P$3,$K$4+(QUOTIENT((표1_58[[#This Row],[스테이지]]-1),$M$4)*$L$4)),"")</f>
        <v>100</v>
      </c>
      <c r="E61" s="6">
        <f>IFERROR(IF(표1_58[[#This Row],[기본 적 공격력]]+표1_58[[#This Row],[공격력]]&gt;$P$3,$P$3,표1_58[[#This Row],[기본 적 공격력]]+표1_58[[#This Row],[공격력]]),"")</f>
        <v>270</v>
      </c>
    </row>
    <row r="62" spans="2:5">
      <c r="B62" s="2">
        <v>54</v>
      </c>
      <c r="C62" s="3">
        <f>IFERROR(IF(표1_58[[#This Row],[스테이지]]=1,$K$3,IF($C61&lt;$P$3,($K$3+(표1_58[[#This Row],[스테이지]]-1)*$L$3),$P$3)),"")</f>
        <v>172.5</v>
      </c>
      <c r="D62" s="2">
        <f>IFERROR(IF(($K$4+(QUOTIENT((표1_58[[#This Row],[스테이지]]-1),$M$4)*$L$4))&gt;$P$3,$P$3,$K$4+(QUOTIENT((표1_58[[#This Row],[스테이지]]-1),$M$4)*$L$4)),"")</f>
        <v>100</v>
      </c>
      <c r="E62" s="6">
        <f>IFERROR(IF(표1_58[[#This Row],[기본 적 공격력]]+표1_58[[#This Row],[공격력]]&gt;$P$3,$P$3,표1_58[[#This Row],[기본 적 공격력]]+표1_58[[#This Row],[공격력]]),"")</f>
        <v>272.5</v>
      </c>
    </row>
    <row r="63" spans="2:5">
      <c r="B63" s="2">
        <v>55</v>
      </c>
      <c r="C63" s="3">
        <f>IFERROR(IF(표1_58[[#This Row],[스테이지]]=1,$K$3,IF($C62&lt;$P$3,($K$3+(표1_58[[#This Row],[스테이지]]-1)*$L$3),$P$3)),"")</f>
        <v>175</v>
      </c>
      <c r="D63" s="2">
        <f>IFERROR(IF(($K$4+(QUOTIENT((표1_58[[#This Row],[스테이지]]-1),$M$4)*$L$4))&gt;$P$3,$P$3,$K$4+(QUOTIENT((표1_58[[#This Row],[스테이지]]-1),$M$4)*$L$4)),"")</f>
        <v>100</v>
      </c>
      <c r="E63" s="6">
        <f>IFERROR(IF(표1_58[[#This Row],[기본 적 공격력]]+표1_58[[#This Row],[공격력]]&gt;$P$3,$P$3,표1_58[[#This Row],[기본 적 공격력]]+표1_58[[#This Row],[공격력]]),"")</f>
        <v>275</v>
      </c>
    </row>
    <row r="64" spans="2:5">
      <c r="B64" s="2">
        <v>56</v>
      </c>
      <c r="C64" s="3">
        <f>IFERROR(IF(표1_58[[#This Row],[스테이지]]=1,$K$3,IF($C63&lt;$P$3,($K$3+(표1_58[[#This Row],[스테이지]]-1)*$L$3),$P$3)),"")</f>
        <v>177.5</v>
      </c>
      <c r="D64" s="2">
        <f>IFERROR(IF(($K$4+(QUOTIENT((표1_58[[#This Row],[스테이지]]-1),$M$4)*$L$4))&gt;$P$3,$P$3,$K$4+(QUOTIENT((표1_58[[#This Row],[스테이지]]-1),$M$4)*$L$4)),"")</f>
        <v>100</v>
      </c>
      <c r="E64" s="6">
        <f>IFERROR(IF(표1_58[[#This Row],[기본 적 공격력]]+표1_58[[#This Row],[공격력]]&gt;$P$3,$P$3,표1_58[[#This Row],[기본 적 공격력]]+표1_58[[#This Row],[공격력]]),"")</f>
        <v>277.5</v>
      </c>
    </row>
    <row r="65" spans="2:5">
      <c r="B65" s="2">
        <v>57</v>
      </c>
      <c r="C65" s="3">
        <f>IFERROR(IF(표1_58[[#This Row],[스테이지]]=1,$K$3,IF($C64&lt;$P$3,($K$3+(표1_58[[#This Row],[스테이지]]-1)*$L$3),$P$3)),"")</f>
        <v>180</v>
      </c>
      <c r="D65" s="2">
        <f>IFERROR(IF(($K$4+(QUOTIENT((표1_58[[#This Row],[스테이지]]-1),$M$4)*$L$4))&gt;$P$3,$P$3,$K$4+(QUOTIENT((표1_58[[#This Row],[스테이지]]-1),$M$4)*$L$4)),"")</f>
        <v>100</v>
      </c>
      <c r="E65" s="6">
        <f>IFERROR(IF(표1_58[[#This Row],[기본 적 공격력]]+표1_58[[#This Row],[공격력]]&gt;$P$3,$P$3,표1_58[[#This Row],[기본 적 공격력]]+표1_58[[#This Row],[공격력]]),"")</f>
        <v>280</v>
      </c>
    </row>
    <row r="66" spans="2:5">
      <c r="B66" s="2">
        <v>58</v>
      </c>
      <c r="C66" s="3">
        <f>IFERROR(IF(표1_58[[#This Row],[스테이지]]=1,$K$3,IF($C65&lt;$P$3,($K$3+(표1_58[[#This Row],[스테이지]]-1)*$L$3),$P$3)),"")</f>
        <v>182.5</v>
      </c>
      <c r="D66" s="2">
        <f>IFERROR(IF(($K$4+(QUOTIENT((표1_58[[#This Row],[스테이지]]-1),$M$4)*$L$4))&gt;$P$3,$P$3,$K$4+(QUOTIENT((표1_58[[#This Row],[스테이지]]-1),$M$4)*$L$4)),"")</f>
        <v>100</v>
      </c>
      <c r="E66" s="6">
        <f>IFERROR(IF(표1_58[[#This Row],[기본 적 공격력]]+표1_58[[#This Row],[공격력]]&gt;$P$3,$P$3,표1_58[[#This Row],[기본 적 공격력]]+표1_58[[#This Row],[공격력]]),"")</f>
        <v>282.5</v>
      </c>
    </row>
    <row r="67" spans="2:5">
      <c r="B67" s="2">
        <v>59</v>
      </c>
      <c r="C67" s="3">
        <f>IFERROR(IF(표1_58[[#This Row],[스테이지]]=1,$K$3,IF($C66&lt;$P$3,($K$3+(표1_58[[#This Row],[스테이지]]-1)*$L$3),$P$3)),"")</f>
        <v>185</v>
      </c>
      <c r="D67" s="2">
        <f>IFERROR(IF(($K$4+(QUOTIENT((표1_58[[#This Row],[스테이지]]-1),$M$4)*$L$4))&gt;$P$3,$P$3,$K$4+(QUOTIENT((표1_58[[#This Row],[스테이지]]-1),$M$4)*$L$4)),"")</f>
        <v>100</v>
      </c>
      <c r="E67" s="6">
        <f>IFERROR(IF(표1_58[[#This Row],[기본 적 공격력]]+표1_58[[#This Row],[공격력]]&gt;$P$3,$P$3,표1_58[[#This Row],[기본 적 공격력]]+표1_58[[#This Row],[공격력]]),"")</f>
        <v>285</v>
      </c>
    </row>
    <row r="68" spans="2:5">
      <c r="B68" s="2">
        <v>60</v>
      </c>
      <c r="C68" s="3">
        <f>IFERROR(IF(표1_58[[#This Row],[스테이지]]=1,$K$3,IF($C67&lt;$P$3,($K$3+(표1_58[[#This Row],[스테이지]]-1)*$L$3),$P$3)),"")</f>
        <v>187.5</v>
      </c>
      <c r="D68" s="2">
        <f>IFERROR(IF(($K$4+(QUOTIENT((표1_58[[#This Row],[스테이지]]-1),$M$4)*$L$4))&gt;$P$3,$P$3,$K$4+(QUOTIENT((표1_58[[#This Row],[스테이지]]-1),$M$4)*$L$4)),"")</f>
        <v>100</v>
      </c>
      <c r="E68" s="6">
        <f>IFERROR(IF(표1_58[[#This Row],[기본 적 공격력]]+표1_58[[#This Row],[공격력]]&gt;$P$3,$P$3,표1_58[[#This Row],[기본 적 공격력]]+표1_58[[#This Row],[공격력]]),"")</f>
        <v>287.5</v>
      </c>
    </row>
    <row r="69" spans="2:5">
      <c r="B69" s="2">
        <v>61</v>
      </c>
      <c r="C69" s="3">
        <f>IFERROR(IF(표1_58[[#This Row],[스테이지]]=1,$K$3,IF($C68&lt;$P$3,($K$3+(표1_58[[#This Row],[스테이지]]-1)*$L$3),$P$3)),"")</f>
        <v>190</v>
      </c>
      <c r="D69" s="2">
        <f>IFERROR(IF(($K$4+(QUOTIENT((표1_58[[#This Row],[스테이지]]-1),$M$4)*$L$4))&gt;$P$3,$P$3,$K$4+(QUOTIENT((표1_58[[#This Row],[스테이지]]-1),$M$4)*$L$4)),"")</f>
        <v>120</v>
      </c>
      <c r="E69" s="6">
        <f>IFERROR(IF(표1_58[[#This Row],[기본 적 공격력]]+표1_58[[#This Row],[공격력]]&gt;$P$3,$P$3,표1_58[[#This Row],[기본 적 공격력]]+표1_58[[#This Row],[공격력]]),"")</f>
        <v>310</v>
      </c>
    </row>
    <row r="70" spans="2:5">
      <c r="B70" s="2">
        <v>62</v>
      </c>
      <c r="C70" s="3">
        <f>IFERROR(IF(표1_58[[#This Row],[스테이지]]=1,$K$3,IF($C69&lt;$P$3,($K$3+(표1_58[[#This Row],[스테이지]]-1)*$L$3),$P$3)),"")</f>
        <v>192.5</v>
      </c>
      <c r="D70" s="2">
        <f>IFERROR(IF(($K$4+(QUOTIENT((표1_58[[#This Row],[스테이지]]-1),$M$4)*$L$4))&gt;$P$3,$P$3,$K$4+(QUOTIENT((표1_58[[#This Row],[스테이지]]-1),$M$4)*$L$4)),"")</f>
        <v>120</v>
      </c>
      <c r="E70" s="6">
        <f>IFERROR(IF(표1_58[[#This Row],[기본 적 공격력]]+표1_58[[#This Row],[공격력]]&gt;$P$3,$P$3,표1_58[[#This Row],[기본 적 공격력]]+표1_58[[#This Row],[공격력]]),"")</f>
        <v>312.5</v>
      </c>
    </row>
    <row r="71" spans="2:5">
      <c r="B71" s="2">
        <v>63</v>
      </c>
      <c r="C71" s="3">
        <f>IFERROR(IF(표1_58[[#This Row],[스테이지]]=1,$K$3,IF($C70&lt;$P$3,($K$3+(표1_58[[#This Row],[스테이지]]-1)*$L$3),$P$3)),"")</f>
        <v>195</v>
      </c>
      <c r="D71" s="2">
        <f>IFERROR(IF(($K$4+(QUOTIENT((표1_58[[#This Row],[스테이지]]-1),$M$4)*$L$4))&gt;$P$3,$P$3,$K$4+(QUOTIENT((표1_58[[#This Row],[스테이지]]-1),$M$4)*$L$4)),"")</f>
        <v>120</v>
      </c>
      <c r="E71" s="6">
        <f>IFERROR(IF(표1_58[[#This Row],[기본 적 공격력]]+표1_58[[#This Row],[공격력]]&gt;$P$3,$P$3,표1_58[[#This Row],[기본 적 공격력]]+표1_58[[#This Row],[공격력]]),"")</f>
        <v>315</v>
      </c>
    </row>
    <row r="72" spans="2:5">
      <c r="B72" s="2">
        <v>64</v>
      </c>
      <c r="C72" s="3">
        <f>IFERROR(IF(표1_58[[#This Row],[스테이지]]=1,$K$3,IF($C71&lt;$P$3,($K$3+(표1_58[[#This Row],[스테이지]]-1)*$L$3),$P$3)),"")</f>
        <v>197.5</v>
      </c>
      <c r="D72" s="2">
        <f>IFERROR(IF(($K$4+(QUOTIENT((표1_58[[#This Row],[스테이지]]-1),$M$4)*$L$4))&gt;$P$3,$P$3,$K$4+(QUOTIENT((표1_58[[#This Row],[스테이지]]-1),$M$4)*$L$4)),"")</f>
        <v>120</v>
      </c>
      <c r="E72" s="6">
        <f>IFERROR(IF(표1_58[[#This Row],[기본 적 공격력]]+표1_58[[#This Row],[공격력]]&gt;$P$3,$P$3,표1_58[[#This Row],[기본 적 공격력]]+표1_58[[#This Row],[공격력]]),"")</f>
        <v>317.5</v>
      </c>
    </row>
    <row r="73" spans="2:5">
      <c r="B73" s="2">
        <v>65</v>
      </c>
      <c r="C73" s="3">
        <f>IFERROR(IF(표1_58[[#This Row],[스테이지]]=1,$K$3,IF($C72&lt;$P$3,($K$3+(표1_58[[#This Row],[스테이지]]-1)*$L$3),$P$3)),"")</f>
        <v>200</v>
      </c>
      <c r="D73" s="2">
        <f>IFERROR(IF(($K$4+(QUOTIENT((표1_58[[#This Row],[스테이지]]-1),$M$4)*$L$4))&gt;$P$3,$P$3,$K$4+(QUOTIENT((표1_58[[#This Row],[스테이지]]-1),$M$4)*$L$4)),"")</f>
        <v>120</v>
      </c>
      <c r="E73" s="6">
        <f>IFERROR(IF(표1_58[[#This Row],[기본 적 공격력]]+표1_58[[#This Row],[공격력]]&gt;$P$3,$P$3,표1_58[[#This Row],[기본 적 공격력]]+표1_58[[#This Row],[공격력]]),"")</f>
        <v>320</v>
      </c>
    </row>
    <row r="74" spans="2:5">
      <c r="B74" s="2">
        <v>66</v>
      </c>
      <c r="C74" s="3">
        <f>IFERROR(IF(표1_58[[#This Row],[스테이지]]=1,$K$3,IF($C73&lt;$P$3,($K$3+(표1_58[[#This Row],[스테이지]]-1)*$L$3),$P$3)),"")</f>
        <v>202.5</v>
      </c>
      <c r="D74" s="2">
        <f>IFERROR(IF(($K$4+(QUOTIENT((표1_58[[#This Row],[스테이지]]-1),$M$4)*$L$4))&gt;$P$3,$P$3,$K$4+(QUOTIENT((표1_58[[#This Row],[스테이지]]-1),$M$4)*$L$4)),"")</f>
        <v>120</v>
      </c>
      <c r="E74" s="6">
        <f>IFERROR(IF(표1_58[[#This Row],[기본 적 공격력]]+표1_58[[#This Row],[공격력]]&gt;$P$3,$P$3,표1_58[[#This Row],[기본 적 공격력]]+표1_58[[#This Row],[공격력]]),"")</f>
        <v>322.5</v>
      </c>
    </row>
    <row r="75" spans="2:5">
      <c r="B75" s="2">
        <v>67</v>
      </c>
      <c r="C75" s="3">
        <f>IFERROR(IF(표1_58[[#This Row],[스테이지]]=1,$K$3,IF($C74&lt;$P$3,($K$3+(표1_58[[#This Row],[스테이지]]-1)*$L$3),$P$3)),"")</f>
        <v>205</v>
      </c>
      <c r="D75" s="2">
        <f>IFERROR(IF(($K$4+(QUOTIENT((표1_58[[#This Row],[스테이지]]-1),$M$4)*$L$4))&gt;$P$3,$P$3,$K$4+(QUOTIENT((표1_58[[#This Row],[스테이지]]-1),$M$4)*$L$4)),"")</f>
        <v>120</v>
      </c>
      <c r="E75" s="6">
        <f>IFERROR(IF(표1_58[[#This Row],[기본 적 공격력]]+표1_58[[#This Row],[공격력]]&gt;$P$3,$P$3,표1_58[[#This Row],[기본 적 공격력]]+표1_58[[#This Row],[공격력]]),"")</f>
        <v>325</v>
      </c>
    </row>
    <row r="76" spans="2:5">
      <c r="B76" s="2">
        <v>68</v>
      </c>
      <c r="C76" s="3">
        <f>IFERROR(IF(표1_58[[#This Row],[스테이지]]=1,$K$3,IF($C75&lt;$P$3,($K$3+(표1_58[[#This Row],[스테이지]]-1)*$L$3),$P$3)),"")</f>
        <v>207.5</v>
      </c>
      <c r="D76" s="2">
        <f>IFERROR(IF(($K$4+(QUOTIENT((표1_58[[#This Row],[스테이지]]-1),$M$4)*$L$4))&gt;$P$3,$P$3,$K$4+(QUOTIENT((표1_58[[#This Row],[스테이지]]-1),$M$4)*$L$4)),"")</f>
        <v>120</v>
      </c>
      <c r="E76" s="6">
        <f>IFERROR(IF(표1_58[[#This Row],[기본 적 공격력]]+표1_58[[#This Row],[공격력]]&gt;$P$3,$P$3,표1_58[[#This Row],[기본 적 공격력]]+표1_58[[#This Row],[공격력]]),"")</f>
        <v>327.5</v>
      </c>
    </row>
    <row r="77" spans="2:5">
      <c r="B77" s="2">
        <v>69</v>
      </c>
      <c r="C77" s="3">
        <f>IFERROR(IF(표1_58[[#This Row],[스테이지]]=1,$K$3,IF($C76&lt;$P$3,($K$3+(표1_58[[#This Row],[스테이지]]-1)*$L$3),$P$3)),"")</f>
        <v>210</v>
      </c>
      <c r="D77" s="2">
        <f>IFERROR(IF(($K$4+(QUOTIENT((표1_58[[#This Row],[스테이지]]-1),$M$4)*$L$4))&gt;$P$3,$P$3,$K$4+(QUOTIENT((표1_58[[#This Row],[스테이지]]-1),$M$4)*$L$4)),"")</f>
        <v>120</v>
      </c>
      <c r="E77" s="6">
        <f>IFERROR(IF(표1_58[[#This Row],[기본 적 공격력]]+표1_58[[#This Row],[공격력]]&gt;$P$3,$P$3,표1_58[[#This Row],[기본 적 공격력]]+표1_58[[#This Row],[공격력]]),"")</f>
        <v>330</v>
      </c>
    </row>
    <row r="78" spans="2:5">
      <c r="B78" s="2">
        <v>70</v>
      </c>
      <c r="C78" s="3">
        <f>IFERROR(IF(표1_58[[#This Row],[스테이지]]=1,$K$3,IF($C77&lt;$P$3,($K$3+(표1_58[[#This Row],[스테이지]]-1)*$L$3),$P$3)),"")</f>
        <v>212.5</v>
      </c>
      <c r="D78" s="2">
        <f>IFERROR(IF(($K$4+(QUOTIENT((표1_58[[#This Row],[스테이지]]-1),$M$4)*$L$4))&gt;$P$3,$P$3,$K$4+(QUOTIENT((표1_58[[#This Row],[스테이지]]-1),$M$4)*$L$4)),"")</f>
        <v>120</v>
      </c>
      <c r="E78" s="6">
        <f>IFERROR(IF(표1_58[[#This Row],[기본 적 공격력]]+표1_58[[#This Row],[공격력]]&gt;$P$3,$P$3,표1_58[[#This Row],[기본 적 공격력]]+표1_58[[#This Row],[공격력]]),"")</f>
        <v>332.5</v>
      </c>
    </row>
    <row r="79" spans="2:5">
      <c r="B79" s="2">
        <v>71</v>
      </c>
      <c r="C79" s="3">
        <f>IFERROR(IF(표1_58[[#This Row],[스테이지]]=1,$K$3,IF($C78&lt;$P$3,($K$3+(표1_58[[#This Row],[스테이지]]-1)*$L$3),$P$3)),"")</f>
        <v>215</v>
      </c>
      <c r="D79" s="2">
        <f>IFERROR(IF(($K$4+(QUOTIENT((표1_58[[#This Row],[스테이지]]-1),$M$4)*$L$4))&gt;$P$3,$P$3,$K$4+(QUOTIENT((표1_58[[#This Row],[스테이지]]-1),$M$4)*$L$4)),"")</f>
        <v>140</v>
      </c>
      <c r="E79" s="6">
        <f>IFERROR(IF(표1_58[[#This Row],[기본 적 공격력]]+표1_58[[#This Row],[공격력]]&gt;$P$3,$P$3,표1_58[[#This Row],[기본 적 공격력]]+표1_58[[#This Row],[공격력]]),"")</f>
        <v>355</v>
      </c>
    </row>
    <row r="80" spans="2:5">
      <c r="B80" s="2">
        <v>72</v>
      </c>
      <c r="C80" s="3">
        <f>IFERROR(IF(표1_58[[#This Row],[스테이지]]=1,$K$3,IF($C79&lt;$P$3,($K$3+(표1_58[[#This Row],[스테이지]]-1)*$L$3),$P$3)),"")</f>
        <v>217.5</v>
      </c>
      <c r="D80" s="2">
        <f>IFERROR(IF(($K$4+(QUOTIENT((표1_58[[#This Row],[스테이지]]-1),$M$4)*$L$4))&gt;$P$3,$P$3,$K$4+(QUOTIENT((표1_58[[#This Row],[스테이지]]-1),$M$4)*$L$4)),"")</f>
        <v>140</v>
      </c>
      <c r="E80" s="6">
        <f>IFERROR(IF(표1_58[[#This Row],[기본 적 공격력]]+표1_58[[#This Row],[공격력]]&gt;$P$3,$P$3,표1_58[[#This Row],[기본 적 공격력]]+표1_58[[#This Row],[공격력]]),"")</f>
        <v>357.5</v>
      </c>
    </row>
    <row r="81" spans="2:5">
      <c r="B81" s="2">
        <v>73</v>
      </c>
      <c r="C81" s="3">
        <f>IFERROR(IF(표1_58[[#This Row],[스테이지]]=1,$K$3,IF($C80&lt;$P$3,($K$3+(표1_58[[#This Row],[스테이지]]-1)*$L$3),$P$3)),"")</f>
        <v>220</v>
      </c>
      <c r="D81" s="2">
        <f>IFERROR(IF(($K$4+(QUOTIENT((표1_58[[#This Row],[스테이지]]-1),$M$4)*$L$4))&gt;$P$3,$P$3,$K$4+(QUOTIENT((표1_58[[#This Row],[스테이지]]-1),$M$4)*$L$4)),"")</f>
        <v>140</v>
      </c>
      <c r="E81" s="6">
        <f>IFERROR(IF(표1_58[[#This Row],[기본 적 공격력]]+표1_58[[#This Row],[공격력]]&gt;$P$3,$P$3,표1_58[[#This Row],[기본 적 공격력]]+표1_58[[#This Row],[공격력]]),"")</f>
        <v>360</v>
      </c>
    </row>
    <row r="82" spans="2:5">
      <c r="B82" s="2">
        <v>74</v>
      </c>
      <c r="C82" s="3">
        <f>IFERROR(IF(표1_58[[#This Row],[스테이지]]=1,$K$3,IF($C81&lt;$P$3,($K$3+(표1_58[[#This Row],[스테이지]]-1)*$L$3),$P$3)),"")</f>
        <v>222.5</v>
      </c>
      <c r="D82" s="2">
        <f>IFERROR(IF(($K$4+(QUOTIENT((표1_58[[#This Row],[스테이지]]-1),$M$4)*$L$4))&gt;$P$3,$P$3,$K$4+(QUOTIENT((표1_58[[#This Row],[스테이지]]-1),$M$4)*$L$4)),"")</f>
        <v>140</v>
      </c>
      <c r="E82" s="6">
        <f>IFERROR(IF(표1_58[[#This Row],[기본 적 공격력]]+표1_58[[#This Row],[공격력]]&gt;$P$3,$P$3,표1_58[[#This Row],[기본 적 공격력]]+표1_58[[#This Row],[공격력]]),"")</f>
        <v>362.5</v>
      </c>
    </row>
    <row r="83" spans="2:5">
      <c r="B83" s="2">
        <v>75</v>
      </c>
      <c r="C83" s="3">
        <f>IFERROR(IF(표1_58[[#This Row],[스테이지]]=1,$K$3,IF($C82&lt;$P$3,($K$3+(표1_58[[#This Row],[스테이지]]-1)*$L$3),$P$3)),"")</f>
        <v>225</v>
      </c>
      <c r="D83" s="2">
        <f>IFERROR(IF(($K$4+(QUOTIENT((표1_58[[#This Row],[스테이지]]-1),$M$4)*$L$4))&gt;$P$3,$P$3,$K$4+(QUOTIENT((표1_58[[#This Row],[스테이지]]-1),$M$4)*$L$4)),"")</f>
        <v>140</v>
      </c>
      <c r="E83" s="6">
        <f>IFERROR(IF(표1_58[[#This Row],[기본 적 공격력]]+표1_58[[#This Row],[공격력]]&gt;$P$3,$P$3,표1_58[[#This Row],[기본 적 공격력]]+표1_58[[#This Row],[공격력]]),"")</f>
        <v>365</v>
      </c>
    </row>
    <row r="84" spans="2:5">
      <c r="B84" s="2">
        <v>76</v>
      </c>
      <c r="C84" s="3">
        <f>IFERROR(IF(표1_58[[#This Row],[스테이지]]=1,$K$3,IF($C83&lt;$P$3,($K$3+(표1_58[[#This Row],[스테이지]]-1)*$L$3),$P$3)),"")</f>
        <v>227.5</v>
      </c>
      <c r="D84" s="2">
        <f>IFERROR(IF(($K$4+(QUOTIENT((표1_58[[#This Row],[스테이지]]-1),$M$4)*$L$4))&gt;$P$3,$P$3,$K$4+(QUOTIENT((표1_58[[#This Row],[스테이지]]-1),$M$4)*$L$4)),"")</f>
        <v>140</v>
      </c>
      <c r="E84" s="6">
        <f>IFERROR(IF(표1_58[[#This Row],[기본 적 공격력]]+표1_58[[#This Row],[공격력]]&gt;$P$3,$P$3,표1_58[[#This Row],[기본 적 공격력]]+표1_58[[#This Row],[공격력]]),"")</f>
        <v>367.5</v>
      </c>
    </row>
    <row r="85" spans="2:5">
      <c r="B85" s="2">
        <v>77</v>
      </c>
      <c r="C85" s="3">
        <f>IFERROR(IF(표1_58[[#This Row],[스테이지]]=1,$K$3,IF($C84&lt;$P$3,($K$3+(표1_58[[#This Row],[스테이지]]-1)*$L$3),$P$3)),"")</f>
        <v>230</v>
      </c>
      <c r="D85" s="2">
        <f>IFERROR(IF(($K$4+(QUOTIENT((표1_58[[#This Row],[스테이지]]-1),$M$4)*$L$4))&gt;$P$3,$P$3,$K$4+(QUOTIENT((표1_58[[#This Row],[스테이지]]-1),$M$4)*$L$4)),"")</f>
        <v>140</v>
      </c>
      <c r="E85" s="6">
        <f>IFERROR(IF(표1_58[[#This Row],[기본 적 공격력]]+표1_58[[#This Row],[공격력]]&gt;$P$3,$P$3,표1_58[[#This Row],[기본 적 공격력]]+표1_58[[#This Row],[공격력]]),"")</f>
        <v>370</v>
      </c>
    </row>
    <row r="86" spans="2:5">
      <c r="B86" s="2">
        <v>78</v>
      </c>
      <c r="C86" s="3">
        <f>IFERROR(IF(표1_58[[#This Row],[스테이지]]=1,$K$3,IF($C85&lt;$P$3,($K$3+(표1_58[[#This Row],[스테이지]]-1)*$L$3),$P$3)),"")</f>
        <v>232.5</v>
      </c>
      <c r="D86" s="2">
        <f>IFERROR(IF(($K$4+(QUOTIENT((표1_58[[#This Row],[스테이지]]-1),$M$4)*$L$4))&gt;$P$3,$P$3,$K$4+(QUOTIENT((표1_58[[#This Row],[스테이지]]-1),$M$4)*$L$4)),"")</f>
        <v>140</v>
      </c>
      <c r="E86" s="6">
        <f>IFERROR(IF(표1_58[[#This Row],[기본 적 공격력]]+표1_58[[#This Row],[공격력]]&gt;$P$3,$P$3,표1_58[[#This Row],[기본 적 공격력]]+표1_58[[#This Row],[공격력]]),"")</f>
        <v>372.5</v>
      </c>
    </row>
    <row r="87" spans="2:5">
      <c r="B87" s="2">
        <v>79</v>
      </c>
      <c r="C87" s="3">
        <f>IFERROR(IF(표1_58[[#This Row],[스테이지]]=1,$K$3,IF($C86&lt;$P$3,($K$3+(표1_58[[#This Row],[스테이지]]-1)*$L$3),$P$3)),"")</f>
        <v>235</v>
      </c>
      <c r="D87" s="2">
        <f>IFERROR(IF(($K$4+(QUOTIENT((표1_58[[#This Row],[스테이지]]-1),$M$4)*$L$4))&gt;$P$3,$P$3,$K$4+(QUOTIENT((표1_58[[#This Row],[스테이지]]-1),$M$4)*$L$4)),"")</f>
        <v>140</v>
      </c>
      <c r="E87" s="6">
        <f>IFERROR(IF(표1_58[[#This Row],[기본 적 공격력]]+표1_58[[#This Row],[공격력]]&gt;$P$3,$P$3,표1_58[[#This Row],[기본 적 공격력]]+표1_58[[#This Row],[공격력]]),"")</f>
        <v>375</v>
      </c>
    </row>
    <row r="88" spans="2:5">
      <c r="B88" s="2">
        <v>80</v>
      </c>
      <c r="C88" s="3">
        <f>IFERROR(IF(표1_58[[#This Row],[스테이지]]=1,$K$3,IF($C87&lt;$P$3,($K$3+(표1_58[[#This Row],[스테이지]]-1)*$L$3),$P$3)),"")</f>
        <v>237.5</v>
      </c>
      <c r="D88" s="2">
        <f>IFERROR(IF(($K$4+(QUOTIENT((표1_58[[#This Row],[스테이지]]-1),$M$4)*$L$4))&gt;$P$3,$P$3,$K$4+(QUOTIENT((표1_58[[#This Row],[스테이지]]-1),$M$4)*$L$4)),"")</f>
        <v>140</v>
      </c>
      <c r="E88" s="6">
        <f>IFERROR(IF(표1_58[[#This Row],[기본 적 공격력]]+표1_58[[#This Row],[공격력]]&gt;$P$3,$P$3,표1_58[[#This Row],[기본 적 공격력]]+표1_58[[#This Row],[공격력]]),"")</f>
        <v>377.5</v>
      </c>
    </row>
    <row r="89" spans="2:5">
      <c r="B89" s="2">
        <v>81</v>
      </c>
      <c r="C89" s="3">
        <f>IFERROR(IF(표1_58[[#This Row],[스테이지]]=1,$K$3,IF($C88&lt;$P$3,($K$3+(표1_58[[#This Row],[스테이지]]-1)*$L$3),$P$3)),"")</f>
        <v>240</v>
      </c>
      <c r="D89" s="2">
        <f>IFERROR(IF(($K$4+(QUOTIENT((표1_58[[#This Row],[스테이지]]-1),$M$4)*$L$4))&gt;$P$3,$P$3,$K$4+(QUOTIENT((표1_58[[#This Row],[스테이지]]-1),$M$4)*$L$4)),"")</f>
        <v>160</v>
      </c>
      <c r="E89" s="6">
        <f>IFERROR(IF(표1_58[[#This Row],[기본 적 공격력]]+표1_58[[#This Row],[공격력]]&gt;$P$3,$P$3,표1_58[[#This Row],[기본 적 공격력]]+표1_58[[#This Row],[공격력]]),"")</f>
        <v>400</v>
      </c>
    </row>
    <row r="90" spans="2:5">
      <c r="B90" s="2">
        <v>82</v>
      </c>
      <c r="C90" s="3">
        <f>IFERROR(IF(표1_58[[#This Row],[스테이지]]=1,$K$3,IF($C89&lt;$P$3,($K$3+(표1_58[[#This Row],[스테이지]]-1)*$L$3),$P$3)),"")</f>
        <v>242.5</v>
      </c>
      <c r="D90" s="2">
        <f>IFERROR(IF(($K$4+(QUOTIENT((표1_58[[#This Row],[스테이지]]-1),$M$4)*$L$4))&gt;$P$3,$P$3,$K$4+(QUOTIENT((표1_58[[#This Row],[스테이지]]-1),$M$4)*$L$4)),"")</f>
        <v>160</v>
      </c>
      <c r="E90" s="6">
        <f>IFERROR(IF(표1_58[[#This Row],[기본 적 공격력]]+표1_58[[#This Row],[공격력]]&gt;$P$3,$P$3,표1_58[[#This Row],[기본 적 공격력]]+표1_58[[#This Row],[공격력]]),"")</f>
        <v>402.5</v>
      </c>
    </row>
    <row r="91" spans="2:5">
      <c r="B91" s="2">
        <v>83</v>
      </c>
      <c r="C91" s="3">
        <f>IFERROR(IF(표1_58[[#This Row],[스테이지]]=1,$K$3,IF($C90&lt;$P$3,($K$3+(표1_58[[#This Row],[스테이지]]-1)*$L$3),$P$3)),"")</f>
        <v>245</v>
      </c>
      <c r="D91" s="2">
        <f>IFERROR(IF(($K$4+(QUOTIENT((표1_58[[#This Row],[스테이지]]-1),$M$4)*$L$4))&gt;$P$3,$P$3,$K$4+(QUOTIENT((표1_58[[#This Row],[스테이지]]-1),$M$4)*$L$4)),"")</f>
        <v>160</v>
      </c>
      <c r="E91" s="6">
        <f>IFERROR(IF(표1_58[[#This Row],[기본 적 공격력]]+표1_58[[#This Row],[공격력]]&gt;$P$3,$P$3,표1_58[[#This Row],[기본 적 공격력]]+표1_58[[#This Row],[공격력]]),"")</f>
        <v>405</v>
      </c>
    </row>
    <row r="92" spans="2:5">
      <c r="B92" s="2">
        <v>84</v>
      </c>
      <c r="C92" s="3">
        <f>IFERROR(IF(표1_58[[#This Row],[스테이지]]=1,$K$3,IF($C91&lt;$P$3,($K$3+(표1_58[[#This Row],[스테이지]]-1)*$L$3),$P$3)),"")</f>
        <v>247.5</v>
      </c>
      <c r="D92" s="2">
        <f>IFERROR(IF(($K$4+(QUOTIENT((표1_58[[#This Row],[스테이지]]-1),$M$4)*$L$4))&gt;$P$3,$P$3,$K$4+(QUOTIENT((표1_58[[#This Row],[스테이지]]-1),$M$4)*$L$4)),"")</f>
        <v>160</v>
      </c>
      <c r="E92" s="6">
        <f>IFERROR(IF(표1_58[[#This Row],[기본 적 공격력]]+표1_58[[#This Row],[공격력]]&gt;$P$3,$P$3,표1_58[[#This Row],[기본 적 공격력]]+표1_58[[#This Row],[공격력]]),"")</f>
        <v>407.5</v>
      </c>
    </row>
    <row r="93" spans="2:5">
      <c r="B93" s="2">
        <v>85</v>
      </c>
      <c r="C93" s="3">
        <f>IFERROR(IF(표1_58[[#This Row],[스테이지]]=1,$K$3,IF($C92&lt;$P$3,($K$3+(표1_58[[#This Row],[스테이지]]-1)*$L$3),$P$3)),"")</f>
        <v>250</v>
      </c>
      <c r="D93" s="2">
        <f>IFERROR(IF(($K$4+(QUOTIENT((표1_58[[#This Row],[스테이지]]-1),$M$4)*$L$4))&gt;$P$3,$P$3,$K$4+(QUOTIENT((표1_58[[#This Row],[스테이지]]-1),$M$4)*$L$4)),"")</f>
        <v>160</v>
      </c>
      <c r="E93" s="6">
        <f>IFERROR(IF(표1_58[[#This Row],[기본 적 공격력]]+표1_58[[#This Row],[공격력]]&gt;$P$3,$P$3,표1_58[[#This Row],[기본 적 공격력]]+표1_58[[#This Row],[공격력]]),"")</f>
        <v>410</v>
      </c>
    </row>
    <row r="94" spans="2:5">
      <c r="B94" s="2">
        <v>86</v>
      </c>
      <c r="C94" s="3">
        <f>IFERROR(IF(표1_58[[#This Row],[스테이지]]=1,$K$3,IF($C93&lt;$P$3,($K$3+(표1_58[[#This Row],[스테이지]]-1)*$L$3),$P$3)),"")</f>
        <v>252.5</v>
      </c>
      <c r="D94" s="2">
        <f>IFERROR(IF(($K$4+(QUOTIENT((표1_58[[#This Row],[스테이지]]-1),$M$4)*$L$4))&gt;$P$3,$P$3,$K$4+(QUOTIENT((표1_58[[#This Row],[스테이지]]-1),$M$4)*$L$4)),"")</f>
        <v>160</v>
      </c>
      <c r="E94" s="6">
        <f>IFERROR(IF(표1_58[[#This Row],[기본 적 공격력]]+표1_58[[#This Row],[공격력]]&gt;$P$3,$P$3,표1_58[[#This Row],[기본 적 공격력]]+표1_58[[#This Row],[공격력]]),"")</f>
        <v>412.5</v>
      </c>
    </row>
    <row r="95" spans="2:5">
      <c r="B95" s="2">
        <v>87</v>
      </c>
      <c r="C95" s="3">
        <f>IFERROR(IF(표1_58[[#This Row],[스테이지]]=1,$K$3,IF($C94&lt;$P$3,($K$3+(표1_58[[#This Row],[스테이지]]-1)*$L$3),$P$3)),"")</f>
        <v>255</v>
      </c>
      <c r="D95" s="2">
        <f>IFERROR(IF(($K$4+(QUOTIENT((표1_58[[#This Row],[스테이지]]-1),$M$4)*$L$4))&gt;$P$3,$P$3,$K$4+(QUOTIENT((표1_58[[#This Row],[스테이지]]-1),$M$4)*$L$4)),"")</f>
        <v>160</v>
      </c>
      <c r="E95" s="6">
        <f>IFERROR(IF(표1_58[[#This Row],[기본 적 공격력]]+표1_58[[#This Row],[공격력]]&gt;$P$3,$P$3,표1_58[[#This Row],[기본 적 공격력]]+표1_58[[#This Row],[공격력]]),"")</f>
        <v>415</v>
      </c>
    </row>
    <row r="96" spans="2:5">
      <c r="B96" s="2">
        <v>88</v>
      </c>
      <c r="C96" s="3">
        <f>IFERROR(IF(표1_58[[#This Row],[스테이지]]=1,$K$3,IF($C95&lt;$P$3,($K$3+(표1_58[[#This Row],[스테이지]]-1)*$L$3),$P$3)),"")</f>
        <v>257.5</v>
      </c>
      <c r="D96" s="2">
        <f>IFERROR(IF(($K$4+(QUOTIENT((표1_58[[#This Row],[스테이지]]-1),$M$4)*$L$4))&gt;$P$3,$P$3,$K$4+(QUOTIENT((표1_58[[#This Row],[스테이지]]-1),$M$4)*$L$4)),"")</f>
        <v>160</v>
      </c>
      <c r="E96" s="6">
        <f>IFERROR(IF(표1_58[[#This Row],[기본 적 공격력]]+표1_58[[#This Row],[공격력]]&gt;$P$3,$P$3,표1_58[[#This Row],[기본 적 공격력]]+표1_58[[#This Row],[공격력]]),"")</f>
        <v>417.5</v>
      </c>
    </row>
    <row r="97" spans="2:5">
      <c r="B97" s="2">
        <v>89</v>
      </c>
      <c r="C97" s="3">
        <f>IFERROR(IF(표1_58[[#This Row],[스테이지]]=1,$K$3,IF($C96&lt;$P$3,($K$3+(표1_58[[#This Row],[스테이지]]-1)*$L$3),$P$3)),"")</f>
        <v>260</v>
      </c>
      <c r="D97" s="2">
        <f>IFERROR(IF(($K$4+(QUOTIENT((표1_58[[#This Row],[스테이지]]-1),$M$4)*$L$4))&gt;$P$3,$P$3,$K$4+(QUOTIENT((표1_58[[#This Row],[스테이지]]-1),$M$4)*$L$4)),"")</f>
        <v>160</v>
      </c>
      <c r="E97" s="6">
        <f>IFERROR(IF(표1_58[[#This Row],[기본 적 공격력]]+표1_58[[#This Row],[공격력]]&gt;$P$3,$P$3,표1_58[[#This Row],[기본 적 공격력]]+표1_58[[#This Row],[공격력]]),"")</f>
        <v>420</v>
      </c>
    </row>
    <row r="98" spans="2:5">
      <c r="B98" s="2">
        <v>90</v>
      </c>
      <c r="C98" s="3">
        <f>IFERROR(IF(표1_58[[#This Row],[스테이지]]=1,$K$3,IF($C97&lt;$P$3,($K$3+(표1_58[[#This Row],[스테이지]]-1)*$L$3),$P$3)),"")</f>
        <v>262.5</v>
      </c>
      <c r="D98" s="2">
        <f>IFERROR(IF(($K$4+(QUOTIENT((표1_58[[#This Row],[스테이지]]-1),$M$4)*$L$4))&gt;$P$3,$P$3,$K$4+(QUOTIENT((표1_58[[#This Row],[스테이지]]-1),$M$4)*$L$4)),"")</f>
        <v>160</v>
      </c>
      <c r="E98" s="6">
        <f>IFERROR(IF(표1_58[[#This Row],[기본 적 공격력]]+표1_58[[#This Row],[공격력]]&gt;$P$3,$P$3,표1_58[[#This Row],[기본 적 공격력]]+표1_58[[#This Row],[공격력]]),"")</f>
        <v>422.5</v>
      </c>
    </row>
    <row r="99" spans="2:5">
      <c r="B99" s="2">
        <v>91</v>
      </c>
      <c r="C99" s="3">
        <f>IFERROR(IF(표1_58[[#This Row],[스테이지]]=1,$K$3,IF($C98&lt;$P$3,($K$3+(표1_58[[#This Row],[스테이지]]-1)*$L$3),$P$3)),"")</f>
        <v>265</v>
      </c>
      <c r="D99" s="2">
        <f>IFERROR(IF(($K$4+(QUOTIENT((표1_58[[#This Row],[스테이지]]-1),$M$4)*$L$4))&gt;$P$3,$P$3,$K$4+(QUOTIENT((표1_58[[#This Row],[스테이지]]-1),$M$4)*$L$4)),"")</f>
        <v>180</v>
      </c>
      <c r="E99" s="6">
        <f>IFERROR(IF(표1_58[[#This Row],[기본 적 공격력]]+표1_58[[#This Row],[공격력]]&gt;$P$3,$P$3,표1_58[[#This Row],[기본 적 공격력]]+표1_58[[#This Row],[공격력]]),"")</f>
        <v>445</v>
      </c>
    </row>
    <row r="100" spans="2:5">
      <c r="B100" s="2">
        <v>92</v>
      </c>
      <c r="C100" s="3">
        <f>IFERROR(IF(표1_58[[#This Row],[스테이지]]=1,$K$3,IF($C99&lt;$P$3,($K$3+(표1_58[[#This Row],[스테이지]]-1)*$L$3),$P$3)),"")</f>
        <v>267.5</v>
      </c>
      <c r="D100" s="2">
        <f>IFERROR(IF(($K$4+(QUOTIENT((표1_58[[#This Row],[스테이지]]-1),$M$4)*$L$4))&gt;$P$3,$P$3,$K$4+(QUOTIENT((표1_58[[#This Row],[스테이지]]-1),$M$4)*$L$4)),"")</f>
        <v>180</v>
      </c>
      <c r="E100" s="6">
        <f>IFERROR(IF(표1_58[[#This Row],[기본 적 공격력]]+표1_58[[#This Row],[공격력]]&gt;$P$3,$P$3,표1_58[[#This Row],[기본 적 공격력]]+표1_58[[#This Row],[공격력]]),"")</f>
        <v>447.5</v>
      </c>
    </row>
    <row r="101" spans="2:5">
      <c r="B101" s="2">
        <v>93</v>
      </c>
      <c r="C101" s="3">
        <f>IFERROR(IF(표1_58[[#This Row],[스테이지]]=1,$K$3,IF($C100&lt;$P$3,($K$3+(표1_58[[#This Row],[스테이지]]-1)*$L$3),$P$3)),"")</f>
        <v>270</v>
      </c>
      <c r="D101" s="2">
        <f>IFERROR(IF(($K$4+(QUOTIENT((표1_58[[#This Row],[스테이지]]-1),$M$4)*$L$4))&gt;$P$3,$P$3,$K$4+(QUOTIENT((표1_58[[#This Row],[스테이지]]-1),$M$4)*$L$4)),"")</f>
        <v>180</v>
      </c>
      <c r="E101" s="6">
        <f>IFERROR(IF(표1_58[[#This Row],[기본 적 공격력]]+표1_58[[#This Row],[공격력]]&gt;$P$3,$P$3,표1_58[[#This Row],[기본 적 공격력]]+표1_58[[#This Row],[공격력]]),"")</f>
        <v>450</v>
      </c>
    </row>
    <row r="102" spans="2:5">
      <c r="B102" s="2">
        <v>94</v>
      </c>
      <c r="C102" s="3">
        <f>IFERROR(IF(표1_58[[#This Row],[스테이지]]=1,$K$3,IF($C101&lt;$P$3,($K$3+(표1_58[[#This Row],[스테이지]]-1)*$L$3),$P$3)),"")</f>
        <v>272.5</v>
      </c>
      <c r="D102" s="2">
        <f>IFERROR(IF(($K$4+(QUOTIENT((표1_58[[#This Row],[스테이지]]-1),$M$4)*$L$4))&gt;$P$3,$P$3,$K$4+(QUOTIENT((표1_58[[#This Row],[스테이지]]-1),$M$4)*$L$4)),"")</f>
        <v>180</v>
      </c>
      <c r="E102" s="6">
        <f>IFERROR(IF(표1_58[[#This Row],[기본 적 공격력]]+표1_58[[#This Row],[공격력]]&gt;$P$3,$P$3,표1_58[[#This Row],[기본 적 공격력]]+표1_58[[#This Row],[공격력]]),"")</f>
        <v>452.5</v>
      </c>
    </row>
    <row r="103" spans="2:5">
      <c r="B103" s="2">
        <v>95</v>
      </c>
      <c r="C103" s="3">
        <f>IFERROR(IF(표1_58[[#This Row],[스테이지]]=1,$K$3,IF($C102&lt;$P$3,($K$3+(표1_58[[#This Row],[스테이지]]-1)*$L$3),$P$3)),"")</f>
        <v>275</v>
      </c>
      <c r="D103" s="2">
        <f>IFERROR(IF(($K$4+(QUOTIENT((표1_58[[#This Row],[스테이지]]-1),$M$4)*$L$4))&gt;$P$3,$P$3,$K$4+(QUOTIENT((표1_58[[#This Row],[스테이지]]-1),$M$4)*$L$4)),"")</f>
        <v>180</v>
      </c>
      <c r="E103" s="6">
        <f>IFERROR(IF(표1_58[[#This Row],[기본 적 공격력]]+표1_58[[#This Row],[공격력]]&gt;$P$3,$P$3,표1_58[[#This Row],[기본 적 공격력]]+표1_58[[#This Row],[공격력]]),"")</f>
        <v>455</v>
      </c>
    </row>
    <row r="104" spans="2:5">
      <c r="B104" s="2">
        <v>96</v>
      </c>
      <c r="C104" s="3">
        <f>IFERROR(IF(표1_58[[#This Row],[스테이지]]=1,$K$3,IF($C103&lt;$P$3,($K$3+(표1_58[[#This Row],[스테이지]]-1)*$L$3),$P$3)),"")</f>
        <v>277.5</v>
      </c>
      <c r="D104" s="2">
        <f>IFERROR(IF(($K$4+(QUOTIENT((표1_58[[#This Row],[스테이지]]-1),$M$4)*$L$4))&gt;$P$3,$P$3,$K$4+(QUOTIENT((표1_58[[#This Row],[스테이지]]-1),$M$4)*$L$4)),"")</f>
        <v>180</v>
      </c>
      <c r="E104" s="6">
        <f>IFERROR(IF(표1_58[[#This Row],[기본 적 공격력]]+표1_58[[#This Row],[공격력]]&gt;$P$3,$P$3,표1_58[[#This Row],[기본 적 공격력]]+표1_58[[#This Row],[공격력]]),"")</f>
        <v>457.5</v>
      </c>
    </row>
    <row r="105" spans="2:5">
      <c r="B105" s="2">
        <v>97</v>
      </c>
      <c r="C105" s="3">
        <f>IFERROR(IF(표1_58[[#This Row],[스테이지]]=1,$K$3,IF($C104&lt;$P$3,($K$3+(표1_58[[#This Row],[스테이지]]-1)*$L$3),$P$3)),"")</f>
        <v>280</v>
      </c>
      <c r="D105" s="2">
        <f>IFERROR(IF(($K$4+(QUOTIENT((표1_58[[#This Row],[스테이지]]-1),$M$4)*$L$4))&gt;$P$3,$P$3,$K$4+(QUOTIENT((표1_58[[#This Row],[스테이지]]-1),$M$4)*$L$4)),"")</f>
        <v>180</v>
      </c>
      <c r="E105" s="6">
        <f>IFERROR(IF(표1_58[[#This Row],[기본 적 공격력]]+표1_58[[#This Row],[공격력]]&gt;$P$3,$P$3,표1_58[[#This Row],[기본 적 공격력]]+표1_58[[#This Row],[공격력]]),"")</f>
        <v>460</v>
      </c>
    </row>
    <row r="106" spans="2:5">
      <c r="B106" s="2">
        <v>98</v>
      </c>
      <c r="C106" s="3">
        <f>IFERROR(IF(표1_58[[#This Row],[스테이지]]=1,$K$3,IF($C105&lt;$P$3,($K$3+(표1_58[[#This Row],[스테이지]]-1)*$L$3),$P$3)),"")</f>
        <v>282.5</v>
      </c>
      <c r="D106" s="2">
        <f>IFERROR(IF(($K$4+(QUOTIENT((표1_58[[#This Row],[스테이지]]-1),$M$4)*$L$4))&gt;$P$3,$P$3,$K$4+(QUOTIENT((표1_58[[#This Row],[스테이지]]-1),$M$4)*$L$4)),"")</f>
        <v>180</v>
      </c>
      <c r="E106" s="6">
        <f>IFERROR(IF(표1_58[[#This Row],[기본 적 공격력]]+표1_58[[#This Row],[공격력]]&gt;$P$3,$P$3,표1_58[[#This Row],[기본 적 공격력]]+표1_58[[#This Row],[공격력]]),"")</f>
        <v>462.5</v>
      </c>
    </row>
    <row r="107" spans="2:5">
      <c r="B107" s="2">
        <v>99</v>
      </c>
      <c r="C107" s="3">
        <f>IFERROR(IF(표1_58[[#This Row],[스테이지]]=1,$K$3,IF($C106&lt;$P$3,($K$3+(표1_58[[#This Row],[스테이지]]-1)*$L$3),$P$3)),"")</f>
        <v>285</v>
      </c>
      <c r="D107" s="2">
        <f>IFERROR(IF(($K$4+(QUOTIENT((표1_58[[#This Row],[스테이지]]-1),$M$4)*$L$4))&gt;$P$3,$P$3,$K$4+(QUOTIENT((표1_58[[#This Row],[스테이지]]-1),$M$4)*$L$4)),"")</f>
        <v>180</v>
      </c>
      <c r="E107" s="6">
        <f>IFERROR(IF(표1_58[[#This Row],[기본 적 공격력]]+표1_58[[#This Row],[공격력]]&gt;$P$3,$P$3,표1_58[[#This Row],[기본 적 공격력]]+표1_58[[#This Row],[공격력]]),"")</f>
        <v>465</v>
      </c>
    </row>
    <row r="108" spans="2:5">
      <c r="B108" s="2">
        <v>100</v>
      </c>
      <c r="C108" s="3">
        <f>IFERROR(IF(표1_58[[#This Row],[스테이지]]=1,$K$3,IF($C107&lt;$P$3,($K$3+(표1_58[[#This Row],[스테이지]]-1)*$L$3),$P$3)),"")</f>
        <v>287.5</v>
      </c>
      <c r="D108" s="2">
        <f>IFERROR(IF(($K$4+(QUOTIENT((표1_58[[#This Row],[스테이지]]-1),$M$4)*$L$4))&gt;$P$3,$P$3,$K$4+(QUOTIENT((표1_58[[#This Row],[스테이지]]-1),$M$4)*$L$4)),"")</f>
        <v>180</v>
      </c>
      <c r="E108" s="6">
        <f>IFERROR(IF(표1_58[[#This Row],[기본 적 공격력]]+표1_58[[#This Row],[공격력]]&gt;$P$3,$P$3,표1_58[[#This Row],[기본 적 공격력]]+표1_58[[#This Row],[공격력]]),"")</f>
        <v>467.5</v>
      </c>
    </row>
    <row r="109" spans="2:5">
      <c r="B109" s="2">
        <v>101</v>
      </c>
      <c r="C109" s="3">
        <f>IFERROR(IF(표1_58[[#This Row],[스테이지]]=1,$K$3,IF($C108&lt;$P$3,($K$3+(표1_58[[#This Row],[스테이지]]-1)*$L$3),$P$3)),"")</f>
        <v>290</v>
      </c>
      <c r="D109" s="2">
        <f>IFERROR(IF(($K$4+(QUOTIENT((표1_58[[#This Row],[스테이지]]-1),$M$4)*$L$4))&gt;$P$3,$P$3,$K$4+(QUOTIENT((표1_58[[#This Row],[스테이지]]-1),$M$4)*$L$4)),"")</f>
        <v>200</v>
      </c>
      <c r="E109" s="6">
        <f>IFERROR(IF(표1_58[[#This Row],[기본 적 공격력]]+표1_58[[#This Row],[공격력]]&gt;$P$3,$P$3,표1_58[[#This Row],[기본 적 공격력]]+표1_58[[#This Row],[공격력]]),"")</f>
        <v>490</v>
      </c>
    </row>
    <row r="110" spans="2:5">
      <c r="B110" s="2">
        <v>102</v>
      </c>
      <c r="C110" s="3">
        <f>IFERROR(IF(표1_58[[#This Row],[스테이지]]=1,$K$3,IF($C109&lt;$P$3,($K$3+(표1_58[[#This Row],[스테이지]]-1)*$L$3),$P$3)),"")</f>
        <v>292.5</v>
      </c>
      <c r="D110" s="2">
        <f>IFERROR(IF(($K$4+(QUOTIENT((표1_58[[#This Row],[스테이지]]-1),$M$4)*$L$4))&gt;$P$3,$P$3,$K$4+(QUOTIENT((표1_58[[#This Row],[스테이지]]-1),$M$4)*$L$4)),"")</f>
        <v>200</v>
      </c>
      <c r="E110" s="6">
        <f>IFERROR(IF(표1_58[[#This Row],[기본 적 공격력]]+표1_58[[#This Row],[공격력]]&gt;$P$3,$P$3,표1_58[[#This Row],[기본 적 공격력]]+표1_58[[#This Row],[공격력]]),"")</f>
        <v>492.5</v>
      </c>
    </row>
    <row r="111" spans="2:5">
      <c r="B111" s="2">
        <v>103</v>
      </c>
      <c r="C111" s="3">
        <f>IFERROR(IF(표1_58[[#This Row],[스테이지]]=1,$K$3,IF($C110&lt;$P$3,($K$3+(표1_58[[#This Row],[스테이지]]-1)*$L$3),$P$3)),"")</f>
        <v>295</v>
      </c>
      <c r="D111" s="2">
        <f>IFERROR(IF(($K$4+(QUOTIENT((표1_58[[#This Row],[스테이지]]-1),$M$4)*$L$4))&gt;$P$3,$P$3,$K$4+(QUOTIENT((표1_58[[#This Row],[스테이지]]-1),$M$4)*$L$4)),"")</f>
        <v>200</v>
      </c>
      <c r="E111" s="6">
        <f>IFERROR(IF(표1_58[[#This Row],[기본 적 공격력]]+표1_58[[#This Row],[공격력]]&gt;$P$3,$P$3,표1_58[[#This Row],[기본 적 공격력]]+표1_58[[#This Row],[공격력]]),"")</f>
        <v>495</v>
      </c>
    </row>
    <row r="112" spans="2:5">
      <c r="B112" s="2">
        <v>104</v>
      </c>
      <c r="C112" s="3">
        <f>IFERROR(IF(표1_58[[#This Row],[스테이지]]=1,$K$3,IF($C111&lt;$P$3,($K$3+(표1_58[[#This Row],[스테이지]]-1)*$L$3),$P$3)),"")</f>
        <v>297.5</v>
      </c>
      <c r="D112" s="2">
        <f>IFERROR(IF(($K$4+(QUOTIENT((표1_58[[#This Row],[스테이지]]-1),$M$4)*$L$4))&gt;$P$3,$P$3,$K$4+(QUOTIENT((표1_58[[#This Row],[스테이지]]-1),$M$4)*$L$4)),"")</f>
        <v>200</v>
      </c>
      <c r="E112" s="6">
        <f>IFERROR(IF(표1_58[[#This Row],[기본 적 공격력]]+표1_58[[#This Row],[공격력]]&gt;$P$3,$P$3,표1_58[[#This Row],[기본 적 공격력]]+표1_58[[#This Row],[공격력]]),"")</f>
        <v>497.5</v>
      </c>
    </row>
    <row r="113" spans="2:5">
      <c r="B113" s="2">
        <v>105</v>
      </c>
      <c r="C113" s="3">
        <f>IFERROR(IF(표1_58[[#This Row],[스테이지]]=1,$K$3,IF($C112&lt;$P$3,($K$3+(표1_58[[#This Row],[스테이지]]-1)*$L$3),$P$3)),"")</f>
        <v>300</v>
      </c>
      <c r="D113" s="2">
        <f>IFERROR(IF(($K$4+(QUOTIENT((표1_58[[#This Row],[스테이지]]-1),$M$4)*$L$4))&gt;$P$3,$P$3,$K$4+(QUOTIENT((표1_58[[#This Row],[스테이지]]-1),$M$4)*$L$4)),"")</f>
        <v>200</v>
      </c>
      <c r="E113" s="6">
        <f>IFERROR(IF(표1_58[[#This Row],[기본 적 공격력]]+표1_58[[#This Row],[공격력]]&gt;$P$3,$P$3,표1_58[[#This Row],[기본 적 공격력]]+표1_58[[#This Row],[공격력]]),"")</f>
        <v>500</v>
      </c>
    </row>
    <row r="114" spans="2:5">
      <c r="B114" s="2">
        <v>106</v>
      </c>
      <c r="C114" s="3">
        <f>IFERROR(IF(표1_58[[#This Row],[스테이지]]=1,$K$3,IF($C113&lt;$P$3,($K$3+(표1_58[[#This Row],[스테이지]]-1)*$L$3),$P$3)),"")</f>
        <v>302.5</v>
      </c>
      <c r="D114" s="2">
        <f>IFERROR(IF(($K$4+(QUOTIENT((표1_58[[#This Row],[스테이지]]-1),$M$4)*$L$4))&gt;$P$3,$P$3,$K$4+(QUOTIENT((표1_58[[#This Row],[스테이지]]-1),$M$4)*$L$4)),"")</f>
        <v>200</v>
      </c>
      <c r="E114" s="6">
        <f>IFERROR(IF(표1_58[[#This Row],[기본 적 공격력]]+표1_58[[#This Row],[공격력]]&gt;$P$3,$P$3,표1_58[[#This Row],[기본 적 공격력]]+표1_58[[#This Row],[공격력]]),"")</f>
        <v>502.5</v>
      </c>
    </row>
    <row r="115" spans="2:5">
      <c r="B115" s="2">
        <v>107</v>
      </c>
      <c r="C115" s="3">
        <f>IFERROR(IF(표1_58[[#This Row],[스테이지]]=1,$K$3,IF($C114&lt;$P$3,($K$3+(표1_58[[#This Row],[스테이지]]-1)*$L$3),$P$3)),"")</f>
        <v>305</v>
      </c>
      <c r="D115" s="2">
        <f>IFERROR(IF(($K$4+(QUOTIENT((표1_58[[#This Row],[스테이지]]-1),$M$4)*$L$4))&gt;$P$3,$P$3,$K$4+(QUOTIENT((표1_58[[#This Row],[스테이지]]-1),$M$4)*$L$4)),"")</f>
        <v>200</v>
      </c>
      <c r="E115" s="6">
        <f>IFERROR(IF(표1_58[[#This Row],[기본 적 공격력]]+표1_58[[#This Row],[공격력]]&gt;$P$3,$P$3,표1_58[[#This Row],[기본 적 공격력]]+표1_58[[#This Row],[공격력]]),"")</f>
        <v>505</v>
      </c>
    </row>
    <row r="116" spans="2:5">
      <c r="B116" s="2">
        <v>108</v>
      </c>
      <c r="C116" s="3">
        <f>IFERROR(IF(표1_58[[#This Row],[스테이지]]=1,$K$3,IF($C115&lt;$P$3,($K$3+(표1_58[[#This Row],[스테이지]]-1)*$L$3),$P$3)),"")</f>
        <v>307.5</v>
      </c>
      <c r="D116" s="2">
        <f>IFERROR(IF(($K$4+(QUOTIENT((표1_58[[#This Row],[스테이지]]-1),$M$4)*$L$4))&gt;$P$3,$P$3,$K$4+(QUOTIENT((표1_58[[#This Row],[스테이지]]-1),$M$4)*$L$4)),"")</f>
        <v>200</v>
      </c>
      <c r="E116" s="6">
        <f>IFERROR(IF(표1_58[[#This Row],[기본 적 공격력]]+표1_58[[#This Row],[공격력]]&gt;$P$3,$P$3,표1_58[[#This Row],[기본 적 공격력]]+표1_58[[#This Row],[공격력]]),"")</f>
        <v>507.5</v>
      </c>
    </row>
    <row r="117" spans="2:5">
      <c r="B117" s="2">
        <v>109</v>
      </c>
      <c r="C117" s="3">
        <f>IFERROR(IF(표1_58[[#This Row],[스테이지]]=1,$K$3,IF($C116&lt;$P$3,($K$3+(표1_58[[#This Row],[스테이지]]-1)*$L$3),$P$3)),"")</f>
        <v>310</v>
      </c>
      <c r="D117" s="2">
        <f>IFERROR(IF(($K$4+(QUOTIENT((표1_58[[#This Row],[스테이지]]-1),$M$4)*$L$4))&gt;$P$3,$P$3,$K$4+(QUOTIENT((표1_58[[#This Row],[스테이지]]-1),$M$4)*$L$4)),"")</f>
        <v>200</v>
      </c>
      <c r="E117" s="6">
        <f>IFERROR(IF(표1_58[[#This Row],[기본 적 공격력]]+표1_58[[#This Row],[공격력]]&gt;$P$3,$P$3,표1_58[[#This Row],[기본 적 공격력]]+표1_58[[#This Row],[공격력]]),"")</f>
        <v>510</v>
      </c>
    </row>
    <row r="118" spans="2:5">
      <c r="B118" s="2">
        <v>110</v>
      </c>
      <c r="C118" s="3">
        <f>IFERROR(IF(표1_58[[#This Row],[스테이지]]=1,$K$3,IF($C117&lt;$P$3,($K$3+(표1_58[[#This Row],[스테이지]]-1)*$L$3),$P$3)),"")</f>
        <v>312.5</v>
      </c>
      <c r="D118" s="2">
        <f>IFERROR(IF(($K$4+(QUOTIENT((표1_58[[#This Row],[스테이지]]-1),$M$4)*$L$4))&gt;$P$3,$P$3,$K$4+(QUOTIENT((표1_58[[#This Row],[스테이지]]-1),$M$4)*$L$4)),"")</f>
        <v>200</v>
      </c>
      <c r="E118" s="6">
        <f>IFERROR(IF(표1_58[[#This Row],[기본 적 공격력]]+표1_58[[#This Row],[공격력]]&gt;$P$3,$P$3,표1_58[[#This Row],[기본 적 공격력]]+표1_58[[#This Row],[공격력]]),"")</f>
        <v>512.5</v>
      </c>
    </row>
    <row r="119" spans="2:5">
      <c r="B119" s="2">
        <v>111</v>
      </c>
      <c r="C119" s="3">
        <f>IFERROR(IF(표1_58[[#This Row],[스테이지]]=1,$K$3,IF($C118&lt;$P$3,($K$3+(표1_58[[#This Row],[스테이지]]-1)*$L$3),$P$3)),"")</f>
        <v>315</v>
      </c>
      <c r="D119" s="2">
        <f>IFERROR(IF(($K$4+(QUOTIENT((표1_58[[#This Row],[스테이지]]-1),$M$4)*$L$4))&gt;$P$3,$P$3,$K$4+(QUOTIENT((표1_58[[#This Row],[스테이지]]-1),$M$4)*$L$4)),"")</f>
        <v>220</v>
      </c>
      <c r="E119" s="6">
        <f>IFERROR(IF(표1_58[[#This Row],[기본 적 공격력]]+표1_58[[#This Row],[공격력]]&gt;$P$3,$P$3,표1_58[[#This Row],[기본 적 공격력]]+표1_58[[#This Row],[공격력]]),"")</f>
        <v>535</v>
      </c>
    </row>
    <row r="120" spans="2:5">
      <c r="B120" s="2">
        <v>112</v>
      </c>
      <c r="C120" s="3">
        <f>IFERROR(IF(표1_58[[#This Row],[스테이지]]=1,$K$3,IF($C119&lt;$P$3,($K$3+(표1_58[[#This Row],[스테이지]]-1)*$L$3),$P$3)),"")</f>
        <v>317.5</v>
      </c>
      <c r="D120" s="2">
        <f>IFERROR(IF(($K$4+(QUOTIENT((표1_58[[#This Row],[스테이지]]-1),$M$4)*$L$4))&gt;$P$3,$P$3,$K$4+(QUOTIENT((표1_58[[#This Row],[스테이지]]-1),$M$4)*$L$4)),"")</f>
        <v>220</v>
      </c>
      <c r="E120" s="6">
        <f>IFERROR(IF(표1_58[[#This Row],[기본 적 공격력]]+표1_58[[#This Row],[공격력]]&gt;$P$3,$P$3,표1_58[[#This Row],[기본 적 공격력]]+표1_58[[#This Row],[공격력]]),"")</f>
        <v>537.5</v>
      </c>
    </row>
    <row r="121" spans="2:5">
      <c r="B121" s="2">
        <v>113</v>
      </c>
      <c r="C121" s="3">
        <f>IFERROR(IF(표1_58[[#This Row],[스테이지]]=1,$K$3,IF($C120&lt;$P$3,($K$3+(표1_58[[#This Row],[스테이지]]-1)*$L$3),$P$3)),"")</f>
        <v>320</v>
      </c>
      <c r="D121" s="2">
        <f>IFERROR(IF(($K$4+(QUOTIENT((표1_58[[#This Row],[스테이지]]-1),$M$4)*$L$4))&gt;$P$3,$P$3,$K$4+(QUOTIENT((표1_58[[#This Row],[스테이지]]-1),$M$4)*$L$4)),"")</f>
        <v>220</v>
      </c>
      <c r="E121" s="6">
        <f>IFERROR(IF(표1_58[[#This Row],[기본 적 공격력]]+표1_58[[#This Row],[공격력]]&gt;$P$3,$P$3,표1_58[[#This Row],[기본 적 공격력]]+표1_58[[#This Row],[공격력]]),"")</f>
        <v>540</v>
      </c>
    </row>
    <row r="122" spans="2:5">
      <c r="B122" s="2">
        <v>114</v>
      </c>
      <c r="C122" s="3">
        <f>IFERROR(IF(표1_58[[#This Row],[스테이지]]=1,$K$3,IF($C121&lt;$P$3,($K$3+(표1_58[[#This Row],[스테이지]]-1)*$L$3),$P$3)),"")</f>
        <v>322.5</v>
      </c>
      <c r="D122" s="2">
        <f>IFERROR(IF(($K$4+(QUOTIENT((표1_58[[#This Row],[스테이지]]-1),$M$4)*$L$4))&gt;$P$3,$P$3,$K$4+(QUOTIENT((표1_58[[#This Row],[스테이지]]-1),$M$4)*$L$4)),"")</f>
        <v>220</v>
      </c>
      <c r="E122" s="6">
        <f>IFERROR(IF(표1_58[[#This Row],[기본 적 공격력]]+표1_58[[#This Row],[공격력]]&gt;$P$3,$P$3,표1_58[[#This Row],[기본 적 공격력]]+표1_58[[#This Row],[공격력]]),"")</f>
        <v>542.5</v>
      </c>
    </row>
    <row r="123" spans="2:5">
      <c r="B123" s="2">
        <v>115</v>
      </c>
      <c r="C123" s="3">
        <f>IFERROR(IF(표1_58[[#This Row],[스테이지]]=1,$K$3,IF($C122&lt;$P$3,($K$3+(표1_58[[#This Row],[스테이지]]-1)*$L$3),$P$3)),"")</f>
        <v>325</v>
      </c>
      <c r="D123" s="2">
        <f>IFERROR(IF(($K$4+(QUOTIENT((표1_58[[#This Row],[스테이지]]-1),$M$4)*$L$4))&gt;$P$3,$P$3,$K$4+(QUOTIENT((표1_58[[#This Row],[스테이지]]-1),$M$4)*$L$4)),"")</f>
        <v>220</v>
      </c>
      <c r="E123" s="6">
        <f>IFERROR(IF(표1_58[[#This Row],[기본 적 공격력]]+표1_58[[#This Row],[공격력]]&gt;$P$3,$P$3,표1_58[[#This Row],[기본 적 공격력]]+표1_58[[#This Row],[공격력]]),"")</f>
        <v>545</v>
      </c>
    </row>
    <row r="124" spans="2:5">
      <c r="B124" s="2">
        <v>116</v>
      </c>
      <c r="C124" s="3">
        <f>IFERROR(IF(표1_58[[#This Row],[스테이지]]=1,$K$3,IF($C123&lt;$P$3,($K$3+(표1_58[[#This Row],[스테이지]]-1)*$L$3),$P$3)),"")</f>
        <v>327.5</v>
      </c>
      <c r="D124" s="2">
        <f>IFERROR(IF(($K$4+(QUOTIENT((표1_58[[#This Row],[스테이지]]-1),$M$4)*$L$4))&gt;$P$3,$P$3,$K$4+(QUOTIENT((표1_58[[#This Row],[스테이지]]-1),$M$4)*$L$4)),"")</f>
        <v>220</v>
      </c>
      <c r="E124" s="6">
        <f>IFERROR(IF(표1_58[[#This Row],[기본 적 공격력]]+표1_58[[#This Row],[공격력]]&gt;$P$3,$P$3,표1_58[[#This Row],[기본 적 공격력]]+표1_58[[#This Row],[공격력]]),"")</f>
        <v>547.5</v>
      </c>
    </row>
    <row r="125" spans="2:5">
      <c r="B125" s="2">
        <v>117</v>
      </c>
      <c r="C125" s="3">
        <f>IFERROR(IF(표1_58[[#This Row],[스테이지]]=1,$K$3,IF($C124&lt;$P$3,($K$3+(표1_58[[#This Row],[스테이지]]-1)*$L$3),$P$3)),"")</f>
        <v>330</v>
      </c>
      <c r="D125" s="2">
        <f>IFERROR(IF(($K$4+(QUOTIENT((표1_58[[#This Row],[스테이지]]-1),$M$4)*$L$4))&gt;$P$3,$P$3,$K$4+(QUOTIENT((표1_58[[#This Row],[스테이지]]-1),$M$4)*$L$4)),"")</f>
        <v>220</v>
      </c>
      <c r="E125" s="6">
        <f>IFERROR(IF(표1_58[[#This Row],[기본 적 공격력]]+표1_58[[#This Row],[공격력]]&gt;$P$3,$P$3,표1_58[[#This Row],[기본 적 공격력]]+표1_58[[#This Row],[공격력]]),"")</f>
        <v>550</v>
      </c>
    </row>
    <row r="126" spans="2:5">
      <c r="B126" s="2">
        <v>118</v>
      </c>
      <c r="C126" s="3">
        <f>IFERROR(IF(표1_58[[#This Row],[스테이지]]=1,$K$3,IF($C125&lt;$P$3,($K$3+(표1_58[[#This Row],[스테이지]]-1)*$L$3),$P$3)),"")</f>
        <v>332.5</v>
      </c>
      <c r="D126" s="2">
        <f>IFERROR(IF(($K$4+(QUOTIENT((표1_58[[#This Row],[스테이지]]-1),$M$4)*$L$4))&gt;$P$3,$P$3,$K$4+(QUOTIENT((표1_58[[#This Row],[스테이지]]-1),$M$4)*$L$4)),"")</f>
        <v>220</v>
      </c>
      <c r="E126" s="6">
        <f>IFERROR(IF(표1_58[[#This Row],[기본 적 공격력]]+표1_58[[#This Row],[공격력]]&gt;$P$3,$P$3,표1_58[[#This Row],[기본 적 공격력]]+표1_58[[#This Row],[공격력]]),"")</f>
        <v>552.5</v>
      </c>
    </row>
    <row r="127" spans="2:5">
      <c r="B127" s="2">
        <v>119</v>
      </c>
      <c r="C127" s="3">
        <f>IFERROR(IF(표1_58[[#This Row],[스테이지]]=1,$K$3,IF($C126&lt;$P$3,($K$3+(표1_58[[#This Row],[스테이지]]-1)*$L$3),$P$3)),"")</f>
        <v>335</v>
      </c>
      <c r="D127" s="2">
        <f>IFERROR(IF(($K$4+(QUOTIENT((표1_58[[#This Row],[스테이지]]-1),$M$4)*$L$4))&gt;$P$3,$P$3,$K$4+(QUOTIENT((표1_58[[#This Row],[스테이지]]-1),$M$4)*$L$4)),"")</f>
        <v>220</v>
      </c>
      <c r="E127" s="6">
        <f>IFERROR(IF(표1_58[[#This Row],[기본 적 공격력]]+표1_58[[#This Row],[공격력]]&gt;$P$3,$P$3,표1_58[[#This Row],[기본 적 공격력]]+표1_58[[#This Row],[공격력]]),"")</f>
        <v>555</v>
      </c>
    </row>
    <row r="128" spans="2:5">
      <c r="B128" s="2">
        <v>120</v>
      </c>
      <c r="C128" s="3">
        <f>IFERROR(IF(표1_58[[#This Row],[스테이지]]=1,$K$3,IF($C127&lt;$P$3,($K$3+(표1_58[[#This Row],[스테이지]]-1)*$L$3),$P$3)),"")</f>
        <v>337.5</v>
      </c>
      <c r="D128" s="2">
        <f>IFERROR(IF(($K$4+(QUOTIENT((표1_58[[#This Row],[스테이지]]-1),$M$4)*$L$4))&gt;$P$3,$P$3,$K$4+(QUOTIENT((표1_58[[#This Row],[스테이지]]-1),$M$4)*$L$4)),"")</f>
        <v>220</v>
      </c>
      <c r="E128" s="6">
        <f>IFERROR(IF(표1_58[[#This Row],[기본 적 공격력]]+표1_58[[#This Row],[공격력]]&gt;$P$3,$P$3,표1_58[[#This Row],[기본 적 공격력]]+표1_58[[#This Row],[공격력]]),"")</f>
        <v>557.5</v>
      </c>
    </row>
    <row r="129" spans="2:5">
      <c r="B129" s="2">
        <v>121</v>
      </c>
      <c r="C129" s="3">
        <f>IFERROR(IF(표1_58[[#This Row],[스테이지]]=1,$K$3,IF($C128&lt;$P$3,($K$3+(표1_58[[#This Row],[스테이지]]-1)*$L$3),$P$3)),"")</f>
        <v>340</v>
      </c>
      <c r="D129" s="2">
        <f>IFERROR(IF(($K$4+(QUOTIENT((표1_58[[#This Row],[스테이지]]-1),$M$4)*$L$4))&gt;$P$3,$P$3,$K$4+(QUOTIENT((표1_58[[#This Row],[스테이지]]-1),$M$4)*$L$4)),"")</f>
        <v>240</v>
      </c>
      <c r="E129" s="6">
        <f>IFERROR(IF(표1_58[[#This Row],[기본 적 공격력]]+표1_58[[#This Row],[공격력]]&gt;$P$3,$P$3,표1_58[[#This Row],[기본 적 공격력]]+표1_58[[#This Row],[공격력]]),"")</f>
        <v>580</v>
      </c>
    </row>
    <row r="130" spans="2:5">
      <c r="B130" s="2">
        <v>122</v>
      </c>
      <c r="C130" s="3">
        <f>IFERROR(IF(표1_58[[#This Row],[스테이지]]=1,$K$3,IF($C129&lt;$P$3,($K$3+(표1_58[[#This Row],[스테이지]]-1)*$L$3),$P$3)),"")</f>
        <v>342.5</v>
      </c>
      <c r="D130" s="2">
        <f>IFERROR(IF(($K$4+(QUOTIENT((표1_58[[#This Row],[스테이지]]-1),$M$4)*$L$4))&gt;$P$3,$P$3,$K$4+(QUOTIENT((표1_58[[#This Row],[스테이지]]-1),$M$4)*$L$4)),"")</f>
        <v>240</v>
      </c>
      <c r="E130" s="6">
        <f>IFERROR(IF(표1_58[[#This Row],[기본 적 공격력]]+표1_58[[#This Row],[공격력]]&gt;$P$3,$P$3,표1_58[[#This Row],[기본 적 공격력]]+표1_58[[#This Row],[공격력]]),"")</f>
        <v>582.5</v>
      </c>
    </row>
    <row r="131" spans="2:5">
      <c r="B131" s="2">
        <v>123</v>
      </c>
      <c r="C131" s="3">
        <f>IFERROR(IF(표1_58[[#This Row],[스테이지]]=1,$K$3,IF($C130&lt;$P$3,($K$3+(표1_58[[#This Row],[스테이지]]-1)*$L$3),$P$3)),"")</f>
        <v>345</v>
      </c>
      <c r="D131" s="2">
        <f>IFERROR(IF(($K$4+(QUOTIENT((표1_58[[#This Row],[스테이지]]-1),$M$4)*$L$4))&gt;$P$3,$P$3,$K$4+(QUOTIENT((표1_58[[#This Row],[스테이지]]-1),$M$4)*$L$4)),"")</f>
        <v>240</v>
      </c>
      <c r="E131" s="6">
        <f>IFERROR(IF(표1_58[[#This Row],[기본 적 공격력]]+표1_58[[#This Row],[공격력]]&gt;$P$3,$P$3,표1_58[[#This Row],[기본 적 공격력]]+표1_58[[#This Row],[공격력]]),"")</f>
        <v>585</v>
      </c>
    </row>
    <row r="132" spans="2:5">
      <c r="B132" s="2">
        <v>124</v>
      </c>
      <c r="C132" s="3">
        <f>IFERROR(IF(표1_58[[#This Row],[스테이지]]=1,$K$3,IF($C131&lt;$P$3,($K$3+(표1_58[[#This Row],[스테이지]]-1)*$L$3),$P$3)),"")</f>
        <v>347.5</v>
      </c>
      <c r="D132" s="2">
        <f>IFERROR(IF(($K$4+(QUOTIENT((표1_58[[#This Row],[스테이지]]-1),$M$4)*$L$4))&gt;$P$3,$P$3,$K$4+(QUOTIENT((표1_58[[#This Row],[스테이지]]-1),$M$4)*$L$4)),"")</f>
        <v>240</v>
      </c>
      <c r="E132" s="6">
        <f>IFERROR(IF(표1_58[[#This Row],[기본 적 공격력]]+표1_58[[#This Row],[공격력]]&gt;$P$3,$P$3,표1_58[[#This Row],[기본 적 공격력]]+표1_58[[#This Row],[공격력]]),"")</f>
        <v>587.5</v>
      </c>
    </row>
    <row r="133" spans="2:5">
      <c r="B133" s="2">
        <v>125</v>
      </c>
      <c r="C133" s="3">
        <f>IFERROR(IF(표1_58[[#This Row],[스테이지]]=1,$K$3,IF($C132&lt;$P$3,($K$3+(표1_58[[#This Row],[스테이지]]-1)*$L$3),$P$3)),"")</f>
        <v>350</v>
      </c>
      <c r="D133" s="2">
        <f>IFERROR(IF(($K$4+(QUOTIENT((표1_58[[#This Row],[스테이지]]-1),$M$4)*$L$4))&gt;$P$3,$P$3,$K$4+(QUOTIENT((표1_58[[#This Row],[스테이지]]-1),$M$4)*$L$4)),"")</f>
        <v>240</v>
      </c>
      <c r="E133" s="6">
        <f>IFERROR(IF(표1_58[[#This Row],[기본 적 공격력]]+표1_58[[#This Row],[공격력]]&gt;$P$3,$P$3,표1_58[[#This Row],[기본 적 공격력]]+표1_58[[#This Row],[공격력]]),"")</f>
        <v>590</v>
      </c>
    </row>
    <row r="134" spans="2:5">
      <c r="B134" s="2">
        <v>126</v>
      </c>
      <c r="C134" s="3">
        <f>IFERROR(IF(표1_58[[#This Row],[스테이지]]=1,$K$3,IF($C133&lt;$P$3,($K$3+(표1_58[[#This Row],[스테이지]]-1)*$L$3),$P$3)),"")</f>
        <v>352.5</v>
      </c>
      <c r="D134" s="2">
        <f>IFERROR(IF(($K$4+(QUOTIENT((표1_58[[#This Row],[스테이지]]-1),$M$4)*$L$4))&gt;$P$3,$P$3,$K$4+(QUOTIENT((표1_58[[#This Row],[스테이지]]-1),$M$4)*$L$4)),"")</f>
        <v>240</v>
      </c>
      <c r="E134" s="6">
        <f>IFERROR(IF(표1_58[[#This Row],[기본 적 공격력]]+표1_58[[#This Row],[공격력]]&gt;$P$3,$P$3,표1_58[[#This Row],[기본 적 공격력]]+표1_58[[#This Row],[공격력]]),"")</f>
        <v>592.5</v>
      </c>
    </row>
    <row r="135" spans="2:5">
      <c r="B135" s="2">
        <v>127</v>
      </c>
      <c r="C135" s="3">
        <f>IFERROR(IF(표1_58[[#This Row],[스테이지]]=1,$K$3,IF($C134&lt;$P$3,($K$3+(표1_58[[#This Row],[스테이지]]-1)*$L$3),$P$3)),"")</f>
        <v>355</v>
      </c>
      <c r="D135" s="2">
        <f>IFERROR(IF(($K$4+(QUOTIENT((표1_58[[#This Row],[스테이지]]-1),$M$4)*$L$4))&gt;$P$3,$P$3,$K$4+(QUOTIENT((표1_58[[#This Row],[스테이지]]-1),$M$4)*$L$4)),"")</f>
        <v>240</v>
      </c>
      <c r="E135" s="6">
        <f>IFERROR(IF(표1_58[[#This Row],[기본 적 공격력]]+표1_58[[#This Row],[공격력]]&gt;$P$3,$P$3,표1_58[[#This Row],[기본 적 공격력]]+표1_58[[#This Row],[공격력]]),"")</f>
        <v>595</v>
      </c>
    </row>
    <row r="136" spans="2:5">
      <c r="B136" s="2">
        <v>128</v>
      </c>
      <c r="C136" s="3">
        <f>IFERROR(IF(표1_58[[#This Row],[스테이지]]=1,$K$3,IF($C135&lt;$P$3,($K$3+(표1_58[[#This Row],[스테이지]]-1)*$L$3),$P$3)),"")</f>
        <v>357.5</v>
      </c>
      <c r="D136" s="2">
        <f>IFERROR(IF(($K$4+(QUOTIENT((표1_58[[#This Row],[스테이지]]-1),$M$4)*$L$4))&gt;$P$3,$P$3,$K$4+(QUOTIENT((표1_58[[#This Row],[스테이지]]-1),$M$4)*$L$4)),"")</f>
        <v>240</v>
      </c>
      <c r="E136" s="6">
        <f>IFERROR(IF(표1_58[[#This Row],[기본 적 공격력]]+표1_58[[#This Row],[공격력]]&gt;$P$3,$P$3,표1_58[[#This Row],[기본 적 공격력]]+표1_58[[#This Row],[공격력]]),"")</f>
        <v>597.5</v>
      </c>
    </row>
    <row r="137" spans="2:5">
      <c r="B137" s="2">
        <v>129</v>
      </c>
      <c r="C137" s="3">
        <f>IFERROR(IF(표1_58[[#This Row],[스테이지]]=1,$K$3,IF($C136&lt;$P$3,($K$3+(표1_58[[#This Row],[스테이지]]-1)*$L$3),$P$3)),"")</f>
        <v>360</v>
      </c>
      <c r="D137" s="2">
        <f>IFERROR(IF(($K$4+(QUOTIENT((표1_58[[#This Row],[스테이지]]-1),$M$4)*$L$4))&gt;$P$3,$P$3,$K$4+(QUOTIENT((표1_58[[#This Row],[스테이지]]-1),$M$4)*$L$4)),"")</f>
        <v>240</v>
      </c>
      <c r="E137" s="6">
        <f>IFERROR(IF(표1_58[[#This Row],[기본 적 공격력]]+표1_58[[#This Row],[공격력]]&gt;$P$3,$P$3,표1_58[[#This Row],[기본 적 공격력]]+표1_58[[#This Row],[공격력]]),"")</f>
        <v>600</v>
      </c>
    </row>
    <row r="138" spans="2:5">
      <c r="B138" s="2">
        <v>130</v>
      </c>
      <c r="C138" s="3">
        <f>IFERROR(IF(표1_58[[#This Row],[스테이지]]=1,$K$3,IF($C137&lt;$P$3,($K$3+(표1_58[[#This Row],[스테이지]]-1)*$L$3),$P$3)),"")</f>
        <v>362.5</v>
      </c>
      <c r="D138" s="2">
        <f>IFERROR(IF(($K$4+(QUOTIENT((표1_58[[#This Row],[스테이지]]-1),$M$4)*$L$4))&gt;$P$3,$P$3,$K$4+(QUOTIENT((표1_58[[#This Row],[스테이지]]-1),$M$4)*$L$4)),"")</f>
        <v>240</v>
      </c>
      <c r="E138" s="6">
        <f>IFERROR(IF(표1_58[[#This Row],[기본 적 공격력]]+표1_58[[#This Row],[공격력]]&gt;$P$3,$P$3,표1_58[[#This Row],[기본 적 공격력]]+표1_58[[#This Row],[공격력]]),"")</f>
        <v>602.5</v>
      </c>
    </row>
    <row r="139" spans="2:5">
      <c r="B139" s="2">
        <v>131</v>
      </c>
      <c r="C139" s="3">
        <f>IFERROR(IF(표1_58[[#This Row],[스테이지]]=1,$K$3,IF($C138&lt;$P$3,($K$3+(표1_58[[#This Row],[스테이지]]-1)*$L$3),$P$3)),"")</f>
        <v>365</v>
      </c>
      <c r="D139" s="2">
        <f>IFERROR(IF(($K$4+(QUOTIENT((표1_58[[#This Row],[스테이지]]-1),$M$4)*$L$4))&gt;$P$3,$P$3,$K$4+(QUOTIENT((표1_58[[#This Row],[스테이지]]-1),$M$4)*$L$4)),"")</f>
        <v>260</v>
      </c>
      <c r="E139" s="6">
        <f>IFERROR(IF(표1_58[[#This Row],[기본 적 공격력]]+표1_58[[#This Row],[공격력]]&gt;$P$3,$P$3,표1_58[[#This Row],[기본 적 공격력]]+표1_58[[#This Row],[공격력]]),"")</f>
        <v>625</v>
      </c>
    </row>
    <row r="140" spans="2:5">
      <c r="B140" s="2">
        <v>132</v>
      </c>
      <c r="C140" s="3">
        <f>IFERROR(IF(표1_58[[#This Row],[스테이지]]=1,$K$3,IF($C139&lt;$P$3,($K$3+(표1_58[[#This Row],[스테이지]]-1)*$L$3),$P$3)),"")</f>
        <v>367.5</v>
      </c>
      <c r="D140" s="2">
        <f>IFERROR(IF(($K$4+(QUOTIENT((표1_58[[#This Row],[스테이지]]-1),$M$4)*$L$4))&gt;$P$3,$P$3,$K$4+(QUOTIENT((표1_58[[#This Row],[스테이지]]-1),$M$4)*$L$4)),"")</f>
        <v>260</v>
      </c>
      <c r="E140" s="6">
        <f>IFERROR(IF(표1_58[[#This Row],[기본 적 공격력]]+표1_58[[#This Row],[공격력]]&gt;$P$3,$P$3,표1_58[[#This Row],[기본 적 공격력]]+표1_58[[#This Row],[공격력]]),"")</f>
        <v>627.5</v>
      </c>
    </row>
    <row r="141" spans="2:5">
      <c r="B141" s="2">
        <v>133</v>
      </c>
      <c r="C141" s="3">
        <f>IFERROR(IF(표1_58[[#This Row],[스테이지]]=1,$K$3,IF($C140&lt;$P$3,($K$3+(표1_58[[#This Row],[스테이지]]-1)*$L$3),$P$3)),"")</f>
        <v>370</v>
      </c>
      <c r="D141" s="2">
        <f>IFERROR(IF(($K$4+(QUOTIENT((표1_58[[#This Row],[스테이지]]-1),$M$4)*$L$4))&gt;$P$3,$P$3,$K$4+(QUOTIENT((표1_58[[#This Row],[스테이지]]-1),$M$4)*$L$4)),"")</f>
        <v>260</v>
      </c>
      <c r="E141" s="6">
        <f>IFERROR(IF(표1_58[[#This Row],[기본 적 공격력]]+표1_58[[#This Row],[공격력]]&gt;$P$3,$P$3,표1_58[[#This Row],[기본 적 공격력]]+표1_58[[#This Row],[공격력]]),"")</f>
        <v>630</v>
      </c>
    </row>
    <row r="142" spans="2:5">
      <c r="B142" s="2">
        <v>134</v>
      </c>
      <c r="C142" s="3">
        <f>IFERROR(IF(표1_58[[#This Row],[스테이지]]=1,$K$3,IF($C141&lt;$P$3,($K$3+(표1_58[[#This Row],[스테이지]]-1)*$L$3),$P$3)),"")</f>
        <v>372.5</v>
      </c>
      <c r="D142" s="2">
        <f>IFERROR(IF(($K$4+(QUOTIENT((표1_58[[#This Row],[스테이지]]-1),$M$4)*$L$4))&gt;$P$3,$P$3,$K$4+(QUOTIENT((표1_58[[#This Row],[스테이지]]-1),$M$4)*$L$4)),"")</f>
        <v>260</v>
      </c>
      <c r="E142" s="6">
        <f>IFERROR(IF(표1_58[[#This Row],[기본 적 공격력]]+표1_58[[#This Row],[공격력]]&gt;$P$3,$P$3,표1_58[[#This Row],[기본 적 공격력]]+표1_58[[#This Row],[공격력]]),"")</f>
        <v>632.5</v>
      </c>
    </row>
    <row r="143" spans="2:5">
      <c r="B143" s="2">
        <v>135</v>
      </c>
      <c r="C143" s="3">
        <f>IFERROR(IF(표1_58[[#This Row],[스테이지]]=1,$K$3,IF($C142&lt;$P$3,($K$3+(표1_58[[#This Row],[스테이지]]-1)*$L$3),$P$3)),"")</f>
        <v>375</v>
      </c>
      <c r="D143" s="2">
        <f>IFERROR(IF(($K$4+(QUOTIENT((표1_58[[#This Row],[스테이지]]-1),$M$4)*$L$4))&gt;$P$3,$P$3,$K$4+(QUOTIENT((표1_58[[#This Row],[스테이지]]-1),$M$4)*$L$4)),"")</f>
        <v>260</v>
      </c>
      <c r="E143" s="6">
        <f>IFERROR(IF(표1_58[[#This Row],[기본 적 공격력]]+표1_58[[#This Row],[공격력]]&gt;$P$3,$P$3,표1_58[[#This Row],[기본 적 공격력]]+표1_58[[#This Row],[공격력]]),"")</f>
        <v>635</v>
      </c>
    </row>
    <row r="144" spans="2:5">
      <c r="B144" s="2">
        <v>136</v>
      </c>
      <c r="C144" s="3">
        <f>IFERROR(IF(표1_58[[#This Row],[스테이지]]=1,$K$3,IF($C143&lt;$P$3,($K$3+(표1_58[[#This Row],[스테이지]]-1)*$L$3),$P$3)),"")</f>
        <v>377.5</v>
      </c>
      <c r="D144" s="2">
        <f>IFERROR(IF(($K$4+(QUOTIENT((표1_58[[#This Row],[스테이지]]-1),$M$4)*$L$4))&gt;$P$3,$P$3,$K$4+(QUOTIENT((표1_58[[#This Row],[스테이지]]-1),$M$4)*$L$4)),"")</f>
        <v>260</v>
      </c>
      <c r="E144" s="6">
        <f>IFERROR(IF(표1_58[[#This Row],[기본 적 공격력]]+표1_58[[#This Row],[공격력]]&gt;$P$3,$P$3,표1_58[[#This Row],[기본 적 공격력]]+표1_58[[#This Row],[공격력]]),"")</f>
        <v>637.5</v>
      </c>
    </row>
    <row r="145" spans="2:5">
      <c r="B145" s="2">
        <v>137</v>
      </c>
      <c r="C145" s="3">
        <f>IFERROR(IF(표1_58[[#This Row],[스테이지]]=1,$K$3,IF($C144&lt;$P$3,($K$3+(표1_58[[#This Row],[스테이지]]-1)*$L$3),$P$3)),"")</f>
        <v>380</v>
      </c>
      <c r="D145" s="2">
        <f>IFERROR(IF(($K$4+(QUOTIENT((표1_58[[#This Row],[스테이지]]-1),$M$4)*$L$4))&gt;$P$3,$P$3,$K$4+(QUOTIENT((표1_58[[#This Row],[스테이지]]-1),$M$4)*$L$4)),"")</f>
        <v>260</v>
      </c>
      <c r="E145" s="6">
        <f>IFERROR(IF(표1_58[[#This Row],[기본 적 공격력]]+표1_58[[#This Row],[공격력]]&gt;$P$3,$P$3,표1_58[[#This Row],[기본 적 공격력]]+표1_58[[#This Row],[공격력]]),"")</f>
        <v>640</v>
      </c>
    </row>
    <row r="146" spans="2:5">
      <c r="B146" s="2">
        <v>138</v>
      </c>
      <c r="C146" s="3">
        <f>IFERROR(IF(표1_58[[#This Row],[스테이지]]=1,$K$3,IF($C145&lt;$P$3,($K$3+(표1_58[[#This Row],[스테이지]]-1)*$L$3),$P$3)),"")</f>
        <v>382.5</v>
      </c>
      <c r="D146" s="2">
        <f>IFERROR(IF(($K$4+(QUOTIENT((표1_58[[#This Row],[스테이지]]-1),$M$4)*$L$4))&gt;$P$3,$P$3,$K$4+(QUOTIENT((표1_58[[#This Row],[스테이지]]-1),$M$4)*$L$4)),"")</f>
        <v>260</v>
      </c>
      <c r="E146" s="6">
        <f>IFERROR(IF(표1_58[[#This Row],[기본 적 공격력]]+표1_58[[#This Row],[공격력]]&gt;$P$3,$P$3,표1_58[[#This Row],[기본 적 공격력]]+표1_58[[#This Row],[공격력]]),"")</f>
        <v>642.5</v>
      </c>
    </row>
    <row r="147" spans="2:5">
      <c r="B147" s="2">
        <v>139</v>
      </c>
      <c r="C147" s="3">
        <f>IFERROR(IF(표1_58[[#This Row],[스테이지]]=1,$K$3,IF($C146&lt;$P$3,($K$3+(표1_58[[#This Row],[스테이지]]-1)*$L$3),$P$3)),"")</f>
        <v>385</v>
      </c>
      <c r="D147" s="2">
        <f>IFERROR(IF(($K$4+(QUOTIENT((표1_58[[#This Row],[스테이지]]-1),$M$4)*$L$4))&gt;$P$3,$P$3,$K$4+(QUOTIENT((표1_58[[#This Row],[스테이지]]-1),$M$4)*$L$4)),"")</f>
        <v>260</v>
      </c>
      <c r="E147" s="6">
        <f>IFERROR(IF(표1_58[[#This Row],[기본 적 공격력]]+표1_58[[#This Row],[공격력]]&gt;$P$3,$P$3,표1_58[[#This Row],[기본 적 공격력]]+표1_58[[#This Row],[공격력]]),"")</f>
        <v>645</v>
      </c>
    </row>
    <row r="148" spans="2:5">
      <c r="B148" s="2">
        <v>140</v>
      </c>
      <c r="C148" s="3">
        <f>IFERROR(IF(표1_58[[#This Row],[스테이지]]=1,$K$3,IF($C147&lt;$P$3,($K$3+(표1_58[[#This Row],[스테이지]]-1)*$L$3),$P$3)),"")</f>
        <v>387.5</v>
      </c>
      <c r="D148" s="2">
        <f>IFERROR(IF(($K$4+(QUOTIENT((표1_58[[#This Row],[스테이지]]-1),$M$4)*$L$4))&gt;$P$3,$P$3,$K$4+(QUOTIENT((표1_58[[#This Row],[스테이지]]-1),$M$4)*$L$4)),"")</f>
        <v>260</v>
      </c>
      <c r="E148" s="6">
        <f>IFERROR(IF(표1_58[[#This Row],[기본 적 공격력]]+표1_58[[#This Row],[공격력]]&gt;$P$3,$P$3,표1_58[[#This Row],[기본 적 공격력]]+표1_58[[#This Row],[공격력]]),"")</f>
        <v>647.5</v>
      </c>
    </row>
    <row r="149" spans="2:5">
      <c r="B149" s="2">
        <v>141</v>
      </c>
      <c r="C149" s="3">
        <f>IFERROR(IF(표1_58[[#This Row],[스테이지]]=1,$K$3,IF($C148&lt;$P$3,($K$3+(표1_58[[#This Row],[스테이지]]-1)*$L$3),$P$3)),"")</f>
        <v>390</v>
      </c>
      <c r="D149" s="2">
        <f>IFERROR(IF(($K$4+(QUOTIENT((표1_58[[#This Row],[스테이지]]-1),$M$4)*$L$4))&gt;$P$3,$P$3,$K$4+(QUOTIENT((표1_58[[#This Row],[스테이지]]-1),$M$4)*$L$4)),"")</f>
        <v>280</v>
      </c>
      <c r="E149" s="6">
        <f>IFERROR(IF(표1_58[[#This Row],[기본 적 공격력]]+표1_58[[#This Row],[공격력]]&gt;$P$3,$P$3,표1_58[[#This Row],[기본 적 공격력]]+표1_58[[#This Row],[공격력]]),"")</f>
        <v>670</v>
      </c>
    </row>
    <row r="150" spans="2:5">
      <c r="B150" s="2">
        <v>142</v>
      </c>
      <c r="C150" s="3">
        <f>IFERROR(IF(표1_58[[#This Row],[스테이지]]=1,$K$3,IF($C149&lt;$P$3,($K$3+(표1_58[[#This Row],[스테이지]]-1)*$L$3),$P$3)),"")</f>
        <v>392.5</v>
      </c>
      <c r="D150" s="2">
        <f>IFERROR(IF(($K$4+(QUOTIENT((표1_58[[#This Row],[스테이지]]-1),$M$4)*$L$4))&gt;$P$3,$P$3,$K$4+(QUOTIENT((표1_58[[#This Row],[스테이지]]-1),$M$4)*$L$4)),"")</f>
        <v>280</v>
      </c>
      <c r="E150" s="6">
        <f>IFERROR(IF(표1_58[[#This Row],[기본 적 공격력]]+표1_58[[#This Row],[공격력]]&gt;$P$3,$P$3,표1_58[[#This Row],[기본 적 공격력]]+표1_58[[#This Row],[공격력]]),"")</f>
        <v>672.5</v>
      </c>
    </row>
    <row r="151" spans="2:5">
      <c r="B151" s="2">
        <v>143</v>
      </c>
      <c r="C151" s="3">
        <f>IFERROR(IF(표1_58[[#This Row],[스테이지]]=1,$K$3,IF($C150&lt;$P$3,($K$3+(표1_58[[#This Row],[스테이지]]-1)*$L$3),$P$3)),"")</f>
        <v>395</v>
      </c>
      <c r="D151" s="2">
        <f>IFERROR(IF(($K$4+(QUOTIENT((표1_58[[#This Row],[스테이지]]-1),$M$4)*$L$4))&gt;$P$3,$P$3,$K$4+(QUOTIENT((표1_58[[#This Row],[스테이지]]-1),$M$4)*$L$4)),"")</f>
        <v>280</v>
      </c>
      <c r="E151" s="6">
        <f>IFERROR(IF(표1_58[[#This Row],[기본 적 공격력]]+표1_58[[#This Row],[공격력]]&gt;$P$3,$P$3,표1_58[[#This Row],[기본 적 공격력]]+표1_58[[#This Row],[공격력]]),"")</f>
        <v>675</v>
      </c>
    </row>
    <row r="152" spans="2:5">
      <c r="B152" s="2">
        <v>144</v>
      </c>
      <c r="C152" s="3">
        <f>IFERROR(IF(표1_58[[#This Row],[스테이지]]=1,$K$3,IF($C151&lt;$P$3,($K$3+(표1_58[[#This Row],[스테이지]]-1)*$L$3),$P$3)),"")</f>
        <v>397.5</v>
      </c>
      <c r="D152" s="2">
        <f>IFERROR(IF(($K$4+(QUOTIENT((표1_58[[#This Row],[스테이지]]-1),$M$4)*$L$4))&gt;$P$3,$P$3,$K$4+(QUOTIENT((표1_58[[#This Row],[스테이지]]-1),$M$4)*$L$4)),"")</f>
        <v>280</v>
      </c>
      <c r="E152" s="6">
        <f>IFERROR(IF(표1_58[[#This Row],[기본 적 공격력]]+표1_58[[#This Row],[공격력]]&gt;$P$3,$P$3,표1_58[[#This Row],[기본 적 공격력]]+표1_58[[#This Row],[공격력]]),"")</f>
        <v>677.5</v>
      </c>
    </row>
    <row r="153" spans="2:5">
      <c r="B153" s="2">
        <v>145</v>
      </c>
      <c r="C153" s="3">
        <f>IFERROR(IF(표1_58[[#This Row],[스테이지]]=1,$K$3,IF($C152&lt;$P$3,($K$3+(표1_58[[#This Row],[스테이지]]-1)*$L$3),$P$3)),"")</f>
        <v>400</v>
      </c>
      <c r="D153" s="2">
        <f>IFERROR(IF(($K$4+(QUOTIENT((표1_58[[#This Row],[스테이지]]-1),$M$4)*$L$4))&gt;$P$3,$P$3,$K$4+(QUOTIENT((표1_58[[#This Row],[스테이지]]-1),$M$4)*$L$4)),"")</f>
        <v>280</v>
      </c>
      <c r="E153" s="6">
        <f>IFERROR(IF(표1_58[[#This Row],[기본 적 공격력]]+표1_58[[#This Row],[공격력]]&gt;$P$3,$P$3,표1_58[[#This Row],[기본 적 공격력]]+표1_58[[#This Row],[공격력]]),"")</f>
        <v>680</v>
      </c>
    </row>
    <row r="154" spans="2:5">
      <c r="B154" s="2">
        <v>146</v>
      </c>
      <c r="C154" s="3">
        <f>IFERROR(IF(표1_58[[#This Row],[스테이지]]=1,$K$3,IF($C153&lt;$P$3,($K$3+(표1_58[[#This Row],[스테이지]]-1)*$L$3),$P$3)),"")</f>
        <v>402.5</v>
      </c>
      <c r="D154" s="2">
        <f>IFERROR(IF(($K$4+(QUOTIENT((표1_58[[#This Row],[스테이지]]-1),$M$4)*$L$4))&gt;$P$3,$P$3,$K$4+(QUOTIENT((표1_58[[#This Row],[스테이지]]-1),$M$4)*$L$4)),"")</f>
        <v>280</v>
      </c>
      <c r="E154" s="6">
        <f>IFERROR(IF(표1_58[[#This Row],[기본 적 공격력]]+표1_58[[#This Row],[공격력]]&gt;$P$3,$P$3,표1_58[[#This Row],[기본 적 공격력]]+표1_58[[#This Row],[공격력]]),"")</f>
        <v>682.5</v>
      </c>
    </row>
    <row r="155" spans="2:5">
      <c r="B155" s="2">
        <v>147</v>
      </c>
      <c r="C155" s="3">
        <f>IFERROR(IF(표1_58[[#This Row],[스테이지]]=1,$K$3,IF($C154&lt;$P$3,($K$3+(표1_58[[#This Row],[스테이지]]-1)*$L$3),$P$3)),"")</f>
        <v>405</v>
      </c>
      <c r="D155" s="2">
        <f>IFERROR(IF(($K$4+(QUOTIENT((표1_58[[#This Row],[스테이지]]-1),$M$4)*$L$4))&gt;$P$3,$P$3,$K$4+(QUOTIENT((표1_58[[#This Row],[스테이지]]-1),$M$4)*$L$4)),"")</f>
        <v>280</v>
      </c>
      <c r="E155" s="6">
        <f>IFERROR(IF(표1_58[[#This Row],[기본 적 공격력]]+표1_58[[#This Row],[공격력]]&gt;$P$3,$P$3,표1_58[[#This Row],[기본 적 공격력]]+표1_58[[#This Row],[공격력]]),"")</f>
        <v>685</v>
      </c>
    </row>
    <row r="156" spans="2:5">
      <c r="B156" s="2">
        <v>148</v>
      </c>
      <c r="C156" s="3">
        <f>IFERROR(IF(표1_58[[#This Row],[스테이지]]=1,$K$3,IF($C155&lt;$P$3,($K$3+(표1_58[[#This Row],[스테이지]]-1)*$L$3),$P$3)),"")</f>
        <v>407.5</v>
      </c>
      <c r="D156" s="2">
        <f>IFERROR(IF(($K$4+(QUOTIENT((표1_58[[#This Row],[스테이지]]-1),$M$4)*$L$4))&gt;$P$3,$P$3,$K$4+(QUOTIENT((표1_58[[#This Row],[스테이지]]-1),$M$4)*$L$4)),"")</f>
        <v>280</v>
      </c>
      <c r="E156" s="6">
        <f>IFERROR(IF(표1_58[[#This Row],[기본 적 공격력]]+표1_58[[#This Row],[공격력]]&gt;$P$3,$P$3,표1_58[[#This Row],[기본 적 공격력]]+표1_58[[#This Row],[공격력]]),"")</f>
        <v>687.5</v>
      </c>
    </row>
    <row r="157" spans="2:5">
      <c r="B157" s="2">
        <v>149</v>
      </c>
      <c r="C157" s="3">
        <f>IFERROR(IF(표1_58[[#This Row],[스테이지]]=1,$K$3,IF($C156&lt;$P$3,($K$3+(표1_58[[#This Row],[스테이지]]-1)*$L$3),$P$3)),"")</f>
        <v>410</v>
      </c>
      <c r="D157" s="2">
        <f>IFERROR(IF(($K$4+(QUOTIENT((표1_58[[#This Row],[스테이지]]-1),$M$4)*$L$4))&gt;$P$3,$P$3,$K$4+(QUOTIENT((표1_58[[#This Row],[스테이지]]-1),$M$4)*$L$4)),"")</f>
        <v>280</v>
      </c>
      <c r="E157" s="6">
        <f>IFERROR(IF(표1_58[[#This Row],[기본 적 공격력]]+표1_58[[#This Row],[공격력]]&gt;$P$3,$P$3,표1_58[[#This Row],[기본 적 공격력]]+표1_58[[#This Row],[공격력]]),"")</f>
        <v>690</v>
      </c>
    </row>
    <row r="158" spans="2:5">
      <c r="B158" s="2">
        <v>150</v>
      </c>
      <c r="C158" s="3">
        <f>IFERROR(IF(표1_58[[#This Row],[스테이지]]=1,$K$3,IF($C157&lt;$P$3,($K$3+(표1_58[[#This Row],[스테이지]]-1)*$L$3),$P$3)),"")</f>
        <v>412.5</v>
      </c>
      <c r="D158" s="2">
        <f>IFERROR(IF(($K$4+(QUOTIENT((표1_58[[#This Row],[스테이지]]-1),$M$4)*$L$4))&gt;$P$3,$P$3,$K$4+(QUOTIENT((표1_58[[#This Row],[스테이지]]-1),$M$4)*$L$4)),"")</f>
        <v>280</v>
      </c>
      <c r="E158" s="6">
        <f>IFERROR(IF(표1_58[[#This Row],[기본 적 공격력]]+표1_58[[#This Row],[공격력]]&gt;$P$3,$P$3,표1_58[[#This Row],[기본 적 공격력]]+표1_58[[#This Row],[공격력]]),"")</f>
        <v>692.5</v>
      </c>
    </row>
    <row r="159" spans="2:5">
      <c r="B159" s="2">
        <v>151</v>
      </c>
      <c r="C159" s="3">
        <f>IFERROR(IF(표1_58[[#This Row],[스테이지]]=1,$K$3,IF($C158&lt;$P$3,($K$3+(표1_58[[#This Row],[스테이지]]-1)*$L$3),$P$3)),"")</f>
        <v>415</v>
      </c>
      <c r="D159" s="2">
        <f>IFERROR(IF(($K$4+(QUOTIENT((표1_58[[#This Row],[스테이지]]-1),$M$4)*$L$4))&gt;$P$3,$P$3,$K$4+(QUOTIENT((표1_58[[#This Row],[스테이지]]-1),$M$4)*$L$4)),"")</f>
        <v>300</v>
      </c>
      <c r="E159" s="6">
        <f>IFERROR(IF(표1_58[[#This Row],[기본 적 공격력]]+표1_58[[#This Row],[공격력]]&gt;$P$3,$P$3,표1_58[[#This Row],[기본 적 공격력]]+표1_58[[#This Row],[공격력]]),"")</f>
        <v>715</v>
      </c>
    </row>
    <row r="160" spans="2:5">
      <c r="B160" s="2">
        <v>152</v>
      </c>
      <c r="C160" s="3">
        <f>IFERROR(IF(표1_58[[#This Row],[스테이지]]=1,$K$3,IF($C159&lt;$P$3,($K$3+(표1_58[[#This Row],[스테이지]]-1)*$L$3),$P$3)),"")</f>
        <v>417.5</v>
      </c>
      <c r="D160" s="2">
        <f>IFERROR(IF(($K$4+(QUOTIENT((표1_58[[#This Row],[스테이지]]-1),$M$4)*$L$4))&gt;$P$3,$P$3,$K$4+(QUOTIENT((표1_58[[#This Row],[스테이지]]-1),$M$4)*$L$4)),"")</f>
        <v>300</v>
      </c>
      <c r="E160" s="6">
        <f>IFERROR(IF(표1_58[[#This Row],[기본 적 공격력]]+표1_58[[#This Row],[공격력]]&gt;$P$3,$P$3,표1_58[[#This Row],[기본 적 공격력]]+표1_58[[#This Row],[공격력]]),"")</f>
        <v>717.5</v>
      </c>
    </row>
    <row r="161" spans="2:5">
      <c r="B161" s="2">
        <v>153</v>
      </c>
      <c r="C161" s="3">
        <f>IFERROR(IF(표1_58[[#This Row],[스테이지]]=1,$K$3,IF($C160&lt;$P$3,($K$3+(표1_58[[#This Row],[스테이지]]-1)*$L$3),$P$3)),"")</f>
        <v>420</v>
      </c>
      <c r="D161" s="2">
        <f>IFERROR(IF(($K$4+(QUOTIENT((표1_58[[#This Row],[스테이지]]-1),$M$4)*$L$4))&gt;$P$3,$P$3,$K$4+(QUOTIENT((표1_58[[#This Row],[스테이지]]-1),$M$4)*$L$4)),"")</f>
        <v>300</v>
      </c>
      <c r="E161" s="6">
        <f>IFERROR(IF(표1_58[[#This Row],[기본 적 공격력]]+표1_58[[#This Row],[공격력]]&gt;$P$3,$P$3,표1_58[[#This Row],[기본 적 공격력]]+표1_58[[#This Row],[공격력]]),"")</f>
        <v>720</v>
      </c>
    </row>
    <row r="162" spans="2:5">
      <c r="B162" s="2">
        <v>154</v>
      </c>
      <c r="C162" s="3">
        <f>IFERROR(IF(표1_58[[#This Row],[스테이지]]=1,$K$3,IF($C161&lt;$P$3,($K$3+(표1_58[[#This Row],[스테이지]]-1)*$L$3),$P$3)),"")</f>
        <v>422.5</v>
      </c>
      <c r="D162" s="2">
        <f>IFERROR(IF(($K$4+(QUOTIENT((표1_58[[#This Row],[스테이지]]-1),$M$4)*$L$4))&gt;$P$3,$P$3,$K$4+(QUOTIENT((표1_58[[#This Row],[스테이지]]-1),$M$4)*$L$4)),"")</f>
        <v>300</v>
      </c>
      <c r="E162" s="6">
        <f>IFERROR(IF(표1_58[[#This Row],[기본 적 공격력]]+표1_58[[#This Row],[공격력]]&gt;$P$3,$P$3,표1_58[[#This Row],[기본 적 공격력]]+표1_58[[#This Row],[공격력]]),"")</f>
        <v>722.5</v>
      </c>
    </row>
    <row r="163" spans="2:5">
      <c r="B163" s="2">
        <v>155</v>
      </c>
      <c r="C163" s="3">
        <f>IFERROR(IF(표1_58[[#This Row],[스테이지]]=1,$K$3,IF($C162&lt;$P$3,($K$3+(표1_58[[#This Row],[스테이지]]-1)*$L$3),$P$3)),"")</f>
        <v>425</v>
      </c>
      <c r="D163" s="2">
        <f>IFERROR(IF(($K$4+(QUOTIENT((표1_58[[#This Row],[스테이지]]-1),$M$4)*$L$4))&gt;$P$3,$P$3,$K$4+(QUOTIENT((표1_58[[#This Row],[스테이지]]-1),$M$4)*$L$4)),"")</f>
        <v>300</v>
      </c>
      <c r="E163" s="6">
        <f>IFERROR(IF(표1_58[[#This Row],[기본 적 공격력]]+표1_58[[#This Row],[공격력]]&gt;$P$3,$P$3,표1_58[[#This Row],[기본 적 공격력]]+표1_58[[#This Row],[공격력]]),"")</f>
        <v>725</v>
      </c>
    </row>
    <row r="164" spans="2:5">
      <c r="B164" s="2">
        <v>156</v>
      </c>
      <c r="C164" s="3">
        <f>IFERROR(IF(표1_58[[#This Row],[스테이지]]=1,$K$3,IF($C163&lt;$P$3,($K$3+(표1_58[[#This Row],[스테이지]]-1)*$L$3),$P$3)),"")</f>
        <v>427.5</v>
      </c>
      <c r="D164" s="2">
        <f>IFERROR(IF(($K$4+(QUOTIENT((표1_58[[#This Row],[스테이지]]-1),$M$4)*$L$4))&gt;$P$3,$P$3,$K$4+(QUOTIENT((표1_58[[#This Row],[스테이지]]-1),$M$4)*$L$4)),"")</f>
        <v>300</v>
      </c>
      <c r="E164" s="6">
        <f>IFERROR(IF(표1_58[[#This Row],[기본 적 공격력]]+표1_58[[#This Row],[공격력]]&gt;$P$3,$P$3,표1_58[[#This Row],[기본 적 공격력]]+표1_58[[#This Row],[공격력]]),"")</f>
        <v>727.5</v>
      </c>
    </row>
    <row r="165" spans="2:5">
      <c r="B165" s="2">
        <v>157</v>
      </c>
      <c r="C165" s="3">
        <f>IFERROR(IF(표1_58[[#This Row],[스테이지]]=1,$K$3,IF($C164&lt;$P$3,($K$3+(표1_58[[#This Row],[스테이지]]-1)*$L$3),$P$3)),"")</f>
        <v>430</v>
      </c>
      <c r="D165" s="2">
        <f>IFERROR(IF(($K$4+(QUOTIENT((표1_58[[#This Row],[스테이지]]-1),$M$4)*$L$4))&gt;$P$3,$P$3,$K$4+(QUOTIENT((표1_58[[#This Row],[스테이지]]-1),$M$4)*$L$4)),"")</f>
        <v>300</v>
      </c>
      <c r="E165" s="6">
        <f>IFERROR(IF(표1_58[[#This Row],[기본 적 공격력]]+표1_58[[#This Row],[공격력]]&gt;$P$3,$P$3,표1_58[[#This Row],[기본 적 공격력]]+표1_58[[#This Row],[공격력]]),"")</f>
        <v>730</v>
      </c>
    </row>
    <row r="166" spans="2:5">
      <c r="B166" s="2">
        <v>158</v>
      </c>
      <c r="C166" s="3">
        <f>IFERROR(IF(표1_58[[#This Row],[스테이지]]=1,$K$3,IF($C165&lt;$P$3,($K$3+(표1_58[[#This Row],[스테이지]]-1)*$L$3),$P$3)),"")</f>
        <v>432.5</v>
      </c>
      <c r="D166" s="2">
        <f>IFERROR(IF(($K$4+(QUOTIENT((표1_58[[#This Row],[스테이지]]-1),$M$4)*$L$4))&gt;$P$3,$P$3,$K$4+(QUOTIENT((표1_58[[#This Row],[스테이지]]-1),$M$4)*$L$4)),"")</f>
        <v>300</v>
      </c>
      <c r="E166" s="6">
        <f>IFERROR(IF(표1_58[[#This Row],[기본 적 공격력]]+표1_58[[#This Row],[공격력]]&gt;$P$3,$P$3,표1_58[[#This Row],[기본 적 공격력]]+표1_58[[#This Row],[공격력]]),"")</f>
        <v>732.5</v>
      </c>
    </row>
    <row r="167" spans="2:5">
      <c r="B167" s="2">
        <v>159</v>
      </c>
      <c r="C167" s="3">
        <f>IFERROR(IF(표1_58[[#This Row],[스테이지]]=1,$K$3,IF($C166&lt;$P$3,($K$3+(표1_58[[#This Row],[스테이지]]-1)*$L$3),$P$3)),"")</f>
        <v>435</v>
      </c>
      <c r="D167" s="2">
        <f>IFERROR(IF(($K$4+(QUOTIENT((표1_58[[#This Row],[스테이지]]-1),$M$4)*$L$4))&gt;$P$3,$P$3,$K$4+(QUOTIENT((표1_58[[#This Row],[스테이지]]-1),$M$4)*$L$4)),"")</f>
        <v>300</v>
      </c>
      <c r="E167" s="6">
        <f>IFERROR(IF(표1_58[[#This Row],[기본 적 공격력]]+표1_58[[#This Row],[공격력]]&gt;$P$3,$P$3,표1_58[[#This Row],[기본 적 공격력]]+표1_58[[#This Row],[공격력]]),"")</f>
        <v>735</v>
      </c>
    </row>
    <row r="168" spans="2:5">
      <c r="B168" s="2">
        <v>160</v>
      </c>
      <c r="C168" s="3">
        <f>IFERROR(IF(표1_58[[#This Row],[스테이지]]=1,$K$3,IF($C167&lt;$P$3,($K$3+(표1_58[[#This Row],[스테이지]]-1)*$L$3),$P$3)),"")</f>
        <v>437.5</v>
      </c>
      <c r="D168" s="2">
        <f>IFERROR(IF(($K$4+(QUOTIENT((표1_58[[#This Row],[스테이지]]-1),$M$4)*$L$4))&gt;$P$3,$P$3,$K$4+(QUOTIENT((표1_58[[#This Row],[스테이지]]-1),$M$4)*$L$4)),"")</f>
        <v>300</v>
      </c>
      <c r="E168" s="6">
        <f>IFERROR(IF(표1_58[[#This Row],[기본 적 공격력]]+표1_58[[#This Row],[공격력]]&gt;$P$3,$P$3,표1_58[[#This Row],[기본 적 공격력]]+표1_58[[#This Row],[공격력]]),"")</f>
        <v>737.5</v>
      </c>
    </row>
    <row r="169" spans="2:5">
      <c r="B169" s="2">
        <v>161</v>
      </c>
      <c r="C169" s="3">
        <f>IFERROR(IF(표1_58[[#This Row],[스테이지]]=1,$K$3,IF($C168&lt;$P$3,($K$3+(표1_58[[#This Row],[스테이지]]-1)*$L$3),$P$3)),"")</f>
        <v>440</v>
      </c>
      <c r="D169" s="2">
        <f>IFERROR(IF(($K$4+(QUOTIENT((표1_58[[#This Row],[스테이지]]-1),$M$4)*$L$4))&gt;$P$3,$P$3,$K$4+(QUOTIENT((표1_58[[#This Row],[스테이지]]-1),$M$4)*$L$4)),"")</f>
        <v>320</v>
      </c>
      <c r="E169" s="6">
        <f>IFERROR(IF(표1_58[[#This Row],[기본 적 공격력]]+표1_58[[#This Row],[공격력]]&gt;$P$3,$P$3,표1_58[[#This Row],[기본 적 공격력]]+표1_58[[#This Row],[공격력]]),"")</f>
        <v>760</v>
      </c>
    </row>
    <row r="170" spans="2:5">
      <c r="B170" s="2">
        <v>162</v>
      </c>
      <c r="C170" s="3">
        <f>IFERROR(IF(표1_58[[#This Row],[스테이지]]=1,$K$3,IF($C169&lt;$P$3,($K$3+(표1_58[[#This Row],[스테이지]]-1)*$L$3),$P$3)),"")</f>
        <v>442.5</v>
      </c>
      <c r="D170" s="2">
        <f>IFERROR(IF(($K$4+(QUOTIENT((표1_58[[#This Row],[스테이지]]-1),$M$4)*$L$4))&gt;$P$3,$P$3,$K$4+(QUOTIENT((표1_58[[#This Row],[스테이지]]-1),$M$4)*$L$4)),"")</f>
        <v>320</v>
      </c>
      <c r="E170" s="6">
        <f>IFERROR(IF(표1_58[[#This Row],[기본 적 공격력]]+표1_58[[#This Row],[공격력]]&gt;$P$3,$P$3,표1_58[[#This Row],[기본 적 공격력]]+표1_58[[#This Row],[공격력]]),"")</f>
        <v>762.5</v>
      </c>
    </row>
    <row r="171" spans="2:5">
      <c r="B171" s="2">
        <v>163</v>
      </c>
      <c r="C171" s="3">
        <f>IFERROR(IF(표1_58[[#This Row],[스테이지]]=1,$K$3,IF($C170&lt;$P$3,($K$3+(표1_58[[#This Row],[스테이지]]-1)*$L$3),$P$3)),"")</f>
        <v>445</v>
      </c>
      <c r="D171" s="2">
        <f>IFERROR(IF(($K$4+(QUOTIENT((표1_58[[#This Row],[스테이지]]-1),$M$4)*$L$4))&gt;$P$3,$P$3,$K$4+(QUOTIENT((표1_58[[#This Row],[스테이지]]-1),$M$4)*$L$4)),"")</f>
        <v>320</v>
      </c>
      <c r="E171" s="6">
        <f>IFERROR(IF(표1_58[[#This Row],[기본 적 공격력]]+표1_58[[#This Row],[공격력]]&gt;$P$3,$P$3,표1_58[[#This Row],[기본 적 공격력]]+표1_58[[#This Row],[공격력]]),"")</f>
        <v>765</v>
      </c>
    </row>
    <row r="172" spans="2:5">
      <c r="B172" s="2">
        <v>164</v>
      </c>
      <c r="C172" s="3">
        <f>IFERROR(IF(표1_58[[#This Row],[스테이지]]=1,$K$3,IF($C171&lt;$P$3,($K$3+(표1_58[[#This Row],[스테이지]]-1)*$L$3),$P$3)),"")</f>
        <v>447.5</v>
      </c>
      <c r="D172" s="2">
        <f>IFERROR(IF(($K$4+(QUOTIENT((표1_58[[#This Row],[스테이지]]-1),$M$4)*$L$4))&gt;$P$3,$P$3,$K$4+(QUOTIENT((표1_58[[#This Row],[스테이지]]-1),$M$4)*$L$4)),"")</f>
        <v>320</v>
      </c>
      <c r="E172" s="6">
        <f>IFERROR(IF(표1_58[[#This Row],[기본 적 공격력]]+표1_58[[#This Row],[공격력]]&gt;$P$3,$P$3,표1_58[[#This Row],[기본 적 공격력]]+표1_58[[#This Row],[공격력]]),"")</f>
        <v>767.5</v>
      </c>
    </row>
    <row r="173" spans="2:5">
      <c r="B173" s="2">
        <v>165</v>
      </c>
      <c r="C173" s="3">
        <f>IFERROR(IF(표1_58[[#This Row],[스테이지]]=1,$K$3,IF($C172&lt;$P$3,($K$3+(표1_58[[#This Row],[스테이지]]-1)*$L$3),$P$3)),"")</f>
        <v>450</v>
      </c>
      <c r="D173" s="2">
        <f>IFERROR(IF(($K$4+(QUOTIENT((표1_58[[#This Row],[스테이지]]-1),$M$4)*$L$4))&gt;$P$3,$P$3,$K$4+(QUOTIENT((표1_58[[#This Row],[스테이지]]-1),$M$4)*$L$4)),"")</f>
        <v>320</v>
      </c>
      <c r="E173" s="6">
        <f>IFERROR(IF(표1_58[[#This Row],[기본 적 공격력]]+표1_58[[#This Row],[공격력]]&gt;$P$3,$P$3,표1_58[[#This Row],[기본 적 공격력]]+표1_58[[#This Row],[공격력]]),"")</f>
        <v>770</v>
      </c>
    </row>
    <row r="174" spans="2:5">
      <c r="B174" s="2">
        <v>166</v>
      </c>
      <c r="C174" s="3">
        <f>IFERROR(IF(표1_58[[#This Row],[스테이지]]=1,$K$3,IF($C173&lt;$P$3,($K$3+(표1_58[[#This Row],[스테이지]]-1)*$L$3),$P$3)),"")</f>
        <v>452.5</v>
      </c>
      <c r="D174" s="2">
        <f>IFERROR(IF(($K$4+(QUOTIENT((표1_58[[#This Row],[스테이지]]-1),$M$4)*$L$4))&gt;$P$3,$P$3,$K$4+(QUOTIENT((표1_58[[#This Row],[스테이지]]-1),$M$4)*$L$4)),"")</f>
        <v>320</v>
      </c>
      <c r="E174" s="6">
        <f>IFERROR(IF(표1_58[[#This Row],[기본 적 공격력]]+표1_58[[#This Row],[공격력]]&gt;$P$3,$P$3,표1_58[[#This Row],[기본 적 공격력]]+표1_58[[#This Row],[공격력]]),"")</f>
        <v>772.5</v>
      </c>
    </row>
    <row r="175" spans="2:5">
      <c r="B175" s="2">
        <v>167</v>
      </c>
      <c r="C175" s="3">
        <f>IFERROR(IF(표1_58[[#This Row],[스테이지]]=1,$K$3,IF($C174&lt;$P$3,($K$3+(표1_58[[#This Row],[스테이지]]-1)*$L$3),$P$3)),"")</f>
        <v>455</v>
      </c>
      <c r="D175" s="2">
        <f>IFERROR(IF(($K$4+(QUOTIENT((표1_58[[#This Row],[스테이지]]-1),$M$4)*$L$4))&gt;$P$3,$P$3,$K$4+(QUOTIENT((표1_58[[#This Row],[스테이지]]-1),$M$4)*$L$4)),"")</f>
        <v>320</v>
      </c>
      <c r="E175" s="6">
        <f>IFERROR(IF(표1_58[[#This Row],[기본 적 공격력]]+표1_58[[#This Row],[공격력]]&gt;$P$3,$P$3,표1_58[[#This Row],[기본 적 공격력]]+표1_58[[#This Row],[공격력]]),"")</f>
        <v>775</v>
      </c>
    </row>
    <row r="176" spans="2:5">
      <c r="B176" s="2">
        <v>168</v>
      </c>
      <c r="C176" s="3">
        <f>IFERROR(IF(표1_58[[#This Row],[스테이지]]=1,$K$3,IF($C175&lt;$P$3,($K$3+(표1_58[[#This Row],[스테이지]]-1)*$L$3),$P$3)),"")</f>
        <v>457.5</v>
      </c>
      <c r="D176" s="2">
        <f>IFERROR(IF(($K$4+(QUOTIENT((표1_58[[#This Row],[스테이지]]-1),$M$4)*$L$4))&gt;$P$3,$P$3,$K$4+(QUOTIENT((표1_58[[#This Row],[스테이지]]-1),$M$4)*$L$4)),"")</f>
        <v>320</v>
      </c>
      <c r="E176" s="6">
        <f>IFERROR(IF(표1_58[[#This Row],[기본 적 공격력]]+표1_58[[#This Row],[공격력]]&gt;$P$3,$P$3,표1_58[[#This Row],[기본 적 공격력]]+표1_58[[#This Row],[공격력]]),"")</f>
        <v>777.5</v>
      </c>
    </row>
    <row r="177" spans="2:5">
      <c r="B177" s="2">
        <v>169</v>
      </c>
      <c r="C177" s="3">
        <f>IFERROR(IF(표1_58[[#This Row],[스테이지]]=1,$K$3,IF($C176&lt;$P$3,($K$3+(표1_58[[#This Row],[스테이지]]-1)*$L$3),$P$3)),"")</f>
        <v>460</v>
      </c>
      <c r="D177" s="2">
        <f>IFERROR(IF(($K$4+(QUOTIENT((표1_58[[#This Row],[스테이지]]-1),$M$4)*$L$4))&gt;$P$3,$P$3,$K$4+(QUOTIENT((표1_58[[#This Row],[스테이지]]-1),$M$4)*$L$4)),"")</f>
        <v>320</v>
      </c>
      <c r="E177" s="6">
        <f>IFERROR(IF(표1_58[[#This Row],[기본 적 공격력]]+표1_58[[#This Row],[공격력]]&gt;$P$3,$P$3,표1_58[[#This Row],[기본 적 공격력]]+표1_58[[#This Row],[공격력]]),"")</f>
        <v>780</v>
      </c>
    </row>
    <row r="178" spans="2:5">
      <c r="B178" s="2">
        <v>170</v>
      </c>
      <c r="C178" s="3">
        <f>IFERROR(IF(표1_58[[#This Row],[스테이지]]=1,$K$3,IF($C177&lt;$P$3,($K$3+(표1_58[[#This Row],[스테이지]]-1)*$L$3),$P$3)),"")</f>
        <v>462.5</v>
      </c>
      <c r="D178" s="2">
        <f>IFERROR(IF(($K$4+(QUOTIENT((표1_58[[#This Row],[스테이지]]-1),$M$4)*$L$4))&gt;$P$3,$P$3,$K$4+(QUOTIENT((표1_58[[#This Row],[스테이지]]-1),$M$4)*$L$4)),"")</f>
        <v>320</v>
      </c>
      <c r="E178" s="6">
        <f>IFERROR(IF(표1_58[[#This Row],[기본 적 공격력]]+표1_58[[#This Row],[공격력]]&gt;$P$3,$P$3,표1_58[[#This Row],[기본 적 공격력]]+표1_58[[#This Row],[공격력]]),"")</f>
        <v>782.5</v>
      </c>
    </row>
    <row r="179" spans="2:5">
      <c r="B179" s="2">
        <v>171</v>
      </c>
      <c r="C179" s="3">
        <f>IFERROR(IF(표1_58[[#This Row],[스테이지]]=1,$K$3,IF($C178&lt;$P$3,($K$3+(표1_58[[#This Row],[스테이지]]-1)*$L$3),$P$3)),"")</f>
        <v>465</v>
      </c>
      <c r="D179" s="2">
        <f>IFERROR(IF(($K$4+(QUOTIENT((표1_58[[#This Row],[스테이지]]-1),$M$4)*$L$4))&gt;$P$3,$P$3,$K$4+(QUOTIENT((표1_58[[#This Row],[스테이지]]-1),$M$4)*$L$4)),"")</f>
        <v>340</v>
      </c>
      <c r="E179" s="6">
        <f>IFERROR(IF(표1_58[[#This Row],[기본 적 공격력]]+표1_58[[#This Row],[공격력]]&gt;$P$3,$P$3,표1_58[[#This Row],[기본 적 공격력]]+표1_58[[#This Row],[공격력]]),"")</f>
        <v>805</v>
      </c>
    </row>
    <row r="180" spans="2:5">
      <c r="B180" s="2">
        <v>172</v>
      </c>
      <c r="C180" s="3">
        <f>IFERROR(IF(표1_58[[#This Row],[스테이지]]=1,$K$3,IF($C179&lt;$P$3,($K$3+(표1_58[[#This Row],[스테이지]]-1)*$L$3),$P$3)),"")</f>
        <v>467.5</v>
      </c>
      <c r="D180" s="2">
        <f>IFERROR(IF(($K$4+(QUOTIENT((표1_58[[#This Row],[스테이지]]-1),$M$4)*$L$4))&gt;$P$3,$P$3,$K$4+(QUOTIENT((표1_58[[#This Row],[스테이지]]-1),$M$4)*$L$4)),"")</f>
        <v>340</v>
      </c>
      <c r="E180" s="6">
        <f>IFERROR(IF(표1_58[[#This Row],[기본 적 공격력]]+표1_58[[#This Row],[공격력]]&gt;$P$3,$P$3,표1_58[[#This Row],[기본 적 공격력]]+표1_58[[#This Row],[공격력]]),"")</f>
        <v>807.5</v>
      </c>
    </row>
    <row r="181" spans="2:5">
      <c r="B181" s="2">
        <v>173</v>
      </c>
      <c r="C181" s="3">
        <f>IFERROR(IF(표1_58[[#This Row],[스테이지]]=1,$K$3,IF($C180&lt;$P$3,($K$3+(표1_58[[#This Row],[스테이지]]-1)*$L$3),$P$3)),"")</f>
        <v>470</v>
      </c>
      <c r="D181" s="2">
        <f>IFERROR(IF(($K$4+(QUOTIENT((표1_58[[#This Row],[스테이지]]-1),$M$4)*$L$4))&gt;$P$3,$P$3,$K$4+(QUOTIENT((표1_58[[#This Row],[스테이지]]-1),$M$4)*$L$4)),"")</f>
        <v>340</v>
      </c>
      <c r="E181" s="6">
        <f>IFERROR(IF(표1_58[[#This Row],[기본 적 공격력]]+표1_58[[#This Row],[공격력]]&gt;$P$3,$P$3,표1_58[[#This Row],[기본 적 공격력]]+표1_58[[#This Row],[공격력]]),"")</f>
        <v>810</v>
      </c>
    </row>
    <row r="182" spans="2:5">
      <c r="B182" s="2">
        <v>174</v>
      </c>
      <c r="C182" s="3">
        <f>IFERROR(IF(표1_58[[#This Row],[스테이지]]=1,$K$3,IF($C181&lt;$P$3,($K$3+(표1_58[[#This Row],[스테이지]]-1)*$L$3),$P$3)),"")</f>
        <v>472.5</v>
      </c>
      <c r="D182" s="2">
        <f>IFERROR(IF(($K$4+(QUOTIENT((표1_58[[#This Row],[스테이지]]-1),$M$4)*$L$4))&gt;$P$3,$P$3,$K$4+(QUOTIENT((표1_58[[#This Row],[스테이지]]-1),$M$4)*$L$4)),"")</f>
        <v>340</v>
      </c>
      <c r="E182" s="6">
        <f>IFERROR(IF(표1_58[[#This Row],[기본 적 공격력]]+표1_58[[#This Row],[공격력]]&gt;$P$3,$P$3,표1_58[[#This Row],[기본 적 공격력]]+표1_58[[#This Row],[공격력]]),"")</f>
        <v>812.5</v>
      </c>
    </row>
    <row r="183" spans="2:5">
      <c r="B183" s="2">
        <v>175</v>
      </c>
      <c r="C183" s="3">
        <f>IFERROR(IF(표1_58[[#This Row],[스테이지]]=1,$K$3,IF($C182&lt;$P$3,($K$3+(표1_58[[#This Row],[스테이지]]-1)*$L$3),$P$3)),"")</f>
        <v>475</v>
      </c>
      <c r="D183" s="2">
        <f>IFERROR(IF(($K$4+(QUOTIENT((표1_58[[#This Row],[스테이지]]-1),$M$4)*$L$4))&gt;$P$3,$P$3,$K$4+(QUOTIENT((표1_58[[#This Row],[스테이지]]-1),$M$4)*$L$4)),"")</f>
        <v>340</v>
      </c>
      <c r="E183" s="6">
        <f>IFERROR(IF(표1_58[[#This Row],[기본 적 공격력]]+표1_58[[#This Row],[공격력]]&gt;$P$3,$P$3,표1_58[[#This Row],[기본 적 공격력]]+표1_58[[#This Row],[공격력]]),"")</f>
        <v>815</v>
      </c>
    </row>
    <row r="184" spans="2:5">
      <c r="B184" s="2">
        <v>176</v>
      </c>
      <c r="C184" s="3">
        <f>IFERROR(IF(표1_58[[#This Row],[스테이지]]=1,$K$3,IF($C183&lt;$P$3,($K$3+(표1_58[[#This Row],[스테이지]]-1)*$L$3),$P$3)),"")</f>
        <v>477.5</v>
      </c>
      <c r="D184" s="2">
        <f>IFERROR(IF(($K$4+(QUOTIENT((표1_58[[#This Row],[스테이지]]-1),$M$4)*$L$4))&gt;$P$3,$P$3,$K$4+(QUOTIENT((표1_58[[#This Row],[스테이지]]-1),$M$4)*$L$4)),"")</f>
        <v>340</v>
      </c>
      <c r="E184" s="6">
        <f>IFERROR(IF(표1_58[[#This Row],[기본 적 공격력]]+표1_58[[#This Row],[공격력]]&gt;$P$3,$P$3,표1_58[[#This Row],[기본 적 공격력]]+표1_58[[#This Row],[공격력]]),"")</f>
        <v>817.5</v>
      </c>
    </row>
    <row r="185" spans="2:5">
      <c r="B185" s="2">
        <v>177</v>
      </c>
      <c r="C185" s="3">
        <f>IFERROR(IF(표1_58[[#This Row],[스테이지]]=1,$K$3,IF($C184&lt;$P$3,($K$3+(표1_58[[#This Row],[스테이지]]-1)*$L$3),$P$3)),"")</f>
        <v>480</v>
      </c>
      <c r="D185" s="2">
        <f>IFERROR(IF(($K$4+(QUOTIENT((표1_58[[#This Row],[스테이지]]-1),$M$4)*$L$4))&gt;$P$3,$P$3,$K$4+(QUOTIENT((표1_58[[#This Row],[스테이지]]-1),$M$4)*$L$4)),"")</f>
        <v>340</v>
      </c>
      <c r="E185" s="6">
        <f>IFERROR(IF(표1_58[[#This Row],[기본 적 공격력]]+표1_58[[#This Row],[공격력]]&gt;$P$3,$P$3,표1_58[[#This Row],[기본 적 공격력]]+표1_58[[#This Row],[공격력]]),"")</f>
        <v>820</v>
      </c>
    </row>
    <row r="186" spans="2:5">
      <c r="B186" s="2">
        <v>178</v>
      </c>
      <c r="C186" s="3">
        <f>IFERROR(IF(표1_58[[#This Row],[스테이지]]=1,$K$3,IF($C185&lt;$P$3,($K$3+(표1_58[[#This Row],[스테이지]]-1)*$L$3),$P$3)),"")</f>
        <v>482.5</v>
      </c>
      <c r="D186" s="2">
        <f>IFERROR(IF(($K$4+(QUOTIENT((표1_58[[#This Row],[스테이지]]-1),$M$4)*$L$4))&gt;$P$3,$P$3,$K$4+(QUOTIENT((표1_58[[#This Row],[스테이지]]-1),$M$4)*$L$4)),"")</f>
        <v>340</v>
      </c>
      <c r="E186" s="6">
        <f>IFERROR(IF(표1_58[[#This Row],[기본 적 공격력]]+표1_58[[#This Row],[공격력]]&gt;$P$3,$P$3,표1_58[[#This Row],[기본 적 공격력]]+표1_58[[#This Row],[공격력]]),"")</f>
        <v>822.5</v>
      </c>
    </row>
    <row r="187" spans="2:5">
      <c r="B187" s="2">
        <v>179</v>
      </c>
      <c r="C187" s="3">
        <f>IFERROR(IF(표1_58[[#This Row],[스테이지]]=1,$K$3,IF($C186&lt;$P$3,($K$3+(표1_58[[#This Row],[스테이지]]-1)*$L$3),$P$3)),"")</f>
        <v>485</v>
      </c>
      <c r="D187" s="2">
        <f>IFERROR(IF(($K$4+(QUOTIENT((표1_58[[#This Row],[스테이지]]-1),$M$4)*$L$4))&gt;$P$3,$P$3,$K$4+(QUOTIENT((표1_58[[#This Row],[스테이지]]-1),$M$4)*$L$4)),"")</f>
        <v>340</v>
      </c>
      <c r="E187" s="6">
        <f>IFERROR(IF(표1_58[[#This Row],[기본 적 공격력]]+표1_58[[#This Row],[공격력]]&gt;$P$3,$P$3,표1_58[[#This Row],[기본 적 공격력]]+표1_58[[#This Row],[공격력]]),"")</f>
        <v>825</v>
      </c>
    </row>
    <row r="188" spans="2:5">
      <c r="B188" s="2">
        <v>180</v>
      </c>
      <c r="C188" s="3">
        <f>IFERROR(IF(표1_58[[#This Row],[스테이지]]=1,$K$3,IF($C187&lt;$P$3,($K$3+(표1_58[[#This Row],[스테이지]]-1)*$L$3),$P$3)),"")</f>
        <v>487.5</v>
      </c>
      <c r="D188" s="2">
        <f>IFERROR(IF(($K$4+(QUOTIENT((표1_58[[#This Row],[스테이지]]-1),$M$4)*$L$4))&gt;$P$3,$P$3,$K$4+(QUOTIENT((표1_58[[#This Row],[스테이지]]-1),$M$4)*$L$4)),"")</f>
        <v>340</v>
      </c>
      <c r="E188" s="6">
        <f>IFERROR(IF(표1_58[[#This Row],[기본 적 공격력]]+표1_58[[#This Row],[공격력]]&gt;$P$3,$P$3,표1_58[[#This Row],[기본 적 공격력]]+표1_58[[#This Row],[공격력]]),"")</f>
        <v>827.5</v>
      </c>
    </row>
    <row r="189" spans="2:5">
      <c r="B189" s="2">
        <v>181</v>
      </c>
      <c r="C189" s="3">
        <f>IFERROR(IF(표1_58[[#This Row],[스테이지]]=1,$K$3,IF($C188&lt;$P$3,($K$3+(표1_58[[#This Row],[스테이지]]-1)*$L$3),$P$3)),"")</f>
        <v>490</v>
      </c>
      <c r="D189" s="2">
        <f>IFERROR(IF(($K$4+(QUOTIENT((표1_58[[#This Row],[스테이지]]-1),$M$4)*$L$4))&gt;$P$3,$P$3,$K$4+(QUOTIENT((표1_58[[#This Row],[스테이지]]-1),$M$4)*$L$4)),"")</f>
        <v>360</v>
      </c>
      <c r="E189" s="6">
        <f>IFERROR(IF(표1_58[[#This Row],[기본 적 공격력]]+표1_58[[#This Row],[공격력]]&gt;$P$3,$P$3,표1_58[[#This Row],[기본 적 공격력]]+표1_58[[#This Row],[공격력]]),"")</f>
        <v>850</v>
      </c>
    </row>
    <row r="190" spans="2:5">
      <c r="B190" s="2">
        <v>182</v>
      </c>
      <c r="C190" s="3">
        <f>IFERROR(IF(표1_58[[#This Row],[스테이지]]=1,$K$3,IF($C189&lt;$P$3,($K$3+(표1_58[[#This Row],[스테이지]]-1)*$L$3),$P$3)),"")</f>
        <v>492.5</v>
      </c>
      <c r="D190" s="2">
        <f>IFERROR(IF(($K$4+(QUOTIENT((표1_58[[#This Row],[스테이지]]-1),$M$4)*$L$4))&gt;$P$3,$P$3,$K$4+(QUOTIENT((표1_58[[#This Row],[스테이지]]-1),$M$4)*$L$4)),"")</f>
        <v>360</v>
      </c>
      <c r="E190" s="6">
        <f>IFERROR(IF(표1_58[[#This Row],[기본 적 공격력]]+표1_58[[#This Row],[공격력]]&gt;$P$3,$P$3,표1_58[[#This Row],[기본 적 공격력]]+표1_58[[#This Row],[공격력]]),"")</f>
        <v>852.5</v>
      </c>
    </row>
    <row r="191" spans="2:5">
      <c r="B191" s="2">
        <v>183</v>
      </c>
      <c r="C191" s="3">
        <f>IFERROR(IF(표1_58[[#This Row],[스테이지]]=1,$K$3,IF($C190&lt;$P$3,($K$3+(표1_58[[#This Row],[스테이지]]-1)*$L$3),$P$3)),"")</f>
        <v>495</v>
      </c>
      <c r="D191" s="2">
        <f>IFERROR(IF(($K$4+(QUOTIENT((표1_58[[#This Row],[스테이지]]-1),$M$4)*$L$4))&gt;$P$3,$P$3,$K$4+(QUOTIENT((표1_58[[#This Row],[스테이지]]-1),$M$4)*$L$4)),"")</f>
        <v>360</v>
      </c>
      <c r="E191" s="6">
        <f>IFERROR(IF(표1_58[[#This Row],[기본 적 공격력]]+표1_58[[#This Row],[공격력]]&gt;$P$3,$P$3,표1_58[[#This Row],[기본 적 공격력]]+표1_58[[#This Row],[공격력]]),"")</f>
        <v>855</v>
      </c>
    </row>
    <row r="192" spans="2:5">
      <c r="B192" s="2">
        <v>184</v>
      </c>
      <c r="C192" s="3">
        <f>IFERROR(IF(표1_58[[#This Row],[스테이지]]=1,$K$3,IF($C191&lt;$P$3,($K$3+(표1_58[[#This Row],[스테이지]]-1)*$L$3),$P$3)),"")</f>
        <v>497.5</v>
      </c>
      <c r="D192" s="2">
        <f>IFERROR(IF(($K$4+(QUOTIENT((표1_58[[#This Row],[스테이지]]-1),$M$4)*$L$4))&gt;$P$3,$P$3,$K$4+(QUOTIENT((표1_58[[#This Row],[스테이지]]-1),$M$4)*$L$4)),"")</f>
        <v>360</v>
      </c>
      <c r="E192" s="6">
        <f>IFERROR(IF(표1_58[[#This Row],[기본 적 공격력]]+표1_58[[#This Row],[공격력]]&gt;$P$3,$P$3,표1_58[[#This Row],[기본 적 공격력]]+표1_58[[#This Row],[공격력]]),"")</f>
        <v>857.5</v>
      </c>
    </row>
    <row r="193" spans="2:5">
      <c r="B193" s="2">
        <v>185</v>
      </c>
      <c r="C193" s="3">
        <f>IFERROR(IF(표1_58[[#This Row],[스테이지]]=1,$K$3,IF($C192&lt;$P$3,($K$3+(표1_58[[#This Row],[스테이지]]-1)*$L$3),$P$3)),"")</f>
        <v>500</v>
      </c>
      <c r="D193" s="2">
        <f>IFERROR(IF(($K$4+(QUOTIENT((표1_58[[#This Row],[스테이지]]-1),$M$4)*$L$4))&gt;$P$3,$P$3,$K$4+(QUOTIENT((표1_58[[#This Row],[스테이지]]-1),$M$4)*$L$4)),"")</f>
        <v>360</v>
      </c>
      <c r="E193" s="6">
        <f>IFERROR(IF(표1_58[[#This Row],[기본 적 공격력]]+표1_58[[#This Row],[공격력]]&gt;$P$3,$P$3,표1_58[[#This Row],[기본 적 공격력]]+표1_58[[#This Row],[공격력]]),"")</f>
        <v>860</v>
      </c>
    </row>
    <row r="194" spans="2:5">
      <c r="B194" s="2">
        <v>186</v>
      </c>
      <c r="C194" s="3">
        <f>IFERROR(IF(표1_58[[#This Row],[스테이지]]=1,$K$3,IF($C193&lt;$P$3,($K$3+(표1_58[[#This Row],[스테이지]]-1)*$L$3),$P$3)),"")</f>
        <v>502.5</v>
      </c>
      <c r="D194" s="2">
        <f>IFERROR(IF(($K$4+(QUOTIENT((표1_58[[#This Row],[스테이지]]-1),$M$4)*$L$4))&gt;$P$3,$P$3,$K$4+(QUOTIENT((표1_58[[#This Row],[스테이지]]-1),$M$4)*$L$4)),"")</f>
        <v>360</v>
      </c>
      <c r="E194" s="6">
        <f>IFERROR(IF(표1_58[[#This Row],[기본 적 공격력]]+표1_58[[#This Row],[공격력]]&gt;$P$3,$P$3,표1_58[[#This Row],[기본 적 공격력]]+표1_58[[#This Row],[공격력]]),"")</f>
        <v>862.5</v>
      </c>
    </row>
    <row r="195" spans="2:5">
      <c r="B195" s="2">
        <v>187</v>
      </c>
      <c r="C195" s="3">
        <f>IFERROR(IF(표1_58[[#This Row],[스테이지]]=1,$K$3,IF($C194&lt;$P$3,($K$3+(표1_58[[#This Row],[스테이지]]-1)*$L$3),$P$3)),"")</f>
        <v>505</v>
      </c>
      <c r="D195" s="2">
        <f>IFERROR(IF(($K$4+(QUOTIENT((표1_58[[#This Row],[스테이지]]-1),$M$4)*$L$4))&gt;$P$3,$P$3,$K$4+(QUOTIENT((표1_58[[#This Row],[스테이지]]-1),$M$4)*$L$4)),"")</f>
        <v>360</v>
      </c>
      <c r="E195" s="6">
        <f>IFERROR(IF(표1_58[[#This Row],[기본 적 공격력]]+표1_58[[#This Row],[공격력]]&gt;$P$3,$P$3,표1_58[[#This Row],[기본 적 공격력]]+표1_58[[#This Row],[공격력]]),"")</f>
        <v>865</v>
      </c>
    </row>
    <row r="196" spans="2:5">
      <c r="B196" s="2">
        <v>188</v>
      </c>
      <c r="C196" s="3">
        <f>IFERROR(IF(표1_58[[#This Row],[스테이지]]=1,$K$3,IF($C195&lt;$P$3,($K$3+(표1_58[[#This Row],[스테이지]]-1)*$L$3),$P$3)),"")</f>
        <v>507.5</v>
      </c>
      <c r="D196" s="2">
        <f>IFERROR(IF(($K$4+(QUOTIENT((표1_58[[#This Row],[스테이지]]-1),$M$4)*$L$4))&gt;$P$3,$P$3,$K$4+(QUOTIENT((표1_58[[#This Row],[스테이지]]-1),$M$4)*$L$4)),"")</f>
        <v>360</v>
      </c>
      <c r="E196" s="6">
        <f>IFERROR(IF(표1_58[[#This Row],[기본 적 공격력]]+표1_58[[#This Row],[공격력]]&gt;$P$3,$P$3,표1_58[[#This Row],[기본 적 공격력]]+표1_58[[#This Row],[공격력]]),"")</f>
        <v>867.5</v>
      </c>
    </row>
    <row r="197" spans="2:5">
      <c r="B197" s="2">
        <v>189</v>
      </c>
      <c r="C197" s="3">
        <f>IFERROR(IF(표1_58[[#This Row],[스테이지]]=1,$K$3,IF($C196&lt;$P$3,($K$3+(표1_58[[#This Row],[스테이지]]-1)*$L$3),$P$3)),"")</f>
        <v>510</v>
      </c>
      <c r="D197" s="2">
        <f>IFERROR(IF(($K$4+(QUOTIENT((표1_58[[#This Row],[스테이지]]-1),$M$4)*$L$4))&gt;$P$3,$P$3,$K$4+(QUOTIENT((표1_58[[#This Row],[스테이지]]-1),$M$4)*$L$4)),"")</f>
        <v>360</v>
      </c>
      <c r="E197" s="6">
        <f>IFERROR(IF(표1_58[[#This Row],[기본 적 공격력]]+표1_58[[#This Row],[공격력]]&gt;$P$3,$P$3,표1_58[[#This Row],[기본 적 공격력]]+표1_58[[#This Row],[공격력]]),"")</f>
        <v>870</v>
      </c>
    </row>
    <row r="198" spans="2:5">
      <c r="B198" s="2">
        <v>190</v>
      </c>
      <c r="C198" s="3">
        <f>IFERROR(IF(표1_58[[#This Row],[스테이지]]=1,$K$3,IF($C197&lt;$P$3,($K$3+(표1_58[[#This Row],[스테이지]]-1)*$L$3),$P$3)),"")</f>
        <v>512.5</v>
      </c>
      <c r="D198" s="2">
        <f>IFERROR(IF(($K$4+(QUOTIENT((표1_58[[#This Row],[스테이지]]-1),$M$4)*$L$4))&gt;$P$3,$P$3,$K$4+(QUOTIENT((표1_58[[#This Row],[스테이지]]-1),$M$4)*$L$4)),"")</f>
        <v>360</v>
      </c>
      <c r="E198" s="6">
        <f>IFERROR(IF(표1_58[[#This Row],[기본 적 공격력]]+표1_58[[#This Row],[공격력]]&gt;$P$3,$P$3,표1_58[[#This Row],[기본 적 공격력]]+표1_58[[#This Row],[공격력]]),"")</f>
        <v>872.5</v>
      </c>
    </row>
    <row r="199" spans="2:5">
      <c r="B199" s="2">
        <v>191</v>
      </c>
      <c r="C199" s="3">
        <f>IFERROR(IF(표1_58[[#This Row],[스테이지]]=1,$K$3,IF($C198&lt;$P$3,($K$3+(표1_58[[#This Row],[스테이지]]-1)*$L$3),$P$3)),"")</f>
        <v>515</v>
      </c>
      <c r="D199" s="2">
        <f>IFERROR(IF(($K$4+(QUOTIENT((표1_58[[#This Row],[스테이지]]-1),$M$4)*$L$4))&gt;$P$3,$P$3,$K$4+(QUOTIENT((표1_58[[#This Row],[스테이지]]-1),$M$4)*$L$4)),"")</f>
        <v>380</v>
      </c>
      <c r="E199" s="6">
        <f>IFERROR(IF(표1_58[[#This Row],[기본 적 공격력]]+표1_58[[#This Row],[공격력]]&gt;$P$3,$P$3,표1_58[[#This Row],[기본 적 공격력]]+표1_58[[#This Row],[공격력]]),"")</f>
        <v>895</v>
      </c>
    </row>
    <row r="200" spans="2:5">
      <c r="B200" s="2">
        <v>192</v>
      </c>
      <c r="C200" s="3">
        <f>IFERROR(IF(표1_58[[#This Row],[스테이지]]=1,$K$3,IF($C199&lt;$P$3,($K$3+(표1_58[[#This Row],[스테이지]]-1)*$L$3),$P$3)),"")</f>
        <v>517.5</v>
      </c>
      <c r="D200" s="2">
        <f>IFERROR(IF(($K$4+(QUOTIENT((표1_58[[#This Row],[스테이지]]-1),$M$4)*$L$4))&gt;$P$3,$P$3,$K$4+(QUOTIENT((표1_58[[#This Row],[스테이지]]-1),$M$4)*$L$4)),"")</f>
        <v>380</v>
      </c>
      <c r="E200" s="6">
        <f>IFERROR(IF(표1_58[[#This Row],[기본 적 공격력]]+표1_58[[#This Row],[공격력]]&gt;$P$3,$P$3,표1_58[[#This Row],[기본 적 공격력]]+표1_58[[#This Row],[공격력]]),"")</f>
        <v>897.5</v>
      </c>
    </row>
    <row r="201" spans="2:5">
      <c r="B201" s="2">
        <v>193</v>
      </c>
      <c r="C201" s="3">
        <f>IFERROR(IF(표1_58[[#This Row],[스테이지]]=1,$K$3,IF($C200&lt;$P$3,($K$3+(표1_58[[#This Row],[스테이지]]-1)*$L$3),$P$3)),"")</f>
        <v>520</v>
      </c>
      <c r="D201" s="2">
        <f>IFERROR(IF(($K$4+(QUOTIENT((표1_58[[#This Row],[스테이지]]-1),$M$4)*$L$4))&gt;$P$3,$P$3,$K$4+(QUOTIENT((표1_58[[#This Row],[스테이지]]-1),$M$4)*$L$4)),"")</f>
        <v>380</v>
      </c>
      <c r="E201" s="6">
        <f>IFERROR(IF(표1_58[[#This Row],[기본 적 공격력]]+표1_58[[#This Row],[공격력]]&gt;$P$3,$P$3,표1_58[[#This Row],[기본 적 공격력]]+표1_58[[#This Row],[공격력]]),"")</f>
        <v>900</v>
      </c>
    </row>
    <row r="202" spans="2:5">
      <c r="B202" s="2">
        <v>194</v>
      </c>
      <c r="C202" s="3">
        <f>IFERROR(IF(표1_58[[#This Row],[스테이지]]=1,$K$3,IF($C201&lt;$P$3,($K$3+(표1_58[[#This Row],[스테이지]]-1)*$L$3),$P$3)),"")</f>
        <v>522.5</v>
      </c>
      <c r="D202" s="2">
        <f>IFERROR(IF(($K$4+(QUOTIENT((표1_58[[#This Row],[스테이지]]-1),$M$4)*$L$4))&gt;$P$3,$P$3,$K$4+(QUOTIENT((표1_58[[#This Row],[스테이지]]-1),$M$4)*$L$4)),"")</f>
        <v>380</v>
      </c>
      <c r="E202" s="6">
        <f>IFERROR(IF(표1_58[[#This Row],[기본 적 공격력]]+표1_58[[#This Row],[공격력]]&gt;$P$3,$P$3,표1_58[[#This Row],[기본 적 공격력]]+표1_58[[#This Row],[공격력]]),"")</f>
        <v>902.5</v>
      </c>
    </row>
    <row r="203" spans="2:5">
      <c r="B203" s="2">
        <v>195</v>
      </c>
      <c r="C203" s="3">
        <f>IFERROR(IF(표1_58[[#This Row],[스테이지]]=1,$K$3,IF($C202&lt;$P$3,($K$3+(표1_58[[#This Row],[스테이지]]-1)*$L$3),$P$3)),"")</f>
        <v>525</v>
      </c>
      <c r="D203" s="2">
        <f>IFERROR(IF(($K$4+(QUOTIENT((표1_58[[#This Row],[스테이지]]-1),$M$4)*$L$4))&gt;$P$3,$P$3,$K$4+(QUOTIENT((표1_58[[#This Row],[스테이지]]-1),$M$4)*$L$4)),"")</f>
        <v>380</v>
      </c>
      <c r="E203" s="6">
        <f>IFERROR(IF(표1_58[[#This Row],[기본 적 공격력]]+표1_58[[#This Row],[공격력]]&gt;$P$3,$P$3,표1_58[[#This Row],[기본 적 공격력]]+표1_58[[#This Row],[공격력]]),"")</f>
        <v>905</v>
      </c>
    </row>
    <row r="204" spans="2:5">
      <c r="B204" s="2">
        <v>196</v>
      </c>
      <c r="C204" s="3">
        <f>IFERROR(IF(표1_58[[#This Row],[스테이지]]=1,$K$3,IF($C203&lt;$P$3,($K$3+(표1_58[[#This Row],[스테이지]]-1)*$L$3),$P$3)),"")</f>
        <v>527.5</v>
      </c>
      <c r="D204" s="2">
        <f>IFERROR(IF(($K$4+(QUOTIENT((표1_58[[#This Row],[스테이지]]-1),$M$4)*$L$4))&gt;$P$3,$P$3,$K$4+(QUOTIENT((표1_58[[#This Row],[스테이지]]-1),$M$4)*$L$4)),"")</f>
        <v>380</v>
      </c>
      <c r="E204" s="6">
        <f>IFERROR(IF(표1_58[[#This Row],[기본 적 공격력]]+표1_58[[#This Row],[공격력]]&gt;$P$3,$P$3,표1_58[[#This Row],[기본 적 공격력]]+표1_58[[#This Row],[공격력]]),"")</f>
        <v>907.5</v>
      </c>
    </row>
    <row r="205" spans="2:5">
      <c r="B205" s="2">
        <v>197</v>
      </c>
      <c r="C205" s="3">
        <f>IFERROR(IF(표1_58[[#This Row],[스테이지]]=1,$K$3,IF($C204&lt;$P$3,($K$3+(표1_58[[#This Row],[스테이지]]-1)*$L$3),$P$3)),"")</f>
        <v>530</v>
      </c>
      <c r="D205" s="2">
        <f>IFERROR(IF(($K$4+(QUOTIENT((표1_58[[#This Row],[스테이지]]-1),$M$4)*$L$4))&gt;$P$3,$P$3,$K$4+(QUOTIENT((표1_58[[#This Row],[스테이지]]-1),$M$4)*$L$4)),"")</f>
        <v>380</v>
      </c>
      <c r="E205" s="6">
        <f>IFERROR(IF(표1_58[[#This Row],[기본 적 공격력]]+표1_58[[#This Row],[공격력]]&gt;$P$3,$P$3,표1_58[[#This Row],[기본 적 공격력]]+표1_58[[#This Row],[공격력]]),"")</f>
        <v>910</v>
      </c>
    </row>
    <row r="206" spans="2:5">
      <c r="B206" s="2">
        <v>198</v>
      </c>
      <c r="C206" s="3">
        <f>IFERROR(IF(표1_58[[#This Row],[스테이지]]=1,$K$3,IF($C205&lt;$P$3,($K$3+(표1_58[[#This Row],[스테이지]]-1)*$L$3),$P$3)),"")</f>
        <v>532.5</v>
      </c>
      <c r="D206" s="2">
        <f>IFERROR(IF(($K$4+(QUOTIENT((표1_58[[#This Row],[스테이지]]-1),$M$4)*$L$4))&gt;$P$3,$P$3,$K$4+(QUOTIENT((표1_58[[#This Row],[스테이지]]-1),$M$4)*$L$4)),"")</f>
        <v>380</v>
      </c>
      <c r="E206" s="6">
        <f>IFERROR(IF(표1_58[[#This Row],[기본 적 공격력]]+표1_58[[#This Row],[공격력]]&gt;$P$3,$P$3,표1_58[[#This Row],[기본 적 공격력]]+표1_58[[#This Row],[공격력]]),"")</f>
        <v>912.5</v>
      </c>
    </row>
    <row r="207" spans="2:5">
      <c r="B207" s="2">
        <v>199</v>
      </c>
      <c r="C207" s="3">
        <f>IFERROR(IF(표1_58[[#This Row],[스테이지]]=1,$K$3,IF($C206&lt;$P$3,($K$3+(표1_58[[#This Row],[스테이지]]-1)*$L$3),$P$3)),"")</f>
        <v>535</v>
      </c>
      <c r="D207" s="2">
        <f>IFERROR(IF(($K$4+(QUOTIENT((표1_58[[#This Row],[스테이지]]-1),$M$4)*$L$4))&gt;$P$3,$P$3,$K$4+(QUOTIENT((표1_58[[#This Row],[스테이지]]-1),$M$4)*$L$4)),"")</f>
        <v>380</v>
      </c>
      <c r="E207" s="6">
        <f>IFERROR(IF(표1_58[[#This Row],[기본 적 공격력]]+표1_58[[#This Row],[공격력]]&gt;$P$3,$P$3,표1_58[[#This Row],[기본 적 공격력]]+표1_58[[#This Row],[공격력]]),"")</f>
        <v>915</v>
      </c>
    </row>
    <row r="208" spans="2:5">
      <c r="B208" s="2">
        <v>200</v>
      </c>
      <c r="C208" s="3">
        <f>IFERROR(IF(표1_58[[#This Row],[스테이지]]=1,$K$3,IF($C207&lt;$P$3,($K$3+(표1_58[[#This Row],[스테이지]]-1)*$L$3),$P$3)),"")</f>
        <v>537.5</v>
      </c>
      <c r="D208" s="2">
        <f>IFERROR(IF(($K$4+(QUOTIENT((표1_58[[#This Row],[스테이지]]-1),$M$4)*$L$4))&gt;$P$3,$P$3,$K$4+(QUOTIENT((표1_58[[#This Row],[스테이지]]-1),$M$4)*$L$4)),"")</f>
        <v>380</v>
      </c>
      <c r="E208" s="6">
        <f>IFERROR(IF(표1_58[[#This Row],[기본 적 공격력]]+표1_58[[#This Row],[공격력]]&gt;$P$3,$P$3,표1_58[[#This Row],[기본 적 공격력]]+표1_58[[#This Row],[공격력]]),"")</f>
        <v>917.5</v>
      </c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8"/>
  <sheetViews>
    <sheetView workbookViewId="0">
      <pane ySplit="8" topLeftCell="A9" activePane="bottomLeft" state="frozen"/>
      <selection pane="bottomLeft" activeCell="P4" sqref="P4"/>
    </sheetView>
  </sheetViews>
  <sheetFormatPr defaultColWidth="9" defaultRowHeight="16.5"/>
  <cols>
    <col min="1" max="1" width="9" style="1"/>
    <col min="2" max="2" width="10.25" style="1" customWidth="1"/>
    <col min="3" max="3" width="23.5" style="1" bestFit="1" customWidth="1"/>
    <col min="4" max="4" width="25.625" style="1" bestFit="1" customWidth="1"/>
    <col min="5" max="5" width="23.5" style="1" bestFit="1" customWidth="1"/>
    <col min="6" max="10" width="9" style="1"/>
    <col min="11" max="11" width="9.25" style="1" customWidth="1"/>
    <col min="12" max="12" width="9" style="1"/>
    <col min="13" max="13" width="16" style="1" bestFit="1" customWidth="1"/>
    <col min="14" max="16384" width="9" style="1"/>
  </cols>
  <sheetData>
    <row r="2" spans="2:16">
      <c r="B2" s="1" t="s">
        <v>17</v>
      </c>
      <c r="C2" s="31" t="s">
        <v>58</v>
      </c>
      <c r="D2" s="31"/>
      <c r="E2" s="31"/>
      <c r="J2" s="1" t="s">
        <v>25</v>
      </c>
      <c r="K2" s="1" t="s">
        <v>19</v>
      </c>
      <c r="L2" s="1" t="s">
        <v>21</v>
      </c>
      <c r="M2" s="1" t="s">
        <v>91</v>
      </c>
      <c r="O2" s="1" t="s">
        <v>25</v>
      </c>
      <c r="P2" s="1" t="s">
        <v>49</v>
      </c>
    </row>
    <row r="3" spans="2:16">
      <c r="J3" s="1" t="s">
        <v>22</v>
      </c>
      <c r="K3" s="1">
        <f>'00.PlayeTime 계산'!H9</f>
        <v>8</v>
      </c>
      <c r="L3" s="1">
        <f>'00.PlayeTime 계산'!H10</f>
        <v>0.1</v>
      </c>
      <c r="M3" s="1">
        <f>'00.PlayeTime 계산'!H13</f>
        <v>0</v>
      </c>
      <c r="O3" s="1" t="s">
        <v>48</v>
      </c>
      <c r="P3" s="1">
        <f>'00.PlayeTime 계산'!H15</f>
        <v>1</v>
      </c>
    </row>
    <row r="4" spans="2:16">
      <c r="B4" s="1" t="s">
        <v>18</v>
      </c>
      <c r="J4" s="1" t="s">
        <v>20</v>
      </c>
      <c r="K4" s="1">
        <f>'00.PlayeTime 계산'!H11</f>
        <v>0</v>
      </c>
      <c r="L4" s="1">
        <f>'00.PlayeTime 계산'!H12</f>
        <v>0.5</v>
      </c>
      <c r="M4" s="1">
        <f>'00.PlayeTime 계산'!H14</f>
        <v>10</v>
      </c>
      <c r="O4" s="1" t="s">
        <v>23</v>
      </c>
      <c r="P4" s="1">
        <v>0</v>
      </c>
    </row>
    <row r="8" spans="2:16">
      <c r="B8" s="2" t="s">
        <v>23</v>
      </c>
      <c r="C8" s="2" t="s">
        <v>59</v>
      </c>
      <c r="D8" s="2" t="s">
        <v>60</v>
      </c>
      <c r="E8" s="4" t="s">
        <v>61</v>
      </c>
    </row>
    <row r="9" spans="2:16">
      <c r="B9" s="2">
        <v>1</v>
      </c>
      <c r="C9" s="2">
        <f>IFERROR(IF(표1_5112[[#This Row],[스테이지]]=1,$K$3,IF($C8&gt;$P$3,($K$3-(표1_5112[[#This Row],[스테이지]]-1)*$L$3),$P$3)),"")</f>
        <v>8</v>
      </c>
      <c r="D9" s="2">
        <f>IFERROR(($K$4+(QUOTIENT((표1_5112[[#This Row],[스테이지]]-1),$M$4)*$L$4)),"")</f>
        <v>0</v>
      </c>
      <c r="E9" s="5">
        <f>IFERROR(IF(표1_5112[[#This Row],[기본 적 공격 딜레이]]-표1_5112[[#This Row],[적 공격 딜레이 보정값]]&lt;$P$3,$P$3,표1_5112[[#This Row],[기본 적 공격 딜레이]]-표1_5112[[#This Row],[적 공격 딜레이 보정값]]),"")</f>
        <v>8</v>
      </c>
    </row>
    <row r="10" spans="2:16">
      <c r="B10" s="2">
        <v>2</v>
      </c>
      <c r="C10" s="2">
        <f>IFERROR(IF(표1_5112[[#This Row],[스테이지]]=1,$K$3,IF($C9&gt;$P$3,($K$3-(표1_5112[[#This Row],[스테이지]]-1)*$L$3),$P$3)),"")</f>
        <v>7.9</v>
      </c>
      <c r="D10" s="2">
        <f>IFERROR(($K$4+(QUOTIENT((표1_5112[[#This Row],[스테이지]]-1),$M$4)*$L$4)),"")</f>
        <v>0</v>
      </c>
      <c r="E10" s="5">
        <f>IFERROR(IF(표1_5112[[#This Row],[기본 적 공격 딜레이]]-표1_5112[[#This Row],[적 공격 딜레이 보정값]]&lt;$P$3,$P$3,표1_5112[[#This Row],[기본 적 공격 딜레이]]-표1_5112[[#This Row],[적 공격 딜레이 보정값]]),"")</f>
        <v>7.9</v>
      </c>
    </row>
    <row r="11" spans="2:16">
      <c r="B11" s="2">
        <v>3</v>
      </c>
      <c r="C11" s="3">
        <f>IFERROR(IF(표1_5112[[#This Row],[스테이지]]=1,$K$3,IF($C10&gt;$P$3,($K$3-(표1_5112[[#This Row],[스테이지]]-1)*$L$3),$P$3)),"")</f>
        <v>7.8</v>
      </c>
      <c r="D11" s="2">
        <f>IFERROR(($K$4+(QUOTIENT((표1_5112[[#This Row],[스테이지]]-1),$M$4)*$L$4)),"")</f>
        <v>0</v>
      </c>
      <c r="E11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7.8</v>
      </c>
    </row>
    <row r="12" spans="2:16">
      <c r="B12" s="2">
        <v>4</v>
      </c>
      <c r="C12" s="3">
        <f>IFERROR(IF(표1_5112[[#This Row],[스테이지]]=1,$K$3,IF($C11&gt;$P$3,($K$3-(표1_5112[[#This Row],[스테이지]]-1)*$L$3),$P$3)),"")</f>
        <v>7.7</v>
      </c>
      <c r="D12" s="2">
        <f>IFERROR(($K$4+(QUOTIENT((표1_5112[[#This Row],[스테이지]]-1),$M$4)*$L$4)),"")</f>
        <v>0</v>
      </c>
      <c r="E12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7.7</v>
      </c>
    </row>
    <row r="13" spans="2:16">
      <c r="B13" s="2">
        <v>5</v>
      </c>
      <c r="C13" s="3">
        <f>IFERROR(IF(표1_5112[[#This Row],[스테이지]]=1,$K$3,IF($C12&gt;$P$3,($K$3-(표1_5112[[#This Row],[스테이지]]-1)*$L$3),$P$3)),"")</f>
        <v>7.6</v>
      </c>
      <c r="D13" s="2">
        <f>IFERROR(($K$4+(QUOTIENT((표1_5112[[#This Row],[스테이지]]-1),$M$4)*$L$4)),"")</f>
        <v>0</v>
      </c>
      <c r="E13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7.6</v>
      </c>
    </row>
    <row r="14" spans="2:16">
      <c r="B14" s="2">
        <v>6</v>
      </c>
      <c r="C14" s="3">
        <f>IFERROR(IF(표1_5112[[#This Row],[스테이지]]=1,$K$3,IF($C13&gt;$P$3,($K$3-(표1_5112[[#This Row],[스테이지]]-1)*$L$3),$P$3)),"")</f>
        <v>7.5</v>
      </c>
      <c r="D14" s="2">
        <f>IFERROR(($K$4+(QUOTIENT((표1_5112[[#This Row],[스테이지]]-1),$M$4)*$L$4)),"")</f>
        <v>0</v>
      </c>
      <c r="E14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7.5</v>
      </c>
    </row>
    <row r="15" spans="2:16">
      <c r="B15" s="2">
        <v>7</v>
      </c>
      <c r="C15" s="3">
        <f>IFERROR(IF(표1_5112[[#This Row],[스테이지]]=1,$K$3,IF($C14&gt;$P$3,($K$3-(표1_5112[[#This Row],[스테이지]]-1)*$L$3),$P$3)),"")</f>
        <v>7.4</v>
      </c>
      <c r="D15" s="2">
        <f>IFERROR(($K$4+(QUOTIENT((표1_5112[[#This Row],[스테이지]]-1),$M$4)*$L$4)),"")</f>
        <v>0</v>
      </c>
      <c r="E15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7.4</v>
      </c>
    </row>
    <row r="16" spans="2:16">
      <c r="B16" s="2">
        <v>8</v>
      </c>
      <c r="C16" s="3">
        <f>IFERROR(IF(표1_5112[[#This Row],[스테이지]]=1,$K$3,IF($C15&gt;$P$3,($K$3-(표1_5112[[#This Row],[스테이지]]-1)*$L$3),$P$3)),"")</f>
        <v>7.3</v>
      </c>
      <c r="D16" s="2">
        <f>IFERROR(($K$4+(QUOTIENT((표1_5112[[#This Row],[스테이지]]-1),$M$4)*$L$4)),"")</f>
        <v>0</v>
      </c>
      <c r="E16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7.3</v>
      </c>
    </row>
    <row r="17" spans="2:5">
      <c r="B17" s="2">
        <v>9</v>
      </c>
      <c r="C17" s="3">
        <f>IFERROR(IF(표1_5112[[#This Row],[스테이지]]=1,$K$3,IF($C16&gt;$P$3,($K$3-(표1_5112[[#This Row],[스테이지]]-1)*$L$3),$P$3)),"")</f>
        <v>7.2</v>
      </c>
      <c r="D17" s="2">
        <f>IFERROR(($K$4+(QUOTIENT((표1_5112[[#This Row],[스테이지]]-1),$M$4)*$L$4)),"")</f>
        <v>0</v>
      </c>
      <c r="E17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7.2</v>
      </c>
    </row>
    <row r="18" spans="2:5">
      <c r="B18" s="2">
        <v>10</v>
      </c>
      <c r="C18" s="3">
        <f>IFERROR(IF(표1_5112[[#This Row],[스테이지]]=1,$K$3,IF($C17&gt;$P$3,($K$3-(표1_5112[[#This Row],[스테이지]]-1)*$L$3),$P$3)),"")</f>
        <v>7.1</v>
      </c>
      <c r="D18" s="2">
        <f>IFERROR(($K$4+(QUOTIENT((표1_5112[[#This Row],[스테이지]]-1),$M$4)*$L$4)),"")</f>
        <v>0</v>
      </c>
      <c r="E18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7.1</v>
      </c>
    </row>
    <row r="19" spans="2:5">
      <c r="B19" s="2">
        <v>11</v>
      </c>
      <c r="C19" s="3">
        <f>IFERROR(IF(표1_5112[[#This Row],[스테이지]]=1,$K$3,IF($C18&gt;$P$3,($K$3-(표1_5112[[#This Row],[스테이지]]-1)*$L$3),$P$3)),"")</f>
        <v>7</v>
      </c>
      <c r="D19" s="2">
        <f>IFERROR(($K$4+(QUOTIENT((표1_5112[[#This Row],[스테이지]]-1),$M$4)*$L$4)),"")</f>
        <v>0.5</v>
      </c>
      <c r="E19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6.5</v>
      </c>
    </row>
    <row r="20" spans="2:5">
      <c r="B20" s="2">
        <v>12</v>
      </c>
      <c r="C20" s="3">
        <f>IFERROR(IF(표1_5112[[#This Row],[스테이지]]=1,$K$3,IF($C19&gt;$P$3,($K$3-(표1_5112[[#This Row],[스테이지]]-1)*$L$3),$P$3)),"")</f>
        <v>6.9</v>
      </c>
      <c r="D20" s="2">
        <f>IFERROR(($K$4+(QUOTIENT((표1_5112[[#This Row],[스테이지]]-1),$M$4)*$L$4)),"")</f>
        <v>0.5</v>
      </c>
      <c r="E20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6.4</v>
      </c>
    </row>
    <row r="21" spans="2:5">
      <c r="B21" s="2">
        <v>13</v>
      </c>
      <c r="C21" s="3">
        <f>IFERROR(IF(표1_5112[[#This Row],[스테이지]]=1,$K$3,IF($C20&gt;$P$3,($K$3-(표1_5112[[#This Row],[스테이지]]-1)*$L$3),$P$3)),"")</f>
        <v>6.8</v>
      </c>
      <c r="D21" s="2">
        <f>IFERROR(($K$4+(QUOTIENT((표1_5112[[#This Row],[스테이지]]-1),$M$4)*$L$4)),"")</f>
        <v>0.5</v>
      </c>
      <c r="E21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6.3</v>
      </c>
    </row>
    <row r="22" spans="2:5">
      <c r="B22" s="2">
        <v>14</v>
      </c>
      <c r="C22" s="3">
        <f>IFERROR(IF(표1_5112[[#This Row],[스테이지]]=1,$K$3,IF($C21&gt;$P$3,($K$3-(표1_5112[[#This Row],[스테이지]]-1)*$L$3),$P$3)),"")</f>
        <v>6.7</v>
      </c>
      <c r="D22" s="2">
        <f>IFERROR(($K$4+(QUOTIENT((표1_5112[[#This Row],[스테이지]]-1),$M$4)*$L$4)),"")</f>
        <v>0.5</v>
      </c>
      <c r="E22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6.2</v>
      </c>
    </row>
    <row r="23" spans="2:5">
      <c r="B23" s="2">
        <v>15</v>
      </c>
      <c r="C23" s="3">
        <f>IFERROR(IF(표1_5112[[#This Row],[스테이지]]=1,$K$3,IF($C22&gt;$P$3,($K$3-(표1_5112[[#This Row],[스테이지]]-1)*$L$3),$P$3)),"")</f>
        <v>6.6</v>
      </c>
      <c r="D23" s="2">
        <f>IFERROR(($K$4+(QUOTIENT((표1_5112[[#This Row],[스테이지]]-1),$M$4)*$L$4)),"")</f>
        <v>0.5</v>
      </c>
      <c r="E23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6.1</v>
      </c>
    </row>
    <row r="24" spans="2:5">
      <c r="B24" s="2">
        <v>16</v>
      </c>
      <c r="C24" s="3">
        <f>IFERROR(IF(표1_5112[[#This Row],[스테이지]]=1,$K$3,IF($C23&gt;$P$3,($K$3-(표1_5112[[#This Row],[스테이지]]-1)*$L$3),$P$3)),"")</f>
        <v>6.5</v>
      </c>
      <c r="D24" s="2">
        <f>IFERROR(($K$4+(QUOTIENT((표1_5112[[#This Row],[스테이지]]-1),$M$4)*$L$4)),"")</f>
        <v>0.5</v>
      </c>
      <c r="E24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6</v>
      </c>
    </row>
    <row r="25" spans="2:5">
      <c r="B25" s="2">
        <v>17</v>
      </c>
      <c r="C25" s="3">
        <f>IFERROR(IF(표1_5112[[#This Row],[스테이지]]=1,$K$3,IF($C24&gt;$P$3,($K$3-(표1_5112[[#This Row],[스테이지]]-1)*$L$3),$P$3)),"")</f>
        <v>6.4</v>
      </c>
      <c r="D25" s="2">
        <f>IFERROR(($K$4+(QUOTIENT((표1_5112[[#This Row],[스테이지]]-1),$M$4)*$L$4)),"")</f>
        <v>0.5</v>
      </c>
      <c r="E25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5.9</v>
      </c>
    </row>
    <row r="26" spans="2:5">
      <c r="B26" s="2">
        <v>18</v>
      </c>
      <c r="C26" s="3">
        <f>IFERROR(IF(표1_5112[[#This Row],[스테이지]]=1,$K$3,IF($C25&gt;$P$3,($K$3-(표1_5112[[#This Row],[스테이지]]-1)*$L$3),$P$3)),"")</f>
        <v>6.3</v>
      </c>
      <c r="D26" s="2">
        <f>IFERROR(($K$4+(QUOTIENT((표1_5112[[#This Row],[스테이지]]-1),$M$4)*$L$4)),"")</f>
        <v>0.5</v>
      </c>
      <c r="E26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5.8</v>
      </c>
    </row>
    <row r="27" spans="2:5">
      <c r="B27" s="2">
        <v>19</v>
      </c>
      <c r="C27" s="3">
        <f>IFERROR(IF(표1_5112[[#This Row],[스테이지]]=1,$K$3,IF($C26&gt;$P$3,($K$3-(표1_5112[[#This Row],[스테이지]]-1)*$L$3),$P$3)),"")</f>
        <v>6.2</v>
      </c>
      <c r="D27" s="2">
        <f>IFERROR(($K$4+(QUOTIENT((표1_5112[[#This Row],[스테이지]]-1),$M$4)*$L$4)),"")</f>
        <v>0.5</v>
      </c>
      <c r="E27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5.7</v>
      </c>
    </row>
    <row r="28" spans="2:5">
      <c r="B28" s="2">
        <v>20</v>
      </c>
      <c r="C28" s="3">
        <f>IFERROR(IF(표1_5112[[#This Row],[스테이지]]=1,$K$3,IF($C27&gt;$P$3,($K$3-(표1_5112[[#This Row],[스테이지]]-1)*$L$3),$P$3)),"")</f>
        <v>6.1</v>
      </c>
      <c r="D28" s="2">
        <f>IFERROR(($K$4+(QUOTIENT((표1_5112[[#This Row],[스테이지]]-1),$M$4)*$L$4)),"")</f>
        <v>0.5</v>
      </c>
      <c r="E28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5.6</v>
      </c>
    </row>
    <row r="29" spans="2:5">
      <c r="B29" s="2">
        <v>21</v>
      </c>
      <c r="C29" s="3">
        <f>IFERROR(IF(표1_5112[[#This Row],[스테이지]]=1,$K$3,IF($C28&gt;$P$3,($K$3-(표1_5112[[#This Row],[스테이지]]-1)*$L$3),$P$3)),"")</f>
        <v>6</v>
      </c>
      <c r="D29" s="2">
        <f>IFERROR(($K$4+(QUOTIENT((표1_5112[[#This Row],[스테이지]]-1),$M$4)*$L$4)),"")</f>
        <v>1</v>
      </c>
      <c r="E29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5</v>
      </c>
    </row>
    <row r="30" spans="2:5">
      <c r="B30" s="2">
        <v>22</v>
      </c>
      <c r="C30" s="3">
        <f>IFERROR(IF(표1_5112[[#This Row],[스테이지]]=1,$K$3,IF($C29&gt;$P$3,($K$3-(표1_5112[[#This Row],[스테이지]]-1)*$L$3),$P$3)),"")</f>
        <v>5.9</v>
      </c>
      <c r="D30" s="2">
        <f>IFERROR(($K$4+(QUOTIENT((표1_5112[[#This Row],[스테이지]]-1),$M$4)*$L$4)),"")</f>
        <v>1</v>
      </c>
      <c r="E30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4.9000000000000004</v>
      </c>
    </row>
    <row r="31" spans="2:5">
      <c r="B31" s="2">
        <v>23</v>
      </c>
      <c r="C31" s="3">
        <f>IFERROR(IF(표1_5112[[#This Row],[스테이지]]=1,$K$3,IF($C30&gt;$P$3,($K$3-(표1_5112[[#This Row],[스테이지]]-1)*$L$3),$P$3)),"")</f>
        <v>5.8</v>
      </c>
      <c r="D31" s="2">
        <f>IFERROR(($K$4+(QUOTIENT((표1_5112[[#This Row],[스테이지]]-1),$M$4)*$L$4)),"")</f>
        <v>1</v>
      </c>
      <c r="E31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4.8</v>
      </c>
    </row>
    <row r="32" spans="2:5">
      <c r="B32" s="2">
        <v>24</v>
      </c>
      <c r="C32" s="3">
        <f>IFERROR(IF(표1_5112[[#This Row],[스테이지]]=1,$K$3,IF($C31&gt;$P$3,($K$3-(표1_5112[[#This Row],[스테이지]]-1)*$L$3),$P$3)),"")</f>
        <v>5.6999999999999993</v>
      </c>
      <c r="D32" s="2">
        <f>IFERROR(($K$4+(QUOTIENT((표1_5112[[#This Row],[스테이지]]-1),$M$4)*$L$4)),"")</f>
        <v>1</v>
      </c>
      <c r="E32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4.6999999999999993</v>
      </c>
    </row>
    <row r="33" spans="2:5">
      <c r="B33" s="2">
        <v>25</v>
      </c>
      <c r="C33" s="3">
        <f>IFERROR(IF(표1_5112[[#This Row],[스테이지]]=1,$K$3,IF($C32&gt;$P$3,($K$3-(표1_5112[[#This Row],[스테이지]]-1)*$L$3),$P$3)),"")</f>
        <v>5.6</v>
      </c>
      <c r="D33" s="2">
        <f>IFERROR(($K$4+(QUOTIENT((표1_5112[[#This Row],[스테이지]]-1),$M$4)*$L$4)),"")</f>
        <v>1</v>
      </c>
      <c r="E33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4.5999999999999996</v>
      </c>
    </row>
    <row r="34" spans="2:5">
      <c r="B34" s="2">
        <v>26</v>
      </c>
      <c r="C34" s="3">
        <f>IFERROR(IF(표1_5112[[#This Row],[스테이지]]=1,$K$3,IF($C33&gt;$P$3,($K$3-(표1_5112[[#This Row],[스테이지]]-1)*$L$3),$P$3)),"")</f>
        <v>5.5</v>
      </c>
      <c r="D34" s="2">
        <f>IFERROR(($K$4+(QUOTIENT((표1_5112[[#This Row],[스테이지]]-1),$M$4)*$L$4)),"")</f>
        <v>1</v>
      </c>
      <c r="E34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4.5</v>
      </c>
    </row>
    <row r="35" spans="2:5">
      <c r="B35" s="2">
        <v>27</v>
      </c>
      <c r="C35" s="3">
        <f>IFERROR(IF(표1_5112[[#This Row],[스테이지]]=1,$K$3,IF($C34&gt;$P$3,($K$3-(표1_5112[[#This Row],[스테이지]]-1)*$L$3),$P$3)),"")</f>
        <v>5.4</v>
      </c>
      <c r="D35" s="2">
        <f>IFERROR(($K$4+(QUOTIENT((표1_5112[[#This Row],[스테이지]]-1),$M$4)*$L$4)),"")</f>
        <v>1</v>
      </c>
      <c r="E35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4.4000000000000004</v>
      </c>
    </row>
    <row r="36" spans="2:5">
      <c r="B36" s="2">
        <v>28</v>
      </c>
      <c r="C36" s="3">
        <f>IFERROR(IF(표1_5112[[#This Row],[스테이지]]=1,$K$3,IF($C35&gt;$P$3,($K$3-(표1_5112[[#This Row],[스테이지]]-1)*$L$3),$P$3)),"")</f>
        <v>5.3</v>
      </c>
      <c r="D36" s="2">
        <f>IFERROR(($K$4+(QUOTIENT((표1_5112[[#This Row],[스테이지]]-1),$M$4)*$L$4)),"")</f>
        <v>1</v>
      </c>
      <c r="E36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4.3</v>
      </c>
    </row>
    <row r="37" spans="2:5">
      <c r="B37" s="2">
        <v>29</v>
      </c>
      <c r="C37" s="3">
        <f>IFERROR(IF(표1_5112[[#This Row],[스테이지]]=1,$K$3,IF($C36&gt;$P$3,($K$3-(표1_5112[[#This Row],[스테이지]]-1)*$L$3),$P$3)),"")</f>
        <v>5.1999999999999993</v>
      </c>
      <c r="D37" s="2">
        <f>IFERROR(($K$4+(QUOTIENT((표1_5112[[#This Row],[스테이지]]-1),$M$4)*$L$4)),"")</f>
        <v>1</v>
      </c>
      <c r="E37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4.1999999999999993</v>
      </c>
    </row>
    <row r="38" spans="2:5">
      <c r="B38" s="2">
        <v>30</v>
      </c>
      <c r="C38" s="3">
        <f>IFERROR(IF(표1_5112[[#This Row],[스테이지]]=1,$K$3,IF($C37&gt;$P$3,($K$3-(표1_5112[[#This Row],[스테이지]]-1)*$L$3),$P$3)),"")</f>
        <v>5.0999999999999996</v>
      </c>
      <c r="D38" s="2">
        <f>IFERROR(($K$4+(QUOTIENT((표1_5112[[#This Row],[스테이지]]-1),$M$4)*$L$4)),"")</f>
        <v>1</v>
      </c>
      <c r="E38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4.0999999999999996</v>
      </c>
    </row>
    <row r="39" spans="2:5">
      <c r="B39" s="2">
        <v>31</v>
      </c>
      <c r="C39" s="3">
        <f>IFERROR(IF(표1_5112[[#This Row],[스테이지]]=1,$K$3,IF($C38&gt;$P$3,($K$3-(표1_5112[[#This Row],[스테이지]]-1)*$L$3),$P$3)),"")</f>
        <v>5</v>
      </c>
      <c r="D39" s="2">
        <f>IFERROR(($K$4+(QUOTIENT((표1_5112[[#This Row],[스테이지]]-1),$M$4)*$L$4)),"")</f>
        <v>1.5</v>
      </c>
      <c r="E39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3.5</v>
      </c>
    </row>
    <row r="40" spans="2:5">
      <c r="B40" s="2">
        <v>32</v>
      </c>
      <c r="C40" s="3">
        <f>IFERROR(IF(표1_5112[[#This Row],[스테이지]]=1,$K$3,IF($C39&gt;$P$3,($K$3-(표1_5112[[#This Row],[스테이지]]-1)*$L$3),$P$3)),"")</f>
        <v>4.9000000000000004</v>
      </c>
      <c r="D40" s="2">
        <f>IFERROR(($K$4+(QUOTIENT((표1_5112[[#This Row],[스테이지]]-1),$M$4)*$L$4)),"")</f>
        <v>1.5</v>
      </c>
      <c r="E40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3.4000000000000004</v>
      </c>
    </row>
    <row r="41" spans="2:5">
      <c r="B41" s="2">
        <v>33</v>
      </c>
      <c r="C41" s="3">
        <f>IFERROR(IF(표1_5112[[#This Row],[스테이지]]=1,$K$3,IF($C40&gt;$P$3,($K$3-(표1_5112[[#This Row],[스테이지]]-1)*$L$3),$P$3)),"")</f>
        <v>4.8</v>
      </c>
      <c r="D41" s="2">
        <f>IFERROR(($K$4+(QUOTIENT((표1_5112[[#This Row],[스테이지]]-1),$M$4)*$L$4)),"")</f>
        <v>1.5</v>
      </c>
      <c r="E41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3.3</v>
      </c>
    </row>
    <row r="42" spans="2:5">
      <c r="B42" s="2">
        <v>34</v>
      </c>
      <c r="C42" s="3">
        <f>IFERROR(IF(표1_5112[[#This Row],[스테이지]]=1,$K$3,IF($C41&gt;$P$3,($K$3-(표1_5112[[#This Row],[스테이지]]-1)*$L$3),$P$3)),"")</f>
        <v>4.6999999999999993</v>
      </c>
      <c r="D42" s="2">
        <f>IFERROR(($K$4+(QUOTIENT((표1_5112[[#This Row],[스테이지]]-1),$M$4)*$L$4)),"")</f>
        <v>1.5</v>
      </c>
      <c r="E42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3.1999999999999993</v>
      </c>
    </row>
    <row r="43" spans="2:5">
      <c r="B43" s="2">
        <v>35</v>
      </c>
      <c r="C43" s="3">
        <f>IFERROR(IF(표1_5112[[#This Row],[스테이지]]=1,$K$3,IF($C42&gt;$P$3,($K$3-(표1_5112[[#This Row],[스테이지]]-1)*$L$3),$P$3)),"")</f>
        <v>4.5999999999999996</v>
      </c>
      <c r="D43" s="2">
        <f>IFERROR(($K$4+(QUOTIENT((표1_5112[[#This Row],[스테이지]]-1),$M$4)*$L$4)),"")</f>
        <v>1.5</v>
      </c>
      <c r="E43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3.0999999999999996</v>
      </c>
    </row>
    <row r="44" spans="2:5">
      <c r="B44" s="2">
        <v>36</v>
      </c>
      <c r="C44" s="3">
        <f>IFERROR(IF(표1_5112[[#This Row],[스테이지]]=1,$K$3,IF($C43&gt;$P$3,($K$3-(표1_5112[[#This Row],[스테이지]]-1)*$L$3),$P$3)),"")</f>
        <v>4.5</v>
      </c>
      <c r="D44" s="2">
        <f>IFERROR(($K$4+(QUOTIENT((표1_5112[[#This Row],[스테이지]]-1),$M$4)*$L$4)),"")</f>
        <v>1.5</v>
      </c>
      <c r="E44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3</v>
      </c>
    </row>
    <row r="45" spans="2:5">
      <c r="B45" s="2">
        <v>37</v>
      </c>
      <c r="C45" s="3">
        <f>IFERROR(IF(표1_5112[[#This Row],[스테이지]]=1,$K$3,IF($C44&gt;$P$3,($K$3-(표1_5112[[#This Row],[스테이지]]-1)*$L$3),$P$3)),"")</f>
        <v>4.4000000000000004</v>
      </c>
      <c r="D45" s="2">
        <f>IFERROR(($K$4+(QUOTIENT((표1_5112[[#This Row],[스테이지]]-1),$M$4)*$L$4)),"")</f>
        <v>1.5</v>
      </c>
      <c r="E45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2.9000000000000004</v>
      </c>
    </row>
    <row r="46" spans="2:5">
      <c r="B46" s="2">
        <v>38</v>
      </c>
      <c r="C46" s="3">
        <f>IFERROR(IF(표1_5112[[#This Row],[스테이지]]=1,$K$3,IF($C45&gt;$P$3,($K$3-(표1_5112[[#This Row],[스테이지]]-1)*$L$3),$P$3)),"")</f>
        <v>4.3</v>
      </c>
      <c r="D46" s="2">
        <f>IFERROR(($K$4+(QUOTIENT((표1_5112[[#This Row],[스테이지]]-1),$M$4)*$L$4)),"")</f>
        <v>1.5</v>
      </c>
      <c r="E46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2.8</v>
      </c>
    </row>
    <row r="47" spans="2:5">
      <c r="B47" s="2">
        <v>39</v>
      </c>
      <c r="C47" s="3">
        <f>IFERROR(IF(표1_5112[[#This Row],[스테이지]]=1,$K$3,IF($C46&gt;$P$3,($K$3-(표1_5112[[#This Row],[스테이지]]-1)*$L$3),$P$3)),"")</f>
        <v>4.1999999999999993</v>
      </c>
      <c r="D47" s="2">
        <f>IFERROR(($K$4+(QUOTIENT((표1_5112[[#This Row],[스테이지]]-1),$M$4)*$L$4)),"")</f>
        <v>1.5</v>
      </c>
      <c r="E47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2.6999999999999993</v>
      </c>
    </row>
    <row r="48" spans="2:5">
      <c r="B48" s="2">
        <v>40</v>
      </c>
      <c r="C48" s="3">
        <f>IFERROR(IF(표1_5112[[#This Row],[스테이지]]=1,$K$3,IF($C47&gt;$P$3,($K$3-(표1_5112[[#This Row],[스테이지]]-1)*$L$3),$P$3)),"")</f>
        <v>4.0999999999999996</v>
      </c>
      <c r="D48" s="2">
        <f>IFERROR(($K$4+(QUOTIENT((표1_5112[[#This Row],[스테이지]]-1),$M$4)*$L$4)),"")</f>
        <v>1.5</v>
      </c>
      <c r="E48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2.5999999999999996</v>
      </c>
    </row>
    <row r="49" spans="2:5">
      <c r="B49" s="2">
        <v>41</v>
      </c>
      <c r="C49" s="3">
        <f>IFERROR(IF(표1_5112[[#This Row],[스테이지]]=1,$K$3,IF($C48&gt;$P$3,($K$3-(표1_5112[[#This Row],[스테이지]]-1)*$L$3),$P$3)),"")</f>
        <v>4</v>
      </c>
      <c r="D49" s="2">
        <f>IFERROR(($K$4+(QUOTIENT((표1_5112[[#This Row],[스테이지]]-1),$M$4)*$L$4)),"")</f>
        <v>2</v>
      </c>
      <c r="E49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2</v>
      </c>
    </row>
    <row r="50" spans="2:5">
      <c r="B50" s="2">
        <v>42</v>
      </c>
      <c r="C50" s="3">
        <f>IFERROR(IF(표1_5112[[#This Row],[스테이지]]=1,$K$3,IF($C49&gt;$P$3,($K$3-(표1_5112[[#This Row],[스테이지]]-1)*$L$3),$P$3)),"")</f>
        <v>3.8999999999999995</v>
      </c>
      <c r="D50" s="2">
        <f>IFERROR(($K$4+(QUOTIENT((표1_5112[[#This Row],[스테이지]]-1),$M$4)*$L$4)),"")</f>
        <v>2</v>
      </c>
      <c r="E50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1.8999999999999995</v>
      </c>
    </row>
    <row r="51" spans="2:5">
      <c r="B51" s="2">
        <v>43</v>
      </c>
      <c r="C51" s="3">
        <f>IFERROR(IF(표1_5112[[#This Row],[스테이지]]=1,$K$3,IF($C50&gt;$P$3,($K$3-(표1_5112[[#This Row],[스테이지]]-1)*$L$3),$P$3)),"")</f>
        <v>3.8</v>
      </c>
      <c r="D51" s="2">
        <f>IFERROR(($K$4+(QUOTIENT((표1_5112[[#This Row],[스테이지]]-1),$M$4)*$L$4)),"")</f>
        <v>2</v>
      </c>
      <c r="E51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1.7999999999999998</v>
      </c>
    </row>
    <row r="52" spans="2:5">
      <c r="B52" s="2">
        <v>44</v>
      </c>
      <c r="C52" s="3">
        <f>IFERROR(IF(표1_5112[[#This Row],[스테이지]]=1,$K$3,IF($C51&gt;$P$3,($K$3-(표1_5112[[#This Row],[스테이지]]-1)*$L$3),$P$3)),"")</f>
        <v>3.7</v>
      </c>
      <c r="D52" s="2">
        <f>IFERROR(($K$4+(QUOTIENT((표1_5112[[#This Row],[스테이지]]-1),$M$4)*$L$4)),"")</f>
        <v>2</v>
      </c>
      <c r="E52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1.7000000000000002</v>
      </c>
    </row>
    <row r="53" spans="2:5">
      <c r="B53" s="2">
        <v>45</v>
      </c>
      <c r="C53" s="3">
        <f>IFERROR(IF(표1_5112[[#This Row],[스테이지]]=1,$K$3,IF($C52&gt;$P$3,($K$3-(표1_5112[[#This Row],[스테이지]]-1)*$L$3),$P$3)),"")</f>
        <v>3.5999999999999996</v>
      </c>
      <c r="D53" s="2">
        <f>IFERROR(($K$4+(QUOTIENT((표1_5112[[#This Row],[스테이지]]-1),$M$4)*$L$4)),"")</f>
        <v>2</v>
      </c>
      <c r="E53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1.5999999999999996</v>
      </c>
    </row>
    <row r="54" spans="2:5">
      <c r="B54" s="2">
        <v>46</v>
      </c>
      <c r="C54" s="3">
        <f>IFERROR(IF(표1_5112[[#This Row],[스테이지]]=1,$K$3,IF($C53&gt;$P$3,($K$3-(표1_5112[[#This Row],[스테이지]]-1)*$L$3),$P$3)),"")</f>
        <v>3.5</v>
      </c>
      <c r="D54" s="2">
        <f>IFERROR(($K$4+(QUOTIENT((표1_5112[[#This Row],[스테이지]]-1),$M$4)*$L$4)),"")</f>
        <v>2</v>
      </c>
      <c r="E54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1.5</v>
      </c>
    </row>
    <row r="55" spans="2:5">
      <c r="B55" s="2">
        <v>47</v>
      </c>
      <c r="C55" s="3">
        <f>IFERROR(IF(표1_5112[[#This Row],[스테이지]]=1,$K$3,IF($C54&gt;$P$3,($K$3-(표1_5112[[#This Row],[스테이지]]-1)*$L$3),$P$3)),"")</f>
        <v>3.3999999999999995</v>
      </c>
      <c r="D55" s="2">
        <f>IFERROR(($K$4+(QUOTIENT((표1_5112[[#This Row],[스테이지]]-1),$M$4)*$L$4)),"")</f>
        <v>2</v>
      </c>
      <c r="E55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1.3999999999999995</v>
      </c>
    </row>
    <row r="56" spans="2:5">
      <c r="B56" s="2">
        <v>48</v>
      </c>
      <c r="C56" s="3">
        <f>IFERROR(IF(표1_5112[[#This Row],[스테이지]]=1,$K$3,IF($C55&gt;$P$3,($K$3-(표1_5112[[#This Row],[스테이지]]-1)*$L$3),$P$3)),"")</f>
        <v>3.3</v>
      </c>
      <c r="D56" s="2">
        <f>IFERROR(($K$4+(QUOTIENT((표1_5112[[#This Row],[스테이지]]-1),$M$4)*$L$4)),"")</f>
        <v>2</v>
      </c>
      <c r="E56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1.2999999999999998</v>
      </c>
    </row>
    <row r="57" spans="2:5">
      <c r="B57" s="2">
        <v>49</v>
      </c>
      <c r="C57" s="3">
        <f>IFERROR(IF(표1_5112[[#This Row],[스테이지]]=1,$K$3,IF($C56&gt;$P$3,($K$3-(표1_5112[[#This Row],[스테이지]]-1)*$L$3),$P$3)),"")</f>
        <v>3.1999999999999993</v>
      </c>
      <c r="D57" s="2">
        <f>IFERROR(($K$4+(QUOTIENT((표1_5112[[#This Row],[스테이지]]-1),$M$4)*$L$4)),"")</f>
        <v>2</v>
      </c>
      <c r="E57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1.1999999999999993</v>
      </c>
    </row>
    <row r="58" spans="2:5">
      <c r="B58" s="2">
        <v>50</v>
      </c>
      <c r="C58" s="3">
        <f>IFERROR(IF(표1_5112[[#This Row],[스테이지]]=1,$K$3,IF($C57&gt;$P$3,($K$3-(표1_5112[[#This Row],[스테이지]]-1)*$L$3),$P$3)),"")</f>
        <v>3.0999999999999996</v>
      </c>
      <c r="D58" s="2">
        <f>IFERROR(($K$4+(QUOTIENT((표1_5112[[#This Row],[스테이지]]-1),$M$4)*$L$4)),"")</f>
        <v>2</v>
      </c>
      <c r="E58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1.0999999999999996</v>
      </c>
    </row>
    <row r="59" spans="2:5">
      <c r="B59" s="2">
        <v>51</v>
      </c>
      <c r="C59" s="3">
        <f>IFERROR(IF(표1_5112[[#This Row],[스테이지]]=1,$K$3,IF($C58&gt;$P$3,($K$3-(표1_5112[[#This Row],[스테이지]]-1)*$L$3),$P$3)),"")</f>
        <v>3</v>
      </c>
      <c r="D59" s="2">
        <f>IFERROR(($K$4+(QUOTIENT((표1_5112[[#This Row],[스테이지]]-1),$M$4)*$L$4)),"")</f>
        <v>2.5</v>
      </c>
      <c r="E59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60" spans="2:5">
      <c r="B60" s="2">
        <v>52</v>
      </c>
      <c r="C60" s="3">
        <f>IFERROR(IF(표1_5112[[#This Row],[스테이지]]=1,$K$3,IF($C59&gt;$P$3,($K$3-(표1_5112[[#This Row],[스테이지]]-1)*$L$3),$P$3)),"")</f>
        <v>2.8999999999999995</v>
      </c>
      <c r="D60" s="2">
        <f>IFERROR(($K$4+(QUOTIENT((표1_5112[[#This Row],[스테이지]]-1),$M$4)*$L$4)),"")</f>
        <v>2.5</v>
      </c>
      <c r="E60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61" spans="2:5">
      <c r="B61" s="2">
        <v>53</v>
      </c>
      <c r="C61" s="3">
        <f>IFERROR(IF(표1_5112[[#This Row],[스테이지]]=1,$K$3,IF($C60&gt;$P$3,($K$3-(표1_5112[[#This Row],[스테이지]]-1)*$L$3),$P$3)),"")</f>
        <v>2.8</v>
      </c>
      <c r="D61" s="2">
        <f>IFERROR(($K$4+(QUOTIENT((표1_5112[[#This Row],[스테이지]]-1),$M$4)*$L$4)),"")</f>
        <v>2.5</v>
      </c>
      <c r="E61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62" spans="2:5">
      <c r="B62" s="2">
        <v>54</v>
      </c>
      <c r="C62" s="3">
        <f>IFERROR(IF(표1_5112[[#This Row],[스테이지]]=1,$K$3,IF($C61&gt;$P$3,($K$3-(표1_5112[[#This Row],[스테이지]]-1)*$L$3),$P$3)),"")</f>
        <v>2.6999999999999993</v>
      </c>
      <c r="D62" s="2">
        <f>IFERROR(($K$4+(QUOTIENT((표1_5112[[#This Row],[스테이지]]-1),$M$4)*$L$4)),"")</f>
        <v>2.5</v>
      </c>
      <c r="E62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63" spans="2:5">
      <c r="B63" s="2">
        <v>55</v>
      </c>
      <c r="C63" s="3">
        <f>IFERROR(IF(표1_5112[[#This Row],[스테이지]]=1,$K$3,IF($C62&gt;$P$3,($K$3-(표1_5112[[#This Row],[스테이지]]-1)*$L$3),$P$3)),"")</f>
        <v>2.5999999999999996</v>
      </c>
      <c r="D63" s="2">
        <f>IFERROR(($K$4+(QUOTIENT((표1_5112[[#This Row],[스테이지]]-1),$M$4)*$L$4)),"")</f>
        <v>2.5</v>
      </c>
      <c r="E63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64" spans="2:5">
      <c r="B64" s="2">
        <v>56</v>
      </c>
      <c r="C64" s="3">
        <f>IFERROR(IF(표1_5112[[#This Row],[스테이지]]=1,$K$3,IF($C63&gt;$P$3,($K$3-(표1_5112[[#This Row],[스테이지]]-1)*$L$3),$P$3)),"")</f>
        <v>2.5</v>
      </c>
      <c r="D64" s="2">
        <f>IFERROR(($K$4+(QUOTIENT((표1_5112[[#This Row],[스테이지]]-1),$M$4)*$L$4)),"")</f>
        <v>2.5</v>
      </c>
      <c r="E64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65" spans="2:5">
      <c r="B65" s="2">
        <v>57</v>
      </c>
      <c r="C65" s="3">
        <f>IFERROR(IF(표1_5112[[#This Row],[스테이지]]=1,$K$3,IF($C64&gt;$P$3,($K$3-(표1_5112[[#This Row],[스테이지]]-1)*$L$3),$P$3)),"")</f>
        <v>2.3999999999999995</v>
      </c>
      <c r="D65" s="2">
        <f>IFERROR(($K$4+(QUOTIENT((표1_5112[[#This Row],[스테이지]]-1),$M$4)*$L$4)),"")</f>
        <v>2.5</v>
      </c>
      <c r="E65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66" spans="2:5">
      <c r="B66" s="2">
        <v>58</v>
      </c>
      <c r="C66" s="3">
        <f>IFERROR(IF(표1_5112[[#This Row],[스테이지]]=1,$K$3,IF($C65&gt;$P$3,($K$3-(표1_5112[[#This Row],[스테이지]]-1)*$L$3),$P$3)),"")</f>
        <v>2.2999999999999998</v>
      </c>
      <c r="D66" s="2">
        <f>IFERROR(($K$4+(QUOTIENT((표1_5112[[#This Row],[스테이지]]-1),$M$4)*$L$4)),"")</f>
        <v>2.5</v>
      </c>
      <c r="E66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67" spans="2:5">
      <c r="B67" s="2">
        <v>59</v>
      </c>
      <c r="C67" s="3">
        <f>IFERROR(IF(표1_5112[[#This Row],[스테이지]]=1,$K$3,IF($C66&gt;$P$3,($K$3-(표1_5112[[#This Row],[스테이지]]-1)*$L$3),$P$3)),"")</f>
        <v>2.1999999999999993</v>
      </c>
      <c r="D67" s="2">
        <f>IFERROR(($K$4+(QUOTIENT((표1_5112[[#This Row],[스테이지]]-1),$M$4)*$L$4)),"")</f>
        <v>2.5</v>
      </c>
      <c r="E67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68" spans="2:5">
      <c r="B68" s="2">
        <v>60</v>
      </c>
      <c r="C68" s="3">
        <f>IFERROR(IF(표1_5112[[#This Row],[스테이지]]=1,$K$3,IF($C67&gt;$P$3,($K$3-(표1_5112[[#This Row],[스테이지]]-1)*$L$3),$P$3)),"")</f>
        <v>2.0999999999999996</v>
      </c>
      <c r="D68" s="2">
        <f>IFERROR(($K$4+(QUOTIENT((표1_5112[[#This Row],[스테이지]]-1),$M$4)*$L$4)),"")</f>
        <v>2.5</v>
      </c>
      <c r="E68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69" spans="2:5">
      <c r="B69" s="2">
        <v>61</v>
      </c>
      <c r="C69" s="3">
        <f>IFERROR(IF(표1_5112[[#This Row],[스테이지]]=1,$K$3,IF($C68&gt;$P$3,($K$3-(표1_5112[[#This Row],[스테이지]]-1)*$L$3),$P$3)),"")</f>
        <v>2</v>
      </c>
      <c r="D69" s="2">
        <f>IFERROR(($K$4+(QUOTIENT((표1_5112[[#This Row],[스테이지]]-1),$M$4)*$L$4)),"")</f>
        <v>3</v>
      </c>
      <c r="E69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70" spans="2:5">
      <c r="B70" s="2">
        <v>62</v>
      </c>
      <c r="C70" s="3">
        <f>IFERROR(IF(표1_5112[[#This Row],[스테이지]]=1,$K$3,IF($C69&gt;$P$3,($K$3-(표1_5112[[#This Row],[스테이지]]-1)*$L$3),$P$3)),"")</f>
        <v>1.8999999999999995</v>
      </c>
      <c r="D70" s="2">
        <f>IFERROR(($K$4+(QUOTIENT((표1_5112[[#This Row],[스테이지]]-1),$M$4)*$L$4)),"")</f>
        <v>3</v>
      </c>
      <c r="E70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71" spans="2:5">
      <c r="B71" s="2">
        <v>63</v>
      </c>
      <c r="C71" s="3">
        <f>IFERROR(IF(표1_5112[[#This Row],[스테이지]]=1,$K$3,IF($C70&gt;$P$3,($K$3-(표1_5112[[#This Row],[스테이지]]-1)*$L$3),$P$3)),"")</f>
        <v>1.7999999999999998</v>
      </c>
      <c r="D71" s="2">
        <f>IFERROR(($K$4+(QUOTIENT((표1_5112[[#This Row],[스테이지]]-1),$M$4)*$L$4)),"")</f>
        <v>3</v>
      </c>
      <c r="E71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72" spans="2:5">
      <c r="B72" s="2">
        <v>64</v>
      </c>
      <c r="C72" s="3">
        <f>IFERROR(IF(표1_5112[[#This Row],[스테이지]]=1,$K$3,IF($C71&gt;$P$3,($K$3-(표1_5112[[#This Row],[스테이지]]-1)*$L$3),$P$3)),"")</f>
        <v>1.6999999999999993</v>
      </c>
      <c r="D72" s="2">
        <f>IFERROR(($K$4+(QUOTIENT((표1_5112[[#This Row],[스테이지]]-1),$M$4)*$L$4)),"")</f>
        <v>3</v>
      </c>
      <c r="E72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73" spans="2:5">
      <c r="B73" s="2">
        <v>65</v>
      </c>
      <c r="C73" s="3">
        <f>IFERROR(IF(표1_5112[[#This Row],[스테이지]]=1,$K$3,IF($C72&gt;$P$3,($K$3-(표1_5112[[#This Row],[스테이지]]-1)*$L$3),$P$3)),"")</f>
        <v>1.5999999999999996</v>
      </c>
      <c r="D73" s="2">
        <f>IFERROR(($K$4+(QUOTIENT((표1_5112[[#This Row],[스테이지]]-1),$M$4)*$L$4)),"")</f>
        <v>3</v>
      </c>
      <c r="E73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74" spans="2:5">
      <c r="B74" s="2">
        <v>66</v>
      </c>
      <c r="C74" s="3">
        <f>IFERROR(IF(표1_5112[[#This Row],[스테이지]]=1,$K$3,IF($C73&gt;$P$3,($K$3-(표1_5112[[#This Row],[스테이지]]-1)*$L$3),$P$3)),"")</f>
        <v>1.5</v>
      </c>
      <c r="D74" s="2">
        <f>IFERROR(($K$4+(QUOTIENT((표1_5112[[#This Row],[스테이지]]-1),$M$4)*$L$4)),"")</f>
        <v>3</v>
      </c>
      <c r="E74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75" spans="2:5">
      <c r="B75" s="2">
        <v>67</v>
      </c>
      <c r="C75" s="3">
        <f>IFERROR(IF(표1_5112[[#This Row],[스테이지]]=1,$K$3,IF($C74&gt;$P$3,($K$3-(표1_5112[[#This Row],[스테이지]]-1)*$L$3),$P$3)),"")</f>
        <v>1.3999999999999995</v>
      </c>
      <c r="D75" s="2">
        <f>IFERROR(($K$4+(QUOTIENT((표1_5112[[#This Row],[스테이지]]-1),$M$4)*$L$4)),"")</f>
        <v>3</v>
      </c>
      <c r="E75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76" spans="2:5">
      <c r="B76" s="2">
        <v>68</v>
      </c>
      <c r="C76" s="3">
        <f>IFERROR(IF(표1_5112[[#This Row],[스테이지]]=1,$K$3,IF($C75&gt;$P$3,($K$3-(표1_5112[[#This Row],[스테이지]]-1)*$L$3),$P$3)),"")</f>
        <v>1.2999999999999998</v>
      </c>
      <c r="D76" s="2">
        <f>IFERROR(($K$4+(QUOTIENT((표1_5112[[#This Row],[스테이지]]-1),$M$4)*$L$4)),"")</f>
        <v>3</v>
      </c>
      <c r="E76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77" spans="2:5">
      <c r="B77" s="2">
        <v>69</v>
      </c>
      <c r="C77" s="3">
        <f>IFERROR(IF(표1_5112[[#This Row],[스테이지]]=1,$K$3,IF($C76&gt;$P$3,($K$3-(표1_5112[[#This Row],[스테이지]]-1)*$L$3),$P$3)),"")</f>
        <v>1.1999999999999993</v>
      </c>
      <c r="D77" s="2">
        <f>IFERROR(($K$4+(QUOTIENT((표1_5112[[#This Row],[스테이지]]-1),$M$4)*$L$4)),"")</f>
        <v>3</v>
      </c>
      <c r="E77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78" spans="2:5">
      <c r="B78" s="2">
        <v>70</v>
      </c>
      <c r="C78" s="3">
        <f>IFERROR(IF(표1_5112[[#This Row],[스테이지]]=1,$K$3,IF($C77&gt;$P$3,($K$3-(표1_5112[[#This Row],[스테이지]]-1)*$L$3),$P$3)),"")</f>
        <v>1.0999999999999996</v>
      </c>
      <c r="D78" s="2">
        <f>IFERROR(($K$4+(QUOTIENT((표1_5112[[#This Row],[스테이지]]-1),$M$4)*$L$4)),"")</f>
        <v>3</v>
      </c>
      <c r="E78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79" spans="2:5">
      <c r="B79" s="2">
        <v>71</v>
      </c>
      <c r="C79" s="3">
        <f>IFERROR(IF(표1_5112[[#This Row],[스테이지]]=1,$K$3,IF($C78&gt;$P$3,($K$3-(표1_5112[[#This Row],[스테이지]]-1)*$L$3),$P$3)),"")</f>
        <v>1</v>
      </c>
      <c r="D79" s="2">
        <f>IFERROR(($K$4+(QUOTIENT((표1_5112[[#This Row],[스테이지]]-1),$M$4)*$L$4)),"")</f>
        <v>3.5</v>
      </c>
      <c r="E79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80" spans="2:5">
      <c r="B80" s="2">
        <v>72</v>
      </c>
      <c r="C80" s="3">
        <f>IFERROR(IF(표1_5112[[#This Row],[스테이지]]=1,$K$3,IF($C79&gt;$P$3,($K$3-(표1_5112[[#This Row],[스테이지]]-1)*$L$3),$P$3)),"")</f>
        <v>1</v>
      </c>
      <c r="D80" s="2">
        <f>IFERROR(($K$4+(QUOTIENT((표1_5112[[#This Row],[스테이지]]-1),$M$4)*$L$4)),"")</f>
        <v>3.5</v>
      </c>
      <c r="E80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81" spans="2:5">
      <c r="B81" s="2">
        <v>73</v>
      </c>
      <c r="C81" s="3">
        <f>IFERROR(IF(표1_5112[[#This Row],[스테이지]]=1,$K$3,IF($C80&gt;$P$3,($K$3-(표1_5112[[#This Row],[스테이지]]-1)*$L$3),$P$3)),"")</f>
        <v>1</v>
      </c>
      <c r="D81" s="2">
        <f>IFERROR(($K$4+(QUOTIENT((표1_5112[[#This Row],[스테이지]]-1),$M$4)*$L$4)),"")</f>
        <v>3.5</v>
      </c>
      <c r="E81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82" spans="2:5">
      <c r="B82" s="2">
        <v>74</v>
      </c>
      <c r="C82" s="3">
        <f>IFERROR(IF(표1_5112[[#This Row],[스테이지]]=1,$K$3,IF($C81&gt;$P$3,($K$3-(표1_5112[[#This Row],[스테이지]]-1)*$L$3),$P$3)),"")</f>
        <v>1</v>
      </c>
      <c r="D82" s="2">
        <f>IFERROR(($K$4+(QUOTIENT((표1_5112[[#This Row],[스테이지]]-1),$M$4)*$L$4)),"")</f>
        <v>3.5</v>
      </c>
      <c r="E82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83" spans="2:5">
      <c r="B83" s="2">
        <v>75</v>
      </c>
      <c r="C83" s="3">
        <f>IFERROR(IF(표1_5112[[#This Row],[스테이지]]=1,$K$3,IF($C82&gt;$P$3,($K$3-(표1_5112[[#This Row],[스테이지]]-1)*$L$3),$P$3)),"")</f>
        <v>1</v>
      </c>
      <c r="D83" s="2">
        <f>IFERROR(($K$4+(QUOTIENT((표1_5112[[#This Row],[스테이지]]-1),$M$4)*$L$4)),"")</f>
        <v>3.5</v>
      </c>
      <c r="E83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84" spans="2:5">
      <c r="B84" s="2">
        <v>76</v>
      </c>
      <c r="C84" s="3">
        <f>IFERROR(IF(표1_5112[[#This Row],[스테이지]]=1,$K$3,IF($C83&gt;$P$3,($K$3-(표1_5112[[#This Row],[스테이지]]-1)*$L$3),$P$3)),"")</f>
        <v>1</v>
      </c>
      <c r="D84" s="2">
        <f>IFERROR(($K$4+(QUOTIENT((표1_5112[[#This Row],[스테이지]]-1),$M$4)*$L$4)),"")</f>
        <v>3.5</v>
      </c>
      <c r="E84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85" spans="2:5">
      <c r="B85" s="2">
        <v>77</v>
      </c>
      <c r="C85" s="3">
        <f>IFERROR(IF(표1_5112[[#This Row],[스테이지]]=1,$K$3,IF($C84&gt;$P$3,($K$3-(표1_5112[[#This Row],[스테이지]]-1)*$L$3),$P$3)),"")</f>
        <v>1</v>
      </c>
      <c r="D85" s="2">
        <f>IFERROR(($K$4+(QUOTIENT((표1_5112[[#This Row],[스테이지]]-1),$M$4)*$L$4)),"")</f>
        <v>3.5</v>
      </c>
      <c r="E85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86" spans="2:5">
      <c r="B86" s="2">
        <v>78</v>
      </c>
      <c r="C86" s="3">
        <f>IFERROR(IF(표1_5112[[#This Row],[스테이지]]=1,$K$3,IF($C85&gt;$P$3,($K$3-(표1_5112[[#This Row],[스테이지]]-1)*$L$3),$P$3)),"")</f>
        <v>1</v>
      </c>
      <c r="D86" s="2">
        <f>IFERROR(($K$4+(QUOTIENT((표1_5112[[#This Row],[스테이지]]-1),$M$4)*$L$4)),"")</f>
        <v>3.5</v>
      </c>
      <c r="E86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87" spans="2:5">
      <c r="B87" s="2">
        <v>79</v>
      </c>
      <c r="C87" s="3">
        <f>IFERROR(IF(표1_5112[[#This Row],[스테이지]]=1,$K$3,IF($C86&gt;$P$3,($K$3-(표1_5112[[#This Row],[스테이지]]-1)*$L$3),$P$3)),"")</f>
        <v>1</v>
      </c>
      <c r="D87" s="2">
        <f>IFERROR(($K$4+(QUOTIENT((표1_5112[[#This Row],[스테이지]]-1),$M$4)*$L$4)),"")</f>
        <v>3.5</v>
      </c>
      <c r="E87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88" spans="2:5">
      <c r="B88" s="2">
        <v>80</v>
      </c>
      <c r="C88" s="3">
        <f>IFERROR(IF(표1_5112[[#This Row],[스테이지]]=1,$K$3,IF($C87&gt;$P$3,($K$3-(표1_5112[[#This Row],[스테이지]]-1)*$L$3),$P$3)),"")</f>
        <v>1</v>
      </c>
      <c r="D88" s="2">
        <f>IFERROR(($K$4+(QUOTIENT((표1_5112[[#This Row],[스테이지]]-1),$M$4)*$L$4)),"")</f>
        <v>3.5</v>
      </c>
      <c r="E88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89" spans="2:5">
      <c r="B89" s="2">
        <v>81</v>
      </c>
      <c r="C89" s="3">
        <f>IFERROR(IF(표1_5112[[#This Row],[스테이지]]=1,$K$3,IF($C88&gt;$P$3,($K$3-(표1_5112[[#This Row],[스테이지]]-1)*$L$3),$P$3)),"")</f>
        <v>1</v>
      </c>
      <c r="D89" s="2">
        <f>IFERROR(($K$4+(QUOTIENT((표1_5112[[#This Row],[스테이지]]-1),$M$4)*$L$4)),"")</f>
        <v>4</v>
      </c>
      <c r="E89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90" spans="2:5">
      <c r="B90" s="2">
        <v>82</v>
      </c>
      <c r="C90" s="3">
        <f>IFERROR(IF(표1_5112[[#This Row],[스테이지]]=1,$K$3,IF($C89&gt;$P$3,($K$3-(표1_5112[[#This Row],[스테이지]]-1)*$L$3),$P$3)),"")</f>
        <v>1</v>
      </c>
      <c r="D90" s="2">
        <f>IFERROR(($K$4+(QUOTIENT((표1_5112[[#This Row],[스테이지]]-1),$M$4)*$L$4)),"")</f>
        <v>4</v>
      </c>
      <c r="E90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91" spans="2:5">
      <c r="B91" s="2">
        <v>83</v>
      </c>
      <c r="C91" s="3">
        <f>IFERROR(IF(표1_5112[[#This Row],[스테이지]]=1,$K$3,IF($C90&gt;$P$3,($K$3-(표1_5112[[#This Row],[스테이지]]-1)*$L$3),$P$3)),"")</f>
        <v>1</v>
      </c>
      <c r="D91" s="2">
        <f>IFERROR(($K$4+(QUOTIENT((표1_5112[[#This Row],[스테이지]]-1),$M$4)*$L$4)),"")</f>
        <v>4</v>
      </c>
      <c r="E91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92" spans="2:5">
      <c r="B92" s="2">
        <v>84</v>
      </c>
      <c r="C92" s="3">
        <f>IFERROR(IF(표1_5112[[#This Row],[스테이지]]=1,$K$3,IF($C91&gt;$P$3,($K$3-(표1_5112[[#This Row],[스테이지]]-1)*$L$3),$P$3)),"")</f>
        <v>1</v>
      </c>
      <c r="D92" s="2">
        <f>IFERROR(($K$4+(QUOTIENT((표1_5112[[#This Row],[스테이지]]-1),$M$4)*$L$4)),"")</f>
        <v>4</v>
      </c>
      <c r="E92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93" spans="2:5">
      <c r="B93" s="2">
        <v>85</v>
      </c>
      <c r="C93" s="3">
        <f>IFERROR(IF(표1_5112[[#This Row],[스테이지]]=1,$K$3,IF($C92&gt;$P$3,($K$3-(표1_5112[[#This Row],[스테이지]]-1)*$L$3),$P$3)),"")</f>
        <v>1</v>
      </c>
      <c r="D93" s="2">
        <f>IFERROR(($K$4+(QUOTIENT((표1_5112[[#This Row],[스테이지]]-1),$M$4)*$L$4)),"")</f>
        <v>4</v>
      </c>
      <c r="E93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94" spans="2:5">
      <c r="B94" s="2">
        <v>86</v>
      </c>
      <c r="C94" s="3">
        <f>IFERROR(IF(표1_5112[[#This Row],[스테이지]]=1,$K$3,IF($C93&gt;$P$3,($K$3-(표1_5112[[#This Row],[스테이지]]-1)*$L$3),$P$3)),"")</f>
        <v>1</v>
      </c>
      <c r="D94" s="2">
        <f>IFERROR(($K$4+(QUOTIENT((표1_5112[[#This Row],[스테이지]]-1),$M$4)*$L$4)),"")</f>
        <v>4</v>
      </c>
      <c r="E94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95" spans="2:5">
      <c r="B95" s="2">
        <v>87</v>
      </c>
      <c r="C95" s="3">
        <f>IFERROR(IF(표1_5112[[#This Row],[스테이지]]=1,$K$3,IF($C94&gt;$P$3,($K$3-(표1_5112[[#This Row],[스테이지]]-1)*$L$3),$P$3)),"")</f>
        <v>1</v>
      </c>
      <c r="D95" s="2">
        <f>IFERROR(($K$4+(QUOTIENT((표1_5112[[#This Row],[스테이지]]-1),$M$4)*$L$4)),"")</f>
        <v>4</v>
      </c>
      <c r="E95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96" spans="2:5">
      <c r="B96" s="2">
        <v>88</v>
      </c>
      <c r="C96" s="3">
        <f>IFERROR(IF(표1_5112[[#This Row],[스테이지]]=1,$K$3,IF($C95&gt;$P$3,($K$3-(표1_5112[[#This Row],[스테이지]]-1)*$L$3),$P$3)),"")</f>
        <v>1</v>
      </c>
      <c r="D96" s="2">
        <f>IFERROR(($K$4+(QUOTIENT((표1_5112[[#This Row],[스테이지]]-1),$M$4)*$L$4)),"")</f>
        <v>4</v>
      </c>
      <c r="E96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97" spans="2:5">
      <c r="B97" s="2">
        <v>89</v>
      </c>
      <c r="C97" s="3">
        <f>IFERROR(IF(표1_5112[[#This Row],[스테이지]]=1,$K$3,IF($C96&gt;$P$3,($K$3-(표1_5112[[#This Row],[스테이지]]-1)*$L$3),$P$3)),"")</f>
        <v>1</v>
      </c>
      <c r="D97" s="2">
        <f>IFERROR(($K$4+(QUOTIENT((표1_5112[[#This Row],[스테이지]]-1),$M$4)*$L$4)),"")</f>
        <v>4</v>
      </c>
      <c r="E97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98" spans="2:5">
      <c r="B98" s="2">
        <v>90</v>
      </c>
      <c r="C98" s="3">
        <f>IFERROR(IF(표1_5112[[#This Row],[스테이지]]=1,$K$3,IF($C97&gt;$P$3,($K$3-(표1_5112[[#This Row],[스테이지]]-1)*$L$3),$P$3)),"")</f>
        <v>1</v>
      </c>
      <c r="D98" s="2">
        <f>IFERROR(($K$4+(QUOTIENT((표1_5112[[#This Row],[스테이지]]-1),$M$4)*$L$4)),"")</f>
        <v>4</v>
      </c>
      <c r="E98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99" spans="2:5">
      <c r="B99" s="2">
        <v>91</v>
      </c>
      <c r="C99" s="3">
        <f>IFERROR(IF(표1_5112[[#This Row],[스테이지]]=1,$K$3,IF($C98&gt;$P$3,($K$3-(표1_5112[[#This Row],[스테이지]]-1)*$L$3),$P$3)),"")</f>
        <v>1</v>
      </c>
      <c r="D99" s="2">
        <f>IFERROR(($K$4+(QUOTIENT((표1_5112[[#This Row],[스테이지]]-1),$M$4)*$L$4)),"")</f>
        <v>4.5</v>
      </c>
      <c r="E99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00" spans="2:5">
      <c r="B100" s="2">
        <v>92</v>
      </c>
      <c r="C100" s="3">
        <f>IFERROR(IF(표1_5112[[#This Row],[스테이지]]=1,$K$3,IF($C99&gt;$P$3,($K$3-(표1_5112[[#This Row],[스테이지]]-1)*$L$3),$P$3)),"")</f>
        <v>1</v>
      </c>
      <c r="D100" s="2">
        <f>IFERROR(($K$4+(QUOTIENT((표1_5112[[#This Row],[스테이지]]-1),$M$4)*$L$4)),"")</f>
        <v>4.5</v>
      </c>
      <c r="E100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01" spans="2:5">
      <c r="B101" s="2">
        <v>93</v>
      </c>
      <c r="C101" s="3">
        <f>IFERROR(IF(표1_5112[[#This Row],[스테이지]]=1,$K$3,IF($C100&gt;$P$3,($K$3-(표1_5112[[#This Row],[스테이지]]-1)*$L$3),$P$3)),"")</f>
        <v>1</v>
      </c>
      <c r="D101" s="2">
        <f>IFERROR(($K$4+(QUOTIENT((표1_5112[[#This Row],[스테이지]]-1),$M$4)*$L$4)),"")</f>
        <v>4.5</v>
      </c>
      <c r="E101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02" spans="2:5">
      <c r="B102" s="2">
        <v>94</v>
      </c>
      <c r="C102" s="3">
        <f>IFERROR(IF(표1_5112[[#This Row],[스테이지]]=1,$K$3,IF($C101&gt;$P$3,($K$3-(표1_5112[[#This Row],[스테이지]]-1)*$L$3),$P$3)),"")</f>
        <v>1</v>
      </c>
      <c r="D102" s="2">
        <f>IFERROR(($K$4+(QUOTIENT((표1_5112[[#This Row],[스테이지]]-1),$M$4)*$L$4)),"")</f>
        <v>4.5</v>
      </c>
      <c r="E102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03" spans="2:5">
      <c r="B103" s="2">
        <v>95</v>
      </c>
      <c r="C103" s="3">
        <f>IFERROR(IF(표1_5112[[#This Row],[스테이지]]=1,$K$3,IF($C102&gt;$P$3,($K$3-(표1_5112[[#This Row],[스테이지]]-1)*$L$3),$P$3)),"")</f>
        <v>1</v>
      </c>
      <c r="D103" s="2">
        <f>IFERROR(($K$4+(QUOTIENT((표1_5112[[#This Row],[스테이지]]-1),$M$4)*$L$4)),"")</f>
        <v>4.5</v>
      </c>
      <c r="E103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04" spans="2:5">
      <c r="B104" s="2">
        <v>96</v>
      </c>
      <c r="C104" s="3">
        <f>IFERROR(IF(표1_5112[[#This Row],[스테이지]]=1,$K$3,IF($C103&gt;$P$3,($K$3-(표1_5112[[#This Row],[스테이지]]-1)*$L$3),$P$3)),"")</f>
        <v>1</v>
      </c>
      <c r="D104" s="2">
        <f>IFERROR(($K$4+(QUOTIENT((표1_5112[[#This Row],[스테이지]]-1),$M$4)*$L$4)),"")</f>
        <v>4.5</v>
      </c>
      <c r="E104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05" spans="2:5">
      <c r="B105" s="2">
        <v>97</v>
      </c>
      <c r="C105" s="3">
        <f>IFERROR(IF(표1_5112[[#This Row],[스테이지]]=1,$K$3,IF($C104&gt;$P$3,($K$3-(표1_5112[[#This Row],[스테이지]]-1)*$L$3),$P$3)),"")</f>
        <v>1</v>
      </c>
      <c r="D105" s="2">
        <f>IFERROR(($K$4+(QUOTIENT((표1_5112[[#This Row],[스테이지]]-1),$M$4)*$L$4)),"")</f>
        <v>4.5</v>
      </c>
      <c r="E105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06" spans="2:5">
      <c r="B106" s="2">
        <v>98</v>
      </c>
      <c r="C106" s="3">
        <f>IFERROR(IF(표1_5112[[#This Row],[스테이지]]=1,$K$3,IF($C105&gt;$P$3,($K$3-(표1_5112[[#This Row],[스테이지]]-1)*$L$3),$P$3)),"")</f>
        <v>1</v>
      </c>
      <c r="D106" s="2">
        <f>IFERROR(($K$4+(QUOTIENT((표1_5112[[#This Row],[스테이지]]-1),$M$4)*$L$4)),"")</f>
        <v>4.5</v>
      </c>
      <c r="E106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07" spans="2:5">
      <c r="B107" s="2">
        <v>99</v>
      </c>
      <c r="C107" s="3">
        <f>IFERROR(IF(표1_5112[[#This Row],[스테이지]]=1,$K$3,IF($C106&gt;$P$3,($K$3-(표1_5112[[#This Row],[스테이지]]-1)*$L$3),$P$3)),"")</f>
        <v>1</v>
      </c>
      <c r="D107" s="2">
        <f>IFERROR(($K$4+(QUOTIENT((표1_5112[[#This Row],[스테이지]]-1),$M$4)*$L$4)),"")</f>
        <v>4.5</v>
      </c>
      <c r="E107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08" spans="2:5">
      <c r="B108" s="2">
        <v>100</v>
      </c>
      <c r="C108" s="3">
        <f>IFERROR(IF(표1_5112[[#This Row],[스테이지]]=1,$K$3,IF($C107&gt;$P$3,($K$3-(표1_5112[[#This Row],[스테이지]]-1)*$L$3),$P$3)),"")</f>
        <v>1</v>
      </c>
      <c r="D108" s="2">
        <f>IFERROR(($K$4+(QUOTIENT((표1_5112[[#This Row],[스테이지]]-1),$M$4)*$L$4)),"")</f>
        <v>4.5</v>
      </c>
      <c r="E108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09" spans="2:5">
      <c r="B109" s="2">
        <v>101</v>
      </c>
      <c r="C109" s="3">
        <f>IFERROR(IF(표1_5112[[#This Row],[스테이지]]=1,$K$3,IF($C108&gt;$P$3,($K$3-(표1_5112[[#This Row],[스테이지]]-1)*$L$3),$P$3)),"")</f>
        <v>1</v>
      </c>
      <c r="D109" s="2">
        <f>IFERROR(($K$4+(QUOTIENT((표1_5112[[#This Row],[스테이지]]-1),$M$4)*$L$4)),"")</f>
        <v>5</v>
      </c>
      <c r="E109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10" spans="2:5">
      <c r="B110" s="2">
        <v>102</v>
      </c>
      <c r="C110" s="3">
        <f>IFERROR(IF(표1_5112[[#This Row],[스테이지]]=1,$K$3,IF($C109&gt;$P$3,($K$3-(표1_5112[[#This Row],[스테이지]]-1)*$L$3),$P$3)),"")</f>
        <v>1</v>
      </c>
      <c r="D110" s="2">
        <f>IFERROR(($K$4+(QUOTIENT((표1_5112[[#This Row],[스테이지]]-1),$M$4)*$L$4)),"")</f>
        <v>5</v>
      </c>
      <c r="E110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11" spans="2:5">
      <c r="B111" s="2">
        <v>103</v>
      </c>
      <c r="C111" s="3">
        <f>IFERROR(IF(표1_5112[[#This Row],[스테이지]]=1,$K$3,IF($C110&gt;$P$3,($K$3-(표1_5112[[#This Row],[스테이지]]-1)*$L$3),$P$3)),"")</f>
        <v>1</v>
      </c>
      <c r="D111" s="2">
        <f>IFERROR(($K$4+(QUOTIENT((표1_5112[[#This Row],[스테이지]]-1),$M$4)*$L$4)),"")</f>
        <v>5</v>
      </c>
      <c r="E111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12" spans="2:5">
      <c r="B112" s="2">
        <v>104</v>
      </c>
      <c r="C112" s="3">
        <f>IFERROR(IF(표1_5112[[#This Row],[스테이지]]=1,$K$3,IF($C111&gt;$P$3,($K$3-(표1_5112[[#This Row],[스테이지]]-1)*$L$3),$P$3)),"")</f>
        <v>1</v>
      </c>
      <c r="D112" s="2">
        <f>IFERROR(($K$4+(QUOTIENT((표1_5112[[#This Row],[스테이지]]-1),$M$4)*$L$4)),"")</f>
        <v>5</v>
      </c>
      <c r="E112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13" spans="2:5">
      <c r="B113" s="2">
        <v>105</v>
      </c>
      <c r="C113" s="3">
        <f>IFERROR(IF(표1_5112[[#This Row],[스테이지]]=1,$K$3,IF($C112&gt;$P$3,($K$3-(표1_5112[[#This Row],[스테이지]]-1)*$L$3),$P$3)),"")</f>
        <v>1</v>
      </c>
      <c r="D113" s="2">
        <f>IFERROR(($K$4+(QUOTIENT((표1_5112[[#This Row],[스테이지]]-1),$M$4)*$L$4)),"")</f>
        <v>5</v>
      </c>
      <c r="E113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14" spans="2:5">
      <c r="B114" s="2">
        <v>106</v>
      </c>
      <c r="C114" s="3">
        <f>IFERROR(IF(표1_5112[[#This Row],[스테이지]]=1,$K$3,IF($C113&gt;$P$3,($K$3-(표1_5112[[#This Row],[스테이지]]-1)*$L$3),$P$3)),"")</f>
        <v>1</v>
      </c>
      <c r="D114" s="2">
        <f>IFERROR(($K$4+(QUOTIENT((표1_5112[[#This Row],[스테이지]]-1),$M$4)*$L$4)),"")</f>
        <v>5</v>
      </c>
      <c r="E114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15" spans="2:5">
      <c r="B115" s="2">
        <v>107</v>
      </c>
      <c r="C115" s="3">
        <f>IFERROR(IF(표1_5112[[#This Row],[스테이지]]=1,$K$3,IF($C114&gt;$P$3,($K$3-(표1_5112[[#This Row],[스테이지]]-1)*$L$3),$P$3)),"")</f>
        <v>1</v>
      </c>
      <c r="D115" s="2">
        <f>IFERROR(($K$4+(QUOTIENT((표1_5112[[#This Row],[스테이지]]-1),$M$4)*$L$4)),"")</f>
        <v>5</v>
      </c>
      <c r="E115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16" spans="2:5">
      <c r="B116" s="2">
        <v>108</v>
      </c>
      <c r="C116" s="3">
        <f>IFERROR(IF(표1_5112[[#This Row],[스테이지]]=1,$K$3,IF($C115&gt;$P$3,($K$3-(표1_5112[[#This Row],[스테이지]]-1)*$L$3),$P$3)),"")</f>
        <v>1</v>
      </c>
      <c r="D116" s="2">
        <f>IFERROR(($K$4+(QUOTIENT((표1_5112[[#This Row],[스테이지]]-1),$M$4)*$L$4)),"")</f>
        <v>5</v>
      </c>
      <c r="E116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17" spans="2:5">
      <c r="B117" s="2">
        <v>109</v>
      </c>
      <c r="C117" s="3">
        <f>IFERROR(IF(표1_5112[[#This Row],[스테이지]]=1,$K$3,IF($C116&gt;$P$3,($K$3-(표1_5112[[#This Row],[스테이지]]-1)*$L$3),$P$3)),"")</f>
        <v>1</v>
      </c>
      <c r="D117" s="2">
        <f>IFERROR(($K$4+(QUOTIENT((표1_5112[[#This Row],[스테이지]]-1),$M$4)*$L$4)),"")</f>
        <v>5</v>
      </c>
      <c r="E117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18" spans="2:5">
      <c r="B118" s="2">
        <v>110</v>
      </c>
      <c r="C118" s="3">
        <f>IFERROR(IF(표1_5112[[#This Row],[스테이지]]=1,$K$3,IF($C117&gt;$P$3,($K$3-(표1_5112[[#This Row],[스테이지]]-1)*$L$3),$P$3)),"")</f>
        <v>1</v>
      </c>
      <c r="D118" s="2">
        <f>IFERROR(($K$4+(QUOTIENT((표1_5112[[#This Row],[스테이지]]-1),$M$4)*$L$4)),"")</f>
        <v>5</v>
      </c>
      <c r="E118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19" spans="2:5">
      <c r="B119" s="2">
        <v>111</v>
      </c>
      <c r="C119" s="3">
        <f>IFERROR(IF(표1_5112[[#This Row],[스테이지]]=1,$K$3,IF($C118&gt;$P$3,($K$3-(표1_5112[[#This Row],[스테이지]]-1)*$L$3),$P$3)),"")</f>
        <v>1</v>
      </c>
      <c r="D119" s="2">
        <f>IFERROR(($K$4+(QUOTIENT((표1_5112[[#This Row],[스테이지]]-1),$M$4)*$L$4)),"")</f>
        <v>5.5</v>
      </c>
      <c r="E119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20" spans="2:5">
      <c r="B120" s="2">
        <v>112</v>
      </c>
      <c r="C120" s="3">
        <f>IFERROR(IF(표1_5112[[#This Row],[스테이지]]=1,$K$3,IF($C119&gt;$P$3,($K$3-(표1_5112[[#This Row],[스테이지]]-1)*$L$3),$P$3)),"")</f>
        <v>1</v>
      </c>
      <c r="D120" s="2">
        <f>IFERROR(($K$4+(QUOTIENT((표1_5112[[#This Row],[스테이지]]-1),$M$4)*$L$4)),"")</f>
        <v>5.5</v>
      </c>
      <c r="E120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21" spans="2:5">
      <c r="B121" s="2">
        <v>113</v>
      </c>
      <c r="C121" s="3">
        <f>IFERROR(IF(표1_5112[[#This Row],[스테이지]]=1,$K$3,IF($C120&gt;$P$3,($K$3-(표1_5112[[#This Row],[스테이지]]-1)*$L$3),$P$3)),"")</f>
        <v>1</v>
      </c>
      <c r="D121" s="2">
        <f>IFERROR(($K$4+(QUOTIENT((표1_5112[[#This Row],[스테이지]]-1),$M$4)*$L$4)),"")</f>
        <v>5.5</v>
      </c>
      <c r="E121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22" spans="2:5">
      <c r="B122" s="2">
        <v>114</v>
      </c>
      <c r="C122" s="3">
        <f>IFERROR(IF(표1_5112[[#This Row],[스테이지]]=1,$K$3,IF($C121&gt;$P$3,($K$3-(표1_5112[[#This Row],[스테이지]]-1)*$L$3),$P$3)),"")</f>
        <v>1</v>
      </c>
      <c r="D122" s="2">
        <f>IFERROR(($K$4+(QUOTIENT((표1_5112[[#This Row],[스테이지]]-1),$M$4)*$L$4)),"")</f>
        <v>5.5</v>
      </c>
      <c r="E122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23" spans="2:5">
      <c r="B123" s="2">
        <v>115</v>
      </c>
      <c r="C123" s="3">
        <f>IFERROR(IF(표1_5112[[#This Row],[스테이지]]=1,$K$3,IF($C122&gt;$P$3,($K$3-(표1_5112[[#This Row],[스테이지]]-1)*$L$3),$P$3)),"")</f>
        <v>1</v>
      </c>
      <c r="D123" s="2">
        <f>IFERROR(($K$4+(QUOTIENT((표1_5112[[#This Row],[스테이지]]-1),$M$4)*$L$4)),"")</f>
        <v>5.5</v>
      </c>
      <c r="E123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24" spans="2:5">
      <c r="B124" s="2">
        <v>116</v>
      </c>
      <c r="C124" s="3">
        <f>IFERROR(IF(표1_5112[[#This Row],[스테이지]]=1,$K$3,IF($C123&gt;$P$3,($K$3-(표1_5112[[#This Row],[스테이지]]-1)*$L$3),$P$3)),"")</f>
        <v>1</v>
      </c>
      <c r="D124" s="2">
        <f>IFERROR(($K$4+(QUOTIENT((표1_5112[[#This Row],[스테이지]]-1),$M$4)*$L$4)),"")</f>
        <v>5.5</v>
      </c>
      <c r="E124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25" spans="2:5">
      <c r="B125" s="2">
        <v>117</v>
      </c>
      <c r="C125" s="3">
        <f>IFERROR(IF(표1_5112[[#This Row],[스테이지]]=1,$K$3,IF($C124&gt;$P$3,($K$3-(표1_5112[[#This Row],[스테이지]]-1)*$L$3),$P$3)),"")</f>
        <v>1</v>
      </c>
      <c r="D125" s="2">
        <f>IFERROR(($K$4+(QUOTIENT((표1_5112[[#This Row],[스테이지]]-1),$M$4)*$L$4)),"")</f>
        <v>5.5</v>
      </c>
      <c r="E125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26" spans="2:5">
      <c r="B126" s="2">
        <v>118</v>
      </c>
      <c r="C126" s="3">
        <f>IFERROR(IF(표1_5112[[#This Row],[스테이지]]=1,$K$3,IF($C125&gt;$P$3,($K$3-(표1_5112[[#This Row],[스테이지]]-1)*$L$3),$P$3)),"")</f>
        <v>1</v>
      </c>
      <c r="D126" s="2">
        <f>IFERROR(($K$4+(QUOTIENT((표1_5112[[#This Row],[스테이지]]-1),$M$4)*$L$4)),"")</f>
        <v>5.5</v>
      </c>
      <c r="E126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27" spans="2:5">
      <c r="B127" s="2">
        <v>119</v>
      </c>
      <c r="C127" s="3">
        <f>IFERROR(IF(표1_5112[[#This Row],[스테이지]]=1,$K$3,IF($C126&gt;$P$3,($K$3-(표1_5112[[#This Row],[스테이지]]-1)*$L$3),$P$3)),"")</f>
        <v>1</v>
      </c>
      <c r="D127" s="2">
        <f>IFERROR(($K$4+(QUOTIENT((표1_5112[[#This Row],[스테이지]]-1),$M$4)*$L$4)),"")</f>
        <v>5.5</v>
      </c>
      <c r="E127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28" spans="2:5">
      <c r="B128" s="2">
        <v>120</v>
      </c>
      <c r="C128" s="3">
        <f>IFERROR(IF(표1_5112[[#This Row],[스테이지]]=1,$K$3,IF($C127&gt;$P$3,($K$3-(표1_5112[[#This Row],[스테이지]]-1)*$L$3),$P$3)),"")</f>
        <v>1</v>
      </c>
      <c r="D128" s="2">
        <f>IFERROR(($K$4+(QUOTIENT((표1_5112[[#This Row],[스테이지]]-1),$M$4)*$L$4)),"")</f>
        <v>5.5</v>
      </c>
      <c r="E128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29" spans="2:5">
      <c r="B129" s="2">
        <v>121</v>
      </c>
      <c r="C129" s="3">
        <f>IFERROR(IF(표1_5112[[#This Row],[스테이지]]=1,$K$3,IF($C128&gt;$P$3,($K$3-(표1_5112[[#This Row],[스테이지]]-1)*$L$3),$P$3)),"")</f>
        <v>1</v>
      </c>
      <c r="D129" s="2">
        <f>IFERROR(($K$4+(QUOTIENT((표1_5112[[#This Row],[스테이지]]-1),$M$4)*$L$4)),"")</f>
        <v>6</v>
      </c>
      <c r="E129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30" spans="2:5">
      <c r="B130" s="2">
        <v>122</v>
      </c>
      <c r="C130" s="3">
        <f>IFERROR(IF(표1_5112[[#This Row],[스테이지]]=1,$K$3,IF($C129&gt;$P$3,($K$3-(표1_5112[[#This Row],[스테이지]]-1)*$L$3),$P$3)),"")</f>
        <v>1</v>
      </c>
      <c r="D130" s="2">
        <f>IFERROR(($K$4+(QUOTIENT((표1_5112[[#This Row],[스테이지]]-1),$M$4)*$L$4)),"")</f>
        <v>6</v>
      </c>
      <c r="E130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31" spans="2:5">
      <c r="B131" s="2">
        <v>123</v>
      </c>
      <c r="C131" s="3">
        <f>IFERROR(IF(표1_5112[[#This Row],[스테이지]]=1,$K$3,IF($C130&gt;$P$3,($K$3-(표1_5112[[#This Row],[스테이지]]-1)*$L$3),$P$3)),"")</f>
        <v>1</v>
      </c>
      <c r="D131" s="2">
        <f>IFERROR(($K$4+(QUOTIENT((표1_5112[[#This Row],[스테이지]]-1),$M$4)*$L$4)),"")</f>
        <v>6</v>
      </c>
      <c r="E131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32" spans="2:5">
      <c r="B132" s="2">
        <v>124</v>
      </c>
      <c r="C132" s="3">
        <f>IFERROR(IF(표1_5112[[#This Row],[스테이지]]=1,$K$3,IF($C131&gt;$P$3,($K$3-(표1_5112[[#This Row],[스테이지]]-1)*$L$3),$P$3)),"")</f>
        <v>1</v>
      </c>
      <c r="D132" s="2">
        <f>IFERROR(($K$4+(QUOTIENT((표1_5112[[#This Row],[스테이지]]-1),$M$4)*$L$4)),"")</f>
        <v>6</v>
      </c>
      <c r="E132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33" spans="2:5">
      <c r="B133" s="2">
        <v>125</v>
      </c>
      <c r="C133" s="3">
        <f>IFERROR(IF(표1_5112[[#This Row],[스테이지]]=1,$K$3,IF($C132&gt;$P$3,($K$3-(표1_5112[[#This Row],[스테이지]]-1)*$L$3),$P$3)),"")</f>
        <v>1</v>
      </c>
      <c r="D133" s="2">
        <f>IFERROR(($K$4+(QUOTIENT((표1_5112[[#This Row],[스테이지]]-1),$M$4)*$L$4)),"")</f>
        <v>6</v>
      </c>
      <c r="E133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34" spans="2:5">
      <c r="B134" s="2">
        <v>126</v>
      </c>
      <c r="C134" s="3">
        <f>IFERROR(IF(표1_5112[[#This Row],[스테이지]]=1,$K$3,IF($C133&gt;$P$3,($K$3-(표1_5112[[#This Row],[스테이지]]-1)*$L$3),$P$3)),"")</f>
        <v>1</v>
      </c>
      <c r="D134" s="2">
        <f>IFERROR(($K$4+(QUOTIENT((표1_5112[[#This Row],[스테이지]]-1),$M$4)*$L$4)),"")</f>
        <v>6</v>
      </c>
      <c r="E134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35" spans="2:5">
      <c r="B135" s="2">
        <v>127</v>
      </c>
      <c r="C135" s="3">
        <f>IFERROR(IF(표1_5112[[#This Row],[스테이지]]=1,$K$3,IF($C134&gt;$P$3,($K$3-(표1_5112[[#This Row],[스테이지]]-1)*$L$3),$P$3)),"")</f>
        <v>1</v>
      </c>
      <c r="D135" s="2">
        <f>IFERROR(($K$4+(QUOTIENT((표1_5112[[#This Row],[스테이지]]-1),$M$4)*$L$4)),"")</f>
        <v>6</v>
      </c>
      <c r="E135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36" spans="2:5">
      <c r="B136" s="2">
        <v>128</v>
      </c>
      <c r="C136" s="3">
        <f>IFERROR(IF(표1_5112[[#This Row],[스테이지]]=1,$K$3,IF($C135&gt;$P$3,($K$3-(표1_5112[[#This Row],[스테이지]]-1)*$L$3),$P$3)),"")</f>
        <v>1</v>
      </c>
      <c r="D136" s="2">
        <f>IFERROR(($K$4+(QUOTIENT((표1_5112[[#This Row],[스테이지]]-1),$M$4)*$L$4)),"")</f>
        <v>6</v>
      </c>
      <c r="E136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37" spans="2:5">
      <c r="B137" s="2">
        <v>129</v>
      </c>
      <c r="C137" s="3">
        <f>IFERROR(IF(표1_5112[[#This Row],[스테이지]]=1,$K$3,IF($C136&gt;$P$3,($K$3-(표1_5112[[#This Row],[스테이지]]-1)*$L$3),$P$3)),"")</f>
        <v>1</v>
      </c>
      <c r="D137" s="2">
        <f>IFERROR(($K$4+(QUOTIENT((표1_5112[[#This Row],[스테이지]]-1),$M$4)*$L$4)),"")</f>
        <v>6</v>
      </c>
      <c r="E137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38" spans="2:5">
      <c r="B138" s="2">
        <v>130</v>
      </c>
      <c r="C138" s="3">
        <f>IFERROR(IF(표1_5112[[#This Row],[스테이지]]=1,$K$3,IF($C137&gt;$P$3,($K$3-(표1_5112[[#This Row],[스테이지]]-1)*$L$3),$P$3)),"")</f>
        <v>1</v>
      </c>
      <c r="D138" s="2">
        <f>IFERROR(($K$4+(QUOTIENT((표1_5112[[#This Row],[스테이지]]-1),$M$4)*$L$4)),"")</f>
        <v>6</v>
      </c>
      <c r="E138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39" spans="2:5">
      <c r="B139" s="2">
        <v>131</v>
      </c>
      <c r="C139" s="3">
        <f>IFERROR(IF(표1_5112[[#This Row],[스테이지]]=1,$K$3,IF($C138&gt;$P$3,($K$3-(표1_5112[[#This Row],[스테이지]]-1)*$L$3),$P$3)),"")</f>
        <v>1</v>
      </c>
      <c r="D139" s="2">
        <f>IFERROR(($K$4+(QUOTIENT((표1_5112[[#This Row],[스테이지]]-1),$M$4)*$L$4)),"")</f>
        <v>6.5</v>
      </c>
      <c r="E139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40" spans="2:5">
      <c r="B140" s="2">
        <v>132</v>
      </c>
      <c r="C140" s="3">
        <f>IFERROR(IF(표1_5112[[#This Row],[스테이지]]=1,$K$3,IF($C139&gt;$P$3,($K$3-(표1_5112[[#This Row],[스테이지]]-1)*$L$3),$P$3)),"")</f>
        <v>1</v>
      </c>
      <c r="D140" s="2">
        <f>IFERROR(($K$4+(QUOTIENT((표1_5112[[#This Row],[스테이지]]-1),$M$4)*$L$4)),"")</f>
        <v>6.5</v>
      </c>
      <c r="E140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41" spans="2:5">
      <c r="B141" s="2">
        <v>133</v>
      </c>
      <c r="C141" s="3">
        <f>IFERROR(IF(표1_5112[[#This Row],[스테이지]]=1,$K$3,IF($C140&gt;$P$3,($K$3-(표1_5112[[#This Row],[스테이지]]-1)*$L$3),$P$3)),"")</f>
        <v>1</v>
      </c>
      <c r="D141" s="2">
        <f>IFERROR(($K$4+(QUOTIENT((표1_5112[[#This Row],[스테이지]]-1),$M$4)*$L$4)),"")</f>
        <v>6.5</v>
      </c>
      <c r="E141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42" spans="2:5">
      <c r="B142" s="2">
        <v>134</v>
      </c>
      <c r="C142" s="3">
        <f>IFERROR(IF(표1_5112[[#This Row],[스테이지]]=1,$K$3,IF($C141&gt;$P$3,($K$3-(표1_5112[[#This Row],[스테이지]]-1)*$L$3),$P$3)),"")</f>
        <v>1</v>
      </c>
      <c r="D142" s="2">
        <f>IFERROR(($K$4+(QUOTIENT((표1_5112[[#This Row],[스테이지]]-1),$M$4)*$L$4)),"")</f>
        <v>6.5</v>
      </c>
      <c r="E142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43" spans="2:5">
      <c r="B143" s="2">
        <v>135</v>
      </c>
      <c r="C143" s="3">
        <f>IFERROR(IF(표1_5112[[#This Row],[스테이지]]=1,$K$3,IF($C142&gt;$P$3,($K$3-(표1_5112[[#This Row],[스테이지]]-1)*$L$3),$P$3)),"")</f>
        <v>1</v>
      </c>
      <c r="D143" s="2">
        <f>IFERROR(($K$4+(QUOTIENT((표1_5112[[#This Row],[스테이지]]-1),$M$4)*$L$4)),"")</f>
        <v>6.5</v>
      </c>
      <c r="E143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44" spans="2:5">
      <c r="B144" s="2">
        <v>136</v>
      </c>
      <c r="C144" s="3">
        <f>IFERROR(IF(표1_5112[[#This Row],[스테이지]]=1,$K$3,IF($C143&gt;$P$3,($K$3-(표1_5112[[#This Row],[스테이지]]-1)*$L$3),$P$3)),"")</f>
        <v>1</v>
      </c>
      <c r="D144" s="2">
        <f>IFERROR(($K$4+(QUOTIENT((표1_5112[[#This Row],[스테이지]]-1),$M$4)*$L$4)),"")</f>
        <v>6.5</v>
      </c>
      <c r="E144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45" spans="2:5">
      <c r="B145" s="2">
        <v>137</v>
      </c>
      <c r="C145" s="3">
        <f>IFERROR(IF(표1_5112[[#This Row],[스테이지]]=1,$K$3,IF($C144&gt;$P$3,($K$3-(표1_5112[[#This Row],[스테이지]]-1)*$L$3),$P$3)),"")</f>
        <v>1</v>
      </c>
      <c r="D145" s="2">
        <f>IFERROR(($K$4+(QUOTIENT((표1_5112[[#This Row],[스테이지]]-1),$M$4)*$L$4)),"")</f>
        <v>6.5</v>
      </c>
      <c r="E145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46" spans="2:5">
      <c r="B146" s="2">
        <v>138</v>
      </c>
      <c r="C146" s="3">
        <f>IFERROR(IF(표1_5112[[#This Row],[스테이지]]=1,$K$3,IF($C145&gt;$P$3,($K$3-(표1_5112[[#This Row],[스테이지]]-1)*$L$3),$P$3)),"")</f>
        <v>1</v>
      </c>
      <c r="D146" s="2">
        <f>IFERROR(($K$4+(QUOTIENT((표1_5112[[#This Row],[스테이지]]-1),$M$4)*$L$4)),"")</f>
        <v>6.5</v>
      </c>
      <c r="E146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47" spans="2:5">
      <c r="B147" s="2">
        <v>139</v>
      </c>
      <c r="C147" s="3">
        <f>IFERROR(IF(표1_5112[[#This Row],[스테이지]]=1,$K$3,IF($C146&gt;$P$3,($K$3-(표1_5112[[#This Row],[스테이지]]-1)*$L$3),$P$3)),"")</f>
        <v>1</v>
      </c>
      <c r="D147" s="2">
        <f>IFERROR(($K$4+(QUOTIENT((표1_5112[[#This Row],[스테이지]]-1),$M$4)*$L$4)),"")</f>
        <v>6.5</v>
      </c>
      <c r="E147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48" spans="2:5">
      <c r="B148" s="2">
        <v>140</v>
      </c>
      <c r="C148" s="3">
        <f>IFERROR(IF(표1_5112[[#This Row],[스테이지]]=1,$K$3,IF($C147&gt;$P$3,($K$3-(표1_5112[[#This Row],[스테이지]]-1)*$L$3),$P$3)),"")</f>
        <v>1</v>
      </c>
      <c r="D148" s="2">
        <f>IFERROR(($K$4+(QUOTIENT((표1_5112[[#This Row],[스테이지]]-1),$M$4)*$L$4)),"")</f>
        <v>6.5</v>
      </c>
      <c r="E148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49" spans="2:5">
      <c r="B149" s="2">
        <v>141</v>
      </c>
      <c r="C149" s="3">
        <f>IFERROR(IF(표1_5112[[#This Row],[스테이지]]=1,$K$3,IF($C148&gt;$P$3,($K$3-(표1_5112[[#This Row],[스테이지]]-1)*$L$3),$P$3)),"")</f>
        <v>1</v>
      </c>
      <c r="D149" s="2">
        <f>IFERROR(($K$4+(QUOTIENT((표1_5112[[#This Row],[스테이지]]-1),$M$4)*$L$4)),"")</f>
        <v>7</v>
      </c>
      <c r="E149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50" spans="2:5">
      <c r="B150" s="2">
        <v>142</v>
      </c>
      <c r="C150" s="3">
        <f>IFERROR(IF(표1_5112[[#This Row],[스테이지]]=1,$K$3,IF($C149&gt;$P$3,($K$3-(표1_5112[[#This Row],[스테이지]]-1)*$L$3),$P$3)),"")</f>
        <v>1</v>
      </c>
      <c r="D150" s="2">
        <f>IFERROR(($K$4+(QUOTIENT((표1_5112[[#This Row],[스테이지]]-1),$M$4)*$L$4)),"")</f>
        <v>7</v>
      </c>
      <c r="E150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51" spans="2:5">
      <c r="B151" s="2">
        <v>143</v>
      </c>
      <c r="C151" s="3">
        <f>IFERROR(IF(표1_5112[[#This Row],[스테이지]]=1,$K$3,IF($C150&gt;$P$3,($K$3-(표1_5112[[#This Row],[스테이지]]-1)*$L$3),$P$3)),"")</f>
        <v>1</v>
      </c>
      <c r="D151" s="2">
        <f>IFERROR(($K$4+(QUOTIENT((표1_5112[[#This Row],[스테이지]]-1),$M$4)*$L$4)),"")</f>
        <v>7</v>
      </c>
      <c r="E151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52" spans="2:5">
      <c r="B152" s="2">
        <v>144</v>
      </c>
      <c r="C152" s="3">
        <f>IFERROR(IF(표1_5112[[#This Row],[스테이지]]=1,$K$3,IF($C151&gt;$P$3,($K$3-(표1_5112[[#This Row],[스테이지]]-1)*$L$3),$P$3)),"")</f>
        <v>1</v>
      </c>
      <c r="D152" s="2">
        <f>IFERROR(($K$4+(QUOTIENT((표1_5112[[#This Row],[스테이지]]-1),$M$4)*$L$4)),"")</f>
        <v>7</v>
      </c>
      <c r="E152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53" spans="2:5">
      <c r="B153" s="2">
        <v>145</v>
      </c>
      <c r="C153" s="3">
        <f>IFERROR(IF(표1_5112[[#This Row],[스테이지]]=1,$K$3,IF($C152&gt;$P$3,($K$3-(표1_5112[[#This Row],[스테이지]]-1)*$L$3),$P$3)),"")</f>
        <v>1</v>
      </c>
      <c r="D153" s="2">
        <f>IFERROR(($K$4+(QUOTIENT((표1_5112[[#This Row],[스테이지]]-1),$M$4)*$L$4)),"")</f>
        <v>7</v>
      </c>
      <c r="E153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54" spans="2:5">
      <c r="B154" s="2">
        <v>146</v>
      </c>
      <c r="C154" s="3">
        <f>IFERROR(IF(표1_5112[[#This Row],[스테이지]]=1,$K$3,IF($C153&gt;$P$3,($K$3-(표1_5112[[#This Row],[스테이지]]-1)*$L$3),$P$3)),"")</f>
        <v>1</v>
      </c>
      <c r="D154" s="2">
        <f>IFERROR(($K$4+(QUOTIENT((표1_5112[[#This Row],[스테이지]]-1),$M$4)*$L$4)),"")</f>
        <v>7</v>
      </c>
      <c r="E154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55" spans="2:5">
      <c r="B155" s="2">
        <v>147</v>
      </c>
      <c r="C155" s="3">
        <f>IFERROR(IF(표1_5112[[#This Row],[스테이지]]=1,$K$3,IF($C154&gt;$P$3,($K$3-(표1_5112[[#This Row],[스테이지]]-1)*$L$3),$P$3)),"")</f>
        <v>1</v>
      </c>
      <c r="D155" s="2">
        <f>IFERROR(($K$4+(QUOTIENT((표1_5112[[#This Row],[스테이지]]-1),$M$4)*$L$4)),"")</f>
        <v>7</v>
      </c>
      <c r="E155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56" spans="2:5">
      <c r="B156" s="2">
        <v>148</v>
      </c>
      <c r="C156" s="3">
        <f>IFERROR(IF(표1_5112[[#This Row],[스테이지]]=1,$K$3,IF($C155&gt;$P$3,($K$3-(표1_5112[[#This Row],[스테이지]]-1)*$L$3),$P$3)),"")</f>
        <v>1</v>
      </c>
      <c r="D156" s="2">
        <f>IFERROR(($K$4+(QUOTIENT((표1_5112[[#This Row],[스테이지]]-1),$M$4)*$L$4)),"")</f>
        <v>7</v>
      </c>
      <c r="E156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57" spans="2:5">
      <c r="B157" s="2">
        <v>149</v>
      </c>
      <c r="C157" s="3">
        <f>IFERROR(IF(표1_5112[[#This Row],[스테이지]]=1,$K$3,IF($C156&gt;$P$3,($K$3-(표1_5112[[#This Row],[스테이지]]-1)*$L$3),$P$3)),"")</f>
        <v>1</v>
      </c>
      <c r="D157" s="2">
        <f>IFERROR(($K$4+(QUOTIENT((표1_5112[[#This Row],[스테이지]]-1),$M$4)*$L$4)),"")</f>
        <v>7</v>
      </c>
      <c r="E157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58" spans="2:5">
      <c r="B158" s="2">
        <v>150</v>
      </c>
      <c r="C158" s="3">
        <f>IFERROR(IF(표1_5112[[#This Row],[스테이지]]=1,$K$3,IF($C157&gt;$P$3,($K$3-(표1_5112[[#This Row],[스테이지]]-1)*$L$3),$P$3)),"")</f>
        <v>1</v>
      </c>
      <c r="D158" s="2">
        <f>IFERROR(($K$4+(QUOTIENT((표1_5112[[#This Row],[스테이지]]-1),$M$4)*$L$4)),"")</f>
        <v>7</v>
      </c>
      <c r="E158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59" spans="2:5">
      <c r="B159" s="2">
        <v>151</v>
      </c>
      <c r="C159" s="3">
        <f>IFERROR(IF(표1_5112[[#This Row],[스테이지]]=1,$K$3,IF($C158&gt;$P$3,($K$3-(표1_5112[[#This Row],[스테이지]]-1)*$L$3),$P$3)),"")</f>
        <v>1</v>
      </c>
      <c r="D159" s="2">
        <f>IFERROR(($K$4+(QUOTIENT((표1_5112[[#This Row],[스테이지]]-1),$M$4)*$L$4)),"")</f>
        <v>7.5</v>
      </c>
      <c r="E159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60" spans="2:5">
      <c r="B160" s="2">
        <v>152</v>
      </c>
      <c r="C160" s="3">
        <f>IFERROR(IF(표1_5112[[#This Row],[스테이지]]=1,$K$3,IF($C159&gt;$P$3,($K$3-(표1_5112[[#This Row],[스테이지]]-1)*$L$3),$P$3)),"")</f>
        <v>1</v>
      </c>
      <c r="D160" s="2">
        <f>IFERROR(($K$4+(QUOTIENT((표1_5112[[#This Row],[스테이지]]-1),$M$4)*$L$4)),"")</f>
        <v>7.5</v>
      </c>
      <c r="E160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61" spans="2:5">
      <c r="B161" s="2">
        <v>153</v>
      </c>
      <c r="C161" s="3">
        <f>IFERROR(IF(표1_5112[[#This Row],[스테이지]]=1,$K$3,IF($C160&gt;$P$3,($K$3-(표1_5112[[#This Row],[스테이지]]-1)*$L$3),$P$3)),"")</f>
        <v>1</v>
      </c>
      <c r="D161" s="2">
        <f>IFERROR(($K$4+(QUOTIENT((표1_5112[[#This Row],[스테이지]]-1),$M$4)*$L$4)),"")</f>
        <v>7.5</v>
      </c>
      <c r="E161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62" spans="2:5">
      <c r="B162" s="2">
        <v>154</v>
      </c>
      <c r="C162" s="3">
        <f>IFERROR(IF(표1_5112[[#This Row],[스테이지]]=1,$K$3,IF($C161&gt;$P$3,($K$3-(표1_5112[[#This Row],[스테이지]]-1)*$L$3),$P$3)),"")</f>
        <v>1</v>
      </c>
      <c r="D162" s="2">
        <f>IFERROR(($K$4+(QUOTIENT((표1_5112[[#This Row],[스테이지]]-1),$M$4)*$L$4)),"")</f>
        <v>7.5</v>
      </c>
      <c r="E162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63" spans="2:5">
      <c r="B163" s="2">
        <v>155</v>
      </c>
      <c r="C163" s="3">
        <f>IFERROR(IF(표1_5112[[#This Row],[스테이지]]=1,$K$3,IF($C162&gt;$P$3,($K$3-(표1_5112[[#This Row],[스테이지]]-1)*$L$3),$P$3)),"")</f>
        <v>1</v>
      </c>
      <c r="D163" s="2">
        <f>IFERROR(($K$4+(QUOTIENT((표1_5112[[#This Row],[스테이지]]-1),$M$4)*$L$4)),"")</f>
        <v>7.5</v>
      </c>
      <c r="E163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64" spans="2:5">
      <c r="B164" s="2">
        <v>156</v>
      </c>
      <c r="C164" s="3">
        <f>IFERROR(IF(표1_5112[[#This Row],[스테이지]]=1,$K$3,IF($C163&gt;$P$3,($K$3-(표1_5112[[#This Row],[스테이지]]-1)*$L$3),$P$3)),"")</f>
        <v>1</v>
      </c>
      <c r="D164" s="2">
        <f>IFERROR(($K$4+(QUOTIENT((표1_5112[[#This Row],[스테이지]]-1),$M$4)*$L$4)),"")</f>
        <v>7.5</v>
      </c>
      <c r="E164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65" spans="2:5">
      <c r="B165" s="2">
        <v>157</v>
      </c>
      <c r="C165" s="3">
        <f>IFERROR(IF(표1_5112[[#This Row],[스테이지]]=1,$K$3,IF($C164&gt;$P$3,($K$3-(표1_5112[[#This Row],[스테이지]]-1)*$L$3),$P$3)),"")</f>
        <v>1</v>
      </c>
      <c r="D165" s="2">
        <f>IFERROR(($K$4+(QUOTIENT((표1_5112[[#This Row],[스테이지]]-1),$M$4)*$L$4)),"")</f>
        <v>7.5</v>
      </c>
      <c r="E165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66" spans="2:5">
      <c r="B166" s="2">
        <v>158</v>
      </c>
      <c r="C166" s="3">
        <f>IFERROR(IF(표1_5112[[#This Row],[스테이지]]=1,$K$3,IF($C165&gt;$P$3,($K$3-(표1_5112[[#This Row],[스테이지]]-1)*$L$3),$P$3)),"")</f>
        <v>1</v>
      </c>
      <c r="D166" s="2">
        <f>IFERROR(($K$4+(QUOTIENT((표1_5112[[#This Row],[스테이지]]-1),$M$4)*$L$4)),"")</f>
        <v>7.5</v>
      </c>
      <c r="E166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67" spans="2:5">
      <c r="B167" s="2">
        <v>159</v>
      </c>
      <c r="C167" s="3">
        <f>IFERROR(IF(표1_5112[[#This Row],[스테이지]]=1,$K$3,IF($C166&gt;$P$3,($K$3-(표1_5112[[#This Row],[스테이지]]-1)*$L$3),$P$3)),"")</f>
        <v>1</v>
      </c>
      <c r="D167" s="2">
        <f>IFERROR(($K$4+(QUOTIENT((표1_5112[[#This Row],[스테이지]]-1),$M$4)*$L$4)),"")</f>
        <v>7.5</v>
      </c>
      <c r="E167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68" spans="2:5">
      <c r="B168" s="2">
        <v>160</v>
      </c>
      <c r="C168" s="3">
        <f>IFERROR(IF(표1_5112[[#This Row],[스테이지]]=1,$K$3,IF($C167&gt;$P$3,($K$3-(표1_5112[[#This Row],[스테이지]]-1)*$L$3),$P$3)),"")</f>
        <v>1</v>
      </c>
      <c r="D168" s="2">
        <f>IFERROR(($K$4+(QUOTIENT((표1_5112[[#This Row],[스테이지]]-1),$M$4)*$L$4)),"")</f>
        <v>7.5</v>
      </c>
      <c r="E168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69" spans="2:5">
      <c r="B169" s="2">
        <v>161</v>
      </c>
      <c r="C169" s="3">
        <f>IFERROR(IF(표1_5112[[#This Row],[스테이지]]=1,$K$3,IF($C168&gt;$P$3,($K$3-(표1_5112[[#This Row],[스테이지]]-1)*$L$3),$P$3)),"")</f>
        <v>1</v>
      </c>
      <c r="D169" s="2">
        <f>IFERROR(($K$4+(QUOTIENT((표1_5112[[#This Row],[스테이지]]-1),$M$4)*$L$4)),"")</f>
        <v>8</v>
      </c>
      <c r="E169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70" spans="2:5">
      <c r="B170" s="2">
        <v>162</v>
      </c>
      <c r="C170" s="3">
        <f>IFERROR(IF(표1_5112[[#This Row],[스테이지]]=1,$K$3,IF($C169&gt;$P$3,($K$3-(표1_5112[[#This Row],[스테이지]]-1)*$L$3),$P$3)),"")</f>
        <v>1</v>
      </c>
      <c r="D170" s="2">
        <f>IFERROR(($K$4+(QUOTIENT((표1_5112[[#This Row],[스테이지]]-1),$M$4)*$L$4)),"")</f>
        <v>8</v>
      </c>
      <c r="E170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71" spans="2:5">
      <c r="B171" s="2">
        <v>163</v>
      </c>
      <c r="C171" s="3">
        <f>IFERROR(IF(표1_5112[[#This Row],[스테이지]]=1,$K$3,IF($C170&gt;$P$3,($K$3-(표1_5112[[#This Row],[스테이지]]-1)*$L$3),$P$3)),"")</f>
        <v>1</v>
      </c>
      <c r="D171" s="2">
        <f>IFERROR(($K$4+(QUOTIENT((표1_5112[[#This Row],[스테이지]]-1),$M$4)*$L$4)),"")</f>
        <v>8</v>
      </c>
      <c r="E171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72" spans="2:5">
      <c r="B172" s="2">
        <v>164</v>
      </c>
      <c r="C172" s="3">
        <f>IFERROR(IF(표1_5112[[#This Row],[스테이지]]=1,$K$3,IF($C171&gt;$P$3,($K$3-(표1_5112[[#This Row],[스테이지]]-1)*$L$3),$P$3)),"")</f>
        <v>1</v>
      </c>
      <c r="D172" s="2">
        <f>IFERROR(($K$4+(QUOTIENT((표1_5112[[#This Row],[스테이지]]-1),$M$4)*$L$4)),"")</f>
        <v>8</v>
      </c>
      <c r="E172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73" spans="2:5">
      <c r="B173" s="2">
        <v>165</v>
      </c>
      <c r="C173" s="3">
        <f>IFERROR(IF(표1_5112[[#This Row],[스테이지]]=1,$K$3,IF($C172&gt;$P$3,($K$3-(표1_5112[[#This Row],[스테이지]]-1)*$L$3),$P$3)),"")</f>
        <v>1</v>
      </c>
      <c r="D173" s="2">
        <f>IFERROR(($K$4+(QUOTIENT((표1_5112[[#This Row],[스테이지]]-1),$M$4)*$L$4)),"")</f>
        <v>8</v>
      </c>
      <c r="E173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74" spans="2:5">
      <c r="B174" s="2">
        <v>166</v>
      </c>
      <c r="C174" s="3">
        <f>IFERROR(IF(표1_5112[[#This Row],[스테이지]]=1,$K$3,IF($C173&gt;$P$3,($K$3-(표1_5112[[#This Row],[스테이지]]-1)*$L$3),$P$3)),"")</f>
        <v>1</v>
      </c>
      <c r="D174" s="2">
        <f>IFERROR(($K$4+(QUOTIENT((표1_5112[[#This Row],[스테이지]]-1),$M$4)*$L$4)),"")</f>
        <v>8</v>
      </c>
      <c r="E174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75" spans="2:5">
      <c r="B175" s="2">
        <v>167</v>
      </c>
      <c r="C175" s="3">
        <f>IFERROR(IF(표1_5112[[#This Row],[스테이지]]=1,$K$3,IF($C174&gt;$P$3,($K$3-(표1_5112[[#This Row],[스테이지]]-1)*$L$3),$P$3)),"")</f>
        <v>1</v>
      </c>
      <c r="D175" s="2">
        <f>IFERROR(($K$4+(QUOTIENT((표1_5112[[#This Row],[스테이지]]-1),$M$4)*$L$4)),"")</f>
        <v>8</v>
      </c>
      <c r="E175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76" spans="2:5">
      <c r="B176" s="2">
        <v>168</v>
      </c>
      <c r="C176" s="3">
        <f>IFERROR(IF(표1_5112[[#This Row],[스테이지]]=1,$K$3,IF($C175&gt;$P$3,($K$3-(표1_5112[[#This Row],[스테이지]]-1)*$L$3),$P$3)),"")</f>
        <v>1</v>
      </c>
      <c r="D176" s="2">
        <f>IFERROR(($K$4+(QUOTIENT((표1_5112[[#This Row],[스테이지]]-1),$M$4)*$L$4)),"")</f>
        <v>8</v>
      </c>
      <c r="E176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77" spans="2:5">
      <c r="B177" s="2">
        <v>169</v>
      </c>
      <c r="C177" s="3">
        <f>IFERROR(IF(표1_5112[[#This Row],[스테이지]]=1,$K$3,IF($C176&gt;$P$3,($K$3-(표1_5112[[#This Row],[스테이지]]-1)*$L$3),$P$3)),"")</f>
        <v>1</v>
      </c>
      <c r="D177" s="2">
        <f>IFERROR(($K$4+(QUOTIENT((표1_5112[[#This Row],[스테이지]]-1),$M$4)*$L$4)),"")</f>
        <v>8</v>
      </c>
      <c r="E177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78" spans="2:5">
      <c r="B178" s="2">
        <v>170</v>
      </c>
      <c r="C178" s="3">
        <f>IFERROR(IF(표1_5112[[#This Row],[스테이지]]=1,$K$3,IF($C177&gt;$P$3,($K$3-(표1_5112[[#This Row],[스테이지]]-1)*$L$3),$P$3)),"")</f>
        <v>1</v>
      </c>
      <c r="D178" s="2">
        <f>IFERROR(($K$4+(QUOTIENT((표1_5112[[#This Row],[스테이지]]-1),$M$4)*$L$4)),"")</f>
        <v>8</v>
      </c>
      <c r="E178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79" spans="2:5">
      <c r="B179" s="2">
        <v>171</v>
      </c>
      <c r="C179" s="3">
        <f>IFERROR(IF(표1_5112[[#This Row],[스테이지]]=1,$K$3,IF($C178&gt;$P$3,($K$3-(표1_5112[[#This Row],[스테이지]]-1)*$L$3),$P$3)),"")</f>
        <v>1</v>
      </c>
      <c r="D179" s="2">
        <f>IFERROR(($K$4+(QUOTIENT((표1_5112[[#This Row],[스테이지]]-1),$M$4)*$L$4)),"")</f>
        <v>8.5</v>
      </c>
      <c r="E179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80" spans="2:5">
      <c r="B180" s="2">
        <v>172</v>
      </c>
      <c r="C180" s="3">
        <f>IFERROR(IF(표1_5112[[#This Row],[스테이지]]=1,$K$3,IF($C179&gt;$P$3,($K$3-(표1_5112[[#This Row],[스테이지]]-1)*$L$3),$P$3)),"")</f>
        <v>1</v>
      </c>
      <c r="D180" s="2">
        <f>IFERROR(($K$4+(QUOTIENT((표1_5112[[#This Row],[스테이지]]-1),$M$4)*$L$4)),"")</f>
        <v>8.5</v>
      </c>
      <c r="E180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81" spans="2:5">
      <c r="B181" s="2">
        <v>173</v>
      </c>
      <c r="C181" s="3">
        <f>IFERROR(IF(표1_5112[[#This Row],[스테이지]]=1,$K$3,IF($C180&gt;$P$3,($K$3-(표1_5112[[#This Row],[스테이지]]-1)*$L$3),$P$3)),"")</f>
        <v>1</v>
      </c>
      <c r="D181" s="2">
        <f>IFERROR(($K$4+(QUOTIENT((표1_5112[[#This Row],[스테이지]]-1),$M$4)*$L$4)),"")</f>
        <v>8.5</v>
      </c>
      <c r="E181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82" spans="2:5">
      <c r="B182" s="2">
        <v>174</v>
      </c>
      <c r="C182" s="3">
        <f>IFERROR(IF(표1_5112[[#This Row],[스테이지]]=1,$K$3,IF($C181&gt;$P$3,($K$3-(표1_5112[[#This Row],[스테이지]]-1)*$L$3),$P$3)),"")</f>
        <v>1</v>
      </c>
      <c r="D182" s="2">
        <f>IFERROR(($K$4+(QUOTIENT((표1_5112[[#This Row],[스테이지]]-1),$M$4)*$L$4)),"")</f>
        <v>8.5</v>
      </c>
      <c r="E182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83" spans="2:5">
      <c r="B183" s="2">
        <v>175</v>
      </c>
      <c r="C183" s="3">
        <f>IFERROR(IF(표1_5112[[#This Row],[스테이지]]=1,$K$3,IF($C182&gt;$P$3,($K$3-(표1_5112[[#This Row],[스테이지]]-1)*$L$3),$P$3)),"")</f>
        <v>1</v>
      </c>
      <c r="D183" s="2">
        <f>IFERROR(($K$4+(QUOTIENT((표1_5112[[#This Row],[스테이지]]-1),$M$4)*$L$4)),"")</f>
        <v>8.5</v>
      </c>
      <c r="E183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84" spans="2:5">
      <c r="B184" s="2">
        <v>176</v>
      </c>
      <c r="C184" s="3">
        <f>IFERROR(IF(표1_5112[[#This Row],[스테이지]]=1,$K$3,IF($C183&gt;$P$3,($K$3-(표1_5112[[#This Row],[스테이지]]-1)*$L$3),$P$3)),"")</f>
        <v>1</v>
      </c>
      <c r="D184" s="2">
        <f>IFERROR(($K$4+(QUOTIENT((표1_5112[[#This Row],[스테이지]]-1),$M$4)*$L$4)),"")</f>
        <v>8.5</v>
      </c>
      <c r="E184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85" spans="2:5">
      <c r="B185" s="2">
        <v>177</v>
      </c>
      <c r="C185" s="3">
        <f>IFERROR(IF(표1_5112[[#This Row],[스테이지]]=1,$K$3,IF($C184&gt;$P$3,($K$3-(표1_5112[[#This Row],[스테이지]]-1)*$L$3),$P$3)),"")</f>
        <v>1</v>
      </c>
      <c r="D185" s="2">
        <f>IFERROR(($K$4+(QUOTIENT((표1_5112[[#This Row],[스테이지]]-1),$M$4)*$L$4)),"")</f>
        <v>8.5</v>
      </c>
      <c r="E185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86" spans="2:5">
      <c r="B186" s="2">
        <v>178</v>
      </c>
      <c r="C186" s="3">
        <f>IFERROR(IF(표1_5112[[#This Row],[스테이지]]=1,$K$3,IF($C185&gt;$P$3,($K$3-(표1_5112[[#This Row],[스테이지]]-1)*$L$3),$P$3)),"")</f>
        <v>1</v>
      </c>
      <c r="D186" s="2">
        <f>IFERROR(($K$4+(QUOTIENT((표1_5112[[#This Row],[스테이지]]-1),$M$4)*$L$4)),"")</f>
        <v>8.5</v>
      </c>
      <c r="E186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87" spans="2:5">
      <c r="B187" s="2">
        <v>179</v>
      </c>
      <c r="C187" s="3">
        <f>IFERROR(IF(표1_5112[[#This Row],[스테이지]]=1,$K$3,IF($C186&gt;$P$3,($K$3-(표1_5112[[#This Row],[스테이지]]-1)*$L$3),$P$3)),"")</f>
        <v>1</v>
      </c>
      <c r="D187" s="2">
        <f>IFERROR(($K$4+(QUOTIENT((표1_5112[[#This Row],[스테이지]]-1),$M$4)*$L$4)),"")</f>
        <v>8.5</v>
      </c>
      <c r="E187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88" spans="2:5">
      <c r="B188" s="2">
        <v>180</v>
      </c>
      <c r="C188" s="3">
        <f>IFERROR(IF(표1_5112[[#This Row],[스테이지]]=1,$K$3,IF($C187&gt;$P$3,($K$3-(표1_5112[[#This Row],[스테이지]]-1)*$L$3),$P$3)),"")</f>
        <v>1</v>
      </c>
      <c r="D188" s="2">
        <f>IFERROR(($K$4+(QUOTIENT((표1_5112[[#This Row],[스테이지]]-1),$M$4)*$L$4)),"")</f>
        <v>8.5</v>
      </c>
      <c r="E188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89" spans="2:5">
      <c r="B189" s="2">
        <v>181</v>
      </c>
      <c r="C189" s="3">
        <f>IFERROR(IF(표1_5112[[#This Row],[스테이지]]=1,$K$3,IF($C188&gt;$P$3,($K$3-(표1_5112[[#This Row],[스테이지]]-1)*$L$3),$P$3)),"")</f>
        <v>1</v>
      </c>
      <c r="D189" s="2">
        <f>IFERROR(($K$4+(QUOTIENT((표1_5112[[#This Row],[스테이지]]-1),$M$4)*$L$4)),"")</f>
        <v>9</v>
      </c>
      <c r="E189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90" spans="2:5">
      <c r="B190" s="2">
        <v>182</v>
      </c>
      <c r="C190" s="3">
        <f>IFERROR(IF(표1_5112[[#This Row],[스테이지]]=1,$K$3,IF($C189&gt;$P$3,($K$3-(표1_5112[[#This Row],[스테이지]]-1)*$L$3),$P$3)),"")</f>
        <v>1</v>
      </c>
      <c r="D190" s="2">
        <f>IFERROR(($K$4+(QUOTIENT((표1_5112[[#This Row],[스테이지]]-1),$M$4)*$L$4)),"")</f>
        <v>9</v>
      </c>
      <c r="E190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91" spans="2:5">
      <c r="B191" s="2">
        <v>183</v>
      </c>
      <c r="C191" s="3">
        <f>IFERROR(IF(표1_5112[[#This Row],[스테이지]]=1,$K$3,IF($C190&gt;$P$3,($K$3-(표1_5112[[#This Row],[스테이지]]-1)*$L$3),$P$3)),"")</f>
        <v>1</v>
      </c>
      <c r="D191" s="2">
        <f>IFERROR(($K$4+(QUOTIENT((표1_5112[[#This Row],[스테이지]]-1),$M$4)*$L$4)),"")</f>
        <v>9</v>
      </c>
      <c r="E191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92" spans="2:5">
      <c r="B192" s="2">
        <v>184</v>
      </c>
      <c r="C192" s="3">
        <f>IFERROR(IF(표1_5112[[#This Row],[스테이지]]=1,$K$3,IF($C191&gt;$P$3,($K$3-(표1_5112[[#This Row],[스테이지]]-1)*$L$3),$P$3)),"")</f>
        <v>1</v>
      </c>
      <c r="D192" s="2">
        <f>IFERROR(($K$4+(QUOTIENT((표1_5112[[#This Row],[스테이지]]-1),$M$4)*$L$4)),"")</f>
        <v>9</v>
      </c>
      <c r="E192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93" spans="2:5">
      <c r="B193" s="2">
        <v>185</v>
      </c>
      <c r="C193" s="3">
        <f>IFERROR(IF(표1_5112[[#This Row],[스테이지]]=1,$K$3,IF($C192&gt;$P$3,($K$3-(표1_5112[[#This Row],[스테이지]]-1)*$L$3),$P$3)),"")</f>
        <v>1</v>
      </c>
      <c r="D193" s="2">
        <f>IFERROR(($K$4+(QUOTIENT((표1_5112[[#This Row],[스테이지]]-1),$M$4)*$L$4)),"")</f>
        <v>9</v>
      </c>
      <c r="E193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94" spans="2:5">
      <c r="B194" s="2">
        <v>186</v>
      </c>
      <c r="C194" s="3">
        <f>IFERROR(IF(표1_5112[[#This Row],[스테이지]]=1,$K$3,IF($C193&gt;$P$3,($K$3-(표1_5112[[#This Row],[스테이지]]-1)*$L$3),$P$3)),"")</f>
        <v>1</v>
      </c>
      <c r="D194" s="2">
        <f>IFERROR(($K$4+(QUOTIENT((표1_5112[[#This Row],[스테이지]]-1),$M$4)*$L$4)),"")</f>
        <v>9</v>
      </c>
      <c r="E194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95" spans="2:5">
      <c r="B195" s="2">
        <v>187</v>
      </c>
      <c r="C195" s="3">
        <f>IFERROR(IF(표1_5112[[#This Row],[스테이지]]=1,$K$3,IF($C194&gt;$P$3,($K$3-(표1_5112[[#This Row],[스테이지]]-1)*$L$3),$P$3)),"")</f>
        <v>1</v>
      </c>
      <c r="D195" s="2">
        <f>IFERROR(($K$4+(QUOTIENT((표1_5112[[#This Row],[스테이지]]-1),$M$4)*$L$4)),"")</f>
        <v>9</v>
      </c>
      <c r="E195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96" spans="2:5">
      <c r="B196" s="2">
        <v>188</v>
      </c>
      <c r="C196" s="3">
        <f>IFERROR(IF(표1_5112[[#This Row],[스테이지]]=1,$K$3,IF($C195&gt;$P$3,($K$3-(표1_5112[[#This Row],[스테이지]]-1)*$L$3),$P$3)),"")</f>
        <v>1</v>
      </c>
      <c r="D196" s="2">
        <f>IFERROR(($K$4+(QUOTIENT((표1_5112[[#This Row],[스테이지]]-1),$M$4)*$L$4)),"")</f>
        <v>9</v>
      </c>
      <c r="E196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97" spans="2:5">
      <c r="B197" s="2">
        <v>189</v>
      </c>
      <c r="C197" s="3">
        <f>IFERROR(IF(표1_5112[[#This Row],[스테이지]]=1,$K$3,IF($C196&gt;$P$3,($K$3-(표1_5112[[#This Row],[스테이지]]-1)*$L$3),$P$3)),"")</f>
        <v>1</v>
      </c>
      <c r="D197" s="2">
        <f>IFERROR(($K$4+(QUOTIENT((표1_5112[[#This Row],[스테이지]]-1),$M$4)*$L$4)),"")</f>
        <v>9</v>
      </c>
      <c r="E197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98" spans="2:5">
      <c r="B198" s="2">
        <v>190</v>
      </c>
      <c r="C198" s="3">
        <f>IFERROR(IF(표1_5112[[#This Row],[스테이지]]=1,$K$3,IF($C197&gt;$P$3,($K$3-(표1_5112[[#This Row],[스테이지]]-1)*$L$3),$P$3)),"")</f>
        <v>1</v>
      </c>
      <c r="D198" s="2">
        <f>IFERROR(($K$4+(QUOTIENT((표1_5112[[#This Row],[스테이지]]-1),$M$4)*$L$4)),"")</f>
        <v>9</v>
      </c>
      <c r="E198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199" spans="2:5">
      <c r="B199" s="2">
        <v>191</v>
      </c>
      <c r="C199" s="3">
        <f>IFERROR(IF(표1_5112[[#This Row],[스테이지]]=1,$K$3,IF($C198&gt;$P$3,($K$3-(표1_5112[[#This Row],[스테이지]]-1)*$L$3),$P$3)),"")</f>
        <v>1</v>
      </c>
      <c r="D199" s="2">
        <f>IFERROR(($K$4+(QUOTIENT((표1_5112[[#This Row],[스테이지]]-1),$M$4)*$L$4)),"")</f>
        <v>9.5</v>
      </c>
      <c r="E199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200" spans="2:5">
      <c r="B200" s="2">
        <v>192</v>
      </c>
      <c r="C200" s="3">
        <f>IFERROR(IF(표1_5112[[#This Row],[스테이지]]=1,$K$3,IF($C199&gt;$P$3,($K$3-(표1_5112[[#This Row],[스테이지]]-1)*$L$3),$P$3)),"")</f>
        <v>1</v>
      </c>
      <c r="D200" s="2">
        <f>IFERROR(($K$4+(QUOTIENT((표1_5112[[#This Row],[스테이지]]-1),$M$4)*$L$4)),"")</f>
        <v>9.5</v>
      </c>
      <c r="E200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201" spans="2:5">
      <c r="B201" s="2">
        <v>193</v>
      </c>
      <c r="C201" s="3">
        <f>IFERROR(IF(표1_5112[[#This Row],[스테이지]]=1,$K$3,IF($C200&gt;$P$3,($K$3-(표1_5112[[#This Row],[스테이지]]-1)*$L$3),$P$3)),"")</f>
        <v>1</v>
      </c>
      <c r="D201" s="2">
        <f>IFERROR(($K$4+(QUOTIENT((표1_5112[[#This Row],[스테이지]]-1),$M$4)*$L$4)),"")</f>
        <v>9.5</v>
      </c>
      <c r="E201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202" spans="2:5">
      <c r="B202" s="2">
        <v>194</v>
      </c>
      <c r="C202" s="3">
        <f>IFERROR(IF(표1_5112[[#This Row],[스테이지]]=1,$K$3,IF($C201&gt;$P$3,($K$3-(표1_5112[[#This Row],[스테이지]]-1)*$L$3),$P$3)),"")</f>
        <v>1</v>
      </c>
      <c r="D202" s="2">
        <f>IFERROR(($K$4+(QUOTIENT((표1_5112[[#This Row],[스테이지]]-1),$M$4)*$L$4)),"")</f>
        <v>9.5</v>
      </c>
      <c r="E202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203" spans="2:5">
      <c r="B203" s="2">
        <v>195</v>
      </c>
      <c r="C203" s="3">
        <f>IFERROR(IF(표1_5112[[#This Row],[스테이지]]=1,$K$3,IF($C202&gt;$P$3,($K$3-(표1_5112[[#This Row],[스테이지]]-1)*$L$3),$P$3)),"")</f>
        <v>1</v>
      </c>
      <c r="D203" s="2">
        <f>IFERROR(($K$4+(QUOTIENT((표1_5112[[#This Row],[스테이지]]-1),$M$4)*$L$4)),"")</f>
        <v>9.5</v>
      </c>
      <c r="E203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204" spans="2:5">
      <c r="B204" s="2">
        <v>196</v>
      </c>
      <c r="C204" s="3">
        <f>IFERROR(IF(표1_5112[[#This Row],[스테이지]]=1,$K$3,IF($C203&gt;$P$3,($K$3-(표1_5112[[#This Row],[스테이지]]-1)*$L$3),$P$3)),"")</f>
        <v>1</v>
      </c>
      <c r="D204" s="2">
        <f>IFERROR(($K$4+(QUOTIENT((표1_5112[[#This Row],[스테이지]]-1),$M$4)*$L$4)),"")</f>
        <v>9.5</v>
      </c>
      <c r="E204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205" spans="2:5">
      <c r="B205" s="2">
        <v>197</v>
      </c>
      <c r="C205" s="3">
        <f>IFERROR(IF(표1_5112[[#This Row],[스테이지]]=1,$K$3,IF($C204&gt;$P$3,($K$3-(표1_5112[[#This Row],[스테이지]]-1)*$L$3),$P$3)),"")</f>
        <v>1</v>
      </c>
      <c r="D205" s="2">
        <f>IFERROR(($K$4+(QUOTIENT((표1_5112[[#This Row],[스테이지]]-1),$M$4)*$L$4)),"")</f>
        <v>9.5</v>
      </c>
      <c r="E205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206" spans="2:5">
      <c r="B206" s="2">
        <v>198</v>
      </c>
      <c r="C206" s="3">
        <f>IFERROR(IF(표1_5112[[#This Row],[스테이지]]=1,$K$3,IF($C205&gt;$P$3,($K$3-(표1_5112[[#This Row],[스테이지]]-1)*$L$3),$P$3)),"")</f>
        <v>1</v>
      </c>
      <c r="D206" s="2">
        <f>IFERROR(($K$4+(QUOTIENT((표1_5112[[#This Row],[스테이지]]-1),$M$4)*$L$4)),"")</f>
        <v>9.5</v>
      </c>
      <c r="E206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207" spans="2:5">
      <c r="B207" s="2">
        <v>199</v>
      </c>
      <c r="C207" s="3">
        <f>IFERROR(IF(표1_5112[[#This Row],[스테이지]]=1,$K$3,IF($C206&gt;$P$3,($K$3-(표1_5112[[#This Row],[스테이지]]-1)*$L$3),$P$3)),"")</f>
        <v>1</v>
      </c>
      <c r="D207" s="2">
        <f>IFERROR(($K$4+(QUOTIENT((표1_5112[[#This Row],[스테이지]]-1),$M$4)*$L$4)),"")</f>
        <v>9.5</v>
      </c>
      <c r="E207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  <row r="208" spans="2:5">
      <c r="B208" s="2">
        <v>200</v>
      </c>
      <c r="C208" s="3">
        <f>IFERROR(IF(표1_5112[[#This Row],[스테이지]]=1,$K$3,IF($C207&gt;$P$3,($K$3-(표1_5112[[#This Row],[스테이지]]-1)*$L$3),$P$3)),"")</f>
        <v>1</v>
      </c>
      <c r="D208" s="2">
        <f>IFERROR(($K$4+(QUOTIENT((표1_5112[[#This Row],[스테이지]]-1),$M$4)*$L$4)),"")</f>
        <v>9.5</v>
      </c>
      <c r="E208" s="6">
        <f>IFERROR(IF(표1_5112[[#This Row],[기본 적 공격 딜레이]]-표1_5112[[#This Row],[적 공격 딜레이 보정값]]&lt;$P$3,$P$3,표1_5112[[#This Row],[기본 적 공격 딜레이]]-표1_5112[[#This Row],[적 공격 딜레이 보정값]]),"")</f>
        <v>1</v>
      </c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8"/>
  <sheetViews>
    <sheetView workbookViewId="0">
      <pane ySplit="8" topLeftCell="A9" activePane="bottomLeft" state="frozen"/>
      <selection pane="bottomLeft" activeCell="P3" sqref="P3"/>
    </sheetView>
  </sheetViews>
  <sheetFormatPr defaultColWidth="9" defaultRowHeight="16.5"/>
  <cols>
    <col min="1" max="1" width="9" style="1"/>
    <col min="2" max="2" width="10.25" style="1" customWidth="1"/>
    <col min="3" max="3" width="23.5" style="1" bestFit="1" customWidth="1"/>
    <col min="4" max="4" width="25.625" style="1" bestFit="1" customWidth="1"/>
    <col min="5" max="5" width="23.5" style="1" bestFit="1" customWidth="1"/>
    <col min="6" max="10" width="9" style="1"/>
    <col min="11" max="11" width="9.25" style="1" customWidth="1"/>
    <col min="12" max="12" width="9" style="1"/>
    <col min="13" max="13" width="16" style="1" bestFit="1" customWidth="1"/>
    <col min="14" max="16384" width="9" style="1"/>
  </cols>
  <sheetData>
    <row r="2" spans="2:16">
      <c r="B2" s="1" t="s">
        <v>17</v>
      </c>
      <c r="C2" s="31" t="s">
        <v>62</v>
      </c>
      <c r="D2" s="31"/>
      <c r="E2" s="31"/>
      <c r="J2" s="1" t="s">
        <v>25</v>
      </c>
      <c r="K2" s="1" t="s">
        <v>19</v>
      </c>
      <c r="L2" s="1" t="s">
        <v>21</v>
      </c>
      <c r="M2" s="1" t="s">
        <v>91</v>
      </c>
      <c r="O2" s="1" t="s">
        <v>25</v>
      </c>
      <c r="P2" s="1" t="s">
        <v>49</v>
      </c>
    </row>
    <row r="3" spans="2:16">
      <c r="J3" s="1" t="s">
        <v>22</v>
      </c>
      <c r="K3" s="1">
        <f>'00.PlayeTime 계산'!I9</f>
        <v>6</v>
      </c>
      <c r="L3" s="1">
        <f>'00.PlayeTime 계산'!I10</f>
        <v>2.5000000000000001E-2</v>
      </c>
      <c r="M3" s="1">
        <f>'00.PlayeTime 계산'!I13</f>
        <v>0</v>
      </c>
      <c r="O3" s="1" t="s">
        <v>48</v>
      </c>
      <c r="P3" s="1">
        <f>'00.PlayeTime 계산'!I15</f>
        <v>1</v>
      </c>
    </row>
    <row r="4" spans="2:16">
      <c r="B4" s="1" t="s">
        <v>18</v>
      </c>
      <c r="J4" s="1" t="s">
        <v>20</v>
      </c>
      <c r="K4" s="1">
        <f>'00.PlayeTime 계산'!I11</f>
        <v>0</v>
      </c>
      <c r="L4" s="1">
        <f>'00.PlayeTime 계산'!I12</f>
        <v>0.1</v>
      </c>
      <c r="M4" s="1">
        <f>'00.PlayeTime 계산'!I14</f>
        <v>2</v>
      </c>
      <c r="O4" s="1" t="s">
        <v>23</v>
      </c>
      <c r="P4" s="1">
        <v>0</v>
      </c>
    </row>
    <row r="8" spans="2:16">
      <c r="B8" s="2" t="s">
        <v>23</v>
      </c>
      <c r="C8" s="2" t="s">
        <v>63</v>
      </c>
      <c r="D8" s="2" t="s">
        <v>64</v>
      </c>
      <c r="E8" s="4" t="s">
        <v>65</v>
      </c>
    </row>
    <row r="9" spans="2:16">
      <c r="B9" s="2">
        <v>1</v>
      </c>
      <c r="C9" s="2">
        <f>IFERROR(IF(표1_511214[[#This Row],[스테이지]]=1,$K$3,IF($C8&gt;$P$3,($K$3-(표1_511214[[#This Row],[스테이지]]-1)*$L$3),$P$3)),"")</f>
        <v>6</v>
      </c>
      <c r="D9" s="2">
        <f>IFERROR(($K$4+(QUOTIENT((표1_511214[[#This Row],[스테이지]]-1),$M$4)*$L$4)),"")</f>
        <v>0</v>
      </c>
      <c r="E9" s="5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6</v>
      </c>
    </row>
    <row r="10" spans="2:16">
      <c r="B10" s="2">
        <v>2</v>
      </c>
      <c r="C10" s="2">
        <f>IFERROR(IF(표1_511214[[#This Row],[스테이지]]=1,$K$3,IF($C9&gt;$P$3,($K$3-(표1_511214[[#This Row],[스테이지]]-1)*$L$3),$P$3)),"")</f>
        <v>5.9749999999999996</v>
      </c>
      <c r="D10" s="2">
        <f>IFERROR(($K$4+(QUOTIENT((표1_511214[[#This Row],[스테이지]]-1),$M$4)*$L$4)),"")</f>
        <v>0</v>
      </c>
      <c r="E10" s="5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5.9749999999999996</v>
      </c>
    </row>
    <row r="11" spans="2:16">
      <c r="B11" s="2">
        <v>3</v>
      </c>
      <c r="C11" s="3">
        <f>IFERROR(IF(표1_511214[[#This Row],[스테이지]]=1,$K$3,IF($C10&gt;$P$3,($K$3-(표1_511214[[#This Row],[스테이지]]-1)*$L$3),$P$3)),"")</f>
        <v>5.95</v>
      </c>
      <c r="D11" s="2">
        <f>IFERROR(($K$4+(QUOTIENT((표1_511214[[#This Row],[스테이지]]-1),$M$4)*$L$4)),"")</f>
        <v>0.1</v>
      </c>
      <c r="E11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5.8500000000000005</v>
      </c>
    </row>
    <row r="12" spans="2:16">
      <c r="B12" s="2">
        <v>4</v>
      </c>
      <c r="C12" s="3">
        <f>IFERROR(IF(표1_511214[[#This Row],[스테이지]]=1,$K$3,IF($C11&gt;$P$3,($K$3-(표1_511214[[#This Row],[스테이지]]-1)*$L$3),$P$3)),"")</f>
        <v>5.9249999999999998</v>
      </c>
      <c r="D12" s="2">
        <f>IFERROR(($K$4+(QUOTIENT((표1_511214[[#This Row],[스테이지]]-1),$M$4)*$L$4)),"")</f>
        <v>0.1</v>
      </c>
      <c r="E12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5.8250000000000002</v>
      </c>
    </row>
    <row r="13" spans="2:16">
      <c r="B13" s="2">
        <v>5</v>
      </c>
      <c r="C13" s="3">
        <f>IFERROR(IF(표1_511214[[#This Row],[스테이지]]=1,$K$3,IF($C12&gt;$P$3,($K$3-(표1_511214[[#This Row],[스테이지]]-1)*$L$3),$P$3)),"")</f>
        <v>5.9</v>
      </c>
      <c r="D13" s="2">
        <f>IFERROR(($K$4+(QUOTIENT((표1_511214[[#This Row],[스테이지]]-1),$M$4)*$L$4)),"")</f>
        <v>0.2</v>
      </c>
      <c r="E13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5.7</v>
      </c>
    </row>
    <row r="14" spans="2:16">
      <c r="B14" s="2">
        <v>6</v>
      </c>
      <c r="C14" s="3">
        <f>IFERROR(IF(표1_511214[[#This Row],[스테이지]]=1,$K$3,IF($C13&gt;$P$3,($K$3-(표1_511214[[#This Row],[스테이지]]-1)*$L$3),$P$3)),"")</f>
        <v>5.875</v>
      </c>
      <c r="D14" s="2">
        <f>IFERROR(($K$4+(QUOTIENT((표1_511214[[#This Row],[스테이지]]-1),$M$4)*$L$4)),"")</f>
        <v>0.2</v>
      </c>
      <c r="E14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5.6749999999999998</v>
      </c>
    </row>
    <row r="15" spans="2:16">
      <c r="B15" s="2">
        <v>7</v>
      </c>
      <c r="C15" s="3">
        <f>IFERROR(IF(표1_511214[[#This Row],[스테이지]]=1,$K$3,IF($C14&gt;$P$3,($K$3-(표1_511214[[#This Row],[스테이지]]-1)*$L$3),$P$3)),"")</f>
        <v>5.85</v>
      </c>
      <c r="D15" s="2">
        <f>IFERROR(($K$4+(QUOTIENT((표1_511214[[#This Row],[스테이지]]-1),$M$4)*$L$4)),"")</f>
        <v>0.30000000000000004</v>
      </c>
      <c r="E15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5.55</v>
      </c>
    </row>
    <row r="16" spans="2:16">
      <c r="B16" s="2">
        <v>8</v>
      </c>
      <c r="C16" s="3">
        <f>IFERROR(IF(표1_511214[[#This Row],[스테이지]]=1,$K$3,IF($C15&gt;$P$3,($K$3-(표1_511214[[#This Row],[스테이지]]-1)*$L$3),$P$3)),"")</f>
        <v>5.8250000000000002</v>
      </c>
      <c r="D16" s="2">
        <f>IFERROR(($K$4+(QUOTIENT((표1_511214[[#This Row],[스테이지]]-1),$M$4)*$L$4)),"")</f>
        <v>0.30000000000000004</v>
      </c>
      <c r="E16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5.5250000000000004</v>
      </c>
    </row>
    <row r="17" spans="2:5">
      <c r="B17" s="2">
        <v>9</v>
      </c>
      <c r="C17" s="3">
        <f>IFERROR(IF(표1_511214[[#This Row],[스테이지]]=1,$K$3,IF($C16&gt;$P$3,($K$3-(표1_511214[[#This Row],[스테이지]]-1)*$L$3),$P$3)),"")</f>
        <v>5.8</v>
      </c>
      <c r="D17" s="2">
        <f>IFERROR(($K$4+(QUOTIENT((표1_511214[[#This Row],[스테이지]]-1),$M$4)*$L$4)),"")</f>
        <v>0.4</v>
      </c>
      <c r="E17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5.3999999999999995</v>
      </c>
    </row>
    <row r="18" spans="2:5">
      <c r="B18" s="2">
        <v>10</v>
      </c>
      <c r="C18" s="3">
        <f>IFERROR(IF(표1_511214[[#This Row],[스테이지]]=1,$K$3,IF($C17&gt;$P$3,($K$3-(표1_511214[[#This Row],[스테이지]]-1)*$L$3),$P$3)),"")</f>
        <v>5.7750000000000004</v>
      </c>
      <c r="D18" s="2">
        <f>IFERROR(($K$4+(QUOTIENT((표1_511214[[#This Row],[스테이지]]-1),$M$4)*$L$4)),"")</f>
        <v>0.4</v>
      </c>
      <c r="E18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5.375</v>
      </c>
    </row>
    <row r="19" spans="2:5">
      <c r="B19" s="2">
        <v>11</v>
      </c>
      <c r="C19" s="3">
        <f>IFERROR(IF(표1_511214[[#This Row],[스테이지]]=1,$K$3,IF($C18&gt;$P$3,($K$3-(표1_511214[[#This Row],[스테이지]]-1)*$L$3),$P$3)),"")</f>
        <v>5.75</v>
      </c>
      <c r="D19" s="2">
        <f>IFERROR(($K$4+(QUOTIENT((표1_511214[[#This Row],[스테이지]]-1),$M$4)*$L$4)),"")</f>
        <v>0.5</v>
      </c>
      <c r="E19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5.25</v>
      </c>
    </row>
    <row r="20" spans="2:5">
      <c r="B20" s="2">
        <v>12</v>
      </c>
      <c r="C20" s="3">
        <f>IFERROR(IF(표1_511214[[#This Row],[스테이지]]=1,$K$3,IF($C19&gt;$P$3,($K$3-(표1_511214[[#This Row],[스테이지]]-1)*$L$3),$P$3)),"")</f>
        <v>5.7249999999999996</v>
      </c>
      <c r="D20" s="2">
        <f>IFERROR(($K$4+(QUOTIENT((표1_511214[[#This Row],[스테이지]]-1),$M$4)*$L$4)),"")</f>
        <v>0.5</v>
      </c>
      <c r="E20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5.2249999999999996</v>
      </c>
    </row>
    <row r="21" spans="2:5">
      <c r="B21" s="2">
        <v>13</v>
      </c>
      <c r="C21" s="3">
        <f>IFERROR(IF(표1_511214[[#This Row],[스테이지]]=1,$K$3,IF($C20&gt;$P$3,($K$3-(표1_511214[[#This Row],[스테이지]]-1)*$L$3),$P$3)),"")</f>
        <v>5.7</v>
      </c>
      <c r="D21" s="2">
        <f>IFERROR(($K$4+(QUOTIENT((표1_511214[[#This Row],[스테이지]]-1),$M$4)*$L$4)),"")</f>
        <v>0.60000000000000009</v>
      </c>
      <c r="E21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5.0999999999999996</v>
      </c>
    </row>
    <row r="22" spans="2:5">
      <c r="B22" s="2">
        <v>14</v>
      </c>
      <c r="C22" s="3">
        <f>IFERROR(IF(표1_511214[[#This Row],[스테이지]]=1,$K$3,IF($C21&gt;$P$3,($K$3-(표1_511214[[#This Row],[스테이지]]-1)*$L$3),$P$3)),"")</f>
        <v>5.6749999999999998</v>
      </c>
      <c r="D22" s="2">
        <f>IFERROR(($K$4+(QUOTIENT((표1_511214[[#This Row],[스테이지]]-1),$M$4)*$L$4)),"")</f>
        <v>0.60000000000000009</v>
      </c>
      <c r="E22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5.0749999999999993</v>
      </c>
    </row>
    <row r="23" spans="2:5">
      <c r="B23" s="2">
        <v>15</v>
      </c>
      <c r="C23" s="3">
        <f>IFERROR(IF(표1_511214[[#This Row],[스테이지]]=1,$K$3,IF($C22&gt;$P$3,($K$3-(표1_511214[[#This Row],[스테이지]]-1)*$L$3),$P$3)),"")</f>
        <v>5.65</v>
      </c>
      <c r="D23" s="2">
        <f>IFERROR(($K$4+(QUOTIENT((표1_511214[[#This Row],[스테이지]]-1),$M$4)*$L$4)),"")</f>
        <v>0.70000000000000007</v>
      </c>
      <c r="E23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4.95</v>
      </c>
    </row>
    <row r="24" spans="2:5">
      <c r="B24" s="2">
        <v>16</v>
      </c>
      <c r="C24" s="3">
        <f>IFERROR(IF(표1_511214[[#This Row],[스테이지]]=1,$K$3,IF($C23&gt;$P$3,($K$3-(표1_511214[[#This Row],[스테이지]]-1)*$L$3),$P$3)),"")</f>
        <v>5.625</v>
      </c>
      <c r="D24" s="2">
        <f>IFERROR(($K$4+(QUOTIENT((표1_511214[[#This Row],[스테이지]]-1),$M$4)*$L$4)),"")</f>
        <v>0.70000000000000007</v>
      </c>
      <c r="E24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4.9249999999999998</v>
      </c>
    </row>
    <row r="25" spans="2:5">
      <c r="B25" s="2">
        <v>17</v>
      </c>
      <c r="C25" s="3">
        <f>IFERROR(IF(표1_511214[[#This Row],[스테이지]]=1,$K$3,IF($C24&gt;$P$3,($K$3-(표1_511214[[#This Row],[스테이지]]-1)*$L$3),$P$3)),"")</f>
        <v>5.6</v>
      </c>
      <c r="D25" s="2">
        <f>IFERROR(($K$4+(QUOTIENT((표1_511214[[#This Row],[스테이지]]-1),$M$4)*$L$4)),"")</f>
        <v>0.8</v>
      </c>
      <c r="E25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4.8</v>
      </c>
    </row>
    <row r="26" spans="2:5">
      <c r="B26" s="2">
        <v>18</v>
      </c>
      <c r="C26" s="3">
        <f>IFERROR(IF(표1_511214[[#This Row],[스테이지]]=1,$K$3,IF($C25&gt;$P$3,($K$3-(표1_511214[[#This Row],[스테이지]]-1)*$L$3),$P$3)),"")</f>
        <v>5.5750000000000002</v>
      </c>
      <c r="D26" s="2">
        <f>IFERROR(($K$4+(QUOTIENT((표1_511214[[#This Row],[스테이지]]-1),$M$4)*$L$4)),"")</f>
        <v>0.8</v>
      </c>
      <c r="E26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4.7750000000000004</v>
      </c>
    </row>
    <row r="27" spans="2:5">
      <c r="B27" s="2">
        <v>19</v>
      </c>
      <c r="C27" s="3">
        <f>IFERROR(IF(표1_511214[[#This Row],[스테이지]]=1,$K$3,IF($C26&gt;$P$3,($K$3-(표1_511214[[#This Row],[스테이지]]-1)*$L$3),$P$3)),"")</f>
        <v>5.55</v>
      </c>
      <c r="D27" s="2">
        <f>IFERROR(($K$4+(QUOTIENT((표1_511214[[#This Row],[스테이지]]-1),$M$4)*$L$4)),"")</f>
        <v>0.9</v>
      </c>
      <c r="E27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4.6499999999999995</v>
      </c>
    </row>
    <row r="28" spans="2:5">
      <c r="B28" s="2">
        <v>20</v>
      </c>
      <c r="C28" s="3">
        <f>IFERROR(IF(표1_511214[[#This Row],[스테이지]]=1,$K$3,IF($C27&gt;$P$3,($K$3-(표1_511214[[#This Row],[스테이지]]-1)*$L$3),$P$3)),"")</f>
        <v>5.5250000000000004</v>
      </c>
      <c r="D28" s="2">
        <f>IFERROR(($K$4+(QUOTIENT((표1_511214[[#This Row],[스테이지]]-1),$M$4)*$L$4)),"")</f>
        <v>0.9</v>
      </c>
      <c r="E28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4.625</v>
      </c>
    </row>
    <row r="29" spans="2:5">
      <c r="B29" s="2">
        <v>21</v>
      </c>
      <c r="C29" s="3">
        <f>IFERROR(IF(표1_511214[[#This Row],[스테이지]]=1,$K$3,IF($C28&gt;$P$3,($K$3-(표1_511214[[#This Row],[스테이지]]-1)*$L$3),$P$3)),"")</f>
        <v>5.5</v>
      </c>
      <c r="D29" s="2">
        <f>IFERROR(($K$4+(QUOTIENT((표1_511214[[#This Row],[스테이지]]-1),$M$4)*$L$4)),"")</f>
        <v>1</v>
      </c>
      <c r="E29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4.5</v>
      </c>
    </row>
    <row r="30" spans="2:5">
      <c r="B30" s="2">
        <v>22</v>
      </c>
      <c r="C30" s="3">
        <f>IFERROR(IF(표1_511214[[#This Row],[스테이지]]=1,$K$3,IF($C29&gt;$P$3,($K$3-(표1_511214[[#This Row],[스테이지]]-1)*$L$3),$P$3)),"")</f>
        <v>5.4749999999999996</v>
      </c>
      <c r="D30" s="2">
        <f>IFERROR(($K$4+(QUOTIENT((표1_511214[[#This Row],[스테이지]]-1),$M$4)*$L$4)),"")</f>
        <v>1</v>
      </c>
      <c r="E30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4.4749999999999996</v>
      </c>
    </row>
    <row r="31" spans="2:5">
      <c r="B31" s="2">
        <v>23</v>
      </c>
      <c r="C31" s="3">
        <f>IFERROR(IF(표1_511214[[#This Row],[스테이지]]=1,$K$3,IF($C30&gt;$P$3,($K$3-(표1_511214[[#This Row],[스테이지]]-1)*$L$3),$P$3)),"")</f>
        <v>5.45</v>
      </c>
      <c r="D31" s="2">
        <f>IFERROR(($K$4+(QUOTIENT((표1_511214[[#This Row],[스테이지]]-1),$M$4)*$L$4)),"")</f>
        <v>1.1000000000000001</v>
      </c>
      <c r="E31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4.3499999999999996</v>
      </c>
    </row>
    <row r="32" spans="2:5">
      <c r="B32" s="2">
        <v>24</v>
      </c>
      <c r="C32" s="3">
        <f>IFERROR(IF(표1_511214[[#This Row],[스테이지]]=1,$K$3,IF($C31&gt;$P$3,($K$3-(표1_511214[[#This Row],[스테이지]]-1)*$L$3),$P$3)),"")</f>
        <v>5.4249999999999998</v>
      </c>
      <c r="D32" s="2">
        <f>IFERROR(($K$4+(QUOTIENT((표1_511214[[#This Row],[스테이지]]-1),$M$4)*$L$4)),"")</f>
        <v>1.1000000000000001</v>
      </c>
      <c r="E32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4.3249999999999993</v>
      </c>
    </row>
    <row r="33" spans="2:5">
      <c r="B33" s="2">
        <v>25</v>
      </c>
      <c r="C33" s="3">
        <f>IFERROR(IF(표1_511214[[#This Row],[스테이지]]=1,$K$3,IF($C32&gt;$P$3,($K$3-(표1_511214[[#This Row],[스테이지]]-1)*$L$3),$P$3)),"")</f>
        <v>5.4</v>
      </c>
      <c r="D33" s="2">
        <f>IFERROR(($K$4+(QUOTIENT((표1_511214[[#This Row],[스테이지]]-1),$M$4)*$L$4)),"")</f>
        <v>1.2000000000000002</v>
      </c>
      <c r="E33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4.2</v>
      </c>
    </row>
    <row r="34" spans="2:5">
      <c r="B34" s="2">
        <v>26</v>
      </c>
      <c r="C34" s="3">
        <f>IFERROR(IF(표1_511214[[#This Row],[스테이지]]=1,$K$3,IF($C33&gt;$P$3,($K$3-(표1_511214[[#This Row],[스테이지]]-1)*$L$3),$P$3)),"")</f>
        <v>5.375</v>
      </c>
      <c r="D34" s="2">
        <f>IFERROR(($K$4+(QUOTIENT((표1_511214[[#This Row],[스테이지]]-1),$M$4)*$L$4)),"")</f>
        <v>1.2000000000000002</v>
      </c>
      <c r="E34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4.1749999999999998</v>
      </c>
    </row>
    <row r="35" spans="2:5">
      <c r="B35" s="2">
        <v>27</v>
      </c>
      <c r="C35" s="3">
        <f>IFERROR(IF(표1_511214[[#This Row],[스테이지]]=1,$K$3,IF($C34&gt;$P$3,($K$3-(표1_511214[[#This Row],[스테이지]]-1)*$L$3),$P$3)),"")</f>
        <v>5.35</v>
      </c>
      <c r="D35" s="2">
        <f>IFERROR(($K$4+(QUOTIENT((표1_511214[[#This Row],[스테이지]]-1),$M$4)*$L$4)),"")</f>
        <v>1.3</v>
      </c>
      <c r="E35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4.05</v>
      </c>
    </row>
    <row r="36" spans="2:5">
      <c r="B36" s="2">
        <v>28</v>
      </c>
      <c r="C36" s="3">
        <f>IFERROR(IF(표1_511214[[#This Row],[스테이지]]=1,$K$3,IF($C35&gt;$P$3,($K$3-(표1_511214[[#This Row],[스테이지]]-1)*$L$3),$P$3)),"")</f>
        <v>5.3250000000000002</v>
      </c>
      <c r="D36" s="2">
        <f>IFERROR(($K$4+(QUOTIENT((표1_511214[[#This Row],[스테이지]]-1),$M$4)*$L$4)),"")</f>
        <v>1.3</v>
      </c>
      <c r="E36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4.0250000000000004</v>
      </c>
    </row>
    <row r="37" spans="2:5">
      <c r="B37" s="2">
        <v>29</v>
      </c>
      <c r="C37" s="3">
        <f>IFERROR(IF(표1_511214[[#This Row],[스테이지]]=1,$K$3,IF($C36&gt;$P$3,($K$3-(표1_511214[[#This Row],[스테이지]]-1)*$L$3),$P$3)),"")</f>
        <v>5.3</v>
      </c>
      <c r="D37" s="2">
        <f>IFERROR(($K$4+(QUOTIENT((표1_511214[[#This Row],[스테이지]]-1),$M$4)*$L$4)),"")</f>
        <v>1.4000000000000001</v>
      </c>
      <c r="E37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3.8999999999999995</v>
      </c>
    </row>
    <row r="38" spans="2:5">
      <c r="B38" s="2">
        <v>30</v>
      </c>
      <c r="C38" s="3">
        <f>IFERROR(IF(표1_511214[[#This Row],[스테이지]]=1,$K$3,IF($C37&gt;$P$3,($K$3-(표1_511214[[#This Row],[스테이지]]-1)*$L$3),$P$3)),"")</f>
        <v>5.2750000000000004</v>
      </c>
      <c r="D38" s="2">
        <f>IFERROR(($K$4+(QUOTIENT((표1_511214[[#This Row],[스테이지]]-1),$M$4)*$L$4)),"")</f>
        <v>1.4000000000000001</v>
      </c>
      <c r="E38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3.875</v>
      </c>
    </row>
    <row r="39" spans="2:5">
      <c r="B39" s="2">
        <v>31</v>
      </c>
      <c r="C39" s="3">
        <f>IFERROR(IF(표1_511214[[#This Row],[스테이지]]=1,$K$3,IF($C38&gt;$P$3,($K$3-(표1_511214[[#This Row],[스테이지]]-1)*$L$3),$P$3)),"")</f>
        <v>5.25</v>
      </c>
      <c r="D39" s="2">
        <f>IFERROR(($K$4+(QUOTIENT((표1_511214[[#This Row],[스테이지]]-1),$M$4)*$L$4)),"")</f>
        <v>1.5</v>
      </c>
      <c r="E39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3.75</v>
      </c>
    </row>
    <row r="40" spans="2:5">
      <c r="B40" s="2">
        <v>32</v>
      </c>
      <c r="C40" s="3">
        <f>IFERROR(IF(표1_511214[[#This Row],[스테이지]]=1,$K$3,IF($C39&gt;$P$3,($K$3-(표1_511214[[#This Row],[스테이지]]-1)*$L$3),$P$3)),"")</f>
        <v>5.2249999999999996</v>
      </c>
      <c r="D40" s="2">
        <f>IFERROR(($K$4+(QUOTIENT((표1_511214[[#This Row],[스테이지]]-1),$M$4)*$L$4)),"")</f>
        <v>1.5</v>
      </c>
      <c r="E40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3.7249999999999996</v>
      </c>
    </row>
    <row r="41" spans="2:5">
      <c r="B41" s="2">
        <v>33</v>
      </c>
      <c r="C41" s="3">
        <f>IFERROR(IF(표1_511214[[#This Row],[스테이지]]=1,$K$3,IF($C40&gt;$P$3,($K$3-(표1_511214[[#This Row],[스테이지]]-1)*$L$3),$P$3)),"")</f>
        <v>5.2</v>
      </c>
      <c r="D41" s="2">
        <f>IFERROR(($K$4+(QUOTIENT((표1_511214[[#This Row],[스테이지]]-1),$M$4)*$L$4)),"")</f>
        <v>1.6</v>
      </c>
      <c r="E41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3.6</v>
      </c>
    </row>
    <row r="42" spans="2:5">
      <c r="B42" s="2">
        <v>34</v>
      </c>
      <c r="C42" s="3">
        <f>IFERROR(IF(표1_511214[[#This Row],[스테이지]]=1,$K$3,IF($C41&gt;$P$3,($K$3-(표1_511214[[#This Row],[스테이지]]-1)*$L$3),$P$3)),"")</f>
        <v>5.1749999999999998</v>
      </c>
      <c r="D42" s="2">
        <f>IFERROR(($K$4+(QUOTIENT((표1_511214[[#This Row],[스테이지]]-1),$M$4)*$L$4)),"")</f>
        <v>1.6</v>
      </c>
      <c r="E42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3.5749999999999997</v>
      </c>
    </row>
    <row r="43" spans="2:5">
      <c r="B43" s="2">
        <v>35</v>
      </c>
      <c r="C43" s="3">
        <f>IFERROR(IF(표1_511214[[#This Row],[스테이지]]=1,$K$3,IF($C42&gt;$P$3,($K$3-(표1_511214[[#This Row],[스테이지]]-1)*$L$3),$P$3)),"")</f>
        <v>5.15</v>
      </c>
      <c r="D43" s="2">
        <f>IFERROR(($K$4+(QUOTIENT((표1_511214[[#This Row],[스테이지]]-1),$M$4)*$L$4)),"")</f>
        <v>1.7000000000000002</v>
      </c>
      <c r="E43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3.45</v>
      </c>
    </row>
    <row r="44" spans="2:5">
      <c r="B44" s="2">
        <v>36</v>
      </c>
      <c r="C44" s="3">
        <f>IFERROR(IF(표1_511214[[#This Row],[스테이지]]=1,$K$3,IF($C43&gt;$P$3,($K$3-(표1_511214[[#This Row],[스테이지]]-1)*$L$3),$P$3)),"")</f>
        <v>5.125</v>
      </c>
      <c r="D44" s="2">
        <f>IFERROR(($K$4+(QUOTIENT((표1_511214[[#This Row],[스테이지]]-1),$M$4)*$L$4)),"")</f>
        <v>1.7000000000000002</v>
      </c>
      <c r="E44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3.4249999999999998</v>
      </c>
    </row>
    <row r="45" spans="2:5">
      <c r="B45" s="2">
        <v>37</v>
      </c>
      <c r="C45" s="3">
        <f>IFERROR(IF(표1_511214[[#This Row],[스테이지]]=1,$K$3,IF($C44&gt;$P$3,($K$3-(표1_511214[[#This Row],[스테이지]]-1)*$L$3),$P$3)),"")</f>
        <v>5.0999999999999996</v>
      </c>
      <c r="D45" s="2">
        <f>IFERROR(($K$4+(QUOTIENT((표1_511214[[#This Row],[스테이지]]-1),$M$4)*$L$4)),"")</f>
        <v>1.8</v>
      </c>
      <c r="E45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3.3</v>
      </c>
    </row>
    <row r="46" spans="2:5">
      <c r="B46" s="2">
        <v>38</v>
      </c>
      <c r="C46" s="3">
        <f>IFERROR(IF(표1_511214[[#This Row],[스테이지]]=1,$K$3,IF($C45&gt;$P$3,($K$3-(표1_511214[[#This Row],[스테이지]]-1)*$L$3),$P$3)),"")</f>
        <v>5.0750000000000002</v>
      </c>
      <c r="D46" s="2">
        <f>IFERROR(($K$4+(QUOTIENT((표1_511214[[#This Row],[스테이지]]-1),$M$4)*$L$4)),"")</f>
        <v>1.8</v>
      </c>
      <c r="E46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3.2750000000000004</v>
      </c>
    </row>
    <row r="47" spans="2:5">
      <c r="B47" s="2">
        <v>39</v>
      </c>
      <c r="C47" s="3">
        <f>IFERROR(IF(표1_511214[[#This Row],[스테이지]]=1,$K$3,IF($C46&gt;$P$3,($K$3-(표1_511214[[#This Row],[스테이지]]-1)*$L$3),$P$3)),"")</f>
        <v>5.05</v>
      </c>
      <c r="D47" s="2">
        <f>IFERROR(($K$4+(QUOTIENT((표1_511214[[#This Row],[스테이지]]-1),$M$4)*$L$4)),"")</f>
        <v>1.9000000000000001</v>
      </c>
      <c r="E47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3.1499999999999995</v>
      </c>
    </row>
    <row r="48" spans="2:5">
      <c r="B48" s="2">
        <v>40</v>
      </c>
      <c r="C48" s="3">
        <f>IFERROR(IF(표1_511214[[#This Row],[스테이지]]=1,$K$3,IF($C47&gt;$P$3,($K$3-(표1_511214[[#This Row],[스테이지]]-1)*$L$3),$P$3)),"")</f>
        <v>5.0250000000000004</v>
      </c>
      <c r="D48" s="2">
        <f>IFERROR(($K$4+(QUOTIENT((표1_511214[[#This Row],[스테이지]]-1),$M$4)*$L$4)),"")</f>
        <v>1.9000000000000001</v>
      </c>
      <c r="E48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3.125</v>
      </c>
    </row>
    <row r="49" spans="2:5">
      <c r="B49" s="2">
        <v>41</v>
      </c>
      <c r="C49" s="3">
        <f>IFERROR(IF(표1_511214[[#This Row],[스테이지]]=1,$K$3,IF($C48&gt;$P$3,($K$3-(표1_511214[[#This Row],[스테이지]]-1)*$L$3),$P$3)),"")</f>
        <v>5</v>
      </c>
      <c r="D49" s="2">
        <f>IFERROR(($K$4+(QUOTIENT((표1_511214[[#This Row],[스테이지]]-1),$M$4)*$L$4)),"")</f>
        <v>2</v>
      </c>
      <c r="E49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3</v>
      </c>
    </row>
    <row r="50" spans="2:5">
      <c r="B50" s="2">
        <v>42</v>
      </c>
      <c r="C50" s="3">
        <f>IFERROR(IF(표1_511214[[#This Row],[스테이지]]=1,$K$3,IF($C49&gt;$P$3,($K$3-(표1_511214[[#This Row],[스테이지]]-1)*$L$3),$P$3)),"")</f>
        <v>4.9749999999999996</v>
      </c>
      <c r="D50" s="2">
        <f>IFERROR(($K$4+(QUOTIENT((표1_511214[[#This Row],[스테이지]]-1),$M$4)*$L$4)),"")</f>
        <v>2</v>
      </c>
      <c r="E50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2.9749999999999996</v>
      </c>
    </row>
    <row r="51" spans="2:5">
      <c r="B51" s="2">
        <v>43</v>
      </c>
      <c r="C51" s="3">
        <f>IFERROR(IF(표1_511214[[#This Row],[스테이지]]=1,$K$3,IF($C50&gt;$P$3,($K$3-(표1_511214[[#This Row],[스테이지]]-1)*$L$3),$P$3)),"")</f>
        <v>4.95</v>
      </c>
      <c r="D51" s="2">
        <f>IFERROR(($K$4+(QUOTIENT((표1_511214[[#This Row],[스테이지]]-1),$M$4)*$L$4)),"")</f>
        <v>2.1</v>
      </c>
      <c r="E51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2.85</v>
      </c>
    </row>
    <row r="52" spans="2:5">
      <c r="B52" s="2">
        <v>44</v>
      </c>
      <c r="C52" s="3">
        <f>IFERROR(IF(표1_511214[[#This Row],[스테이지]]=1,$K$3,IF($C51&gt;$P$3,($K$3-(표1_511214[[#This Row],[스테이지]]-1)*$L$3),$P$3)),"")</f>
        <v>4.9249999999999998</v>
      </c>
      <c r="D52" s="2">
        <f>IFERROR(($K$4+(QUOTIENT((표1_511214[[#This Row],[스테이지]]-1),$M$4)*$L$4)),"")</f>
        <v>2.1</v>
      </c>
      <c r="E52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2.8249999999999997</v>
      </c>
    </row>
    <row r="53" spans="2:5">
      <c r="B53" s="2">
        <v>45</v>
      </c>
      <c r="C53" s="3">
        <f>IFERROR(IF(표1_511214[[#This Row],[스테이지]]=1,$K$3,IF($C52&gt;$P$3,($K$3-(표1_511214[[#This Row],[스테이지]]-1)*$L$3),$P$3)),"")</f>
        <v>4.9000000000000004</v>
      </c>
      <c r="D53" s="2">
        <f>IFERROR(($K$4+(QUOTIENT((표1_511214[[#This Row],[스테이지]]-1),$M$4)*$L$4)),"")</f>
        <v>2.2000000000000002</v>
      </c>
      <c r="E53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2.7</v>
      </c>
    </row>
    <row r="54" spans="2:5">
      <c r="B54" s="2">
        <v>46</v>
      </c>
      <c r="C54" s="3">
        <f>IFERROR(IF(표1_511214[[#This Row],[스테이지]]=1,$K$3,IF($C53&gt;$P$3,($K$3-(표1_511214[[#This Row],[스테이지]]-1)*$L$3),$P$3)),"")</f>
        <v>4.875</v>
      </c>
      <c r="D54" s="2">
        <f>IFERROR(($K$4+(QUOTIENT((표1_511214[[#This Row],[스테이지]]-1),$M$4)*$L$4)),"")</f>
        <v>2.2000000000000002</v>
      </c>
      <c r="E54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2.6749999999999998</v>
      </c>
    </row>
    <row r="55" spans="2:5">
      <c r="B55" s="2">
        <v>47</v>
      </c>
      <c r="C55" s="3">
        <f>IFERROR(IF(표1_511214[[#This Row],[스테이지]]=1,$K$3,IF($C54&gt;$P$3,($K$3-(표1_511214[[#This Row],[스테이지]]-1)*$L$3),$P$3)),"")</f>
        <v>4.8499999999999996</v>
      </c>
      <c r="D55" s="2">
        <f>IFERROR(($K$4+(QUOTIENT((표1_511214[[#This Row],[스테이지]]-1),$M$4)*$L$4)),"")</f>
        <v>2.3000000000000003</v>
      </c>
      <c r="E55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2.5499999999999994</v>
      </c>
    </row>
    <row r="56" spans="2:5">
      <c r="B56" s="2">
        <v>48</v>
      </c>
      <c r="C56" s="3">
        <f>IFERROR(IF(표1_511214[[#This Row],[스테이지]]=1,$K$3,IF($C55&gt;$P$3,($K$3-(표1_511214[[#This Row],[스테이지]]-1)*$L$3),$P$3)),"")</f>
        <v>4.8250000000000002</v>
      </c>
      <c r="D56" s="2">
        <f>IFERROR(($K$4+(QUOTIENT((표1_511214[[#This Row],[스테이지]]-1),$M$4)*$L$4)),"")</f>
        <v>2.3000000000000003</v>
      </c>
      <c r="E56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2.5249999999999999</v>
      </c>
    </row>
    <row r="57" spans="2:5">
      <c r="B57" s="2">
        <v>49</v>
      </c>
      <c r="C57" s="3">
        <f>IFERROR(IF(표1_511214[[#This Row],[스테이지]]=1,$K$3,IF($C56&gt;$P$3,($K$3-(표1_511214[[#This Row],[스테이지]]-1)*$L$3),$P$3)),"")</f>
        <v>4.8</v>
      </c>
      <c r="D57" s="2">
        <f>IFERROR(($K$4+(QUOTIENT((표1_511214[[#This Row],[스테이지]]-1),$M$4)*$L$4)),"")</f>
        <v>2.4000000000000004</v>
      </c>
      <c r="E57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2.3999999999999995</v>
      </c>
    </row>
    <row r="58" spans="2:5">
      <c r="B58" s="2">
        <v>50</v>
      </c>
      <c r="C58" s="3">
        <f>IFERROR(IF(표1_511214[[#This Row],[스테이지]]=1,$K$3,IF($C57&gt;$P$3,($K$3-(표1_511214[[#This Row],[스테이지]]-1)*$L$3),$P$3)),"")</f>
        <v>4.7750000000000004</v>
      </c>
      <c r="D58" s="2">
        <f>IFERROR(($K$4+(QUOTIENT((표1_511214[[#This Row],[스테이지]]-1),$M$4)*$L$4)),"")</f>
        <v>2.4000000000000004</v>
      </c>
      <c r="E58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2.375</v>
      </c>
    </row>
    <row r="59" spans="2:5">
      <c r="B59" s="2">
        <v>51</v>
      </c>
      <c r="C59" s="3">
        <f>IFERROR(IF(표1_511214[[#This Row],[스테이지]]=1,$K$3,IF($C58&gt;$P$3,($K$3-(표1_511214[[#This Row],[스테이지]]-1)*$L$3),$P$3)),"")</f>
        <v>4.75</v>
      </c>
      <c r="D59" s="2">
        <f>IFERROR(($K$4+(QUOTIENT((표1_511214[[#This Row],[스테이지]]-1),$M$4)*$L$4)),"")</f>
        <v>2.5</v>
      </c>
      <c r="E59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2.25</v>
      </c>
    </row>
    <row r="60" spans="2:5">
      <c r="B60" s="2">
        <v>52</v>
      </c>
      <c r="C60" s="3">
        <f>IFERROR(IF(표1_511214[[#This Row],[스테이지]]=1,$K$3,IF($C59&gt;$P$3,($K$3-(표1_511214[[#This Row],[스테이지]]-1)*$L$3),$P$3)),"")</f>
        <v>4.7249999999999996</v>
      </c>
      <c r="D60" s="2">
        <f>IFERROR(($K$4+(QUOTIENT((표1_511214[[#This Row],[스테이지]]-1),$M$4)*$L$4)),"")</f>
        <v>2.5</v>
      </c>
      <c r="E60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2.2249999999999996</v>
      </c>
    </row>
    <row r="61" spans="2:5">
      <c r="B61" s="2">
        <v>53</v>
      </c>
      <c r="C61" s="3">
        <f>IFERROR(IF(표1_511214[[#This Row],[스테이지]]=1,$K$3,IF($C60&gt;$P$3,($K$3-(표1_511214[[#This Row],[스테이지]]-1)*$L$3),$P$3)),"")</f>
        <v>4.7</v>
      </c>
      <c r="D61" s="2">
        <f>IFERROR(($K$4+(QUOTIENT((표1_511214[[#This Row],[스테이지]]-1),$M$4)*$L$4)),"")</f>
        <v>2.6</v>
      </c>
      <c r="E61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2.1</v>
      </c>
    </row>
    <row r="62" spans="2:5">
      <c r="B62" s="2">
        <v>54</v>
      </c>
      <c r="C62" s="3">
        <f>IFERROR(IF(표1_511214[[#This Row],[스테이지]]=1,$K$3,IF($C61&gt;$P$3,($K$3-(표1_511214[[#This Row],[스테이지]]-1)*$L$3),$P$3)),"")</f>
        <v>4.6749999999999998</v>
      </c>
      <c r="D62" s="2">
        <f>IFERROR(($K$4+(QUOTIENT((표1_511214[[#This Row],[스테이지]]-1),$M$4)*$L$4)),"")</f>
        <v>2.6</v>
      </c>
      <c r="E62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2.0749999999999997</v>
      </c>
    </row>
    <row r="63" spans="2:5">
      <c r="B63" s="2">
        <v>55</v>
      </c>
      <c r="C63" s="3">
        <f>IFERROR(IF(표1_511214[[#This Row],[스테이지]]=1,$K$3,IF($C62&gt;$P$3,($K$3-(표1_511214[[#This Row],[스테이지]]-1)*$L$3),$P$3)),"")</f>
        <v>4.6500000000000004</v>
      </c>
      <c r="D63" s="2">
        <f>IFERROR(($K$4+(QUOTIENT((표1_511214[[#This Row],[스테이지]]-1),$M$4)*$L$4)),"")</f>
        <v>2.7</v>
      </c>
      <c r="E63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1.9500000000000002</v>
      </c>
    </row>
    <row r="64" spans="2:5">
      <c r="B64" s="2">
        <v>56</v>
      </c>
      <c r="C64" s="3">
        <f>IFERROR(IF(표1_511214[[#This Row],[스테이지]]=1,$K$3,IF($C63&gt;$P$3,($K$3-(표1_511214[[#This Row],[스테이지]]-1)*$L$3),$P$3)),"")</f>
        <v>4.625</v>
      </c>
      <c r="D64" s="2">
        <f>IFERROR(($K$4+(QUOTIENT((표1_511214[[#This Row],[스테이지]]-1),$M$4)*$L$4)),"")</f>
        <v>2.7</v>
      </c>
      <c r="E64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1.9249999999999998</v>
      </c>
    </row>
    <row r="65" spans="2:5">
      <c r="B65" s="2">
        <v>57</v>
      </c>
      <c r="C65" s="3">
        <f>IFERROR(IF(표1_511214[[#This Row],[스테이지]]=1,$K$3,IF($C64&gt;$P$3,($K$3-(표1_511214[[#This Row],[스테이지]]-1)*$L$3),$P$3)),"")</f>
        <v>4.5999999999999996</v>
      </c>
      <c r="D65" s="2">
        <f>IFERROR(($K$4+(QUOTIENT((표1_511214[[#This Row],[스테이지]]-1),$M$4)*$L$4)),"")</f>
        <v>2.8000000000000003</v>
      </c>
      <c r="E65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1.7999999999999994</v>
      </c>
    </row>
    <row r="66" spans="2:5">
      <c r="B66" s="2">
        <v>58</v>
      </c>
      <c r="C66" s="3">
        <f>IFERROR(IF(표1_511214[[#This Row],[스테이지]]=1,$K$3,IF($C65&gt;$P$3,($K$3-(표1_511214[[#This Row],[스테이지]]-1)*$L$3),$P$3)),"")</f>
        <v>4.5750000000000002</v>
      </c>
      <c r="D66" s="2">
        <f>IFERROR(($K$4+(QUOTIENT((표1_511214[[#This Row],[스테이지]]-1),$M$4)*$L$4)),"")</f>
        <v>2.8000000000000003</v>
      </c>
      <c r="E66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1.7749999999999999</v>
      </c>
    </row>
    <row r="67" spans="2:5">
      <c r="B67" s="2">
        <v>59</v>
      </c>
      <c r="C67" s="3">
        <f>IFERROR(IF(표1_511214[[#This Row],[스테이지]]=1,$K$3,IF($C66&gt;$P$3,($K$3-(표1_511214[[#This Row],[스테이지]]-1)*$L$3),$P$3)),"")</f>
        <v>4.55</v>
      </c>
      <c r="D67" s="2">
        <f>IFERROR(($K$4+(QUOTIENT((표1_511214[[#This Row],[스테이지]]-1),$M$4)*$L$4)),"")</f>
        <v>2.9000000000000004</v>
      </c>
      <c r="E67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1.6499999999999995</v>
      </c>
    </row>
    <row r="68" spans="2:5">
      <c r="B68" s="2">
        <v>60</v>
      </c>
      <c r="C68" s="3">
        <f>IFERROR(IF(표1_511214[[#This Row],[스테이지]]=1,$K$3,IF($C67&gt;$P$3,($K$3-(표1_511214[[#This Row],[스테이지]]-1)*$L$3),$P$3)),"")</f>
        <v>4.5250000000000004</v>
      </c>
      <c r="D68" s="2">
        <f>IFERROR(($K$4+(QUOTIENT((표1_511214[[#This Row],[스테이지]]-1),$M$4)*$L$4)),"")</f>
        <v>2.9000000000000004</v>
      </c>
      <c r="E68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1.625</v>
      </c>
    </row>
    <row r="69" spans="2:5">
      <c r="B69" s="2">
        <v>61</v>
      </c>
      <c r="C69" s="3">
        <f>IFERROR(IF(표1_511214[[#This Row],[스테이지]]=1,$K$3,IF($C68&gt;$P$3,($K$3-(표1_511214[[#This Row],[스테이지]]-1)*$L$3),$P$3)),"")</f>
        <v>4.5</v>
      </c>
      <c r="D69" s="2">
        <f>IFERROR(($K$4+(QUOTIENT((표1_511214[[#This Row],[스테이지]]-1),$M$4)*$L$4)),"")</f>
        <v>3</v>
      </c>
      <c r="E69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1.5</v>
      </c>
    </row>
    <row r="70" spans="2:5">
      <c r="B70" s="2">
        <v>62</v>
      </c>
      <c r="C70" s="3">
        <f>IFERROR(IF(표1_511214[[#This Row],[스테이지]]=1,$K$3,IF($C69&gt;$P$3,($K$3-(표1_511214[[#This Row],[스테이지]]-1)*$L$3),$P$3)),"")</f>
        <v>4.4749999999999996</v>
      </c>
      <c r="D70" s="2">
        <f>IFERROR(($K$4+(QUOTIENT((표1_511214[[#This Row],[스테이지]]-1),$M$4)*$L$4)),"")</f>
        <v>3</v>
      </c>
      <c r="E70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1.4749999999999996</v>
      </c>
    </row>
    <row r="71" spans="2:5">
      <c r="B71" s="2">
        <v>63</v>
      </c>
      <c r="C71" s="3">
        <f>IFERROR(IF(표1_511214[[#This Row],[스테이지]]=1,$K$3,IF($C70&gt;$P$3,($K$3-(표1_511214[[#This Row],[스테이지]]-1)*$L$3),$P$3)),"")</f>
        <v>4.45</v>
      </c>
      <c r="D71" s="2">
        <f>IFERROR(($K$4+(QUOTIENT((표1_511214[[#This Row],[스테이지]]-1),$M$4)*$L$4)),"")</f>
        <v>3.1</v>
      </c>
      <c r="E71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1.35</v>
      </c>
    </row>
    <row r="72" spans="2:5">
      <c r="B72" s="2">
        <v>64</v>
      </c>
      <c r="C72" s="3">
        <f>IFERROR(IF(표1_511214[[#This Row],[스테이지]]=1,$K$3,IF($C71&gt;$P$3,($K$3-(표1_511214[[#This Row],[스테이지]]-1)*$L$3),$P$3)),"")</f>
        <v>4.4249999999999998</v>
      </c>
      <c r="D72" s="2">
        <f>IFERROR(($K$4+(QUOTIENT((표1_511214[[#This Row],[스테이지]]-1),$M$4)*$L$4)),"")</f>
        <v>3.1</v>
      </c>
      <c r="E72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1.3249999999999997</v>
      </c>
    </row>
    <row r="73" spans="2:5">
      <c r="B73" s="2">
        <v>65</v>
      </c>
      <c r="C73" s="3">
        <f>IFERROR(IF(표1_511214[[#This Row],[스테이지]]=1,$K$3,IF($C72&gt;$P$3,($K$3-(표1_511214[[#This Row],[스테이지]]-1)*$L$3),$P$3)),"")</f>
        <v>4.4000000000000004</v>
      </c>
      <c r="D73" s="2">
        <f>IFERROR(($K$4+(QUOTIENT((표1_511214[[#This Row],[스테이지]]-1),$M$4)*$L$4)),"")</f>
        <v>3.2</v>
      </c>
      <c r="E73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1.2000000000000002</v>
      </c>
    </row>
    <row r="74" spans="2:5">
      <c r="B74" s="2">
        <v>66</v>
      </c>
      <c r="C74" s="3">
        <f>IFERROR(IF(표1_511214[[#This Row],[스테이지]]=1,$K$3,IF($C73&gt;$P$3,($K$3-(표1_511214[[#This Row],[스테이지]]-1)*$L$3),$P$3)),"")</f>
        <v>4.375</v>
      </c>
      <c r="D74" s="2">
        <f>IFERROR(($K$4+(QUOTIENT((표1_511214[[#This Row],[스테이지]]-1),$M$4)*$L$4)),"")</f>
        <v>3.2</v>
      </c>
      <c r="E74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1.1749999999999998</v>
      </c>
    </row>
    <row r="75" spans="2:5">
      <c r="B75" s="2">
        <v>67</v>
      </c>
      <c r="C75" s="3">
        <f>IFERROR(IF(표1_511214[[#This Row],[스테이지]]=1,$K$3,IF($C74&gt;$P$3,($K$3-(표1_511214[[#This Row],[스테이지]]-1)*$L$3),$P$3)),"")</f>
        <v>4.3499999999999996</v>
      </c>
      <c r="D75" s="2">
        <f>IFERROR(($K$4+(QUOTIENT((표1_511214[[#This Row],[스테이지]]-1),$M$4)*$L$4)),"")</f>
        <v>3.3000000000000003</v>
      </c>
      <c r="E75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1.0499999999999994</v>
      </c>
    </row>
    <row r="76" spans="2:5">
      <c r="B76" s="2">
        <v>68</v>
      </c>
      <c r="C76" s="3">
        <f>IFERROR(IF(표1_511214[[#This Row],[스테이지]]=1,$K$3,IF($C75&gt;$P$3,($K$3-(표1_511214[[#This Row],[스테이지]]-1)*$L$3),$P$3)),"")</f>
        <v>4.3250000000000002</v>
      </c>
      <c r="D76" s="2">
        <f>IFERROR(($K$4+(QUOTIENT((표1_511214[[#This Row],[스테이지]]-1),$M$4)*$L$4)),"")</f>
        <v>3.3000000000000003</v>
      </c>
      <c r="E76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1.0249999999999999</v>
      </c>
    </row>
    <row r="77" spans="2:5">
      <c r="B77" s="2">
        <v>69</v>
      </c>
      <c r="C77" s="3">
        <f>IFERROR(IF(표1_511214[[#This Row],[스테이지]]=1,$K$3,IF($C76&gt;$P$3,($K$3-(표1_511214[[#This Row],[스테이지]]-1)*$L$3),$P$3)),"")</f>
        <v>4.3</v>
      </c>
      <c r="D77" s="2">
        <f>IFERROR(($K$4+(QUOTIENT((표1_511214[[#This Row],[스테이지]]-1),$M$4)*$L$4)),"")</f>
        <v>3.4000000000000004</v>
      </c>
      <c r="E77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78" spans="2:5">
      <c r="B78" s="2">
        <v>70</v>
      </c>
      <c r="C78" s="3">
        <f>IFERROR(IF(표1_511214[[#This Row],[스테이지]]=1,$K$3,IF($C77&gt;$P$3,($K$3-(표1_511214[[#This Row],[스테이지]]-1)*$L$3),$P$3)),"")</f>
        <v>4.2750000000000004</v>
      </c>
      <c r="D78" s="2">
        <f>IFERROR(($K$4+(QUOTIENT((표1_511214[[#This Row],[스테이지]]-1),$M$4)*$L$4)),"")</f>
        <v>3.4000000000000004</v>
      </c>
      <c r="E78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79" spans="2:5">
      <c r="B79" s="2">
        <v>71</v>
      </c>
      <c r="C79" s="3">
        <f>IFERROR(IF(표1_511214[[#This Row],[스테이지]]=1,$K$3,IF($C78&gt;$P$3,($K$3-(표1_511214[[#This Row],[스테이지]]-1)*$L$3),$P$3)),"")</f>
        <v>4.25</v>
      </c>
      <c r="D79" s="2">
        <f>IFERROR(($K$4+(QUOTIENT((표1_511214[[#This Row],[스테이지]]-1),$M$4)*$L$4)),"")</f>
        <v>3.5</v>
      </c>
      <c r="E79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80" spans="2:5">
      <c r="B80" s="2">
        <v>72</v>
      </c>
      <c r="C80" s="3">
        <f>IFERROR(IF(표1_511214[[#This Row],[스테이지]]=1,$K$3,IF($C79&gt;$P$3,($K$3-(표1_511214[[#This Row],[스테이지]]-1)*$L$3),$P$3)),"")</f>
        <v>4.2249999999999996</v>
      </c>
      <c r="D80" s="2">
        <f>IFERROR(($K$4+(QUOTIENT((표1_511214[[#This Row],[스테이지]]-1),$M$4)*$L$4)),"")</f>
        <v>3.5</v>
      </c>
      <c r="E80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81" spans="2:5">
      <c r="B81" s="2">
        <v>73</v>
      </c>
      <c r="C81" s="3">
        <f>IFERROR(IF(표1_511214[[#This Row],[스테이지]]=1,$K$3,IF($C80&gt;$P$3,($K$3-(표1_511214[[#This Row],[스테이지]]-1)*$L$3),$P$3)),"")</f>
        <v>4.2</v>
      </c>
      <c r="D81" s="2">
        <f>IFERROR(($K$4+(QUOTIENT((표1_511214[[#This Row],[스테이지]]-1),$M$4)*$L$4)),"")</f>
        <v>3.6</v>
      </c>
      <c r="E81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82" spans="2:5">
      <c r="B82" s="2">
        <v>74</v>
      </c>
      <c r="C82" s="3">
        <f>IFERROR(IF(표1_511214[[#This Row],[스테이지]]=1,$K$3,IF($C81&gt;$P$3,($K$3-(표1_511214[[#This Row],[스테이지]]-1)*$L$3),$P$3)),"")</f>
        <v>4.1749999999999998</v>
      </c>
      <c r="D82" s="2">
        <f>IFERROR(($K$4+(QUOTIENT((표1_511214[[#This Row],[스테이지]]-1),$M$4)*$L$4)),"")</f>
        <v>3.6</v>
      </c>
      <c r="E82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83" spans="2:5">
      <c r="B83" s="2">
        <v>75</v>
      </c>
      <c r="C83" s="3">
        <f>IFERROR(IF(표1_511214[[#This Row],[스테이지]]=1,$K$3,IF($C82&gt;$P$3,($K$3-(표1_511214[[#This Row],[스테이지]]-1)*$L$3),$P$3)),"")</f>
        <v>4.1500000000000004</v>
      </c>
      <c r="D83" s="2">
        <f>IFERROR(($K$4+(QUOTIENT((표1_511214[[#This Row],[스테이지]]-1),$M$4)*$L$4)),"")</f>
        <v>3.7</v>
      </c>
      <c r="E83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84" spans="2:5">
      <c r="B84" s="2">
        <v>76</v>
      </c>
      <c r="C84" s="3">
        <f>IFERROR(IF(표1_511214[[#This Row],[스테이지]]=1,$K$3,IF($C83&gt;$P$3,($K$3-(표1_511214[[#This Row],[스테이지]]-1)*$L$3),$P$3)),"")</f>
        <v>4.125</v>
      </c>
      <c r="D84" s="2">
        <f>IFERROR(($K$4+(QUOTIENT((표1_511214[[#This Row],[스테이지]]-1),$M$4)*$L$4)),"")</f>
        <v>3.7</v>
      </c>
      <c r="E84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85" spans="2:5">
      <c r="B85" s="2">
        <v>77</v>
      </c>
      <c r="C85" s="3">
        <f>IFERROR(IF(표1_511214[[#This Row],[스테이지]]=1,$K$3,IF($C84&gt;$P$3,($K$3-(표1_511214[[#This Row],[스테이지]]-1)*$L$3),$P$3)),"")</f>
        <v>4.0999999999999996</v>
      </c>
      <c r="D85" s="2">
        <f>IFERROR(($K$4+(QUOTIENT((표1_511214[[#This Row],[스테이지]]-1),$M$4)*$L$4)),"")</f>
        <v>3.8000000000000003</v>
      </c>
      <c r="E85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86" spans="2:5">
      <c r="B86" s="2">
        <v>78</v>
      </c>
      <c r="C86" s="3">
        <f>IFERROR(IF(표1_511214[[#This Row],[스테이지]]=1,$K$3,IF($C85&gt;$P$3,($K$3-(표1_511214[[#This Row],[스테이지]]-1)*$L$3),$P$3)),"")</f>
        <v>4.0750000000000002</v>
      </c>
      <c r="D86" s="2">
        <f>IFERROR(($K$4+(QUOTIENT((표1_511214[[#This Row],[스테이지]]-1),$M$4)*$L$4)),"")</f>
        <v>3.8000000000000003</v>
      </c>
      <c r="E86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87" spans="2:5">
      <c r="B87" s="2">
        <v>79</v>
      </c>
      <c r="C87" s="3">
        <f>IFERROR(IF(표1_511214[[#This Row],[스테이지]]=1,$K$3,IF($C86&gt;$P$3,($K$3-(표1_511214[[#This Row],[스테이지]]-1)*$L$3),$P$3)),"")</f>
        <v>4.05</v>
      </c>
      <c r="D87" s="2">
        <f>IFERROR(($K$4+(QUOTIENT((표1_511214[[#This Row],[스테이지]]-1),$M$4)*$L$4)),"")</f>
        <v>3.9000000000000004</v>
      </c>
      <c r="E87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88" spans="2:5">
      <c r="B88" s="2">
        <v>80</v>
      </c>
      <c r="C88" s="3">
        <f>IFERROR(IF(표1_511214[[#This Row],[스테이지]]=1,$K$3,IF($C87&gt;$P$3,($K$3-(표1_511214[[#This Row],[스테이지]]-1)*$L$3),$P$3)),"")</f>
        <v>4.0250000000000004</v>
      </c>
      <c r="D88" s="2">
        <f>IFERROR(($K$4+(QUOTIENT((표1_511214[[#This Row],[스테이지]]-1),$M$4)*$L$4)),"")</f>
        <v>3.9000000000000004</v>
      </c>
      <c r="E88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89" spans="2:5">
      <c r="B89" s="2">
        <v>81</v>
      </c>
      <c r="C89" s="3">
        <f>IFERROR(IF(표1_511214[[#This Row],[스테이지]]=1,$K$3,IF($C88&gt;$P$3,($K$3-(표1_511214[[#This Row],[스테이지]]-1)*$L$3),$P$3)),"")</f>
        <v>4</v>
      </c>
      <c r="D89" s="2">
        <f>IFERROR(($K$4+(QUOTIENT((표1_511214[[#This Row],[스테이지]]-1),$M$4)*$L$4)),"")</f>
        <v>4</v>
      </c>
      <c r="E89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90" spans="2:5">
      <c r="B90" s="2">
        <v>82</v>
      </c>
      <c r="C90" s="3">
        <f>IFERROR(IF(표1_511214[[#This Row],[스테이지]]=1,$K$3,IF($C89&gt;$P$3,($K$3-(표1_511214[[#This Row],[스테이지]]-1)*$L$3),$P$3)),"")</f>
        <v>3.9750000000000001</v>
      </c>
      <c r="D90" s="2">
        <f>IFERROR(($K$4+(QUOTIENT((표1_511214[[#This Row],[스테이지]]-1),$M$4)*$L$4)),"")</f>
        <v>4</v>
      </c>
      <c r="E90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91" spans="2:5">
      <c r="B91" s="2">
        <v>83</v>
      </c>
      <c r="C91" s="3">
        <f>IFERROR(IF(표1_511214[[#This Row],[스테이지]]=1,$K$3,IF($C90&gt;$P$3,($K$3-(표1_511214[[#This Row],[스테이지]]-1)*$L$3),$P$3)),"")</f>
        <v>3.9499999999999997</v>
      </c>
      <c r="D91" s="2">
        <f>IFERROR(($K$4+(QUOTIENT((표1_511214[[#This Row],[스테이지]]-1),$M$4)*$L$4)),"")</f>
        <v>4.1000000000000005</v>
      </c>
      <c r="E91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92" spans="2:5">
      <c r="B92" s="2">
        <v>84</v>
      </c>
      <c r="C92" s="3">
        <f>IFERROR(IF(표1_511214[[#This Row],[스테이지]]=1,$K$3,IF($C91&gt;$P$3,($K$3-(표1_511214[[#This Row],[스테이지]]-1)*$L$3),$P$3)),"")</f>
        <v>3.9249999999999998</v>
      </c>
      <c r="D92" s="2">
        <f>IFERROR(($K$4+(QUOTIENT((표1_511214[[#This Row],[스테이지]]-1),$M$4)*$L$4)),"")</f>
        <v>4.1000000000000005</v>
      </c>
      <c r="E92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93" spans="2:5">
      <c r="B93" s="2">
        <v>85</v>
      </c>
      <c r="C93" s="3">
        <f>IFERROR(IF(표1_511214[[#This Row],[스테이지]]=1,$K$3,IF($C92&gt;$P$3,($K$3-(표1_511214[[#This Row],[스테이지]]-1)*$L$3),$P$3)),"")</f>
        <v>3.9</v>
      </c>
      <c r="D93" s="2">
        <f>IFERROR(($K$4+(QUOTIENT((표1_511214[[#This Row],[스테이지]]-1),$M$4)*$L$4)),"")</f>
        <v>4.2</v>
      </c>
      <c r="E93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94" spans="2:5">
      <c r="B94" s="2">
        <v>86</v>
      </c>
      <c r="C94" s="3">
        <f>IFERROR(IF(표1_511214[[#This Row],[스테이지]]=1,$K$3,IF($C93&gt;$P$3,($K$3-(표1_511214[[#This Row],[스테이지]]-1)*$L$3),$P$3)),"")</f>
        <v>3.875</v>
      </c>
      <c r="D94" s="2">
        <f>IFERROR(($K$4+(QUOTIENT((표1_511214[[#This Row],[스테이지]]-1),$M$4)*$L$4)),"")</f>
        <v>4.2</v>
      </c>
      <c r="E94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95" spans="2:5">
      <c r="B95" s="2">
        <v>87</v>
      </c>
      <c r="C95" s="3">
        <f>IFERROR(IF(표1_511214[[#This Row],[스테이지]]=1,$K$3,IF($C94&gt;$P$3,($K$3-(표1_511214[[#This Row],[스테이지]]-1)*$L$3),$P$3)),"")</f>
        <v>3.85</v>
      </c>
      <c r="D95" s="2">
        <f>IFERROR(($K$4+(QUOTIENT((표1_511214[[#This Row],[스테이지]]-1),$M$4)*$L$4)),"")</f>
        <v>4.3</v>
      </c>
      <c r="E95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96" spans="2:5">
      <c r="B96" s="2">
        <v>88</v>
      </c>
      <c r="C96" s="3">
        <f>IFERROR(IF(표1_511214[[#This Row],[스테이지]]=1,$K$3,IF($C95&gt;$P$3,($K$3-(표1_511214[[#This Row],[스테이지]]-1)*$L$3),$P$3)),"")</f>
        <v>3.8249999999999997</v>
      </c>
      <c r="D96" s="2">
        <f>IFERROR(($K$4+(QUOTIENT((표1_511214[[#This Row],[스테이지]]-1),$M$4)*$L$4)),"")</f>
        <v>4.3</v>
      </c>
      <c r="E96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97" spans="2:5">
      <c r="B97" s="2">
        <v>89</v>
      </c>
      <c r="C97" s="3">
        <f>IFERROR(IF(표1_511214[[#This Row],[스테이지]]=1,$K$3,IF($C96&gt;$P$3,($K$3-(표1_511214[[#This Row],[스테이지]]-1)*$L$3),$P$3)),"")</f>
        <v>3.8</v>
      </c>
      <c r="D97" s="2">
        <f>IFERROR(($K$4+(QUOTIENT((표1_511214[[#This Row],[스테이지]]-1),$M$4)*$L$4)),"")</f>
        <v>4.4000000000000004</v>
      </c>
      <c r="E97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98" spans="2:5">
      <c r="B98" s="2">
        <v>90</v>
      </c>
      <c r="C98" s="3">
        <f>IFERROR(IF(표1_511214[[#This Row],[스테이지]]=1,$K$3,IF($C97&gt;$P$3,($K$3-(표1_511214[[#This Row],[스테이지]]-1)*$L$3),$P$3)),"")</f>
        <v>3.7749999999999999</v>
      </c>
      <c r="D98" s="2">
        <f>IFERROR(($K$4+(QUOTIENT((표1_511214[[#This Row],[스테이지]]-1),$M$4)*$L$4)),"")</f>
        <v>4.4000000000000004</v>
      </c>
      <c r="E98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99" spans="2:5">
      <c r="B99" s="2">
        <v>91</v>
      </c>
      <c r="C99" s="3">
        <f>IFERROR(IF(표1_511214[[#This Row],[스테이지]]=1,$K$3,IF($C98&gt;$P$3,($K$3-(표1_511214[[#This Row],[스테이지]]-1)*$L$3),$P$3)),"")</f>
        <v>3.75</v>
      </c>
      <c r="D99" s="2">
        <f>IFERROR(($K$4+(QUOTIENT((표1_511214[[#This Row],[스테이지]]-1),$M$4)*$L$4)),"")</f>
        <v>4.5</v>
      </c>
      <c r="E99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00" spans="2:5">
      <c r="B100" s="2">
        <v>92</v>
      </c>
      <c r="C100" s="3">
        <f>IFERROR(IF(표1_511214[[#This Row],[스테이지]]=1,$K$3,IF($C99&gt;$P$3,($K$3-(표1_511214[[#This Row],[스테이지]]-1)*$L$3),$P$3)),"")</f>
        <v>3.7250000000000001</v>
      </c>
      <c r="D100" s="2">
        <f>IFERROR(($K$4+(QUOTIENT((표1_511214[[#This Row],[스테이지]]-1),$M$4)*$L$4)),"")</f>
        <v>4.5</v>
      </c>
      <c r="E100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01" spans="2:5">
      <c r="B101" s="2">
        <v>93</v>
      </c>
      <c r="C101" s="3">
        <f>IFERROR(IF(표1_511214[[#This Row],[스테이지]]=1,$K$3,IF($C100&gt;$P$3,($K$3-(표1_511214[[#This Row],[스테이지]]-1)*$L$3),$P$3)),"")</f>
        <v>3.6999999999999997</v>
      </c>
      <c r="D101" s="2">
        <f>IFERROR(($K$4+(QUOTIENT((표1_511214[[#This Row],[스테이지]]-1),$M$4)*$L$4)),"")</f>
        <v>4.6000000000000005</v>
      </c>
      <c r="E101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02" spans="2:5">
      <c r="B102" s="2">
        <v>94</v>
      </c>
      <c r="C102" s="3">
        <f>IFERROR(IF(표1_511214[[#This Row],[스테이지]]=1,$K$3,IF($C101&gt;$P$3,($K$3-(표1_511214[[#This Row],[스테이지]]-1)*$L$3),$P$3)),"")</f>
        <v>3.6749999999999998</v>
      </c>
      <c r="D102" s="2">
        <f>IFERROR(($K$4+(QUOTIENT((표1_511214[[#This Row],[스테이지]]-1),$M$4)*$L$4)),"")</f>
        <v>4.6000000000000005</v>
      </c>
      <c r="E102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03" spans="2:5">
      <c r="B103" s="2">
        <v>95</v>
      </c>
      <c r="C103" s="3">
        <f>IFERROR(IF(표1_511214[[#This Row],[스테이지]]=1,$K$3,IF($C102&gt;$P$3,($K$3-(표1_511214[[#This Row],[스테이지]]-1)*$L$3),$P$3)),"")</f>
        <v>3.65</v>
      </c>
      <c r="D103" s="2">
        <f>IFERROR(($K$4+(QUOTIENT((표1_511214[[#This Row],[스테이지]]-1),$M$4)*$L$4)),"")</f>
        <v>4.7</v>
      </c>
      <c r="E103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04" spans="2:5">
      <c r="B104" s="2">
        <v>96</v>
      </c>
      <c r="C104" s="3">
        <f>IFERROR(IF(표1_511214[[#This Row],[스테이지]]=1,$K$3,IF($C103&gt;$P$3,($K$3-(표1_511214[[#This Row],[스테이지]]-1)*$L$3),$P$3)),"")</f>
        <v>3.625</v>
      </c>
      <c r="D104" s="2">
        <f>IFERROR(($K$4+(QUOTIENT((표1_511214[[#This Row],[스테이지]]-1),$M$4)*$L$4)),"")</f>
        <v>4.7</v>
      </c>
      <c r="E104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05" spans="2:5">
      <c r="B105" s="2">
        <v>97</v>
      </c>
      <c r="C105" s="3">
        <f>IFERROR(IF(표1_511214[[#This Row],[스테이지]]=1,$K$3,IF($C104&gt;$P$3,($K$3-(표1_511214[[#This Row],[스테이지]]-1)*$L$3),$P$3)),"")</f>
        <v>3.5999999999999996</v>
      </c>
      <c r="D105" s="2">
        <f>IFERROR(($K$4+(QUOTIENT((표1_511214[[#This Row],[스테이지]]-1),$M$4)*$L$4)),"")</f>
        <v>4.8000000000000007</v>
      </c>
      <c r="E105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06" spans="2:5">
      <c r="B106" s="2">
        <v>98</v>
      </c>
      <c r="C106" s="3">
        <f>IFERROR(IF(표1_511214[[#This Row],[스테이지]]=1,$K$3,IF($C105&gt;$P$3,($K$3-(표1_511214[[#This Row],[스테이지]]-1)*$L$3),$P$3)),"")</f>
        <v>3.5749999999999997</v>
      </c>
      <c r="D106" s="2">
        <f>IFERROR(($K$4+(QUOTIENT((표1_511214[[#This Row],[스테이지]]-1),$M$4)*$L$4)),"")</f>
        <v>4.8000000000000007</v>
      </c>
      <c r="E106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07" spans="2:5">
      <c r="B107" s="2">
        <v>99</v>
      </c>
      <c r="C107" s="3">
        <f>IFERROR(IF(표1_511214[[#This Row],[스테이지]]=1,$K$3,IF($C106&gt;$P$3,($K$3-(표1_511214[[#This Row],[스테이지]]-1)*$L$3),$P$3)),"")</f>
        <v>3.55</v>
      </c>
      <c r="D107" s="2">
        <f>IFERROR(($K$4+(QUOTIENT((표1_511214[[#This Row],[스테이지]]-1),$M$4)*$L$4)),"")</f>
        <v>4.9000000000000004</v>
      </c>
      <c r="E107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08" spans="2:5">
      <c r="B108" s="2">
        <v>100</v>
      </c>
      <c r="C108" s="3">
        <f>IFERROR(IF(표1_511214[[#This Row],[스테이지]]=1,$K$3,IF($C107&gt;$P$3,($K$3-(표1_511214[[#This Row],[스테이지]]-1)*$L$3),$P$3)),"")</f>
        <v>3.5249999999999999</v>
      </c>
      <c r="D108" s="2">
        <f>IFERROR(($K$4+(QUOTIENT((표1_511214[[#This Row],[스테이지]]-1),$M$4)*$L$4)),"")</f>
        <v>4.9000000000000004</v>
      </c>
      <c r="E108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09" spans="2:5">
      <c r="B109" s="2">
        <v>101</v>
      </c>
      <c r="C109" s="3">
        <f>IFERROR(IF(표1_511214[[#This Row],[스테이지]]=1,$K$3,IF($C108&gt;$P$3,($K$3-(표1_511214[[#This Row],[스테이지]]-1)*$L$3),$P$3)),"")</f>
        <v>3.5</v>
      </c>
      <c r="D109" s="2">
        <f>IFERROR(($K$4+(QUOTIENT((표1_511214[[#This Row],[스테이지]]-1),$M$4)*$L$4)),"")</f>
        <v>5</v>
      </c>
      <c r="E109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10" spans="2:5">
      <c r="B110" s="2">
        <v>102</v>
      </c>
      <c r="C110" s="3">
        <f>IFERROR(IF(표1_511214[[#This Row],[스테이지]]=1,$K$3,IF($C109&gt;$P$3,($K$3-(표1_511214[[#This Row],[스테이지]]-1)*$L$3),$P$3)),"")</f>
        <v>3.4749999999999996</v>
      </c>
      <c r="D110" s="2">
        <f>IFERROR(($K$4+(QUOTIENT((표1_511214[[#This Row],[스테이지]]-1),$M$4)*$L$4)),"")</f>
        <v>5</v>
      </c>
      <c r="E110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11" spans="2:5">
      <c r="B111" s="2">
        <v>103</v>
      </c>
      <c r="C111" s="3">
        <f>IFERROR(IF(표1_511214[[#This Row],[스테이지]]=1,$K$3,IF($C110&gt;$P$3,($K$3-(표1_511214[[#This Row],[스테이지]]-1)*$L$3),$P$3)),"")</f>
        <v>3.4499999999999997</v>
      </c>
      <c r="D111" s="2">
        <f>IFERROR(($K$4+(QUOTIENT((표1_511214[[#This Row],[스테이지]]-1),$M$4)*$L$4)),"")</f>
        <v>5.1000000000000005</v>
      </c>
      <c r="E111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12" spans="2:5">
      <c r="B112" s="2">
        <v>104</v>
      </c>
      <c r="C112" s="3">
        <f>IFERROR(IF(표1_511214[[#This Row],[스테이지]]=1,$K$3,IF($C111&gt;$P$3,($K$3-(표1_511214[[#This Row],[스테이지]]-1)*$L$3),$P$3)),"")</f>
        <v>3.4249999999999998</v>
      </c>
      <c r="D112" s="2">
        <f>IFERROR(($K$4+(QUOTIENT((표1_511214[[#This Row],[스테이지]]-1),$M$4)*$L$4)),"")</f>
        <v>5.1000000000000005</v>
      </c>
      <c r="E112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13" spans="2:5">
      <c r="B113" s="2">
        <v>105</v>
      </c>
      <c r="C113" s="3">
        <f>IFERROR(IF(표1_511214[[#This Row],[스테이지]]=1,$K$3,IF($C112&gt;$P$3,($K$3-(표1_511214[[#This Row],[스테이지]]-1)*$L$3),$P$3)),"")</f>
        <v>3.4</v>
      </c>
      <c r="D113" s="2">
        <f>IFERROR(($K$4+(QUOTIENT((표1_511214[[#This Row],[스테이지]]-1),$M$4)*$L$4)),"")</f>
        <v>5.2</v>
      </c>
      <c r="E113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14" spans="2:5">
      <c r="B114" s="2">
        <v>106</v>
      </c>
      <c r="C114" s="3">
        <f>IFERROR(IF(표1_511214[[#This Row],[스테이지]]=1,$K$3,IF($C113&gt;$P$3,($K$3-(표1_511214[[#This Row],[스테이지]]-1)*$L$3),$P$3)),"")</f>
        <v>3.375</v>
      </c>
      <c r="D114" s="2">
        <f>IFERROR(($K$4+(QUOTIENT((표1_511214[[#This Row],[스테이지]]-1),$M$4)*$L$4)),"")</f>
        <v>5.2</v>
      </c>
      <c r="E114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15" spans="2:5">
      <c r="B115" s="2">
        <v>107</v>
      </c>
      <c r="C115" s="3">
        <f>IFERROR(IF(표1_511214[[#This Row],[스테이지]]=1,$K$3,IF($C114&gt;$P$3,($K$3-(표1_511214[[#This Row],[스테이지]]-1)*$L$3),$P$3)),"")</f>
        <v>3.3499999999999996</v>
      </c>
      <c r="D115" s="2">
        <f>IFERROR(($K$4+(QUOTIENT((표1_511214[[#This Row],[스테이지]]-1),$M$4)*$L$4)),"")</f>
        <v>5.3000000000000007</v>
      </c>
      <c r="E115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16" spans="2:5">
      <c r="B116" s="2">
        <v>108</v>
      </c>
      <c r="C116" s="3">
        <f>IFERROR(IF(표1_511214[[#This Row],[스테이지]]=1,$K$3,IF($C115&gt;$P$3,($K$3-(표1_511214[[#This Row],[스테이지]]-1)*$L$3),$P$3)),"")</f>
        <v>3.3249999999999997</v>
      </c>
      <c r="D116" s="2">
        <f>IFERROR(($K$4+(QUOTIENT((표1_511214[[#This Row],[스테이지]]-1),$M$4)*$L$4)),"")</f>
        <v>5.3000000000000007</v>
      </c>
      <c r="E116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17" spans="2:5">
      <c r="B117" s="2">
        <v>109</v>
      </c>
      <c r="C117" s="3">
        <f>IFERROR(IF(표1_511214[[#This Row],[스테이지]]=1,$K$3,IF($C116&gt;$P$3,($K$3-(표1_511214[[#This Row],[스테이지]]-1)*$L$3),$P$3)),"")</f>
        <v>3.3</v>
      </c>
      <c r="D117" s="2">
        <f>IFERROR(($K$4+(QUOTIENT((표1_511214[[#This Row],[스테이지]]-1),$M$4)*$L$4)),"")</f>
        <v>5.4</v>
      </c>
      <c r="E117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18" spans="2:5">
      <c r="B118" s="2">
        <v>110</v>
      </c>
      <c r="C118" s="3">
        <f>IFERROR(IF(표1_511214[[#This Row],[스테이지]]=1,$K$3,IF($C117&gt;$P$3,($K$3-(표1_511214[[#This Row],[스테이지]]-1)*$L$3),$P$3)),"")</f>
        <v>3.2749999999999999</v>
      </c>
      <c r="D118" s="2">
        <f>IFERROR(($K$4+(QUOTIENT((표1_511214[[#This Row],[스테이지]]-1),$M$4)*$L$4)),"")</f>
        <v>5.4</v>
      </c>
      <c r="E118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19" spans="2:5">
      <c r="B119" s="2">
        <v>111</v>
      </c>
      <c r="C119" s="3">
        <f>IFERROR(IF(표1_511214[[#This Row],[스테이지]]=1,$K$3,IF($C118&gt;$P$3,($K$3-(표1_511214[[#This Row],[스테이지]]-1)*$L$3),$P$3)),"")</f>
        <v>3.25</v>
      </c>
      <c r="D119" s="2">
        <f>IFERROR(($K$4+(QUOTIENT((표1_511214[[#This Row],[스테이지]]-1),$M$4)*$L$4)),"")</f>
        <v>5.5</v>
      </c>
      <c r="E119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20" spans="2:5">
      <c r="B120" s="2">
        <v>112</v>
      </c>
      <c r="C120" s="3">
        <f>IFERROR(IF(표1_511214[[#This Row],[스테이지]]=1,$K$3,IF($C119&gt;$P$3,($K$3-(표1_511214[[#This Row],[스테이지]]-1)*$L$3),$P$3)),"")</f>
        <v>3.2249999999999996</v>
      </c>
      <c r="D120" s="2">
        <f>IFERROR(($K$4+(QUOTIENT((표1_511214[[#This Row],[스테이지]]-1),$M$4)*$L$4)),"")</f>
        <v>5.5</v>
      </c>
      <c r="E120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21" spans="2:5">
      <c r="B121" s="2">
        <v>113</v>
      </c>
      <c r="C121" s="3">
        <f>IFERROR(IF(표1_511214[[#This Row],[스테이지]]=1,$K$3,IF($C120&gt;$P$3,($K$3-(표1_511214[[#This Row],[스테이지]]-1)*$L$3),$P$3)),"")</f>
        <v>3.1999999999999997</v>
      </c>
      <c r="D121" s="2">
        <f>IFERROR(($K$4+(QUOTIENT((표1_511214[[#This Row],[스테이지]]-1),$M$4)*$L$4)),"")</f>
        <v>5.6000000000000005</v>
      </c>
      <c r="E121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22" spans="2:5">
      <c r="B122" s="2">
        <v>114</v>
      </c>
      <c r="C122" s="3">
        <f>IFERROR(IF(표1_511214[[#This Row],[스테이지]]=1,$K$3,IF($C121&gt;$P$3,($K$3-(표1_511214[[#This Row],[스테이지]]-1)*$L$3),$P$3)),"")</f>
        <v>3.1749999999999998</v>
      </c>
      <c r="D122" s="2">
        <f>IFERROR(($K$4+(QUOTIENT((표1_511214[[#This Row],[스테이지]]-1),$M$4)*$L$4)),"")</f>
        <v>5.6000000000000005</v>
      </c>
      <c r="E122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23" spans="2:5">
      <c r="B123" s="2">
        <v>115</v>
      </c>
      <c r="C123" s="3">
        <f>IFERROR(IF(표1_511214[[#This Row],[스테이지]]=1,$K$3,IF($C122&gt;$P$3,($K$3-(표1_511214[[#This Row],[스테이지]]-1)*$L$3),$P$3)),"")</f>
        <v>3.15</v>
      </c>
      <c r="D123" s="2">
        <f>IFERROR(($K$4+(QUOTIENT((표1_511214[[#This Row],[스테이지]]-1),$M$4)*$L$4)),"")</f>
        <v>5.7</v>
      </c>
      <c r="E123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24" spans="2:5">
      <c r="B124" s="2">
        <v>116</v>
      </c>
      <c r="C124" s="3">
        <f>IFERROR(IF(표1_511214[[#This Row],[스테이지]]=1,$K$3,IF($C123&gt;$P$3,($K$3-(표1_511214[[#This Row],[스테이지]]-1)*$L$3),$P$3)),"")</f>
        <v>3.125</v>
      </c>
      <c r="D124" s="2">
        <f>IFERROR(($K$4+(QUOTIENT((표1_511214[[#This Row],[스테이지]]-1),$M$4)*$L$4)),"")</f>
        <v>5.7</v>
      </c>
      <c r="E124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25" spans="2:5">
      <c r="B125" s="2">
        <v>117</v>
      </c>
      <c r="C125" s="3">
        <f>IFERROR(IF(표1_511214[[#This Row],[스테이지]]=1,$K$3,IF($C124&gt;$P$3,($K$3-(표1_511214[[#This Row],[스테이지]]-1)*$L$3),$P$3)),"")</f>
        <v>3.0999999999999996</v>
      </c>
      <c r="D125" s="2">
        <f>IFERROR(($K$4+(QUOTIENT((표1_511214[[#This Row],[스테이지]]-1),$M$4)*$L$4)),"")</f>
        <v>5.8000000000000007</v>
      </c>
      <c r="E125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26" spans="2:5">
      <c r="B126" s="2">
        <v>118</v>
      </c>
      <c r="C126" s="3">
        <f>IFERROR(IF(표1_511214[[#This Row],[스테이지]]=1,$K$3,IF($C125&gt;$P$3,($K$3-(표1_511214[[#This Row],[스테이지]]-1)*$L$3),$P$3)),"")</f>
        <v>3.0749999999999997</v>
      </c>
      <c r="D126" s="2">
        <f>IFERROR(($K$4+(QUOTIENT((표1_511214[[#This Row],[스테이지]]-1),$M$4)*$L$4)),"")</f>
        <v>5.8000000000000007</v>
      </c>
      <c r="E126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27" spans="2:5">
      <c r="B127" s="2">
        <v>119</v>
      </c>
      <c r="C127" s="3">
        <f>IFERROR(IF(표1_511214[[#This Row],[스테이지]]=1,$K$3,IF($C126&gt;$P$3,($K$3-(표1_511214[[#This Row],[스테이지]]-1)*$L$3),$P$3)),"")</f>
        <v>3.05</v>
      </c>
      <c r="D127" s="2">
        <f>IFERROR(($K$4+(QUOTIENT((표1_511214[[#This Row],[스테이지]]-1),$M$4)*$L$4)),"")</f>
        <v>5.9</v>
      </c>
      <c r="E127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28" spans="2:5">
      <c r="B128" s="2">
        <v>120</v>
      </c>
      <c r="C128" s="3">
        <f>IFERROR(IF(표1_511214[[#This Row],[스테이지]]=1,$K$3,IF($C127&gt;$P$3,($K$3-(표1_511214[[#This Row],[스테이지]]-1)*$L$3),$P$3)),"")</f>
        <v>3.0249999999999999</v>
      </c>
      <c r="D128" s="2">
        <f>IFERROR(($K$4+(QUOTIENT((표1_511214[[#This Row],[스테이지]]-1),$M$4)*$L$4)),"")</f>
        <v>5.9</v>
      </c>
      <c r="E128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29" spans="2:5">
      <c r="B129" s="2">
        <v>121</v>
      </c>
      <c r="C129" s="3">
        <f>IFERROR(IF(표1_511214[[#This Row],[스테이지]]=1,$K$3,IF($C128&gt;$P$3,($K$3-(표1_511214[[#This Row],[스테이지]]-1)*$L$3),$P$3)),"")</f>
        <v>3</v>
      </c>
      <c r="D129" s="2">
        <f>IFERROR(($K$4+(QUOTIENT((표1_511214[[#This Row],[스테이지]]-1),$M$4)*$L$4)),"")</f>
        <v>6</v>
      </c>
      <c r="E129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30" spans="2:5">
      <c r="B130" s="2">
        <v>122</v>
      </c>
      <c r="C130" s="3">
        <f>IFERROR(IF(표1_511214[[#This Row],[스테이지]]=1,$K$3,IF($C129&gt;$P$3,($K$3-(표1_511214[[#This Row],[스테이지]]-1)*$L$3),$P$3)),"")</f>
        <v>2.9749999999999996</v>
      </c>
      <c r="D130" s="2">
        <f>IFERROR(($K$4+(QUOTIENT((표1_511214[[#This Row],[스테이지]]-1),$M$4)*$L$4)),"")</f>
        <v>6</v>
      </c>
      <c r="E130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31" spans="2:5">
      <c r="B131" s="2">
        <v>123</v>
      </c>
      <c r="C131" s="3">
        <f>IFERROR(IF(표1_511214[[#This Row],[스테이지]]=1,$K$3,IF($C130&gt;$P$3,($K$3-(표1_511214[[#This Row],[스테이지]]-1)*$L$3),$P$3)),"")</f>
        <v>2.9499999999999997</v>
      </c>
      <c r="D131" s="2">
        <f>IFERROR(($K$4+(QUOTIENT((표1_511214[[#This Row],[스테이지]]-1),$M$4)*$L$4)),"")</f>
        <v>6.1000000000000005</v>
      </c>
      <c r="E131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32" spans="2:5">
      <c r="B132" s="2">
        <v>124</v>
      </c>
      <c r="C132" s="3">
        <f>IFERROR(IF(표1_511214[[#This Row],[스테이지]]=1,$K$3,IF($C131&gt;$P$3,($K$3-(표1_511214[[#This Row],[스테이지]]-1)*$L$3),$P$3)),"")</f>
        <v>2.9249999999999998</v>
      </c>
      <c r="D132" s="2">
        <f>IFERROR(($K$4+(QUOTIENT((표1_511214[[#This Row],[스테이지]]-1),$M$4)*$L$4)),"")</f>
        <v>6.1000000000000005</v>
      </c>
      <c r="E132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33" spans="2:5">
      <c r="B133" s="2">
        <v>125</v>
      </c>
      <c r="C133" s="3">
        <f>IFERROR(IF(표1_511214[[#This Row],[스테이지]]=1,$K$3,IF($C132&gt;$P$3,($K$3-(표1_511214[[#This Row],[스테이지]]-1)*$L$3),$P$3)),"")</f>
        <v>2.9</v>
      </c>
      <c r="D133" s="2">
        <f>IFERROR(($K$4+(QUOTIENT((표1_511214[[#This Row],[스테이지]]-1),$M$4)*$L$4)),"")</f>
        <v>6.2</v>
      </c>
      <c r="E133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34" spans="2:5">
      <c r="B134" s="2">
        <v>126</v>
      </c>
      <c r="C134" s="3">
        <f>IFERROR(IF(표1_511214[[#This Row],[스테이지]]=1,$K$3,IF($C133&gt;$P$3,($K$3-(표1_511214[[#This Row],[스테이지]]-1)*$L$3),$P$3)),"")</f>
        <v>2.875</v>
      </c>
      <c r="D134" s="2">
        <f>IFERROR(($K$4+(QUOTIENT((표1_511214[[#This Row],[스테이지]]-1),$M$4)*$L$4)),"")</f>
        <v>6.2</v>
      </c>
      <c r="E134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35" spans="2:5">
      <c r="B135" s="2">
        <v>127</v>
      </c>
      <c r="C135" s="3">
        <f>IFERROR(IF(표1_511214[[#This Row],[스테이지]]=1,$K$3,IF($C134&gt;$P$3,($K$3-(표1_511214[[#This Row],[스테이지]]-1)*$L$3),$P$3)),"")</f>
        <v>2.8499999999999996</v>
      </c>
      <c r="D135" s="2">
        <f>IFERROR(($K$4+(QUOTIENT((표1_511214[[#This Row],[스테이지]]-1),$M$4)*$L$4)),"")</f>
        <v>6.3000000000000007</v>
      </c>
      <c r="E135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36" spans="2:5">
      <c r="B136" s="2">
        <v>128</v>
      </c>
      <c r="C136" s="3">
        <f>IFERROR(IF(표1_511214[[#This Row],[스테이지]]=1,$K$3,IF($C135&gt;$P$3,($K$3-(표1_511214[[#This Row],[스테이지]]-1)*$L$3),$P$3)),"")</f>
        <v>2.8249999999999997</v>
      </c>
      <c r="D136" s="2">
        <f>IFERROR(($K$4+(QUOTIENT((표1_511214[[#This Row],[스테이지]]-1),$M$4)*$L$4)),"")</f>
        <v>6.3000000000000007</v>
      </c>
      <c r="E136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37" spans="2:5">
      <c r="B137" s="2">
        <v>129</v>
      </c>
      <c r="C137" s="3">
        <f>IFERROR(IF(표1_511214[[#This Row],[스테이지]]=1,$K$3,IF($C136&gt;$P$3,($K$3-(표1_511214[[#This Row],[스테이지]]-1)*$L$3),$P$3)),"")</f>
        <v>2.8</v>
      </c>
      <c r="D137" s="2">
        <f>IFERROR(($K$4+(QUOTIENT((표1_511214[[#This Row],[스테이지]]-1),$M$4)*$L$4)),"")</f>
        <v>6.4</v>
      </c>
      <c r="E137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38" spans="2:5">
      <c r="B138" s="2">
        <v>130</v>
      </c>
      <c r="C138" s="3">
        <f>IFERROR(IF(표1_511214[[#This Row],[스테이지]]=1,$K$3,IF($C137&gt;$P$3,($K$3-(표1_511214[[#This Row],[스테이지]]-1)*$L$3),$P$3)),"")</f>
        <v>2.7749999999999999</v>
      </c>
      <c r="D138" s="2">
        <f>IFERROR(($K$4+(QUOTIENT((표1_511214[[#This Row],[스테이지]]-1),$M$4)*$L$4)),"")</f>
        <v>6.4</v>
      </c>
      <c r="E138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39" spans="2:5">
      <c r="B139" s="2">
        <v>131</v>
      </c>
      <c r="C139" s="3">
        <f>IFERROR(IF(표1_511214[[#This Row],[스테이지]]=1,$K$3,IF($C138&gt;$P$3,($K$3-(표1_511214[[#This Row],[스테이지]]-1)*$L$3),$P$3)),"")</f>
        <v>2.75</v>
      </c>
      <c r="D139" s="2">
        <f>IFERROR(($K$4+(QUOTIENT((표1_511214[[#This Row],[스테이지]]-1),$M$4)*$L$4)),"")</f>
        <v>6.5</v>
      </c>
      <c r="E139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40" spans="2:5">
      <c r="B140" s="2">
        <v>132</v>
      </c>
      <c r="C140" s="3">
        <f>IFERROR(IF(표1_511214[[#This Row],[스테이지]]=1,$K$3,IF($C139&gt;$P$3,($K$3-(표1_511214[[#This Row],[스테이지]]-1)*$L$3),$P$3)),"")</f>
        <v>2.7249999999999996</v>
      </c>
      <c r="D140" s="2">
        <f>IFERROR(($K$4+(QUOTIENT((표1_511214[[#This Row],[스테이지]]-1),$M$4)*$L$4)),"")</f>
        <v>6.5</v>
      </c>
      <c r="E140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41" spans="2:5">
      <c r="B141" s="2">
        <v>133</v>
      </c>
      <c r="C141" s="3">
        <f>IFERROR(IF(표1_511214[[#This Row],[스테이지]]=1,$K$3,IF($C140&gt;$P$3,($K$3-(표1_511214[[#This Row],[스테이지]]-1)*$L$3),$P$3)),"")</f>
        <v>2.6999999999999997</v>
      </c>
      <c r="D141" s="2">
        <f>IFERROR(($K$4+(QUOTIENT((표1_511214[[#This Row],[스테이지]]-1),$M$4)*$L$4)),"")</f>
        <v>6.6000000000000005</v>
      </c>
      <c r="E141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42" spans="2:5">
      <c r="B142" s="2">
        <v>134</v>
      </c>
      <c r="C142" s="3">
        <f>IFERROR(IF(표1_511214[[#This Row],[스테이지]]=1,$K$3,IF($C141&gt;$P$3,($K$3-(표1_511214[[#This Row],[스테이지]]-1)*$L$3),$P$3)),"")</f>
        <v>2.6749999999999998</v>
      </c>
      <c r="D142" s="2">
        <f>IFERROR(($K$4+(QUOTIENT((표1_511214[[#This Row],[스테이지]]-1),$M$4)*$L$4)),"")</f>
        <v>6.6000000000000005</v>
      </c>
      <c r="E142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43" spans="2:5">
      <c r="B143" s="2">
        <v>135</v>
      </c>
      <c r="C143" s="3">
        <f>IFERROR(IF(표1_511214[[#This Row],[스테이지]]=1,$K$3,IF($C142&gt;$P$3,($K$3-(표1_511214[[#This Row],[스테이지]]-1)*$L$3),$P$3)),"")</f>
        <v>2.65</v>
      </c>
      <c r="D143" s="2">
        <f>IFERROR(($K$4+(QUOTIENT((표1_511214[[#This Row],[스테이지]]-1),$M$4)*$L$4)),"")</f>
        <v>6.7</v>
      </c>
      <c r="E143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44" spans="2:5">
      <c r="B144" s="2">
        <v>136</v>
      </c>
      <c r="C144" s="3">
        <f>IFERROR(IF(표1_511214[[#This Row],[스테이지]]=1,$K$3,IF($C143&gt;$P$3,($K$3-(표1_511214[[#This Row],[스테이지]]-1)*$L$3),$P$3)),"")</f>
        <v>2.625</v>
      </c>
      <c r="D144" s="2">
        <f>IFERROR(($K$4+(QUOTIENT((표1_511214[[#This Row],[스테이지]]-1),$M$4)*$L$4)),"")</f>
        <v>6.7</v>
      </c>
      <c r="E144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45" spans="2:5">
      <c r="B145" s="2">
        <v>137</v>
      </c>
      <c r="C145" s="3">
        <f>IFERROR(IF(표1_511214[[#This Row],[스테이지]]=1,$K$3,IF($C144&gt;$P$3,($K$3-(표1_511214[[#This Row],[스테이지]]-1)*$L$3),$P$3)),"")</f>
        <v>2.5999999999999996</v>
      </c>
      <c r="D145" s="2">
        <f>IFERROR(($K$4+(QUOTIENT((표1_511214[[#This Row],[스테이지]]-1),$M$4)*$L$4)),"")</f>
        <v>6.8000000000000007</v>
      </c>
      <c r="E145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46" spans="2:5">
      <c r="B146" s="2">
        <v>138</v>
      </c>
      <c r="C146" s="3">
        <f>IFERROR(IF(표1_511214[[#This Row],[스테이지]]=1,$K$3,IF($C145&gt;$P$3,($K$3-(표1_511214[[#This Row],[스테이지]]-1)*$L$3),$P$3)),"")</f>
        <v>2.5749999999999997</v>
      </c>
      <c r="D146" s="2">
        <f>IFERROR(($K$4+(QUOTIENT((표1_511214[[#This Row],[스테이지]]-1),$M$4)*$L$4)),"")</f>
        <v>6.8000000000000007</v>
      </c>
      <c r="E146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47" spans="2:5">
      <c r="B147" s="2">
        <v>139</v>
      </c>
      <c r="C147" s="3">
        <f>IFERROR(IF(표1_511214[[#This Row],[스테이지]]=1,$K$3,IF($C146&gt;$P$3,($K$3-(표1_511214[[#This Row],[스테이지]]-1)*$L$3),$P$3)),"")</f>
        <v>2.5499999999999998</v>
      </c>
      <c r="D147" s="2">
        <f>IFERROR(($K$4+(QUOTIENT((표1_511214[[#This Row],[스테이지]]-1),$M$4)*$L$4)),"")</f>
        <v>6.9</v>
      </c>
      <c r="E147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48" spans="2:5">
      <c r="B148" s="2">
        <v>140</v>
      </c>
      <c r="C148" s="3">
        <f>IFERROR(IF(표1_511214[[#This Row],[스테이지]]=1,$K$3,IF($C147&gt;$P$3,($K$3-(표1_511214[[#This Row],[스테이지]]-1)*$L$3),$P$3)),"")</f>
        <v>2.5249999999999999</v>
      </c>
      <c r="D148" s="2">
        <f>IFERROR(($K$4+(QUOTIENT((표1_511214[[#This Row],[스테이지]]-1),$M$4)*$L$4)),"")</f>
        <v>6.9</v>
      </c>
      <c r="E148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49" spans="2:5">
      <c r="B149" s="2">
        <v>141</v>
      </c>
      <c r="C149" s="3">
        <f>IFERROR(IF(표1_511214[[#This Row],[스테이지]]=1,$K$3,IF($C148&gt;$P$3,($K$3-(표1_511214[[#This Row],[스테이지]]-1)*$L$3),$P$3)),"")</f>
        <v>2.5</v>
      </c>
      <c r="D149" s="2">
        <f>IFERROR(($K$4+(QUOTIENT((표1_511214[[#This Row],[스테이지]]-1),$M$4)*$L$4)),"")</f>
        <v>7</v>
      </c>
      <c r="E149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50" spans="2:5">
      <c r="B150" s="2">
        <v>142</v>
      </c>
      <c r="C150" s="3">
        <f>IFERROR(IF(표1_511214[[#This Row],[스테이지]]=1,$K$3,IF($C149&gt;$P$3,($K$3-(표1_511214[[#This Row],[스테이지]]-1)*$L$3),$P$3)),"")</f>
        <v>2.4749999999999996</v>
      </c>
      <c r="D150" s="2">
        <f>IFERROR(($K$4+(QUOTIENT((표1_511214[[#This Row],[스테이지]]-1),$M$4)*$L$4)),"")</f>
        <v>7</v>
      </c>
      <c r="E150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51" spans="2:5">
      <c r="B151" s="2">
        <v>143</v>
      </c>
      <c r="C151" s="3">
        <f>IFERROR(IF(표1_511214[[#This Row],[스테이지]]=1,$K$3,IF($C150&gt;$P$3,($K$3-(표1_511214[[#This Row],[스테이지]]-1)*$L$3),$P$3)),"")</f>
        <v>2.4499999999999997</v>
      </c>
      <c r="D151" s="2">
        <f>IFERROR(($K$4+(QUOTIENT((표1_511214[[#This Row],[스테이지]]-1),$M$4)*$L$4)),"")</f>
        <v>7.1000000000000005</v>
      </c>
      <c r="E151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52" spans="2:5">
      <c r="B152" s="2">
        <v>144</v>
      </c>
      <c r="C152" s="3">
        <f>IFERROR(IF(표1_511214[[#This Row],[스테이지]]=1,$K$3,IF($C151&gt;$P$3,($K$3-(표1_511214[[#This Row],[스테이지]]-1)*$L$3),$P$3)),"")</f>
        <v>2.4249999999999998</v>
      </c>
      <c r="D152" s="2">
        <f>IFERROR(($K$4+(QUOTIENT((표1_511214[[#This Row],[스테이지]]-1),$M$4)*$L$4)),"")</f>
        <v>7.1000000000000005</v>
      </c>
      <c r="E152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53" spans="2:5">
      <c r="B153" s="2">
        <v>145</v>
      </c>
      <c r="C153" s="3">
        <f>IFERROR(IF(표1_511214[[#This Row],[스테이지]]=1,$K$3,IF($C152&gt;$P$3,($K$3-(표1_511214[[#This Row],[스테이지]]-1)*$L$3),$P$3)),"")</f>
        <v>2.4</v>
      </c>
      <c r="D153" s="2">
        <f>IFERROR(($K$4+(QUOTIENT((표1_511214[[#This Row],[스테이지]]-1),$M$4)*$L$4)),"")</f>
        <v>7.2</v>
      </c>
      <c r="E153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54" spans="2:5">
      <c r="B154" s="2">
        <v>146</v>
      </c>
      <c r="C154" s="3">
        <f>IFERROR(IF(표1_511214[[#This Row],[스테이지]]=1,$K$3,IF($C153&gt;$P$3,($K$3-(표1_511214[[#This Row],[스테이지]]-1)*$L$3),$P$3)),"")</f>
        <v>2.375</v>
      </c>
      <c r="D154" s="2">
        <f>IFERROR(($K$4+(QUOTIENT((표1_511214[[#This Row],[스테이지]]-1),$M$4)*$L$4)),"")</f>
        <v>7.2</v>
      </c>
      <c r="E154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55" spans="2:5">
      <c r="B155" s="2">
        <v>147</v>
      </c>
      <c r="C155" s="3">
        <f>IFERROR(IF(표1_511214[[#This Row],[스테이지]]=1,$K$3,IF($C154&gt;$P$3,($K$3-(표1_511214[[#This Row],[스테이지]]-1)*$L$3),$P$3)),"")</f>
        <v>2.3499999999999996</v>
      </c>
      <c r="D155" s="2">
        <f>IFERROR(($K$4+(QUOTIENT((표1_511214[[#This Row],[스테이지]]-1),$M$4)*$L$4)),"")</f>
        <v>7.3000000000000007</v>
      </c>
      <c r="E155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56" spans="2:5">
      <c r="B156" s="2">
        <v>148</v>
      </c>
      <c r="C156" s="3">
        <f>IFERROR(IF(표1_511214[[#This Row],[스테이지]]=1,$K$3,IF($C155&gt;$P$3,($K$3-(표1_511214[[#This Row],[스테이지]]-1)*$L$3),$P$3)),"")</f>
        <v>2.3249999999999997</v>
      </c>
      <c r="D156" s="2">
        <f>IFERROR(($K$4+(QUOTIENT((표1_511214[[#This Row],[스테이지]]-1),$M$4)*$L$4)),"")</f>
        <v>7.3000000000000007</v>
      </c>
      <c r="E156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57" spans="2:5">
      <c r="B157" s="2">
        <v>149</v>
      </c>
      <c r="C157" s="3">
        <f>IFERROR(IF(표1_511214[[#This Row],[스테이지]]=1,$K$3,IF($C156&gt;$P$3,($K$3-(표1_511214[[#This Row],[스테이지]]-1)*$L$3),$P$3)),"")</f>
        <v>2.2999999999999998</v>
      </c>
      <c r="D157" s="2">
        <f>IFERROR(($K$4+(QUOTIENT((표1_511214[[#This Row],[스테이지]]-1),$M$4)*$L$4)),"")</f>
        <v>7.4</v>
      </c>
      <c r="E157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58" spans="2:5">
      <c r="B158" s="2">
        <v>150</v>
      </c>
      <c r="C158" s="3">
        <f>IFERROR(IF(표1_511214[[#This Row],[스테이지]]=1,$K$3,IF($C157&gt;$P$3,($K$3-(표1_511214[[#This Row],[스테이지]]-1)*$L$3),$P$3)),"")</f>
        <v>2.2749999999999999</v>
      </c>
      <c r="D158" s="2">
        <f>IFERROR(($K$4+(QUOTIENT((표1_511214[[#This Row],[스테이지]]-1),$M$4)*$L$4)),"")</f>
        <v>7.4</v>
      </c>
      <c r="E158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59" spans="2:5">
      <c r="B159" s="2">
        <v>151</v>
      </c>
      <c r="C159" s="3">
        <f>IFERROR(IF(표1_511214[[#This Row],[스테이지]]=1,$K$3,IF($C158&gt;$P$3,($K$3-(표1_511214[[#This Row],[스테이지]]-1)*$L$3),$P$3)),"")</f>
        <v>2.25</v>
      </c>
      <c r="D159" s="2">
        <f>IFERROR(($K$4+(QUOTIENT((표1_511214[[#This Row],[스테이지]]-1),$M$4)*$L$4)),"")</f>
        <v>7.5</v>
      </c>
      <c r="E159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60" spans="2:5">
      <c r="B160" s="2">
        <v>152</v>
      </c>
      <c r="C160" s="3">
        <f>IFERROR(IF(표1_511214[[#This Row],[스테이지]]=1,$K$3,IF($C159&gt;$P$3,($K$3-(표1_511214[[#This Row],[스테이지]]-1)*$L$3),$P$3)),"")</f>
        <v>2.2249999999999996</v>
      </c>
      <c r="D160" s="2">
        <f>IFERROR(($K$4+(QUOTIENT((표1_511214[[#This Row],[스테이지]]-1),$M$4)*$L$4)),"")</f>
        <v>7.5</v>
      </c>
      <c r="E160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61" spans="2:5">
      <c r="B161" s="2">
        <v>153</v>
      </c>
      <c r="C161" s="3">
        <f>IFERROR(IF(표1_511214[[#This Row],[스테이지]]=1,$K$3,IF($C160&gt;$P$3,($K$3-(표1_511214[[#This Row],[스테이지]]-1)*$L$3),$P$3)),"")</f>
        <v>2.1999999999999997</v>
      </c>
      <c r="D161" s="2">
        <f>IFERROR(($K$4+(QUOTIENT((표1_511214[[#This Row],[스테이지]]-1),$M$4)*$L$4)),"")</f>
        <v>7.6000000000000005</v>
      </c>
      <c r="E161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62" spans="2:5">
      <c r="B162" s="2">
        <v>154</v>
      </c>
      <c r="C162" s="3">
        <f>IFERROR(IF(표1_511214[[#This Row],[스테이지]]=1,$K$3,IF($C161&gt;$P$3,($K$3-(표1_511214[[#This Row],[스테이지]]-1)*$L$3),$P$3)),"")</f>
        <v>2.1749999999999998</v>
      </c>
      <c r="D162" s="2">
        <f>IFERROR(($K$4+(QUOTIENT((표1_511214[[#This Row],[스테이지]]-1),$M$4)*$L$4)),"")</f>
        <v>7.6000000000000005</v>
      </c>
      <c r="E162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63" spans="2:5">
      <c r="B163" s="2">
        <v>155</v>
      </c>
      <c r="C163" s="3">
        <f>IFERROR(IF(표1_511214[[#This Row],[스테이지]]=1,$K$3,IF($C162&gt;$P$3,($K$3-(표1_511214[[#This Row],[스테이지]]-1)*$L$3),$P$3)),"")</f>
        <v>2.15</v>
      </c>
      <c r="D163" s="2">
        <f>IFERROR(($K$4+(QUOTIENT((표1_511214[[#This Row],[스테이지]]-1),$M$4)*$L$4)),"")</f>
        <v>7.7</v>
      </c>
      <c r="E163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64" spans="2:5">
      <c r="B164" s="2">
        <v>156</v>
      </c>
      <c r="C164" s="3">
        <f>IFERROR(IF(표1_511214[[#This Row],[스테이지]]=1,$K$3,IF($C163&gt;$P$3,($K$3-(표1_511214[[#This Row],[스테이지]]-1)*$L$3),$P$3)),"")</f>
        <v>2.125</v>
      </c>
      <c r="D164" s="2">
        <f>IFERROR(($K$4+(QUOTIENT((표1_511214[[#This Row],[스테이지]]-1),$M$4)*$L$4)),"")</f>
        <v>7.7</v>
      </c>
      <c r="E164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65" spans="2:5">
      <c r="B165" s="2">
        <v>157</v>
      </c>
      <c r="C165" s="3">
        <f>IFERROR(IF(표1_511214[[#This Row],[스테이지]]=1,$K$3,IF($C164&gt;$P$3,($K$3-(표1_511214[[#This Row],[스테이지]]-1)*$L$3),$P$3)),"")</f>
        <v>2.0999999999999996</v>
      </c>
      <c r="D165" s="2">
        <f>IFERROR(($K$4+(QUOTIENT((표1_511214[[#This Row],[스테이지]]-1),$M$4)*$L$4)),"")</f>
        <v>7.8000000000000007</v>
      </c>
      <c r="E165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66" spans="2:5">
      <c r="B166" s="2">
        <v>158</v>
      </c>
      <c r="C166" s="3">
        <f>IFERROR(IF(표1_511214[[#This Row],[스테이지]]=1,$K$3,IF($C165&gt;$P$3,($K$3-(표1_511214[[#This Row],[스테이지]]-1)*$L$3),$P$3)),"")</f>
        <v>2.0749999999999997</v>
      </c>
      <c r="D166" s="2">
        <f>IFERROR(($K$4+(QUOTIENT((표1_511214[[#This Row],[스테이지]]-1),$M$4)*$L$4)),"")</f>
        <v>7.8000000000000007</v>
      </c>
      <c r="E166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67" spans="2:5">
      <c r="B167" s="2">
        <v>159</v>
      </c>
      <c r="C167" s="3">
        <f>IFERROR(IF(표1_511214[[#This Row],[스테이지]]=1,$K$3,IF($C166&gt;$P$3,($K$3-(표1_511214[[#This Row],[스테이지]]-1)*$L$3),$P$3)),"")</f>
        <v>2.0499999999999998</v>
      </c>
      <c r="D167" s="2">
        <f>IFERROR(($K$4+(QUOTIENT((표1_511214[[#This Row],[스테이지]]-1),$M$4)*$L$4)),"")</f>
        <v>7.9</v>
      </c>
      <c r="E167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68" spans="2:5">
      <c r="B168" s="2">
        <v>160</v>
      </c>
      <c r="C168" s="3">
        <f>IFERROR(IF(표1_511214[[#This Row],[스테이지]]=1,$K$3,IF($C167&gt;$P$3,($K$3-(표1_511214[[#This Row],[스테이지]]-1)*$L$3),$P$3)),"")</f>
        <v>2.0249999999999999</v>
      </c>
      <c r="D168" s="2">
        <f>IFERROR(($K$4+(QUOTIENT((표1_511214[[#This Row],[스테이지]]-1),$M$4)*$L$4)),"")</f>
        <v>7.9</v>
      </c>
      <c r="E168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69" spans="2:5">
      <c r="B169" s="2">
        <v>161</v>
      </c>
      <c r="C169" s="3">
        <f>IFERROR(IF(표1_511214[[#This Row],[스테이지]]=1,$K$3,IF($C168&gt;$P$3,($K$3-(표1_511214[[#This Row],[스테이지]]-1)*$L$3),$P$3)),"")</f>
        <v>2</v>
      </c>
      <c r="D169" s="2">
        <f>IFERROR(($K$4+(QUOTIENT((표1_511214[[#This Row],[스테이지]]-1),$M$4)*$L$4)),"")</f>
        <v>8</v>
      </c>
      <c r="E169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70" spans="2:5">
      <c r="B170" s="2">
        <v>162</v>
      </c>
      <c r="C170" s="3">
        <f>IFERROR(IF(표1_511214[[#This Row],[스테이지]]=1,$K$3,IF($C169&gt;$P$3,($K$3-(표1_511214[[#This Row],[스테이지]]-1)*$L$3),$P$3)),"")</f>
        <v>1.9749999999999996</v>
      </c>
      <c r="D170" s="2">
        <f>IFERROR(($K$4+(QUOTIENT((표1_511214[[#This Row],[스테이지]]-1),$M$4)*$L$4)),"")</f>
        <v>8</v>
      </c>
      <c r="E170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71" spans="2:5">
      <c r="B171" s="2">
        <v>163</v>
      </c>
      <c r="C171" s="3">
        <f>IFERROR(IF(표1_511214[[#This Row],[스테이지]]=1,$K$3,IF($C170&gt;$P$3,($K$3-(표1_511214[[#This Row],[스테이지]]-1)*$L$3),$P$3)),"")</f>
        <v>1.9500000000000002</v>
      </c>
      <c r="D171" s="2">
        <f>IFERROR(($K$4+(QUOTIENT((표1_511214[[#This Row],[스테이지]]-1),$M$4)*$L$4)),"")</f>
        <v>8.1</v>
      </c>
      <c r="E171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72" spans="2:5">
      <c r="B172" s="2">
        <v>164</v>
      </c>
      <c r="C172" s="3">
        <f>IFERROR(IF(표1_511214[[#This Row],[스테이지]]=1,$K$3,IF($C171&gt;$P$3,($K$3-(표1_511214[[#This Row],[스테이지]]-1)*$L$3),$P$3)),"")</f>
        <v>1.9249999999999998</v>
      </c>
      <c r="D172" s="2">
        <f>IFERROR(($K$4+(QUOTIENT((표1_511214[[#This Row],[스테이지]]-1),$M$4)*$L$4)),"")</f>
        <v>8.1</v>
      </c>
      <c r="E172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73" spans="2:5">
      <c r="B173" s="2">
        <v>165</v>
      </c>
      <c r="C173" s="3">
        <f>IFERROR(IF(표1_511214[[#This Row],[스테이지]]=1,$K$3,IF($C172&gt;$P$3,($K$3-(표1_511214[[#This Row],[스테이지]]-1)*$L$3),$P$3)),"")</f>
        <v>1.8999999999999995</v>
      </c>
      <c r="D173" s="2">
        <f>IFERROR(($K$4+(QUOTIENT((표1_511214[[#This Row],[스테이지]]-1),$M$4)*$L$4)),"")</f>
        <v>8.2000000000000011</v>
      </c>
      <c r="E173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74" spans="2:5">
      <c r="B174" s="2">
        <v>166</v>
      </c>
      <c r="C174" s="3">
        <f>IFERROR(IF(표1_511214[[#This Row],[스테이지]]=1,$K$3,IF($C173&gt;$P$3,($K$3-(표1_511214[[#This Row],[스테이지]]-1)*$L$3),$P$3)),"")</f>
        <v>1.875</v>
      </c>
      <c r="D174" s="2">
        <f>IFERROR(($K$4+(QUOTIENT((표1_511214[[#This Row],[스테이지]]-1),$M$4)*$L$4)),"")</f>
        <v>8.2000000000000011</v>
      </c>
      <c r="E174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75" spans="2:5">
      <c r="B175" s="2">
        <v>167</v>
      </c>
      <c r="C175" s="3">
        <f>IFERROR(IF(표1_511214[[#This Row],[스테이지]]=1,$K$3,IF($C174&gt;$P$3,($K$3-(표1_511214[[#This Row],[스테이지]]-1)*$L$3),$P$3)),"")</f>
        <v>1.8499999999999996</v>
      </c>
      <c r="D175" s="2">
        <f>IFERROR(($K$4+(QUOTIENT((표1_511214[[#This Row],[스테이지]]-1),$M$4)*$L$4)),"")</f>
        <v>8.3000000000000007</v>
      </c>
      <c r="E175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76" spans="2:5">
      <c r="B176" s="2">
        <v>168</v>
      </c>
      <c r="C176" s="3">
        <f>IFERROR(IF(표1_511214[[#This Row],[스테이지]]=1,$K$3,IF($C175&gt;$P$3,($K$3-(표1_511214[[#This Row],[스테이지]]-1)*$L$3),$P$3)),"")</f>
        <v>1.8250000000000002</v>
      </c>
      <c r="D176" s="2">
        <f>IFERROR(($K$4+(QUOTIENT((표1_511214[[#This Row],[스테이지]]-1),$M$4)*$L$4)),"")</f>
        <v>8.3000000000000007</v>
      </c>
      <c r="E176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77" spans="2:5">
      <c r="B177" s="2">
        <v>169</v>
      </c>
      <c r="C177" s="3">
        <f>IFERROR(IF(표1_511214[[#This Row],[스테이지]]=1,$K$3,IF($C176&gt;$P$3,($K$3-(표1_511214[[#This Row],[스테이지]]-1)*$L$3),$P$3)),"")</f>
        <v>1.7999999999999998</v>
      </c>
      <c r="D177" s="2">
        <f>IFERROR(($K$4+(QUOTIENT((표1_511214[[#This Row],[스테이지]]-1),$M$4)*$L$4)),"")</f>
        <v>8.4</v>
      </c>
      <c r="E177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78" spans="2:5">
      <c r="B178" s="2">
        <v>170</v>
      </c>
      <c r="C178" s="3">
        <f>IFERROR(IF(표1_511214[[#This Row],[스테이지]]=1,$K$3,IF($C177&gt;$P$3,($K$3-(표1_511214[[#This Row],[스테이지]]-1)*$L$3),$P$3)),"")</f>
        <v>1.7749999999999995</v>
      </c>
      <c r="D178" s="2">
        <f>IFERROR(($K$4+(QUOTIENT((표1_511214[[#This Row],[스테이지]]-1),$M$4)*$L$4)),"")</f>
        <v>8.4</v>
      </c>
      <c r="E178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79" spans="2:5">
      <c r="B179" s="2">
        <v>171</v>
      </c>
      <c r="C179" s="3">
        <f>IFERROR(IF(표1_511214[[#This Row],[스테이지]]=1,$K$3,IF($C178&gt;$P$3,($K$3-(표1_511214[[#This Row],[스테이지]]-1)*$L$3),$P$3)),"")</f>
        <v>1.75</v>
      </c>
      <c r="D179" s="2">
        <f>IFERROR(($K$4+(QUOTIENT((표1_511214[[#This Row],[스테이지]]-1),$M$4)*$L$4)),"")</f>
        <v>8.5</v>
      </c>
      <c r="E179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80" spans="2:5">
      <c r="B180" s="2">
        <v>172</v>
      </c>
      <c r="C180" s="3">
        <f>IFERROR(IF(표1_511214[[#This Row],[스테이지]]=1,$K$3,IF($C179&gt;$P$3,($K$3-(표1_511214[[#This Row],[스테이지]]-1)*$L$3),$P$3)),"")</f>
        <v>1.7249999999999996</v>
      </c>
      <c r="D180" s="2">
        <f>IFERROR(($K$4+(QUOTIENT((표1_511214[[#This Row],[스테이지]]-1),$M$4)*$L$4)),"")</f>
        <v>8.5</v>
      </c>
      <c r="E180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81" spans="2:5">
      <c r="B181" s="2">
        <v>173</v>
      </c>
      <c r="C181" s="3">
        <f>IFERROR(IF(표1_511214[[#This Row],[스테이지]]=1,$K$3,IF($C180&gt;$P$3,($K$3-(표1_511214[[#This Row],[스테이지]]-1)*$L$3),$P$3)),"")</f>
        <v>1.7000000000000002</v>
      </c>
      <c r="D181" s="2">
        <f>IFERROR(($K$4+(QUOTIENT((표1_511214[[#This Row],[스테이지]]-1),$M$4)*$L$4)),"")</f>
        <v>8.6</v>
      </c>
      <c r="E181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82" spans="2:5">
      <c r="B182" s="2">
        <v>174</v>
      </c>
      <c r="C182" s="3">
        <f>IFERROR(IF(표1_511214[[#This Row],[스테이지]]=1,$K$3,IF($C181&gt;$P$3,($K$3-(표1_511214[[#This Row],[스테이지]]-1)*$L$3),$P$3)),"")</f>
        <v>1.6749999999999998</v>
      </c>
      <c r="D182" s="2">
        <f>IFERROR(($K$4+(QUOTIENT((표1_511214[[#This Row],[스테이지]]-1),$M$4)*$L$4)),"")</f>
        <v>8.6</v>
      </c>
      <c r="E182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83" spans="2:5">
      <c r="B183" s="2">
        <v>175</v>
      </c>
      <c r="C183" s="3">
        <f>IFERROR(IF(표1_511214[[#This Row],[스테이지]]=1,$K$3,IF($C182&gt;$P$3,($K$3-(표1_511214[[#This Row],[스테이지]]-1)*$L$3),$P$3)),"")</f>
        <v>1.6499999999999995</v>
      </c>
      <c r="D183" s="2">
        <f>IFERROR(($K$4+(QUOTIENT((표1_511214[[#This Row],[스테이지]]-1),$M$4)*$L$4)),"")</f>
        <v>8.7000000000000011</v>
      </c>
      <c r="E183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84" spans="2:5">
      <c r="B184" s="2">
        <v>176</v>
      </c>
      <c r="C184" s="3">
        <f>IFERROR(IF(표1_511214[[#This Row],[스테이지]]=1,$K$3,IF($C183&gt;$P$3,($K$3-(표1_511214[[#This Row],[스테이지]]-1)*$L$3),$P$3)),"")</f>
        <v>1.625</v>
      </c>
      <c r="D184" s="2">
        <f>IFERROR(($K$4+(QUOTIENT((표1_511214[[#This Row],[스테이지]]-1),$M$4)*$L$4)),"")</f>
        <v>8.7000000000000011</v>
      </c>
      <c r="E184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85" spans="2:5">
      <c r="B185" s="2">
        <v>177</v>
      </c>
      <c r="C185" s="3">
        <f>IFERROR(IF(표1_511214[[#This Row],[스테이지]]=1,$K$3,IF($C184&gt;$P$3,($K$3-(표1_511214[[#This Row],[스테이지]]-1)*$L$3),$P$3)),"")</f>
        <v>1.5999999999999996</v>
      </c>
      <c r="D185" s="2">
        <f>IFERROR(($K$4+(QUOTIENT((표1_511214[[#This Row],[스테이지]]-1),$M$4)*$L$4)),"")</f>
        <v>8.8000000000000007</v>
      </c>
      <c r="E185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86" spans="2:5">
      <c r="B186" s="2">
        <v>178</v>
      </c>
      <c r="C186" s="3">
        <f>IFERROR(IF(표1_511214[[#This Row],[스테이지]]=1,$K$3,IF($C185&gt;$P$3,($K$3-(표1_511214[[#This Row],[스테이지]]-1)*$L$3),$P$3)),"")</f>
        <v>1.5750000000000002</v>
      </c>
      <c r="D186" s="2">
        <f>IFERROR(($K$4+(QUOTIENT((표1_511214[[#This Row],[스테이지]]-1),$M$4)*$L$4)),"")</f>
        <v>8.8000000000000007</v>
      </c>
      <c r="E186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87" spans="2:5">
      <c r="B187" s="2">
        <v>179</v>
      </c>
      <c r="C187" s="3">
        <f>IFERROR(IF(표1_511214[[#This Row],[스테이지]]=1,$K$3,IF($C186&gt;$P$3,($K$3-(표1_511214[[#This Row],[스테이지]]-1)*$L$3),$P$3)),"")</f>
        <v>1.5499999999999998</v>
      </c>
      <c r="D187" s="2">
        <f>IFERROR(($K$4+(QUOTIENT((표1_511214[[#This Row],[스테이지]]-1),$M$4)*$L$4)),"")</f>
        <v>8.9</v>
      </c>
      <c r="E187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88" spans="2:5">
      <c r="B188" s="2">
        <v>180</v>
      </c>
      <c r="C188" s="3">
        <f>IFERROR(IF(표1_511214[[#This Row],[스테이지]]=1,$K$3,IF($C187&gt;$P$3,($K$3-(표1_511214[[#This Row],[스테이지]]-1)*$L$3),$P$3)),"")</f>
        <v>1.5249999999999995</v>
      </c>
      <c r="D188" s="2">
        <f>IFERROR(($K$4+(QUOTIENT((표1_511214[[#This Row],[스테이지]]-1),$M$4)*$L$4)),"")</f>
        <v>8.9</v>
      </c>
      <c r="E188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89" spans="2:5">
      <c r="B189" s="2">
        <v>181</v>
      </c>
      <c r="C189" s="3">
        <f>IFERROR(IF(표1_511214[[#This Row],[스테이지]]=1,$K$3,IF($C188&gt;$P$3,($K$3-(표1_511214[[#This Row],[스테이지]]-1)*$L$3),$P$3)),"")</f>
        <v>1.5</v>
      </c>
      <c r="D189" s="2">
        <f>IFERROR(($K$4+(QUOTIENT((표1_511214[[#This Row],[스테이지]]-1),$M$4)*$L$4)),"")</f>
        <v>9</v>
      </c>
      <c r="E189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90" spans="2:5">
      <c r="B190" s="2">
        <v>182</v>
      </c>
      <c r="C190" s="3">
        <f>IFERROR(IF(표1_511214[[#This Row],[스테이지]]=1,$K$3,IF($C189&gt;$P$3,($K$3-(표1_511214[[#This Row],[스테이지]]-1)*$L$3),$P$3)),"")</f>
        <v>1.4749999999999996</v>
      </c>
      <c r="D190" s="2">
        <f>IFERROR(($K$4+(QUOTIENT((표1_511214[[#This Row],[스테이지]]-1),$M$4)*$L$4)),"")</f>
        <v>9</v>
      </c>
      <c r="E190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91" spans="2:5">
      <c r="B191" s="2">
        <v>183</v>
      </c>
      <c r="C191" s="3">
        <f>IFERROR(IF(표1_511214[[#This Row],[스테이지]]=1,$K$3,IF($C190&gt;$P$3,($K$3-(표1_511214[[#This Row],[스테이지]]-1)*$L$3),$P$3)),"")</f>
        <v>1.4500000000000002</v>
      </c>
      <c r="D191" s="2">
        <f>IFERROR(($K$4+(QUOTIENT((표1_511214[[#This Row],[스테이지]]-1),$M$4)*$L$4)),"")</f>
        <v>9.1</v>
      </c>
      <c r="E191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92" spans="2:5">
      <c r="B192" s="2">
        <v>184</v>
      </c>
      <c r="C192" s="3">
        <f>IFERROR(IF(표1_511214[[#This Row],[스테이지]]=1,$K$3,IF($C191&gt;$P$3,($K$3-(표1_511214[[#This Row],[스테이지]]-1)*$L$3),$P$3)),"")</f>
        <v>1.4249999999999998</v>
      </c>
      <c r="D192" s="2">
        <f>IFERROR(($K$4+(QUOTIENT((표1_511214[[#This Row],[스테이지]]-1),$M$4)*$L$4)),"")</f>
        <v>9.1</v>
      </c>
      <c r="E192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93" spans="2:5">
      <c r="B193" s="2">
        <v>185</v>
      </c>
      <c r="C193" s="3">
        <f>IFERROR(IF(표1_511214[[#This Row],[스테이지]]=1,$K$3,IF($C192&gt;$P$3,($K$3-(표1_511214[[#This Row],[스테이지]]-1)*$L$3),$P$3)),"")</f>
        <v>1.3999999999999995</v>
      </c>
      <c r="D193" s="2">
        <f>IFERROR(($K$4+(QUOTIENT((표1_511214[[#This Row],[스테이지]]-1),$M$4)*$L$4)),"")</f>
        <v>9.2000000000000011</v>
      </c>
      <c r="E193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94" spans="2:5">
      <c r="B194" s="2">
        <v>186</v>
      </c>
      <c r="C194" s="3">
        <f>IFERROR(IF(표1_511214[[#This Row],[스테이지]]=1,$K$3,IF($C193&gt;$P$3,($K$3-(표1_511214[[#This Row],[스테이지]]-1)*$L$3),$P$3)),"")</f>
        <v>1.375</v>
      </c>
      <c r="D194" s="2">
        <f>IFERROR(($K$4+(QUOTIENT((표1_511214[[#This Row],[스테이지]]-1),$M$4)*$L$4)),"")</f>
        <v>9.2000000000000011</v>
      </c>
      <c r="E194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95" spans="2:5">
      <c r="B195" s="2">
        <v>187</v>
      </c>
      <c r="C195" s="3">
        <f>IFERROR(IF(표1_511214[[#This Row],[스테이지]]=1,$K$3,IF($C194&gt;$P$3,($K$3-(표1_511214[[#This Row],[스테이지]]-1)*$L$3),$P$3)),"")</f>
        <v>1.3499999999999996</v>
      </c>
      <c r="D195" s="2">
        <f>IFERROR(($K$4+(QUOTIENT((표1_511214[[#This Row],[스테이지]]-1),$M$4)*$L$4)),"")</f>
        <v>9.3000000000000007</v>
      </c>
      <c r="E195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96" spans="2:5">
      <c r="B196" s="2">
        <v>188</v>
      </c>
      <c r="C196" s="3">
        <f>IFERROR(IF(표1_511214[[#This Row],[스테이지]]=1,$K$3,IF($C195&gt;$P$3,($K$3-(표1_511214[[#This Row],[스테이지]]-1)*$L$3),$P$3)),"")</f>
        <v>1.3250000000000002</v>
      </c>
      <c r="D196" s="2">
        <f>IFERROR(($K$4+(QUOTIENT((표1_511214[[#This Row],[스테이지]]-1),$M$4)*$L$4)),"")</f>
        <v>9.3000000000000007</v>
      </c>
      <c r="E196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97" spans="2:5">
      <c r="B197" s="2">
        <v>189</v>
      </c>
      <c r="C197" s="3">
        <f>IFERROR(IF(표1_511214[[#This Row],[스테이지]]=1,$K$3,IF($C196&gt;$P$3,($K$3-(표1_511214[[#This Row],[스테이지]]-1)*$L$3),$P$3)),"")</f>
        <v>1.2999999999999998</v>
      </c>
      <c r="D197" s="2">
        <f>IFERROR(($K$4+(QUOTIENT((표1_511214[[#This Row],[스테이지]]-1),$M$4)*$L$4)),"")</f>
        <v>9.4</v>
      </c>
      <c r="E197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98" spans="2:5">
      <c r="B198" s="2">
        <v>190</v>
      </c>
      <c r="C198" s="3">
        <f>IFERROR(IF(표1_511214[[#This Row],[스테이지]]=1,$K$3,IF($C197&gt;$P$3,($K$3-(표1_511214[[#This Row],[스테이지]]-1)*$L$3),$P$3)),"")</f>
        <v>1.2749999999999995</v>
      </c>
      <c r="D198" s="2">
        <f>IFERROR(($K$4+(QUOTIENT((표1_511214[[#This Row],[스테이지]]-1),$M$4)*$L$4)),"")</f>
        <v>9.4</v>
      </c>
      <c r="E198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199" spans="2:5">
      <c r="B199" s="2">
        <v>191</v>
      </c>
      <c r="C199" s="3">
        <f>IFERROR(IF(표1_511214[[#This Row],[스테이지]]=1,$K$3,IF($C198&gt;$P$3,($K$3-(표1_511214[[#This Row],[스테이지]]-1)*$L$3),$P$3)),"")</f>
        <v>1.25</v>
      </c>
      <c r="D199" s="2">
        <f>IFERROR(($K$4+(QUOTIENT((표1_511214[[#This Row],[스테이지]]-1),$M$4)*$L$4)),"")</f>
        <v>9.5</v>
      </c>
      <c r="E199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200" spans="2:5">
      <c r="B200" s="2">
        <v>192</v>
      </c>
      <c r="C200" s="3">
        <f>IFERROR(IF(표1_511214[[#This Row],[스테이지]]=1,$K$3,IF($C199&gt;$P$3,($K$3-(표1_511214[[#This Row],[스테이지]]-1)*$L$3),$P$3)),"")</f>
        <v>1.2249999999999996</v>
      </c>
      <c r="D200" s="2">
        <f>IFERROR(($K$4+(QUOTIENT((표1_511214[[#This Row],[스테이지]]-1),$M$4)*$L$4)),"")</f>
        <v>9.5</v>
      </c>
      <c r="E200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201" spans="2:5">
      <c r="B201" s="2">
        <v>193</v>
      </c>
      <c r="C201" s="3">
        <f>IFERROR(IF(표1_511214[[#This Row],[스테이지]]=1,$K$3,IF($C200&gt;$P$3,($K$3-(표1_511214[[#This Row],[스테이지]]-1)*$L$3),$P$3)),"")</f>
        <v>1.1999999999999993</v>
      </c>
      <c r="D201" s="2">
        <f>IFERROR(($K$4+(QUOTIENT((표1_511214[[#This Row],[스테이지]]-1),$M$4)*$L$4)),"")</f>
        <v>9.6000000000000014</v>
      </c>
      <c r="E201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202" spans="2:5">
      <c r="B202" s="2">
        <v>194</v>
      </c>
      <c r="C202" s="3">
        <f>IFERROR(IF(표1_511214[[#This Row],[스테이지]]=1,$K$3,IF($C201&gt;$P$3,($K$3-(표1_511214[[#This Row],[스테이지]]-1)*$L$3),$P$3)),"")</f>
        <v>1.1749999999999998</v>
      </c>
      <c r="D202" s="2">
        <f>IFERROR(($K$4+(QUOTIENT((표1_511214[[#This Row],[스테이지]]-1),$M$4)*$L$4)),"")</f>
        <v>9.6000000000000014</v>
      </c>
      <c r="E202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203" spans="2:5">
      <c r="B203" s="2">
        <v>195</v>
      </c>
      <c r="C203" s="3">
        <f>IFERROR(IF(표1_511214[[#This Row],[스테이지]]=1,$K$3,IF($C202&gt;$P$3,($K$3-(표1_511214[[#This Row],[스테이지]]-1)*$L$3),$P$3)),"")</f>
        <v>1.1499999999999995</v>
      </c>
      <c r="D203" s="2">
        <f>IFERROR(($K$4+(QUOTIENT((표1_511214[[#This Row],[스테이지]]-1),$M$4)*$L$4)),"")</f>
        <v>9.7000000000000011</v>
      </c>
      <c r="E203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204" spans="2:5">
      <c r="B204" s="2">
        <v>196</v>
      </c>
      <c r="C204" s="3">
        <f>IFERROR(IF(표1_511214[[#This Row],[스테이지]]=1,$K$3,IF($C203&gt;$P$3,($K$3-(표1_511214[[#This Row],[스테이지]]-1)*$L$3),$P$3)),"")</f>
        <v>1.125</v>
      </c>
      <c r="D204" s="2">
        <f>IFERROR(($K$4+(QUOTIENT((표1_511214[[#This Row],[스테이지]]-1),$M$4)*$L$4)),"")</f>
        <v>9.7000000000000011</v>
      </c>
      <c r="E204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205" spans="2:5">
      <c r="B205" s="2">
        <v>197</v>
      </c>
      <c r="C205" s="3">
        <f>IFERROR(IF(표1_511214[[#This Row],[스테이지]]=1,$K$3,IF($C204&gt;$P$3,($K$3-(표1_511214[[#This Row],[스테이지]]-1)*$L$3),$P$3)),"")</f>
        <v>1.0999999999999996</v>
      </c>
      <c r="D205" s="2">
        <f>IFERROR(($K$4+(QUOTIENT((표1_511214[[#This Row],[스테이지]]-1),$M$4)*$L$4)),"")</f>
        <v>9.8000000000000007</v>
      </c>
      <c r="E205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206" spans="2:5">
      <c r="B206" s="2">
        <v>198</v>
      </c>
      <c r="C206" s="3">
        <f>IFERROR(IF(표1_511214[[#This Row],[스테이지]]=1,$K$3,IF($C205&gt;$P$3,($K$3-(표1_511214[[#This Row],[스테이지]]-1)*$L$3),$P$3)),"")</f>
        <v>1.0749999999999993</v>
      </c>
      <c r="D206" s="2">
        <f>IFERROR(($K$4+(QUOTIENT((표1_511214[[#This Row],[스테이지]]-1),$M$4)*$L$4)),"")</f>
        <v>9.8000000000000007</v>
      </c>
      <c r="E206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207" spans="2:5">
      <c r="B207" s="2">
        <v>199</v>
      </c>
      <c r="C207" s="3">
        <f>IFERROR(IF(표1_511214[[#This Row],[스테이지]]=1,$K$3,IF($C206&gt;$P$3,($K$3-(표1_511214[[#This Row],[스테이지]]-1)*$L$3),$P$3)),"")</f>
        <v>1.0499999999999998</v>
      </c>
      <c r="D207" s="2">
        <f>IFERROR(($K$4+(QUOTIENT((표1_511214[[#This Row],[스테이지]]-1),$M$4)*$L$4)),"")</f>
        <v>9.9</v>
      </c>
      <c r="E207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  <row r="208" spans="2:5">
      <c r="B208" s="2">
        <v>200</v>
      </c>
      <c r="C208" s="3">
        <f>IFERROR(IF(표1_511214[[#This Row],[스테이지]]=1,$K$3,IF($C207&gt;$P$3,($K$3-(표1_511214[[#This Row],[스테이지]]-1)*$L$3),$P$3)),"")</f>
        <v>1.0249999999999995</v>
      </c>
      <c r="D208" s="2">
        <f>IFERROR(($K$4+(QUOTIENT((표1_511214[[#This Row],[스테이지]]-1),$M$4)*$L$4)),"")</f>
        <v>9.9</v>
      </c>
      <c r="E208" s="6">
        <f>IFERROR(IF(표1_511214[[#This Row],[기본 장애물 공격 딜레이]]-표1_511214[[#This Row],[장애물 공격 딜레이 보정값]]&lt;$P$3,$P$3,표1_511214[[#This Row],[기본 장애물 공격 딜레이]]-표1_511214[[#This Row],[장애물 공격 딜레이 보정값]]),"")</f>
        <v>1</v>
      </c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8"/>
  <sheetViews>
    <sheetView workbookViewId="0">
      <pane ySplit="8" topLeftCell="A9" activePane="bottomLeft" state="frozen"/>
      <selection activeCell="I1" sqref="I1"/>
      <selection pane="bottomLeft" activeCell="P4" sqref="P4"/>
    </sheetView>
  </sheetViews>
  <sheetFormatPr defaultColWidth="9" defaultRowHeight="16.5"/>
  <cols>
    <col min="1" max="1" width="9" style="1"/>
    <col min="2" max="2" width="10.25" style="1" customWidth="1"/>
    <col min="3" max="3" width="23.5" style="1" bestFit="1" customWidth="1"/>
    <col min="4" max="4" width="25.625" style="1" bestFit="1" customWidth="1"/>
    <col min="5" max="5" width="23.5" style="1" bestFit="1" customWidth="1"/>
    <col min="6" max="10" width="9" style="1"/>
    <col min="11" max="11" width="9.25" style="1" customWidth="1"/>
    <col min="12" max="12" width="9" style="1"/>
    <col min="13" max="13" width="16" style="1" bestFit="1" customWidth="1"/>
    <col min="14" max="16384" width="9" style="1"/>
  </cols>
  <sheetData>
    <row r="2" spans="2:16">
      <c r="B2" s="1" t="s">
        <v>17</v>
      </c>
      <c r="C2" s="31" t="s">
        <v>5</v>
      </c>
      <c r="D2" s="31"/>
      <c r="E2" s="31"/>
      <c r="J2" s="1" t="s">
        <v>25</v>
      </c>
      <c r="K2" s="1" t="s">
        <v>19</v>
      </c>
      <c r="L2" s="1" t="s">
        <v>21</v>
      </c>
      <c r="M2" s="1" t="s">
        <v>91</v>
      </c>
      <c r="O2" s="1" t="s">
        <v>25</v>
      </c>
      <c r="P2" s="1" t="s">
        <v>24</v>
      </c>
    </row>
    <row r="3" spans="2:16">
      <c r="J3" s="1" t="s">
        <v>22</v>
      </c>
      <c r="K3" s="1">
        <f>'00.PlayeTime 계산'!J9</f>
        <v>100</v>
      </c>
      <c r="L3" s="1">
        <f>'00.PlayeTime 계산'!J10</f>
        <v>3</v>
      </c>
      <c r="M3" s="1">
        <f>'00.PlayeTime 계산'!J13</f>
        <v>0</v>
      </c>
      <c r="O3" s="1" t="s">
        <v>30</v>
      </c>
      <c r="P3" s="1">
        <f>'00.PlayeTime 계산'!J15</f>
        <v>2000</v>
      </c>
    </row>
    <row r="4" spans="2:16">
      <c r="B4" s="1" t="s">
        <v>18</v>
      </c>
      <c r="J4" s="1" t="s">
        <v>20</v>
      </c>
      <c r="K4" s="1">
        <f>'00.PlayeTime 계산'!J11</f>
        <v>0</v>
      </c>
      <c r="L4" s="1">
        <f>'00.PlayeTime 계산'!J12</f>
        <v>20</v>
      </c>
      <c r="M4" s="1">
        <f>'00.PlayeTime 계산'!J14</f>
        <v>10</v>
      </c>
      <c r="O4" s="1" t="s">
        <v>69</v>
      </c>
      <c r="P4" s="1">
        <v>0</v>
      </c>
    </row>
    <row r="8" spans="2:16">
      <c r="B8" s="2" t="s">
        <v>69</v>
      </c>
      <c r="C8" s="2" t="s">
        <v>66</v>
      </c>
      <c r="D8" s="2" t="s">
        <v>67</v>
      </c>
      <c r="E8" s="4" t="s">
        <v>68</v>
      </c>
    </row>
    <row r="9" spans="2:16">
      <c r="B9" s="2">
        <v>1</v>
      </c>
      <c r="C9" s="2">
        <f>IFERROR(IF(표1_51121417[[#This Row],[레벨]]=1,$K$3,IF($C8&lt;$P$3,($K$3+(표1_51121417[[#This Row],[레벨]]-1)*$L$3),$P$3)),"")</f>
        <v>100</v>
      </c>
      <c r="D9" s="2">
        <f>IFERROR(($K$4+(QUOTIENT((표1_51121417[[#This Row],[레벨]]-1),$M$4)*$L$4)),"")</f>
        <v>0</v>
      </c>
      <c r="E9" s="5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100</v>
      </c>
    </row>
    <row r="10" spans="2:16">
      <c r="B10" s="2">
        <v>2</v>
      </c>
      <c r="C10" s="2">
        <f>IFERROR(IF(표1_51121417[[#This Row],[레벨]]=1,$K$3,IF($C9&lt;$P$3,($K$3+(표1_51121417[[#This Row],[레벨]]-1)*$L$3),$P$3)),"")</f>
        <v>103</v>
      </c>
      <c r="D10" s="2">
        <f>IFERROR(($K$4+(QUOTIENT((표1_51121417[[#This Row],[레벨]]-1),$M$4)*$L$4)),"")</f>
        <v>0</v>
      </c>
      <c r="E10" s="5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103</v>
      </c>
    </row>
    <row r="11" spans="2:16">
      <c r="B11" s="2">
        <v>3</v>
      </c>
      <c r="C11" s="3">
        <f>IFERROR(IF(표1_51121417[[#This Row],[레벨]]=1,$K$3,IF($C10&lt;$P$3,($K$3+(표1_51121417[[#This Row],[레벨]]-1)*$L$3),$P$3)),"")</f>
        <v>106</v>
      </c>
      <c r="D11" s="2">
        <f>IFERROR(($K$4+(QUOTIENT((표1_51121417[[#This Row],[레벨]]-1),$M$4)*$L$4)),"")</f>
        <v>0</v>
      </c>
      <c r="E11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106</v>
      </c>
    </row>
    <row r="12" spans="2:16">
      <c r="B12" s="2">
        <v>4</v>
      </c>
      <c r="C12" s="3">
        <f>IFERROR(IF(표1_51121417[[#This Row],[레벨]]=1,$K$3,IF($C11&lt;$P$3,($K$3+(표1_51121417[[#This Row],[레벨]]-1)*$L$3),$P$3)),"")</f>
        <v>109</v>
      </c>
      <c r="D12" s="2">
        <f>IFERROR(($K$4+(QUOTIENT((표1_51121417[[#This Row],[레벨]]-1),$M$4)*$L$4)),"")</f>
        <v>0</v>
      </c>
      <c r="E12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109</v>
      </c>
    </row>
    <row r="13" spans="2:16">
      <c r="B13" s="2">
        <v>5</v>
      </c>
      <c r="C13" s="3">
        <f>IFERROR(IF(표1_51121417[[#This Row],[레벨]]=1,$K$3,IF($C12&lt;$P$3,($K$3+(표1_51121417[[#This Row],[레벨]]-1)*$L$3),$P$3)),"")</f>
        <v>112</v>
      </c>
      <c r="D13" s="2">
        <f>IFERROR(($K$4+(QUOTIENT((표1_51121417[[#This Row],[레벨]]-1),$M$4)*$L$4)),"")</f>
        <v>0</v>
      </c>
      <c r="E13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112</v>
      </c>
    </row>
    <row r="14" spans="2:16">
      <c r="B14" s="2">
        <v>6</v>
      </c>
      <c r="C14" s="3">
        <f>IFERROR(IF(표1_51121417[[#This Row],[레벨]]=1,$K$3,IF($C13&lt;$P$3,($K$3+(표1_51121417[[#This Row],[레벨]]-1)*$L$3),$P$3)),"")</f>
        <v>115</v>
      </c>
      <c r="D14" s="2">
        <f>IFERROR(($K$4+(QUOTIENT((표1_51121417[[#This Row],[레벨]]-1),$M$4)*$L$4)),"")</f>
        <v>0</v>
      </c>
      <c r="E14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115</v>
      </c>
    </row>
    <row r="15" spans="2:16">
      <c r="B15" s="2">
        <v>7</v>
      </c>
      <c r="C15" s="3">
        <f>IFERROR(IF(표1_51121417[[#This Row],[레벨]]=1,$K$3,IF($C14&lt;$P$3,($K$3+(표1_51121417[[#This Row],[레벨]]-1)*$L$3),$P$3)),"")</f>
        <v>118</v>
      </c>
      <c r="D15" s="2">
        <f>IFERROR(($K$4+(QUOTIENT((표1_51121417[[#This Row],[레벨]]-1),$M$4)*$L$4)),"")</f>
        <v>0</v>
      </c>
      <c r="E15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118</v>
      </c>
    </row>
    <row r="16" spans="2:16">
      <c r="B16" s="2">
        <v>8</v>
      </c>
      <c r="C16" s="3">
        <f>IFERROR(IF(표1_51121417[[#This Row],[레벨]]=1,$K$3,IF($C15&lt;$P$3,($K$3+(표1_51121417[[#This Row],[레벨]]-1)*$L$3),$P$3)),"")</f>
        <v>121</v>
      </c>
      <c r="D16" s="2">
        <f>IFERROR(($K$4+(QUOTIENT((표1_51121417[[#This Row],[레벨]]-1),$M$4)*$L$4)),"")</f>
        <v>0</v>
      </c>
      <c r="E16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121</v>
      </c>
    </row>
    <row r="17" spans="2:5">
      <c r="B17" s="2">
        <v>9</v>
      </c>
      <c r="C17" s="3">
        <f>IFERROR(IF(표1_51121417[[#This Row],[레벨]]=1,$K$3,IF($C16&lt;$P$3,($K$3+(표1_51121417[[#This Row],[레벨]]-1)*$L$3),$P$3)),"")</f>
        <v>124</v>
      </c>
      <c r="D17" s="2">
        <f>IFERROR(($K$4+(QUOTIENT((표1_51121417[[#This Row],[레벨]]-1),$M$4)*$L$4)),"")</f>
        <v>0</v>
      </c>
      <c r="E17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124</v>
      </c>
    </row>
    <row r="18" spans="2:5">
      <c r="B18" s="2">
        <v>10</v>
      </c>
      <c r="C18" s="3">
        <f>IFERROR(IF(표1_51121417[[#This Row],[레벨]]=1,$K$3,IF($C17&lt;$P$3,($K$3+(표1_51121417[[#This Row],[레벨]]-1)*$L$3),$P$3)),"")</f>
        <v>127</v>
      </c>
      <c r="D18" s="2">
        <f>IFERROR(($K$4+(QUOTIENT((표1_51121417[[#This Row],[레벨]]-1),$M$4)*$L$4)),"")</f>
        <v>0</v>
      </c>
      <c r="E18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127</v>
      </c>
    </row>
    <row r="19" spans="2:5">
      <c r="B19" s="2">
        <v>11</v>
      </c>
      <c r="C19" s="3">
        <f>IFERROR(IF(표1_51121417[[#This Row],[레벨]]=1,$K$3,IF($C18&lt;$P$3,($K$3+(표1_51121417[[#This Row],[레벨]]-1)*$L$3),$P$3)),"")</f>
        <v>130</v>
      </c>
      <c r="D19" s="2">
        <f>IFERROR(($K$4+(QUOTIENT((표1_51121417[[#This Row],[레벨]]-1),$M$4)*$L$4)),"")</f>
        <v>20</v>
      </c>
      <c r="E19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150</v>
      </c>
    </row>
    <row r="20" spans="2:5">
      <c r="B20" s="2">
        <v>12</v>
      </c>
      <c r="C20" s="3">
        <f>IFERROR(IF(표1_51121417[[#This Row],[레벨]]=1,$K$3,IF($C19&lt;$P$3,($K$3+(표1_51121417[[#This Row],[레벨]]-1)*$L$3),$P$3)),"")</f>
        <v>133</v>
      </c>
      <c r="D20" s="2">
        <f>IFERROR(($K$4+(QUOTIENT((표1_51121417[[#This Row],[레벨]]-1),$M$4)*$L$4)),"")</f>
        <v>20</v>
      </c>
      <c r="E20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153</v>
      </c>
    </row>
    <row r="21" spans="2:5">
      <c r="B21" s="2">
        <v>13</v>
      </c>
      <c r="C21" s="3">
        <f>IFERROR(IF(표1_51121417[[#This Row],[레벨]]=1,$K$3,IF($C20&lt;$P$3,($K$3+(표1_51121417[[#This Row],[레벨]]-1)*$L$3),$P$3)),"")</f>
        <v>136</v>
      </c>
      <c r="D21" s="2">
        <f>IFERROR(($K$4+(QUOTIENT((표1_51121417[[#This Row],[레벨]]-1),$M$4)*$L$4)),"")</f>
        <v>20</v>
      </c>
      <c r="E21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156</v>
      </c>
    </row>
    <row r="22" spans="2:5">
      <c r="B22" s="2">
        <v>14</v>
      </c>
      <c r="C22" s="3">
        <f>IFERROR(IF(표1_51121417[[#This Row],[레벨]]=1,$K$3,IF($C21&lt;$P$3,($K$3+(표1_51121417[[#This Row],[레벨]]-1)*$L$3),$P$3)),"")</f>
        <v>139</v>
      </c>
      <c r="D22" s="2">
        <f>IFERROR(($K$4+(QUOTIENT((표1_51121417[[#This Row],[레벨]]-1),$M$4)*$L$4)),"")</f>
        <v>20</v>
      </c>
      <c r="E22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159</v>
      </c>
    </row>
    <row r="23" spans="2:5">
      <c r="B23" s="2">
        <v>15</v>
      </c>
      <c r="C23" s="3">
        <f>IFERROR(IF(표1_51121417[[#This Row],[레벨]]=1,$K$3,IF($C22&lt;$P$3,($K$3+(표1_51121417[[#This Row],[레벨]]-1)*$L$3),$P$3)),"")</f>
        <v>142</v>
      </c>
      <c r="D23" s="2">
        <f>IFERROR(($K$4+(QUOTIENT((표1_51121417[[#This Row],[레벨]]-1),$M$4)*$L$4)),"")</f>
        <v>20</v>
      </c>
      <c r="E23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162</v>
      </c>
    </row>
    <row r="24" spans="2:5">
      <c r="B24" s="2">
        <v>16</v>
      </c>
      <c r="C24" s="3">
        <f>IFERROR(IF(표1_51121417[[#This Row],[레벨]]=1,$K$3,IF($C23&lt;$P$3,($K$3+(표1_51121417[[#This Row],[레벨]]-1)*$L$3),$P$3)),"")</f>
        <v>145</v>
      </c>
      <c r="D24" s="2">
        <f>IFERROR(($K$4+(QUOTIENT((표1_51121417[[#This Row],[레벨]]-1),$M$4)*$L$4)),"")</f>
        <v>20</v>
      </c>
      <c r="E24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165</v>
      </c>
    </row>
    <row r="25" spans="2:5">
      <c r="B25" s="2">
        <v>17</v>
      </c>
      <c r="C25" s="3">
        <f>IFERROR(IF(표1_51121417[[#This Row],[레벨]]=1,$K$3,IF($C24&lt;$P$3,($K$3+(표1_51121417[[#This Row],[레벨]]-1)*$L$3),$P$3)),"")</f>
        <v>148</v>
      </c>
      <c r="D25" s="2">
        <f>IFERROR(($K$4+(QUOTIENT((표1_51121417[[#This Row],[레벨]]-1),$M$4)*$L$4)),"")</f>
        <v>20</v>
      </c>
      <c r="E25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168</v>
      </c>
    </row>
    <row r="26" spans="2:5">
      <c r="B26" s="2">
        <v>18</v>
      </c>
      <c r="C26" s="3">
        <f>IFERROR(IF(표1_51121417[[#This Row],[레벨]]=1,$K$3,IF($C25&lt;$P$3,($K$3+(표1_51121417[[#This Row],[레벨]]-1)*$L$3),$P$3)),"")</f>
        <v>151</v>
      </c>
      <c r="D26" s="2">
        <f>IFERROR(($K$4+(QUOTIENT((표1_51121417[[#This Row],[레벨]]-1),$M$4)*$L$4)),"")</f>
        <v>20</v>
      </c>
      <c r="E26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171</v>
      </c>
    </row>
    <row r="27" spans="2:5">
      <c r="B27" s="2">
        <v>19</v>
      </c>
      <c r="C27" s="3">
        <f>IFERROR(IF(표1_51121417[[#This Row],[레벨]]=1,$K$3,IF($C26&lt;$P$3,($K$3+(표1_51121417[[#This Row],[레벨]]-1)*$L$3),$P$3)),"")</f>
        <v>154</v>
      </c>
      <c r="D27" s="2">
        <f>IFERROR(($K$4+(QUOTIENT((표1_51121417[[#This Row],[레벨]]-1),$M$4)*$L$4)),"")</f>
        <v>20</v>
      </c>
      <c r="E27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174</v>
      </c>
    </row>
    <row r="28" spans="2:5">
      <c r="B28" s="2">
        <v>20</v>
      </c>
      <c r="C28" s="3">
        <f>IFERROR(IF(표1_51121417[[#This Row],[레벨]]=1,$K$3,IF($C27&lt;$P$3,($K$3+(표1_51121417[[#This Row],[레벨]]-1)*$L$3),$P$3)),"")</f>
        <v>157</v>
      </c>
      <c r="D28" s="2">
        <f>IFERROR(($K$4+(QUOTIENT((표1_51121417[[#This Row],[레벨]]-1),$M$4)*$L$4)),"")</f>
        <v>20</v>
      </c>
      <c r="E28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177</v>
      </c>
    </row>
    <row r="29" spans="2:5">
      <c r="B29" s="2">
        <v>21</v>
      </c>
      <c r="C29" s="3">
        <f>IFERROR(IF(표1_51121417[[#This Row],[레벨]]=1,$K$3,IF($C28&lt;$P$3,($K$3+(표1_51121417[[#This Row],[레벨]]-1)*$L$3),$P$3)),"")</f>
        <v>160</v>
      </c>
      <c r="D29" s="2">
        <f>IFERROR(($K$4+(QUOTIENT((표1_51121417[[#This Row],[레벨]]-1),$M$4)*$L$4)),"")</f>
        <v>40</v>
      </c>
      <c r="E29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200</v>
      </c>
    </row>
    <row r="30" spans="2:5">
      <c r="B30" s="2">
        <v>22</v>
      </c>
      <c r="C30" s="3">
        <f>IFERROR(IF(표1_51121417[[#This Row],[레벨]]=1,$K$3,IF($C29&lt;$P$3,($K$3+(표1_51121417[[#This Row],[레벨]]-1)*$L$3),$P$3)),"")</f>
        <v>163</v>
      </c>
      <c r="D30" s="2">
        <f>IFERROR(($K$4+(QUOTIENT((표1_51121417[[#This Row],[레벨]]-1),$M$4)*$L$4)),"")</f>
        <v>40</v>
      </c>
      <c r="E30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203</v>
      </c>
    </row>
    <row r="31" spans="2:5">
      <c r="B31" s="2">
        <v>23</v>
      </c>
      <c r="C31" s="3">
        <f>IFERROR(IF(표1_51121417[[#This Row],[레벨]]=1,$K$3,IF($C30&lt;$P$3,($K$3+(표1_51121417[[#This Row],[레벨]]-1)*$L$3),$P$3)),"")</f>
        <v>166</v>
      </c>
      <c r="D31" s="2">
        <f>IFERROR(($K$4+(QUOTIENT((표1_51121417[[#This Row],[레벨]]-1),$M$4)*$L$4)),"")</f>
        <v>40</v>
      </c>
      <c r="E31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206</v>
      </c>
    </row>
    <row r="32" spans="2:5">
      <c r="B32" s="2">
        <v>24</v>
      </c>
      <c r="C32" s="3">
        <f>IFERROR(IF(표1_51121417[[#This Row],[레벨]]=1,$K$3,IF($C31&lt;$P$3,($K$3+(표1_51121417[[#This Row],[레벨]]-1)*$L$3),$P$3)),"")</f>
        <v>169</v>
      </c>
      <c r="D32" s="2">
        <f>IFERROR(($K$4+(QUOTIENT((표1_51121417[[#This Row],[레벨]]-1),$M$4)*$L$4)),"")</f>
        <v>40</v>
      </c>
      <c r="E32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209</v>
      </c>
    </row>
    <row r="33" spans="2:5">
      <c r="B33" s="2">
        <v>25</v>
      </c>
      <c r="C33" s="3">
        <f>IFERROR(IF(표1_51121417[[#This Row],[레벨]]=1,$K$3,IF($C32&lt;$P$3,($K$3+(표1_51121417[[#This Row],[레벨]]-1)*$L$3),$P$3)),"")</f>
        <v>172</v>
      </c>
      <c r="D33" s="2">
        <f>IFERROR(($K$4+(QUOTIENT((표1_51121417[[#This Row],[레벨]]-1),$M$4)*$L$4)),"")</f>
        <v>40</v>
      </c>
      <c r="E33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212</v>
      </c>
    </row>
    <row r="34" spans="2:5">
      <c r="B34" s="2">
        <v>26</v>
      </c>
      <c r="C34" s="3">
        <f>IFERROR(IF(표1_51121417[[#This Row],[레벨]]=1,$K$3,IF($C33&lt;$P$3,($K$3+(표1_51121417[[#This Row],[레벨]]-1)*$L$3),$P$3)),"")</f>
        <v>175</v>
      </c>
      <c r="D34" s="2">
        <f>IFERROR(($K$4+(QUOTIENT((표1_51121417[[#This Row],[레벨]]-1),$M$4)*$L$4)),"")</f>
        <v>40</v>
      </c>
      <c r="E34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215</v>
      </c>
    </row>
    <row r="35" spans="2:5">
      <c r="B35" s="2">
        <v>27</v>
      </c>
      <c r="C35" s="3">
        <f>IFERROR(IF(표1_51121417[[#This Row],[레벨]]=1,$K$3,IF($C34&lt;$P$3,($K$3+(표1_51121417[[#This Row],[레벨]]-1)*$L$3),$P$3)),"")</f>
        <v>178</v>
      </c>
      <c r="D35" s="2">
        <f>IFERROR(($K$4+(QUOTIENT((표1_51121417[[#This Row],[레벨]]-1),$M$4)*$L$4)),"")</f>
        <v>40</v>
      </c>
      <c r="E35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218</v>
      </c>
    </row>
    <row r="36" spans="2:5">
      <c r="B36" s="2">
        <v>28</v>
      </c>
      <c r="C36" s="3">
        <f>IFERROR(IF(표1_51121417[[#This Row],[레벨]]=1,$K$3,IF($C35&lt;$P$3,($K$3+(표1_51121417[[#This Row],[레벨]]-1)*$L$3),$P$3)),"")</f>
        <v>181</v>
      </c>
      <c r="D36" s="2">
        <f>IFERROR(($K$4+(QUOTIENT((표1_51121417[[#This Row],[레벨]]-1),$M$4)*$L$4)),"")</f>
        <v>40</v>
      </c>
      <c r="E36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221</v>
      </c>
    </row>
    <row r="37" spans="2:5">
      <c r="B37" s="2">
        <v>29</v>
      </c>
      <c r="C37" s="3">
        <f>IFERROR(IF(표1_51121417[[#This Row],[레벨]]=1,$K$3,IF($C36&lt;$P$3,($K$3+(표1_51121417[[#This Row],[레벨]]-1)*$L$3),$P$3)),"")</f>
        <v>184</v>
      </c>
      <c r="D37" s="2">
        <f>IFERROR(($K$4+(QUOTIENT((표1_51121417[[#This Row],[레벨]]-1),$M$4)*$L$4)),"")</f>
        <v>40</v>
      </c>
      <c r="E37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224</v>
      </c>
    </row>
    <row r="38" spans="2:5">
      <c r="B38" s="2">
        <v>30</v>
      </c>
      <c r="C38" s="3">
        <f>IFERROR(IF(표1_51121417[[#This Row],[레벨]]=1,$K$3,IF($C37&lt;$P$3,($K$3+(표1_51121417[[#This Row],[레벨]]-1)*$L$3),$P$3)),"")</f>
        <v>187</v>
      </c>
      <c r="D38" s="2">
        <f>IFERROR(($K$4+(QUOTIENT((표1_51121417[[#This Row],[레벨]]-1),$M$4)*$L$4)),"")</f>
        <v>40</v>
      </c>
      <c r="E38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227</v>
      </c>
    </row>
    <row r="39" spans="2:5">
      <c r="B39" s="2">
        <v>31</v>
      </c>
      <c r="C39" s="3">
        <f>IFERROR(IF(표1_51121417[[#This Row],[레벨]]=1,$K$3,IF($C38&lt;$P$3,($K$3+(표1_51121417[[#This Row],[레벨]]-1)*$L$3),$P$3)),"")</f>
        <v>190</v>
      </c>
      <c r="D39" s="2">
        <f>IFERROR(($K$4+(QUOTIENT((표1_51121417[[#This Row],[레벨]]-1),$M$4)*$L$4)),"")</f>
        <v>60</v>
      </c>
      <c r="E39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250</v>
      </c>
    </row>
    <row r="40" spans="2:5">
      <c r="B40" s="2">
        <v>32</v>
      </c>
      <c r="C40" s="3">
        <f>IFERROR(IF(표1_51121417[[#This Row],[레벨]]=1,$K$3,IF($C39&lt;$P$3,($K$3+(표1_51121417[[#This Row],[레벨]]-1)*$L$3),$P$3)),"")</f>
        <v>193</v>
      </c>
      <c r="D40" s="2">
        <f>IFERROR(($K$4+(QUOTIENT((표1_51121417[[#This Row],[레벨]]-1),$M$4)*$L$4)),"")</f>
        <v>60</v>
      </c>
      <c r="E40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253</v>
      </c>
    </row>
    <row r="41" spans="2:5">
      <c r="B41" s="2">
        <v>33</v>
      </c>
      <c r="C41" s="3">
        <f>IFERROR(IF(표1_51121417[[#This Row],[레벨]]=1,$K$3,IF($C40&lt;$P$3,($K$3+(표1_51121417[[#This Row],[레벨]]-1)*$L$3),$P$3)),"")</f>
        <v>196</v>
      </c>
      <c r="D41" s="2">
        <f>IFERROR(($K$4+(QUOTIENT((표1_51121417[[#This Row],[레벨]]-1),$M$4)*$L$4)),"")</f>
        <v>60</v>
      </c>
      <c r="E41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256</v>
      </c>
    </row>
    <row r="42" spans="2:5">
      <c r="B42" s="2">
        <v>34</v>
      </c>
      <c r="C42" s="3">
        <f>IFERROR(IF(표1_51121417[[#This Row],[레벨]]=1,$K$3,IF($C41&lt;$P$3,($K$3+(표1_51121417[[#This Row],[레벨]]-1)*$L$3),$P$3)),"")</f>
        <v>199</v>
      </c>
      <c r="D42" s="2">
        <f>IFERROR(($K$4+(QUOTIENT((표1_51121417[[#This Row],[레벨]]-1),$M$4)*$L$4)),"")</f>
        <v>60</v>
      </c>
      <c r="E42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259</v>
      </c>
    </row>
    <row r="43" spans="2:5">
      <c r="B43" s="2">
        <v>35</v>
      </c>
      <c r="C43" s="3">
        <f>IFERROR(IF(표1_51121417[[#This Row],[레벨]]=1,$K$3,IF($C42&lt;$P$3,($K$3+(표1_51121417[[#This Row],[레벨]]-1)*$L$3),$P$3)),"")</f>
        <v>202</v>
      </c>
      <c r="D43" s="2">
        <f>IFERROR(($K$4+(QUOTIENT((표1_51121417[[#This Row],[레벨]]-1),$M$4)*$L$4)),"")</f>
        <v>60</v>
      </c>
      <c r="E43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262</v>
      </c>
    </row>
    <row r="44" spans="2:5">
      <c r="B44" s="2">
        <v>36</v>
      </c>
      <c r="C44" s="3">
        <f>IFERROR(IF(표1_51121417[[#This Row],[레벨]]=1,$K$3,IF($C43&lt;$P$3,($K$3+(표1_51121417[[#This Row],[레벨]]-1)*$L$3),$P$3)),"")</f>
        <v>205</v>
      </c>
      <c r="D44" s="2">
        <f>IFERROR(($K$4+(QUOTIENT((표1_51121417[[#This Row],[레벨]]-1),$M$4)*$L$4)),"")</f>
        <v>60</v>
      </c>
      <c r="E44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265</v>
      </c>
    </row>
    <row r="45" spans="2:5">
      <c r="B45" s="2">
        <v>37</v>
      </c>
      <c r="C45" s="3">
        <f>IFERROR(IF(표1_51121417[[#This Row],[레벨]]=1,$K$3,IF($C44&lt;$P$3,($K$3+(표1_51121417[[#This Row],[레벨]]-1)*$L$3),$P$3)),"")</f>
        <v>208</v>
      </c>
      <c r="D45" s="2">
        <f>IFERROR(($K$4+(QUOTIENT((표1_51121417[[#This Row],[레벨]]-1),$M$4)*$L$4)),"")</f>
        <v>60</v>
      </c>
      <c r="E45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268</v>
      </c>
    </row>
    <row r="46" spans="2:5">
      <c r="B46" s="2">
        <v>38</v>
      </c>
      <c r="C46" s="3">
        <f>IFERROR(IF(표1_51121417[[#This Row],[레벨]]=1,$K$3,IF($C45&lt;$P$3,($K$3+(표1_51121417[[#This Row],[레벨]]-1)*$L$3),$P$3)),"")</f>
        <v>211</v>
      </c>
      <c r="D46" s="2">
        <f>IFERROR(($K$4+(QUOTIENT((표1_51121417[[#This Row],[레벨]]-1),$M$4)*$L$4)),"")</f>
        <v>60</v>
      </c>
      <c r="E46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271</v>
      </c>
    </row>
    <row r="47" spans="2:5">
      <c r="B47" s="2">
        <v>39</v>
      </c>
      <c r="C47" s="3">
        <f>IFERROR(IF(표1_51121417[[#This Row],[레벨]]=1,$K$3,IF($C46&lt;$P$3,($K$3+(표1_51121417[[#This Row],[레벨]]-1)*$L$3),$P$3)),"")</f>
        <v>214</v>
      </c>
      <c r="D47" s="2">
        <f>IFERROR(($K$4+(QUOTIENT((표1_51121417[[#This Row],[레벨]]-1),$M$4)*$L$4)),"")</f>
        <v>60</v>
      </c>
      <c r="E47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274</v>
      </c>
    </row>
    <row r="48" spans="2:5">
      <c r="B48" s="2">
        <v>40</v>
      </c>
      <c r="C48" s="3">
        <f>IFERROR(IF(표1_51121417[[#This Row],[레벨]]=1,$K$3,IF($C47&lt;$P$3,($K$3+(표1_51121417[[#This Row],[레벨]]-1)*$L$3),$P$3)),"")</f>
        <v>217</v>
      </c>
      <c r="D48" s="2">
        <f>IFERROR(($K$4+(QUOTIENT((표1_51121417[[#This Row],[레벨]]-1),$M$4)*$L$4)),"")</f>
        <v>60</v>
      </c>
      <c r="E48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277</v>
      </c>
    </row>
    <row r="49" spans="2:5">
      <c r="B49" s="2">
        <v>41</v>
      </c>
      <c r="C49" s="3">
        <f>IFERROR(IF(표1_51121417[[#This Row],[레벨]]=1,$K$3,IF($C48&lt;$P$3,($K$3+(표1_51121417[[#This Row],[레벨]]-1)*$L$3),$P$3)),"")</f>
        <v>220</v>
      </c>
      <c r="D49" s="2">
        <f>IFERROR(($K$4+(QUOTIENT((표1_51121417[[#This Row],[레벨]]-1),$M$4)*$L$4)),"")</f>
        <v>80</v>
      </c>
      <c r="E49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300</v>
      </c>
    </row>
    <row r="50" spans="2:5">
      <c r="B50" s="2">
        <v>42</v>
      </c>
      <c r="C50" s="3">
        <f>IFERROR(IF(표1_51121417[[#This Row],[레벨]]=1,$K$3,IF($C49&lt;$P$3,($K$3+(표1_51121417[[#This Row],[레벨]]-1)*$L$3),$P$3)),"")</f>
        <v>223</v>
      </c>
      <c r="D50" s="2">
        <f>IFERROR(($K$4+(QUOTIENT((표1_51121417[[#This Row],[레벨]]-1),$M$4)*$L$4)),"")</f>
        <v>80</v>
      </c>
      <c r="E50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303</v>
      </c>
    </row>
    <row r="51" spans="2:5">
      <c r="B51" s="2">
        <v>43</v>
      </c>
      <c r="C51" s="3">
        <f>IFERROR(IF(표1_51121417[[#This Row],[레벨]]=1,$K$3,IF($C50&lt;$P$3,($K$3+(표1_51121417[[#This Row],[레벨]]-1)*$L$3),$P$3)),"")</f>
        <v>226</v>
      </c>
      <c r="D51" s="2">
        <f>IFERROR(($K$4+(QUOTIENT((표1_51121417[[#This Row],[레벨]]-1),$M$4)*$L$4)),"")</f>
        <v>80</v>
      </c>
      <c r="E51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306</v>
      </c>
    </row>
    <row r="52" spans="2:5">
      <c r="B52" s="2">
        <v>44</v>
      </c>
      <c r="C52" s="3">
        <f>IFERROR(IF(표1_51121417[[#This Row],[레벨]]=1,$K$3,IF($C51&lt;$P$3,($K$3+(표1_51121417[[#This Row],[레벨]]-1)*$L$3),$P$3)),"")</f>
        <v>229</v>
      </c>
      <c r="D52" s="2">
        <f>IFERROR(($K$4+(QUOTIENT((표1_51121417[[#This Row],[레벨]]-1),$M$4)*$L$4)),"")</f>
        <v>80</v>
      </c>
      <c r="E52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309</v>
      </c>
    </row>
    <row r="53" spans="2:5">
      <c r="B53" s="2">
        <v>45</v>
      </c>
      <c r="C53" s="3">
        <f>IFERROR(IF(표1_51121417[[#This Row],[레벨]]=1,$K$3,IF($C52&lt;$P$3,($K$3+(표1_51121417[[#This Row],[레벨]]-1)*$L$3),$P$3)),"")</f>
        <v>232</v>
      </c>
      <c r="D53" s="2">
        <f>IFERROR(($K$4+(QUOTIENT((표1_51121417[[#This Row],[레벨]]-1),$M$4)*$L$4)),"")</f>
        <v>80</v>
      </c>
      <c r="E53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312</v>
      </c>
    </row>
    <row r="54" spans="2:5">
      <c r="B54" s="2">
        <v>46</v>
      </c>
      <c r="C54" s="3">
        <f>IFERROR(IF(표1_51121417[[#This Row],[레벨]]=1,$K$3,IF($C53&lt;$P$3,($K$3+(표1_51121417[[#This Row],[레벨]]-1)*$L$3),$P$3)),"")</f>
        <v>235</v>
      </c>
      <c r="D54" s="2">
        <f>IFERROR(($K$4+(QUOTIENT((표1_51121417[[#This Row],[레벨]]-1),$M$4)*$L$4)),"")</f>
        <v>80</v>
      </c>
      <c r="E54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315</v>
      </c>
    </row>
    <row r="55" spans="2:5">
      <c r="B55" s="2">
        <v>47</v>
      </c>
      <c r="C55" s="3">
        <f>IFERROR(IF(표1_51121417[[#This Row],[레벨]]=1,$K$3,IF($C54&lt;$P$3,($K$3+(표1_51121417[[#This Row],[레벨]]-1)*$L$3),$P$3)),"")</f>
        <v>238</v>
      </c>
      <c r="D55" s="2">
        <f>IFERROR(($K$4+(QUOTIENT((표1_51121417[[#This Row],[레벨]]-1),$M$4)*$L$4)),"")</f>
        <v>80</v>
      </c>
      <c r="E55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318</v>
      </c>
    </row>
    <row r="56" spans="2:5">
      <c r="B56" s="2">
        <v>48</v>
      </c>
      <c r="C56" s="3">
        <f>IFERROR(IF(표1_51121417[[#This Row],[레벨]]=1,$K$3,IF($C55&lt;$P$3,($K$3+(표1_51121417[[#This Row],[레벨]]-1)*$L$3),$P$3)),"")</f>
        <v>241</v>
      </c>
      <c r="D56" s="2">
        <f>IFERROR(($K$4+(QUOTIENT((표1_51121417[[#This Row],[레벨]]-1),$M$4)*$L$4)),"")</f>
        <v>80</v>
      </c>
      <c r="E56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321</v>
      </c>
    </row>
    <row r="57" spans="2:5">
      <c r="B57" s="2">
        <v>49</v>
      </c>
      <c r="C57" s="3">
        <f>IFERROR(IF(표1_51121417[[#This Row],[레벨]]=1,$K$3,IF($C56&lt;$P$3,($K$3+(표1_51121417[[#This Row],[레벨]]-1)*$L$3),$P$3)),"")</f>
        <v>244</v>
      </c>
      <c r="D57" s="2">
        <f>IFERROR(($K$4+(QUOTIENT((표1_51121417[[#This Row],[레벨]]-1),$M$4)*$L$4)),"")</f>
        <v>80</v>
      </c>
      <c r="E57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324</v>
      </c>
    </row>
    <row r="58" spans="2:5">
      <c r="B58" s="2">
        <v>50</v>
      </c>
      <c r="C58" s="3">
        <f>IFERROR(IF(표1_51121417[[#This Row],[레벨]]=1,$K$3,IF($C57&lt;$P$3,($K$3+(표1_51121417[[#This Row],[레벨]]-1)*$L$3),$P$3)),"")</f>
        <v>247</v>
      </c>
      <c r="D58" s="2">
        <f>IFERROR(($K$4+(QUOTIENT((표1_51121417[[#This Row],[레벨]]-1),$M$4)*$L$4)),"")</f>
        <v>80</v>
      </c>
      <c r="E58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327</v>
      </c>
    </row>
    <row r="59" spans="2:5">
      <c r="B59" s="2">
        <v>51</v>
      </c>
      <c r="C59" s="3">
        <f>IFERROR(IF(표1_51121417[[#This Row],[레벨]]=1,$K$3,IF($C58&lt;$P$3,($K$3+(표1_51121417[[#This Row],[레벨]]-1)*$L$3),$P$3)),"")</f>
        <v>250</v>
      </c>
      <c r="D59" s="2">
        <f>IFERROR(($K$4+(QUOTIENT((표1_51121417[[#This Row],[레벨]]-1),$M$4)*$L$4)),"")</f>
        <v>100</v>
      </c>
      <c r="E59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350</v>
      </c>
    </row>
    <row r="60" spans="2:5">
      <c r="B60" s="2">
        <v>52</v>
      </c>
      <c r="C60" s="3">
        <f>IFERROR(IF(표1_51121417[[#This Row],[레벨]]=1,$K$3,IF($C59&lt;$P$3,($K$3+(표1_51121417[[#This Row],[레벨]]-1)*$L$3),$P$3)),"")</f>
        <v>253</v>
      </c>
      <c r="D60" s="2">
        <f>IFERROR(($K$4+(QUOTIENT((표1_51121417[[#This Row],[레벨]]-1),$M$4)*$L$4)),"")</f>
        <v>100</v>
      </c>
      <c r="E60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353</v>
      </c>
    </row>
    <row r="61" spans="2:5">
      <c r="B61" s="2">
        <v>53</v>
      </c>
      <c r="C61" s="3">
        <f>IFERROR(IF(표1_51121417[[#This Row],[레벨]]=1,$K$3,IF($C60&lt;$P$3,($K$3+(표1_51121417[[#This Row],[레벨]]-1)*$L$3),$P$3)),"")</f>
        <v>256</v>
      </c>
      <c r="D61" s="2">
        <f>IFERROR(($K$4+(QUOTIENT((표1_51121417[[#This Row],[레벨]]-1),$M$4)*$L$4)),"")</f>
        <v>100</v>
      </c>
      <c r="E61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356</v>
      </c>
    </row>
    <row r="62" spans="2:5">
      <c r="B62" s="2">
        <v>54</v>
      </c>
      <c r="C62" s="3">
        <f>IFERROR(IF(표1_51121417[[#This Row],[레벨]]=1,$K$3,IF($C61&lt;$P$3,($K$3+(표1_51121417[[#This Row],[레벨]]-1)*$L$3),$P$3)),"")</f>
        <v>259</v>
      </c>
      <c r="D62" s="2">
        <f>IFERROR(($K$4+(QUOTIENT((표1_51121417[[#This Row],[레벨]]-1),$M$4)*$L$4)),"")</f>
        <v>100</v>
      </c>
      <c r="E62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359</v>
      </c>
    </row>
    <row r="63" spans="2:5">
      <c r="B63" s="2">
        <v>55</v>
      </c>
      <c r="C63" s="3">
        <f>IFERROR(IF(표1_51121417[[#This Row],[레벨]]=1,$K$3,IF($C62&lt;$P$3,($K$3+(표1_51121417[[#This Row],[레벨]]-1)*$L$3),$P$3)),"")</f>
        <v>262</v>
      </c>
      <c r="D63" s="2">
        <f>IFERROR(($K$4+(QUOTIENT((표1_51121417[[#This Row],[레벨]]-1),$M$4)*$L$4)),"")</f>
        <v>100</v>
      </c>
      <c r="E63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362</v>
      </c>
    </row>
    <row r="64" spans="2:5">
      <c r="B64" s="2">
        <v>56</v>
      </c>
      <c r="C64" s="3">
        <f>IFERROR(IF(표1_51121417[[#This Row],[레벨]]=1,$K$3,IF($C63&lt;$P$3,($K$3+(표1_51121417[[#This Row],[레벨]]-1)*$L$3),$P$3)),"")</f>
        <v>265</v>
      </c>
      <c r="D64" s="2">
        <f>IFERROR(($K$4+(QUOTIENT((표1_51121417[[#This Row],[레벨]]-1),$M$4)*$L$4)),"")</f>
        <v>100</v>
      </c>
      <c r="E64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365</v>
      </c>
    </row>
    <row r="65" spans="2:5">
      <c r="B65" s="2">
        <v>57</v>
      </c>
      <c r="C65" s="3">
        <f>IFERROR(IF(표1_51121417[[#This Row],[레벨]]=1,$K$3,IF($C64&lt;$P$3,($K$3+(표1_51121417[[#This Row],[레벨]]-1)*$L$3),$P$3)),"")</f>
        <v>268</v>
      </c>
      <c r="D65" s="2">
        <f>IFERROR(($K$4+(QUOTIENT((표1_51121417[[#This Row],[레벨]]-1),$M$4)*$L$4)),"")</f>
        <v>100</v>
      </c>
      <c r="E65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368</v>
      </c>
    </row>
    <row r="66" spans="2:5">
      <c r="B66" s="2">
        <v>58</v>
      </c>
      <c r="C66" s="3">
        <f>IFERROR(IF(표1_51121417[[#This Row],[레벨]]=1,$K$3,IF($C65&lt;$P$3,($K$3+(표1_51121417[[#This Row],[레벨]]-1)*$L$3),$P$3)),"")</f>
        <v>271</v>
      </c>
      <c r="D66" s="2">
        <f>IFERROR(($K$4+(QUOTIENT((표1_51121417[[#This Row],[레벨]]-1),$M$4)*$L$4)),"")</f>
        <v>100</v>
      </c>
      <c r="E66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371</v>
      </c>
    </row>
    <row r="67" spans="2:5">
      <c r="B67" s="2">
        <v>59</v>
      </c>
      <c r="C67" s="3">
        <f>IFERROR(IF(표1_51121417[[#This Row],[레벨]]=1,$K$3,IF($C66&lt;$P$3,($K$3+(표1_51121417[[#This Row],[레벨]]-1)*$L$3),$P$3)),"")</f>
        <v>274</v>
      </c>
      <c r="D67" s="2">
        <f>IFERROR(($K$4+(QUOTIENT((표1_51121417[[#This Row],[레벨]]-1),$M$4)*$L$4)),"")</f>
        <v>100</v>
      </c>
      <c r="E67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374</v>
      </c>
    </row>
    <row r="68" spans="2:5">
      <c r="B68" s="2">
        <v>60</v>
      </c>
      <c r="C68" s="3">
        <f>IFERROR(IF(표1_51121417[[#This Row],[레벨]]=1,$K$3,IF($C67&lt;$P$3,($K$3+(표1_51121417[[#This Row],[레벨]]-1)*$L$3),$P$3)),"")</f>
        <v>277</v>
      </c>
      <c r="D68" s="2">
        <f>IFERROR(($K$4+(QUOTIENT((표1_51121417[[#This Row],[레벨]]-1),$M$4)*$L$4)),"")</f>
        <v>100</v>
      </c>
      <c r="E68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377</v>
      </c>
    </row>
    <row r="69" spans="2:5">
      <c r="B69" s="2">
        <v>61</v>
      </c>
      <c r="C69" s="3">
        <f>IFERROR(IF(표1_51121417[[#This Row],[레벨]]=1,$K$3,IF($C68&lt;$P$3,($K$3+(표1_51121417[[#This Row],[레벨]]-1)*$L$3),$P$3)),"")</f>
        <v>280</v>
      </c>
      <c r="D69" s="2">
        <f>IFERROR(($K$4+(QUOTIENT((표1_51121417[[#This Row],[레벨]]-1),$M$4)*$L$4)),"")</f>
        <v>120</v>
      </c>
      <c r="E69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400</v>
      </c>
    </row>
    <row r="70" spans="2:5">
      <c r="B70" s="2">
        <v>62</v>
      </c>
      <c r="C70" s="3">
        <f>IFERROR(IF(표1_51121417[[#This Row],[레벨]]=1,$K$3,IF($C69&lt;$P$3,($K$3+(표1_51121417[[#This Row],[레벨]]-1)*$L$3),$P$3)),"")</f>
        <v>283</v>
      </c>
      <c r="D70" s="2">
        <f>IFERROR(($K$4+(QUOTIENT((표1_51121417[[#This Row],[레벨]]-1),$M$4)*$L$4)),"")</f>
        <v>120</v>
      </c>
      <c r="E70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403</v>
      </c>
    </row>
    <row r="71" spans="2:5">
      <c r="B71" s="2">
        <v>63</v>
      </c>
      <c r="C71" s="3">
        <f>IFERROR(IF(표1_51121417[[#This Row],[레벨]]=1,$K$3,IF($C70&lt;$P$3,($K$3+(표1_51121417[[#This Row],[레벨]]-1)*$L$3),$P$3)),"")</f>
        <v>286</v>
      </c>
      <c r="D71" s="2">
        <f>IFERROR(($K$4+(QUOTIENT((표1_51121417[[#This Row],[레벨]]-1),$M$4)*$L$4)),"")</f>
        <v>120</v>
      </c>
      <c r="E71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406</v>
      </c>
    </row>
    <row r="72" spans="2:5">
      <c r="B72" s="2">
        <v>64</v>
      </c>
      <c r="C72" s="3">
        <f>IFERROR(IF(표1_51121417[[#This Row],[레벨]]=1,$K$3,IF($C71&lt;$P$3,($K$3+(표1_51121417[[#This Row],[레벨]]-1)*$L$3),$P$3)),"")</f>
        <v>289</v>
      </c>
      <c r="D72" s="2">
        <f>IFERROR(($K$4+(QUOTIENT((표1_51121417[[#This Row],[레벨]]-1),$M$4)*$L$4)),"")</f>
        <v>120</v>
      </c>
      <c r="E72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409</v>
      </c>
    </row>
    <row r="73" spans="2:5">
      <c r="B73" s="2">
        <v>65</v>
      </c>
      <c r="C73" s="3">
        <f>IFERROR(IF(표1_51121417[[#This Row],[레벨]]=1,$K$3,IF($C72&lt;$P$3,($K$3+(표1_51121417[[#This Row],[레벨]]-1)*$L$3),$P$3)),"")</f>
        <v>292</v>
      </c>
      <c r="D73" s="2">
        <f>IFERROR(($K$4+(QUOTIENT((표1_51121417[[#This Row],[레벨]]-1),$M$4)*$L$4)),"")</f>
        <v>120</v>
      </c>
      <c r="E73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412</v>
      </c>
    </row>
    <row r="74" spans="2:5">
      <c r="B74" s="2">
        <v>66</v>
      </c>
      <c r="C74" s="3">
        <f>IFERROR(IF(표1_51121417[[#This Row],[레벨]]=1,$K$3,IF($C73&lt;$P$3,($K$3+(표1_51121417[[#This Row],[레벨]]-1)*$L$3),$P$3)),"")</f>
        <v>295</v>
      </c>
      <c r="D74" s="2">
        <f>IFERROR(($K$4+(QUOTIENT((표1_51121417[[#This Row],[레벨]]-1),$M$4)*$L$4)),"")</f>
        <v>120</v>
      </c>
      <c r="E74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415</v>
      </c>
    </row>
    <row r="75" spans="2:5">
      <c r="B75" s="2">
        <v>67</v>
      </c>
      <c r="C75" s="3">
        <f>IFERROR(IF(표1_51121417[[#This Row],[레벨]]=1,$K$3,IF($C74&lt;$P$3,($K$3+(표1_51121417[[#This Row],[레벨]]-1)*$L$3),$P$3)),"")</f>
        <v>298</v>
      </c>
      <c r="D75" s="2">
        <f>IFERROR(($K$4+(QUOTIENT((표1_51121417[[#This Row],[레벨]]-1),$M$4)*$L$4)),"")</f>
        <v>120</v>
      </c>
      <c r="E75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418</v>
      </c>
    </row>
    <row r="76" spans="2:5">
      <c r="B76" s="2">
        <v>68</v>
      </c>
      <c r="C76" s="3">
        <f>IFERROR(IF(표1_51121417[[#This Row],[레벨]]=1,$K$3,IF($C75&lt;$P$3,($K$3+(표1_51121417[[#This Row],[레벨]]-1)*$L$3),$P$3)),"")</f>
        <v>301</v>
      </c>
      <c r="D76" s="2">
        <f>IFERROR(($K$4+(QUOTIENT((표1_51121417[[#This Row],[레벨]]-1),$M$4)*$L$4)),"")</f>
        <v>120</v>
      </c>
      <c r="E76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421</v>
      </c>
    </row>
    <row r="77" spans="2:5">
      <c r="B77" s="2">
        <v>69</v>
      </c>
      <c r="C77" s="3">
        <f>IFERROR(IF(표1_51121417[[#This Row],[레벨]]=1,$K$3,IF($C76&lt;$P$3,($K$3+(표1_51121417[[#This Row],[레벨]]-1)*$L$3),$P$3)),"")</f>
        <v>304</v>
      </c>
      <c r="D77" s="2">
        <f>IFERROR(($K$4+(QUOTIENT((표1_51121417[[#This Row],[레벨]]-1),$M$4)*$L$4)),"")</f>
        <v>120</v>
      </c>
      <c r="E77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424</v>
      </c>
    </row>
    <row r="78" spans="2:5">
      <c r="B78" s="2">
        <v>70</v>
      </c>
      <c r="C78" s="3">
        <f>IFERROR(IF(표1_51121417[[#This Row],[레벨]]=1,$K$3,IF($C77&lt;$P$3,($K$3+(표1_51121417[[#This Row],[레벨]]-1)*$L$3),$P$3)),"")</f>
        <v>307</v>
      </c>
      <c r="D78" s="2">
        <f>IFERROR(($K$4+(QUOTIENT((표1_51121417[[#This Row],[레벨]]-1),$M$4)*$L$4)),"")</f>
        <v>120</v>
      </c>
      <c r="E78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427</v>
      </c>
    </row>
    <row r="79" spans="2:5">
      <c r="B79" s="2">
        <v>71</v>
      </c>
      <c r="C79" s="3">
        <f>IFERROR(IF(표1_51121417[[#This Row],[레벨]]=1,$K$3,IF($C78&lt;$P$3,($K$3+(표1_51121417[[#This Row],[레벨]]-1)*$L$3),$P$3)),"")</f>
        <v>310</v>
      </c>
      <c r="D79" s="2">
        <f>IFERROR(($K$4+(QUOTIENT((표1_51121417[[#This Row],[레벨]]-1),$M$4)*$L$4)),"")</f>
        <v>140</v>
      </c>
      <c r="E79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450</v>
      </c>
    </row>
    <row r="80" spans="2:5">
      <c r="B80" s="2">
        <v>72</v>
      </c>
      <c r="C80" s="3">
        <f>IFERROR(IF(표1_51121417[[#This Row],[레벨]]=1,$K$3,IF($C79&lt;$P$3,($K$3+(표1_51121417[[#This Row],[레벨]]-1)*$L$3),$P$3)),"")</f>
        <v>313</v>
      </c>
      <c r="D80" s="2">
        <f>IFERROR(($K$4+(QUOTIENT((표1_51121417[[#This Row],[레벨]]-1),$M$4)*$L$4)),"")</f>
        <v>140</v>
      </c>
      <c r="E80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453</v>
      </c>
    </row>
    <row r="81" spans="2:5">
      <c r="B81" s="2">
        <v>73</v>
      </c>
      <c r="C81" s="3">
        <f>IFERROR(IF(표1_51121417[[#This Row],[레벨]]=1,$K$3,IF($C80&lt;$P$3,($K$3+(표1_51121417[[#This Row],[레벨]]-1)*$L$3),$P$3)),"")</f>
        <v>316</v>
      </c>
      <c r="D81" s="2">
        <f>IFERROR(($K$4+(QUOTIENT((표1_51121417[[#This Row],[레벨]]-1),$M$4)*$L$4)),"")</f>
        <v>140</v>
      </c>
      <c r="E81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456</v>
      </c>
    </row>
    <row r="82" spans="2:5">
      <c r="B82" s="2">
        <v>74</v>
      </c>
      <c r="C82" s="3">
        <f>IFERROR(IF(표1_51121417[[#This Row],[레벨]]=1,$K$3,IF($C81&lt;$P$3,($K$3+(표1_51121417[[#This Row],[레벨]]-1)*$L$3),$P$3)),"")</f>
        <v>319</v>
      </c>
      <c r="D82" s="2">
        <f>IFERROR(($K$4+(QUOTIENT((표1_51121417[[#This Row],[레벨]]-1),$M$4)*$L$4)),"")</f>
        <v>140</v>
      </c>
      <c r="E82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459</v>
      </c>
    </row>
    <row r="83" spans="2:5">
      <c r="B83" s="2">
        <v>75</v>
      </c>
      <c r="C83" s="3">
        <f>IFERROR(IF(표1_51121417[[#This Row],[레벨]]=1,$K$3,IF($C82&lt;$P$3,($K$3+(표1_51121417[[#This Row],[레벨]]-1)*$L$3),$P$3)),"")</f>
        <v>322</v>
      </c>
      <c r="D83" s="2">
        <f>IFERROR(($K$4+(QUOTIENT((표1_51121417[[#This Row],[레벨]]-1),$M$4)*$L$4)),"")</f>
        <v>140</v>
      </c>
      <c r="E83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462</v>
      </c>
    </row>
    <row r="84" spans="2:5">
      <c r="B84" s="2">
        <v>76</v>
      </c>
      <c r="C84" s="3">
        <f>IFERROR(IF(표1_51121417[[#This Row],[레벨]]=1,$K$3,IF($C83&lt;$P$3,($K$3+(표1_51121417[[#This Row],[레벨]]-1)*$L$3),$P$3)),"")</f>
        <v>325</v>
      </c>
      <c r="D84" s="2">
        <f>IFERROR(($K$4+(QUOTIENT((표1_51121417[[#This Row],[레벨]]-1),$M$4)*$L$4)),"")</f>
        <v>140</v>
      </c>
      <c r="E84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465</v>
      </c>
    </row>
    <row r="85" spans="2:5">
      <c r="B85" s="2">
        <v>77</v>
      </c>
      <c r="C85" s="3">
        <f>IFERROR(IF(표1_51121417[[#This Row],[레벨]]=1,$K$3,IF($C84&lt;$P$3,($K$3+(표1_51121417[[#This Row],[레벨]]-1)*$L$3),$P$3)),"")</f>
        <v>328</v>
      </c>
      <c r="D85" s="2">
        <f>IFERROR(($K$4+(QUOTIENT((표1_51121417[[#This Row],[레벨]]-1),$M$4)*$L$4)),"")</f>
        <v>140</v>
      </c>
      <c r="E85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468</v>
      </c>
    </row>
    <row r="86" spans="2:5">
      <c r="B86" s="2">
        <v>78</v>
      </c>
      <c r="C86" s="3">
        <f>IFERROR(IF(표1_51121417[[#This Row],[레벨]]=1,$K$3,IF($C85&lt;$P$3,($K$3+(표1_51121417[[#This Row],[레벨]]-1)*$L$3),$P$3)),"")</f>
        <v>331</v>
      </c>
      <c r="D86" s="2">
        <f>IFERROR(($K$4+(QUOTIENT((표1_51121417[[#This Row],[레벨]]-1),$M$4)*$L$4)),"")</f>
        <v>140</v>
      </c>
      <c r="E86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471</v>
      </c>
    </row>
    <row r="87" spans="2:5">
      <c r="B87" s="2">
        <v>79</v>
      </c>
      <c r="C87" s="3">
        <f>IFERROR(IF(표1_51121417[[#This Row],[레벨]]=1,$K$3,IF($C86&lt;$P$3,($K$3+(표1_51121417[[#This Row],[레벨]]-1)*$L$3),$P$3)),"")</f>
        <v>334</v>
      </c>
      <c r="D87" s="2">
        <f>IFERROR(($K$4+(QUOTIENT((표1_51121417[[#This Row],[레벨]]-1),$M$4)*$L$4)),"")</f>
        <v>140</v>
      </c>
      <c r="E87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474</v>
      </c>
    </row>
    <row r="88" spans="2:5">
      <c r="B88" s="2">
        <v>80</v>
      </c>
      <c r="C88" s="3">
        <f>IFERROR(IF(표1_51121417[[#This Row],[레벨]]=1,$K$3,IF($C87&lt;$P$3,($K$3+(표1_51121417[[#This Row],[레벨]]-1)*$L$3),$P$3)),"")</f>
        <v>337</v>
      </c>
      <c r="D88" s="2">
        <f>IFERROR(($K$4+(QUOTIENT((표1_51121417[[#This Row],[레벨]]-1),$M$4)*$L$4)),"")</f>
        <v>140</v>
      </c>
      <c r="E88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477</v>
      </c>
    </row>
    <row r="89" spans="2:5">
      <c r="B89" s="2">
        <v>81</v>
      </c>
      <c r="C89" s="3">
        <f>IFERROR(IF(표1_51121417[[#This Row],[레벨]]=1,$K$3,IF($C88&lt;$P$3,($K$3+(표1_51121417[[#This Row],[레벨]]-1)*$L$3),$P$3)),"")</f>
        <v>340</v>
      </c>
      <c r="D89" s="2">
        <f>IFERROR(($K$4+(QUOTIENT((표1_51121417[[#This Row],[레벨]]-1),$M$4)*$L$4)),"")</f>
        <v>160</v>
      </c>
      <c r="E89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500</v>
      </c>
    </row>
    <row r="90" spans="2:5">
      <c r="B90" s="2">
        <v>82</v>
      </c>
      <c r="C90" s="3">
        <f>IFERROR(IF(표1_51121417[[#This Row],[레벨]]=1,$K$3,IF($C89&lt;$P$3,($K$3+(표1_51121417[[#This Row],[레벨]]-1)*$L$3),$P$3)),"")</f>
        <v>343</v>
      </c>
      <c r="D90" s="2">
        <f>IFERROR(($K$4+(QUOTIENT((표1_51121417[[#This Row],[레벨]]-1),$M$4)*$L$4)),"")</f>
        <v>160</v>
      </c>
      <c r="E90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503</v>
      </c>
    </row>
    <row r="91" spans="2:5">
      <c r="B91" s="2">
        <v>83</v>
      </c>
      <c r="C91" s="3">
        <f>IFERROR(IF(표1_51121417[[#This Row],[레벨]]=1,$K$3,IF($C90&lt;$P$3,($K$3+(표1_51121417[[#This Row],[레벨]]-1)*$L$3),$P$3)),"")</f>
        <v>346</v>
      </c>
      <c r="D91" s="2">
        <f>IFERROR(($K$4+(QUOTIENT((표1_51121417[[#This Row],[레벨]]-1),$M$4)*$L$4)),"")</f>
        <v>160</v>
      </c>
      <c r="E91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506</v>
      </c>
    </row>
    <row r="92" spans="2:5">
      <c r="B92" s="2">
        <v>84</v>
      </c>
      <c r="C92" s="3">
        <f>IFERROR(IF(표1_51121417[[#This Row],[레벨]]=1,$K$3,IF($C91&lt;$P$3,($K$3+(표1_51121417[[#This Row],[레벨]]-1)*$L$3),$P$3)),"")</f>
        <v>349</v>
      </c>
      <c r="D92" s="2">
        <f>IFERROR(($K$4+(QUOTIENT((표1_51121417[[#This Row],[레벨]]-1),$M$4)*$L$4)),"")</f>
        <v>160</v>
      </c>
      <c r="E92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509</v>
      </c>
    </row>
    <row r="93" spans="2:5">
      <c r="B93" s="2">
        <v>85</v>
      </c>
      <c r="C93" s="3">
        <f>IFERROR(IF(표1_51121417[[#This Row],[레벨]]=1,$K$3,IF($C92&lt;$P$3,($K$3+(표1_51121417[[#This Row],[레벨]]-1)*$L$3),$P$3)),"")</f>
        <v>352</v>
      </c>
      <c r="D93" s="2">
        <f>IFERROR(($K$4+(QUOTIENT((표1_51121417[[#This Row],[레벨]]-1),$M$4)*$L$4)),"")</f>
        <v>160</v>
      </c>
      <c r="E93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512</v>
      </c>
    </row>
    <row r="94" spans="2:5">
      <c r="B94" s="2">
        <v>86</v>
      </c>
      <c r="C94" s="3">
        <f>IFERROR(IF(표1_51121417[[#This Row],[레벨]]=1,$K$3,IF($C93&lt;$P$3,($K$3+(표1_51121417[[#This Row],[레벨]]-1)*$L$3),$P$3)),"")</f>
        <v>355</v>
      </c>
      <c r="D94" s="2">
        <f>IFERROR(($K$4+(QUOTIENT((표1_51121417[[#This Row],[레벨]]-1),$M$4)*$L$4)),"")</f>
        <v>160</v>
      </c>
      <c r="E94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515</v>
      </c>
    </row>
    <row r="95" spans="2:5">
      <c r="B95" s="2">
        <v>87</v>
      </c>
      <c r="C95" s="3">
        <f>IFERROR(IF(표1_51121417[[#This Row],[레벨]]=1,$K$3,IF($C94&lt;$P$3,($K$3+(표1_51121417[[#This Row],[레벨]]-1)*$L$3),$P$3)),"")</f>
        <v>358</v>
      </c>
      <c r="D95" s="2">
        <f>IFERROR(($K$4+(QUOTIENT((표1_51121417[[#This Row],[레벨]]-1),$M$4)*$L$4)),"")</f>
        <v>160</v>
      </c>
      <c r="E95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518</v>
      </c>
    </row>
    <row r="96" spans="2:5">
      <c r="B96" s="2">
        <v>88</v>
      </c>
      <c r="C96" s="3">
        <f>IFERROR(IF(표1_51121417[[#This Row],[레벨]]=1,$K$3,IF($C95&lt;$P$3,($K$3+(표1_51121417[[#This Row],[레벨]]-1)*$L$3),$P$3)),"")</f>
        <v>361</v>
      </c>
      <c r="D96" s="2">
        <f>IFERROR(($K$4+(QUOTIENT((표1_51121417[[#This Row],[레벨]]-1),$M$4)*$L$4)),"")</f>
        <v>160</v>
      </c>
      <c r="E96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521</v>
      </c>
    </row>
    <row r="97" spans="2:5">
      <c r="B97" s="2">
        <v>89</v>
      </c>
      <c r="C97" s="3">
        <f>IFERROR(IF(표1_51121417[[#This Row],[레벨]]=1,$K$3,IF($C96&lt;$P$3,($K$3+(표1_51121417[[#This Row],[레벨]]-1)*$L$3),$P$3)),"")</f>
        <v>364</v>
      </c>
      <c r="D97" s="2">
        <f>IFERROR(($K$4+(QUOTIENT((표1_51121417[[#This Row],[레벨]]-1),$M$4)*$L$4)),"")</f>
        <v>160</v>
      </c>
      <c r="E97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524</v>
      </c>
    </row>
    <row r="98" spans="2:5">
      <c r="B98" s="2">
        <v>90</v>
      </c>
      <c r="C98" s="3">
        <f>IFERROR(IF(표1_51121417[[#This Row],[레벨]]=1,$K$3,IF($C97&lt;$P$3,($K$3+(표1_51121417[[#This Row],[레벨]]-1)*$L$3),$P$3)),"")</f>
        <v>367</v>
      </c>
      <c r="D98" s="2">
        <f>IFERROR(($K$4+(QUOTIENT((표1_51121417[[#This Row],[레벨]]-1),$M$4)*$L$4)),"")</f>
        <v>160</v>
      </c>
      <c r="E98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527</v>
      </c>
    </row>
    <row r="99" spans="2:5">
      <c r="B99" s="2">
        <v>91</v>
      </c>
      <c r="C99" s="3">
        <f>IFERROR(IF(표1_51121417[[#This Row],[레벨]]=1,$K$3,IF($C98&lt;$P$3,($K$3+(표1_51121417[[#This Row],[레벨]]-1)*$L$3),$P$3)),"")</f>
        <v>370</v>
      </c>
      <c r="D99" s="2">
        <f>IFERROR(($K$4+(QUOTIENT((표1_51121417[[#This Row],[레벨]]-1),$M$4)*$L$4)),"")</f>
        <v>180</v>
      </c>
      <c r="E99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550</v>
      </c>
    </row>
    <row r="100" spans="2:5">
      <c r="B100" s="2">
        <v>92</v>
      </c>
      <c r="C100" s="3">
        <f>IFERROR(IF(표1_51121417[[#This Row],[레벨]]=1,$K$3,IF($C99&lt;$P$3,($K$3+(표1_51121417[[#This Row],[레벨]]-1)*$L$3),$P$3)),"")</f>
        <v>373</v>
      </c>
      <c r="D100" s="2">
        <f>IFERROR(($K$4+(QUOTIENT((표1_51121417[[#This Row],[레벨]]-1),$M$4)*$L$4)),"")</f>
        <v>180</v>
      </c>
      <c r="E100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553</v>
      </c>
    </row>
    <row r="101" spans="2:5">
      <c r="B101" s="2">
        <v>93</v>
      </c>
      <c r="C101" s="3">
        <f>IFERROR(IF(표1_51121417[[#This Row],[레벨]]=1,$K$3,IF($C100&lt;$P$3,($K$3+(표1_51121417[[#This Row],[레벨]]-1)*$L$3),$P$3)),"")</f>
        <v>376</v>
      </c>
      <c r="D101" s="2">
        <f>IFERROR(($K$4+(QUOTIENT((표1_51121417[[#This Row],[레벨]]-1),$M$4)*$L$4)),"")</f>
        <v>180</v>
      </c>
      <c r="E101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556</v>
      </c>
    </row>
    <row r="102" spans="2:5">
      <c r="B102" s="2">
        <v>94</v>
      </c>
      <c r="C102" s="3">
        <f>IFERROR(IF(표1_51121417[[#This Row],[레벨]]=1,$K$3,IF($C101&lt;$P$3,($K$3+(표1_51121417[[#This Row],[레벨]]-1)*$L$3),$P$3)),"")</f>
        <v>379</v>
      </c>
      <c r="D102" s="2">
        <f>IFERROR(($K$4+(QUOTIENT((표1_51121417[[#This Row],[레벨]]-1),$M$4)*$L$4)),"")</f>
        <v>180</v>
      </c>
      <c r="E102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559</v>
      </c>
    </row>
    <row r="103" spans="2:5">
      <c r="B103" s="2">
        <v>95</v>
      </c>
      <c r="C103" s="3">
        <f>IFERROR(IF(표1_51121417[[#This Row],[레벨]]=1,$K$3,IF($C102&lt;$P$3,($K$3+(표1_51121417[[#This Row],[레벨]]-1)*$L$3),$P$3)),"")</f>
        <v>382</v>
      </c>
      <c r="D103" s="2">
        <f>IFERROR(($K$4+(QUOTIENT((표1_51121417[[#This Row],[레벨]]-1),$M$4)*$L$4)),"")</f>
        <v>180</v>
      </c>
      <c r="E103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562</v>
      </c>
    </row>
    <row r="104" spans="2:5">
      <c r="B104" s="2">
        <v>96</v>
      </c>
      <c r="C104" s="3">
        <f>IFERROR(IF(표1_51121417[[#This Row],[레벨]]=1,$K$3,IF($C103&lt;$P$3,($K$3+(표1_51121417[[#This Row],[레벨]]-1)*$L$3),$P$3)),"")</f>
        <v>385</v>
      </c>
      <c r="D104" s="2">
        <f>IFERROR(($K$4+(QUOTIENT((표1_51121417[[#This Row],[레벨]]-1),$M$4)*$L$4)),"")</f>
        <v>180</v>
      </c>
      <c r="E104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565</v>
      </c>
    </row>
    <row r="105" spans="2:5">
      <c r="B105" s="2">
        <v>97</v>
      </c>
      <c r="C105" s="3">
        <f>IFERROR(IF(표1_51121417[[#This Row],[레벨]]=1,$K$3,IF($C104&lt;$P$3,($K$3+(표1_51121417[[#This Row],[레벨]]-1)*$L$3),$P$3)),"")</f>
        <v>388</v>
      </c>
      <c r="D105" s="2">
        <f>IFERROR(($K$4+(QUOTIENT((표1_51121417[[#This Row],[레벨]]-1),$M$4)*$L$4)),"")</f>
        <v>180</v>
      </c>
      <c r="E105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568</v>
      </c>
    </row>
    <row r="106" spans="2:5">
      <c r="B106" s="2">
        <v>98</v>
      </c>
      <c r="C106" s="3">
        <f>IFERROR(IF(표1_51121417[[#This Row],[레벨]]=1,$K$3,IF($C105&lt;$P$3,($K$3+(표1_51121417[[#This Row],[레벨]]-1)*$L$3),$P$3)),"")</f>
        <v>391</v>
      </c>
      <c r="D106" s="2">
        <f>IFERROR(($K$4+(QUOTIENT((표1_51121417[[#This Row],[레벨]]-1),$M$4)*$L$4)),"")</f>
        <v>180</v>
      </c>
      <c r="E106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571</v>
      </c>
    </row>
    <row r="107" spans="2:5">
      <c r="B107" s="2">
        <v>99</v>
      </c>
      <c r="C107" s="3">
        <f>IFERROR(IF(표1_51121417[[#This Row],[레벨]]=1,$K$3,IF($C106&lt;$P$3,($K$3+(표1_51121417[[#This Row],[레벨]]-1)*$L$3),$P$3)),"")</f>
        <v>394</v>
      </c>
      <c r="D107" s="2">
        <f>IFERROR(($K$4+(QUOTIENT((표1_51121417[[#This Row],[레벨]]-1),$M$4)*$L$4)),"")</f>
        <v>180</v>
      </c>
      <c r="E107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574</v>
      </c>
    </row>
    <row r="108" spans="2:5">
      <c r="B108" s="2">
        <v>100</v>
      </c>
      <c r="C108" s="3">
        <f>IFERROR(IF(표1_51121417[[#This Row],[레벨]]=1,$K$3,IF($C107&lt;$P$3,($K$3+(표1_51121417[[#This Row],[레벨]]-1)*$L$3),$P$3)),"")</f>
        <v>397</v>
      </c>
      <c r="D108" s="2">
        <f>IFERROR(($K$4+(QUOTIENT((표1_51121417[[#This Row],[레벨]]-1),$M$4)*$L$4)),"")</f>
        <v>180</v>
      </c>
      <c r="E108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577</v>
      </c>
    </row>
    <row r="109" spans="2:5">
      <c r="B109" s="2">
        <v>101</v>
      </c>
      <c r="C109" s="3">
        <f>IFERROR(IF(표1_51121417[[#This Row],[레벨]]=1,$K$3,IF($C108&lt;$P$3,($K$3+(표1_51121417[[#This Row],[레벨]]-1)*$L$3),$P$3)),"")</f>
        <v>400</v>
      </c>
      <c r="D109" s="2">
        <f>IFERROR(($K$4+(QUOTIENT((표1_51121417[[#This Row],[레벨]]-1),$M$4)*$L$4)),"")</f>
        <v>200</v>
      </c>
      <c r="E109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600</v>
      </c>
    </row>
    <row r="110" spans="2:5">
      <c r="B110" s="2">
        <v>102</v>
      </c>
      <c r="C110" s="3">
        <f>IFERROR(IF(표1_51121417[[#This Row],[레벨]]=1,$K$3,IF($C109&lt;$P$3,($K$3+(표1_51121417[[#This Row],[레벨]]-1)*$L$3),$P$3)),"")</f>
        <v>403</v>
      </c>
      <c r="D110" s="2">
        <f>IFERROR(($K$4+(QUOTIENT((표1_51121417[[#This Row],[레벨]]-1),$M$4)*$L$4)),"")</f>
        <v>200</v>
      </c>
      <c r="E110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603</v>
      </c>
    </row>
    <row r="111" spans="2:5">
      <c r="B111" s="2">
        <v>103</v>
      </c>
      <c r="C111" s="3">
        <f>IFERROR(IF(표1_51121417[[#This Row],[레벨]]=1,$K$3,IF($C110&lt;$P$3,($K$3+(표1_51121417[[#This Row],[레벨]]-1)*$L$3),$P$3)),"")</f>
        <v>406</v>
      </c>
      <c r="D111" s="2">
        <f>IFERROR(($K$4+(QUOTIENT((표1_51121417[[#This Row],[레벨]]-1),$M$4)*$L$4)),"")</f>
        <v>200</v>
      </c>
      <c r="E111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606</v>
      </c>
    </row>
    <row r="112" spans="2:5">
      <c r="B112" s="2">
        <v>104</v>
      </c>
      <c r="C112" s="3">
        <f>IFERROR(IF(표1_51121417[[#This Row],[레벨]]=1,$K$3,IF($C111&lt;$P$3,($K$3+(표1_51121417[[#This Row],[레벨]]-1)*$L$3),$P$3)),"")</f>
        <v>409</v>
      </c>
      <c r="D112" s="2">
        <f>IFERROR(($K$4+(QUOTIENT((표1_51121417[[#This Row],[레벨]]-1),$M$4)*$L$4)),"")</f>
        <v>200</v>
      </c>
      <c r="E112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609</v>
      </c>
    </row>
    <row r="113" spans="2:5">
      <c r="B113" s="2">
        <v>105</v>
      </c>
      <c r="C113" s="3">
        <f>IFERROR(IF(표1_51121417[[#This Row],[레벨]]=1,$K$3,IF($C112&lt;$P$3,($K$3+(표1_51121417[[#This Row],[레벨]]-1)*$L$3),$P$3)),"")</f>
        <v>412</v>
      </c>
      <c r="D113" s="2">
        <f>IFERROR(($K$4+(QUOTIENT((표1_51121417[[#This Row],[레벨]]-1),$M$4)*$L$4)),"")</f>
        <v>200</v>
      </c>
      <c r="E113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612</v>
      </c>
    </row>
    <row r="114" spans="2:5">
      <c r="B114" s="2">
        <v>106</v>
      </c>
      <c r="C114" s="3">
        <f>IFERROR(IF(표1_51121417[[#This Row],[레벨]]=1,$K$3,IF($C113&lt;$P$3,($K$3+(표1_51121417[[#This Row],[레벨]]-1)*$L$3),$P$3)),"")</f>
        <v>415</v>
      </c>
      <c r="D114" s="2">
        <f>IFERROR(($K$4+(QUOTIENT((표1_51121417[[#This Row],[레벨]]-1),$M$4)*$L$4)),"")</f>
        <v>200</v>
      </c>
      <c r="E114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615</v>
      </c>
    </row>
    <row r="115" spans="2:5">
      <c r="B115" s="2">
        <v>107</v>
      </c>
      <c r="C115" s="3">
        <f>IFERROR(IF(표1_51121417[[#This Row],[레벨]]=1,$K$3,IF($C114&lt;$P$3,($K$3+(표1_51121417[[#This Row],[레벨]]-1)*$L$3),$P$3)),"")</f>
        <v>418</v>
      </c>
      <c r="D115" s="2">
        <f>IFERROR(($K$4+(QUOTIENT((표1_51121417[[#This Row],[레벨]]-1),$M$4)*$L$4)),"")</f>
        <v>200</v>
      </c>
      <c r="E115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618</v>
      </c>
    </row>
    <row r="116" spans="2:5">
      <c r="B116" s="2">
        <v>108</v>
      </c>
      <c r="C116" s="3">
        <f>IFERROR(IF(표1_51121417[[#This Row],[레벨]]=1,$K$3,IF($C115&lt;$P$3,($K$3+(표1_51121417[[#This Row],[레벨]]-1)*$L$3),$P$3)),"")</f>
        <v>421</v>
      </c>
      <c r="D116" s="2">
        <f>IFERROR(($K$4+(QUOTIENT((표1_51121417[[#This Row],[레벨]]-1),$M$4)*$L$4)),"")</f>
        <v>200</v>
      </c>
      <c r="E116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621</v>
      </c>
    </row>
    <row r="117" spans="2:5">
      <c r="B117" s="2">
        <v>109</v>
      </c>
      <c r="C117" s="3">
        <f>IFERROR(IF(표1_51121417[[#This Row],[레벨]]=1,$K$3,IF($C116&lt;$P$3,($K$3+(표1_51121417[[#This Row],[레벨]]-1)*$L$3),$P$3)),"")</f>
        <v>424</v>
      </c>
      <c r="D117" s="2">
        <f>IFERROR(($K$4+(QUOTIENT((표1_51121417[[#This Row],[레벨]]-1),$M$4)*$L$4)),"")</f>
        <v>200</v>
      </c>
      <c r="E117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624</v>
      </c>
    </row>
    <row r="118" spans="2:5">
      <c r="B118" s="2">
        <v>110</v>
      </c>
      <c r="C118" s="3">
        <f>IFERROR(IF(표1_51121417[[#This Row],[레벨]]=1,$K$3,IF($C117&lt;$P$3,($K$3+(표1_51121417[[#This Row],[레벨]]-1)*$L$3),$P$3)),"")</f>
        <v>427</v>
      </c>
      <c r="D118" s="2">
        <f>IFERROR(($K$4+(QUOTIENT((표1_51121417[[#This Row],[레벨]]-1),$M$4)*$L$4)),"")</f>
        <v>200</v>
      </c>
      <c r="E118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627</v>
      </c>
    </row>
    <row r="119" spans="2:5">
      <c r="B119" s="2">
        <v>111</v>
      </c>
      <c r="C119" s="3">
        <f>IFERROR(IF(표1_51121417[[#This Row],[레벨]]=1,$K$3,IF($C118&lt;$P$3,($K$3+(표1_51121417[[#This Row],[레벨]]-1)*$L$3),$P$3)),"")</f>
        <v>430</v>
      </c>
      <c r="D119" s="2">
        <f>IFERROR(($K$4+(QUOTIENT((표1_51121417[[#This Row],[레벨]]-1),$M$4)*$L$4)),"")</f>
        <v>220</v>
      </c>
      <c r="E119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650</v>
      </c>
    </row>
    <row r="120" spans="2:5">
      <c r="B120" s="2">
        <v>112</v>
      </c>
      <c r="C120" s="3">
        <f>IFERROR(IF(표1_51121417[[#This Row],[레벨]]=1,$K$3,IF($C119&lt;$P$3,($K$3+(표1_51121417[[#This Row],[레벨]]-1)*$L$3),$P$3)),"")</f>
        <v>433</v>
      </c>
      <c r="D120" s="2">
        <f>IFERROR(($K$4+(QUOTIENT((표1_51121417[[#This Row],[레벨]]-1),$M$4)*$L$4)),"")</f>
        <v>220</v>
      </c>
      <c r="E120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653</v>
      </c>
    </row>
    <row r="121" spans="2:5">
      <c r="B121" s="2">
        <v>113</v>
      </c>
      <c r="C121" s="3">
        <f>IFERROR(IF(표1_51121417[[#This Row],[레벨]]=1,$K$3,IF($C120&lt;$P$3,($K$3+(표1_51121417[[#This Row],[레벨]]-1)*$L$3),$P$3)),"")</f>
        <v>436</v>
      </c>
      <c r="D121" s="2">
        <f>IFERROR(($K$4+(QUOTIENT((표1_51121417[[#This Row],[레벨]]-1),$M$4)*$L$4)),"")</f>
        <v>220</v>
      </c>
      <c r="E121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656</v>
      </c>
    </row>
    <row r="122" spans="2:5">
      <c r="B122" s="2">
        <v>114</v>
      </c>
      <c r="C122" s="3">
        <f>IFERROR(IF(표1_51121417[[#This Row],[레벨]]=1,$K$3,IF($C121&lt;$P$3,($K$3+(표1_51121417[[#This Row],[레벨]]-1)*$L$3),$P$3)),"")</f>
        <v>439</v>
      </c>
      <c r="D122" s="2">
        <f>IFERROR(($K$4+(QUOTIENT((표1_51121417[[#This Row],[레벨]]-1),$M$4)*$L$4)),"")</f>
        <v>220</v>
      </c>
      <c r="E122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659</v>
      </c>
    </row>
    <row r="123" spans="2:5">
      <c r="B123" s="2">
        <v>115</v>
      </c>
      <c r="C123" s="3">
        <f>IFERROR(IF(표1_51121417[[#This Row],[레벨]]=1,$K$3,IF($C122&lt;$P$3,($K$3+(표1_51121417[[#This Row],[레벨]]-1)*$L$3),$P$3)),"")</f>
        <v>442</v>
      </c>
      <c r="D123" s="2">
        <f>IFERROR(($K$4+(QUOTIENT((표1_51121417[[#This Row],[레벨]]-1),$M$4)*$L$4)),"")</f>
        <v>220</v>
      </c>
      <c r="E123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662</v>
      </c>
    </row>
    <row r="124" spans="2:5">
      <c r="B124" s="2">
        <v>116</v>
      </c>
      <c r="C124" s="3">
        <f>IFERROR(IF(표1_51121417[[#This Row],[레벨]]=1,$K$3,IF($C123&lt;$P$3,($K$3+(표1_51121417[[#This Row],[레벨]]-1)*$L$3),$P$3)),"")</f>
        <v>445</v>
      </c>
      <c r="D124" s="2">
        <f>IFERROR(($K$4+(QUOTIENT((표1_51121417[[#This Row],[레벨]]-1),$M$4)*$L$4)),"")</f>
        <v>220</v>
      </c>
      <c r="E124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665</v>
      </c>
    </row>
    <row r="125" spans="2:5">
      <c r="B125" s="2">
        <v>117</v>
      </c>
      <c r="C125" s="3">
        <f>IFERROR(IF(표1_51121417[[#This Row],[레벨]]=1,$K$3,IF($C124&lt;$P$3,($K$3+(표1_51121417[[#This Row],[레벨]]-1)*$L$3),$P$3)),"")</f>
        <v>448</v>
      </c>
      <c r="D125" s="2">
        <f>IFERROR(($K$4+(QUOTIENT((표1_51121417[[#This Row],[레벨]]-1),$M$4)*$L$4)),"")</f>
        <v>220</v>
      </c>
      <c r="E125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668</v>
      </c>
    </row>
    <row r="126" spans="2:5">
      <c r="B126" s="2">
        <v>118</v>
      </c>
      <c r="C126" s="3">
        <f>IFERROR(IF(표1_51121417[[#This Row],[레벨]]=1,$K$3,IF($C125&lt;$P$3,($K$3+(표1_51121417[[#This Row],[레벨]]-1)*$L$3),$P$3)),"")</f>
        <v>451</v>
      </c>
      <c r="D126" s="2">
        <f>IFERROR(($K$4+(QUOTIENT((표1_51121417[[#This Row],[레벨]]-1),$M$4)*$L$4)),"")</f>
        <v>220</v>
      </c>
      <c r="E126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671</v>
      </c>
    </row>
    <row r="127" spans="2:5">
      <c r="B127" s="2">
        <v>119</v>
      </c>
      <c r="C127" s="3">
        <f>IFERROR(IF(표1_51121417[[#This Row],[레벨]]=1,$K$3,IF($C126&lt;$P$3,($K$3+(표1_51121417[[#This Row],[레벨]]-1)*$L$3),$P$3)),"")</f>
        <v>454</v>
      </c>
      <c r="D127" s="2">
        <f>IFERROR(($K$4+(QUOTIENT((표1_51121417[[#This Row],[레벨]]-1),$M$4)*$L$4)),"")</f>
        <v>220</v>
      </c>
      <c r="E127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674</v>
      </c>
    </row>
    <row r="128" spans="2:5">
      <c r="B128" s="2">
        <v>120</v>
      </c>
      <c r="C128" s="3">
        <f>IFERROR(IF(표1_51121417[[#This Row],[레벨]]=1,$K$3,IF($C127&lt;$P$3,($K$3+(표1_51121417[[#This Row],[레벨]]-1)*$L$3),$P$3)),"")</f>
        <v>457</v>
      </c>
      <c r="D128" s="2">
        <f>IFERROR(($K$4+(QUOTIENT((표1_51121417[[#This Row],[레벨]]-1),$M$4)*$L$4)),"")</f>
        <v>220</v>
      </c>
      <c r="E128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677</v>
      </c>
    </row>
    <row r="129" spans="2:5">
      <c r="B129" s="2">
        <v>121</v>
      </c>
      <c r="C129" s="3">
        <f>IFERROR(IF(표1_51121417[[#This Row],[레벨]]=1,$K$3,IF($C128&lt;$P$3,($K$3+(표1_51121417[[#This Row],[레벨]]-1)*$L$3),$P$3)),"")</f>
        <v>460</v>
      </c>
      <c r="D129" s="2">
        <f>IFERROR(($K$4+(QUOTIENT((표1_51121417[[#This Row],[레벨]]-1),$M$4)*$L$4)),"")</f>
        <v>240</v>
      </c>
      <c r="E129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700</v>
      </c>
    </row>
    <row r="130" spans="2:5">
      <c r="B130" s="2">
        <v>122</v>
      </c>
      <c r="C130" s="3">
        <f>IFERROR(IF(표1_51121417[[#This Row],[레벨]]=1,$K$3,IF($C129&lt;$P$3,($K$3+(표1_51121417[[#This Row],[레벨]]-1)*$L$3),$P$3)),"")</f>
        <v>463</v>
      </c>
      <c r="D130" s="2">
        <f>IFERROR(($K$4+(QUOTIENT((표1_51121417[[#This Row],[레벨]]-1),$M$4)*$L$4)),"")</f>
        <v>240</v>
      </c>
      <c r="E130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703</v>
      </c>
    </row>
    <row r="131" spans="2:5">
      <c r="B131" s="2">
        <v>123</v>
      </c>
      <c r="C131" s="3">
        <f>IFERROR(IF(표1_51121417[[#This Row],[레벨]]=1,$K$3,IF($C130&lt;$P$3,($K$3+(표1_51121417[[#This Row],[레벨]]-1)*$L$3),$P$3)),"")</f>
        <v>466</v>
      </c>
      <c r="D131" s="2">
        <f>IFERROR(($K$4+(QUOTIENT((표1_51121417[[#This Row],[레벨]]-1),$M$4)*$L$4)),"")</f>
        <v>240</v>
      </c>
      <c r="E131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706</v>
      </c>
    </row>
    <row r="132" spans="2:5">
      <c r="B132" s="2">
        <v>124</v>
      </c>
      <c r="C132" s="3">
        <f>IFERROR(IF(표1_51121417[[#This Row],[레벨]]=1,$K$3,IF($C131&lt;$P$3,($K$3+(표1_51121417[[#This Row],[레벨]]-1)*$L$3),$P$3)),"")</f>
        <v>469</v>
      </c>
      <c r="D132" s="2">
        <f>IFERROR(($K$4+(QUOTIENT((표1_51121417[[#This Row],[레벨]]-1),$M$4)*$L$4)),"")</f>
        <v>240</v>
      </c>
      <c r="E132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709</v>
      </c>
    </row>
    <row r="133" spans="2:5">
      <c r="B133" s="2">
        <v>125</v>
      </c>
      <c r="C133" s="3">
        <f>IFERROR(IF(표1_51121417[[#This Row],[레벨]]=1,$K$3,IF($C132&lt;$P$3,($K$3+(표1_51121417[[#This Row],[레벨]]-1)*$L$3),$P$3)),"")</f>
        <v>472</v>
      </c>
      <c r="D133" s="2">
        <f>IFERROR(($K$4+(QUOTIENT((표1_51121417[[#This Row],[레벨]]-1),$M$4)*$L$4)),"")</f>
        <v>240</v>
      </c>
      <c r="E133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712</v>
      </c>
    </row>
    <row r="134" spans="2:5">
      <c r="B134" s="2">
        <v>126</v>
      </c>
      <c r="C134" s="3">
        <f>IFERROR(IF(표1_51121417[[#This Row],[레벨]]=1,$K$3,IF($C133&lt;$P$3,($K$3+(표1_51121417[[#This Row],[레벨]]-1)*$L$3),$P$3)),"")</f>
        <v>475</v>
      </c>
      <c r="D134" s="2">
        <f>IFERROR(($K$4+(QUOTIENT((표1_51121417[[#This Row],[레벨]]-1),$M$4)*$L$4)),"")</f>
        <v>240</v>
      </c>
      <c r="E134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715</v>
      </c>
    </row>
    <row r="135" spans="2:5">
      <c r="B135" s="2">
        <v>127</v>
      </c>
      <c r="C135" s="3">
        <f>IFERROR(IF(표1_51121417[[#This Row],[레벨]]=1,$K$3,IF($C134&lt;$P$3,($K$3+(표1_51121417[[#This Row],[레벨]]-1)*$L$3),$P$3)),"")</f>
        <v>478</v>
      </c>
      <c r="D135" s="2">
        <f>IFERROR(($K$4+(QUOTIENT((표1_51121417[[#This Row],[레벨]]-1),$M$4)*$L$4)),"")</f>
        <v>240</v>
      </c>
      <c r="E135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718</v>
      </c>
    </row>
    <row r="136" spans="2:5">
      <c r="B136" s="2">
        <v>128</v>
      </c>
      <c r="C136" s="3">
        <f>IFERROR(IF(표1_51121417[[#This Row],[레벨]]=1,$K$3,IF($C135&lt;$P$3,($K$3+(표1_51121417[[#This Row],[레벨]]-1)*$L$3),$P$3)),"")</f>
        <v>481</v>
      </c>
      <c r="D136" s="2">
        <f>IFERROR(($K$4+(QUOTIENT((표1_51121417[[#This Row],[레벨]]-1),$M$4)*$L$4)),"")</f>
        <v>240</v>
      </c>
      <c r="E136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721</v>
      </c>
    </row>
    <row r="137" spans="2:5">
      <c r="B137" s="2">
        <v>129</v>
      </c>
      <c r="C137" s="3">
        <f>IFERROR(IF(표1_51121417[[#This Row],[레벨]]=1,$K$3,IF($C136&lt;$P$3,($K$3+(표1_51121417[[#This Row],[레벨]]-1)*$L$3),$P$3)),"")</f>
        <v>484</v>
      </c>
      <c r="D137" s="2">
        <f>IFERROR(($K$4+(QUOTIENT((표1_51121417[[#This Row],[레벨]]-1),$M$4)*$L$4)),"")</f>
        <v>240</v>
      </c>
      <c r="E137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724</v>
      </c>
    </row>
    <row r="138" spans="2:5">
      <c r="B138" s="2">
        <v>130</v>
      </c>
      <c r="C138" s="3">
        <f>IFERROR(IF(표1_51121417[[#This Row],[레벨]]=1,$K$3,IF($C137&lt;$P$3,($K$3+(표1_51121417[[#This Row],[레벨]]-1)*$L$3),$P$3)),"")</f>
        <v>487</v>
      </c>
      <c r="D138" s="2">
        <f>IFERROR(($K$4+(QUOTIENT((표1_51121417[[#This Row],[레벨]]-1),$M$4)*$L$4)),"")</f>
        <v>240</v>
      </c>
      <c r="E138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727</v>
      </c>
    </row>
    <row r="139" spans="2:5">
      <c r="B139" s="2">
        <v>131</v>
      </c>
      <c r="C139" s="3">
        <f>IFERROR(IF(표1_51121417[[#This Row],[레벨]]=1,$K$3,IF($C138&lt;$P$3,($K$3+(표1_51121417[[#This Row],[레벨]]-1)*$L$3),$P$3)),"")</f>
        <v>490</v>
      </c>
      <c r="D139" s="2">
        <f>IFERROR(($K$4+(QUOTIENT((표1_51121417[[#This Row],[레벨]]-1),$M$4)*$L$4)),"")</f>
        <v>260</v>
      </c>
      <c r="E139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750</v>
      </c>
    </row>
    <row r="140" spans="2:5">
      <c r="B140" s="2">
        <v>132</v>
      </c>
      <c r="C140" s="3">
        <f>IFERROR(IF(표1_51121417[[#This Row],[레벨]]=1,$K$3,IF($C139&lt;$P$3,($K$3+(표1_51121417[[#This Row],[레벨]]-1)*$L$3),$P$3)),"")</f>
        <v>493</v>
      </c>
      <c r="D140" s="2">
        <f>IFERROR(($K$4+(QUOTIENT((표1_51121417[[#This Row],[레벨]]-1),$M$4)*$L$4)),"")</f>
        <v>260</v>
      </c>
      <c r="E140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753</v>
      </c>
    </row>
    <row r="141" spans="2:5">
      <c r="B141" s="2">
        <v>133</v>
      </c>
      <c r="C141" s="3">
        <f>IFERROR(IF(표1_51121417[[#This Row],[레벨]]=1,$K$3,IF($C140&lt;$P$3,($K$3+(표1_51121417[[#This Row],[레벨]]-1)*$L$3),$P$3)),"")</f>
        <v>496</v>
      </c>
      <c r="D141" s="2">
        <f>IFERROR(($K$4+(QUOTIENT((표1_51121417[[#This Row],[레벨]]-1),$M$4)*$L$4)),"")</f>
        <v>260</v>
      </c>
      <c r="E141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756</v>
      </c>
    </row>
    <row r="142" spans="2:5">
      <c r="B142" s="2">
        <v>134</v>
      </c>
      <c r="C142" s="3">
        <f>IFERROR(IF(표1_51121417[[#This Row],[레벨]]=1,$K$3,IF($C141&lt;$P$3,($K$3+(표1_51121417[[#This Row],[레벨]]-1)*$L$3),$P$3)),"")</f>
        <v>499</v>
      </c>
      <c r="D142" s="2">
        <f>IFERROR(($K$4+(QUOTIENT((표1_51121417[[#This Row],[레벨]]-1),$M$4)*$L$4)),"")</f>
        <v>260</v>
      </c>
      <c r="E142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759</v>
      </c>
    </row>
    <row r="143" spans="2:5">
      <c r="B143" s="2">
        <v>135</v>
      </c>
      <c r="C143" s="3">
        <f>IFERROR(IF(표1_51121417[[#This Row],[레벨]]=1,$K$3,IF($C142&lt;$P$3,($K$3+(표1_51121417[[#This Row],[레벨]]-1)*$L$3),$P$3)),"")</f>
        <v>502</v>
      </c>
      <c r="D143" s="2">
        <f>IFERROR(($K$4+(QUOTIENT((표1_51121417[[#This Row],[레벨]]-1),$M$4)*$L$4)),"")</f>
        <v>260</v>
      </c>
      <c r="E143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762</v>
      </c>
    </row>
    <row r="144" spans="2:5">
      <c r="B144" s="2">
        <v>136</v>
      </c>
      <c r="C144" s="3">
        <f>IFERROR(IF(표1_51121417[[#This Row],[레벨]]=1,$K$3,IF($C143&lt;$P$3,($K$3+(표1_51121417[[#This Row],[레벨]]-1)*$L$3),$P$3)),"")</f>
        <v>505</v>
      </c>
      <c r="D144" s="2">
        <f>IFERROR(($K$4+(QUOTIENT((표1_51121417[[#This Row],[레벨]]-1),$M$4)*$L$4)),"")</f>
        <v>260</v>
      </c>
      <c r="E144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765</v>
      </c>
    </row>
    <row r="145" spans="2:5">
      <c r="B145" s="2">
        <v>137</v>
      </c>
      <c r="C145" s="3">
        <f>IFERROR(IF(표1_51121417[[#This Row],[레벨]]=1,$K$3,IF($C144&lt;$P$3,($K$3+(표1_51121417[[#This Row],[레벨]]-1)*$L$3),$P$3)),"")</f>
        <v>508</v>
      </c>
      <c r="D145" s="2">
        <f>IFERROR(($K$4+(QUOTIENT((표1_51121417[[#This Row],[레벨]]-1),$M$4)*$L$4)),"")</f>
        <v>260</v>
      </c>
      <c r="E145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768</v>
      </c>
    </row>
    <row r="146" spans="2:5">
      <c r="B146" s="2">
        <v>138</v>
      </c>
      <c r="C146" s="3">
        <f>IFERROR(IF(표1_51121417[[#This Row],[레벨]]=1,$K$3,IF($C145&lt;$P$3,($K$3+(표1_51121417[[#This Row],[레벨]]-1)*$L$3),$P$3)),"")</f>
        <v>511</v>
      </c>
      <c r="D146" s="2">
        <f>IFERROR(($K$4+(QUOTIENT((표1_51121417[[#This Row],[레벨]]-1),$M$4)*$L$4)),"")</f>
        <v>260</v>
      </c>
      <c r="E146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771</v>
      </c>
    </row>
    <row r="147" spans="2:5">
      <c r="B147" s="2">
        <v>139</v>
      </c>
      <c r="C147" s="3">
        <f>IFERROR(IF(표1_51121417[[#This Row],[레벨]]=1,$K$3,IF($C146&lt;$P$3,($K$3+(표1_51121417[[#This Row],[레벨]]-1)*$L$3),$P$3)),"")</f>
        <v>514</v>
      </c>
      <c r="D147" s="2">
        <f>IFERROR(($K$4+(QUOTIENT((표1_51121417[[#This Row],[레벨]]-1),$M$4)*$L$4)),"")</f>
        <v>260</v>
      </c>
      <c r="E147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774</v>
      </c>
    </row>
    <row r="148" spans="2:5">
      <c r="B148" s="2">
        <v>140</v>
      </c>
      <c r="C148" s="3">
        <f>IFERROR(IF(표1_51121417[[#This Row],[레벨]]=1,$K$3,IF($C147&lt;$P$3,($K$3+(표1_51121417[[#This Row],[레벨]]-1)*$L$3),$P$3)),"")</f>
        <v>517</v>
      </c>
      <c r="D148" s="2">
        <f>IFERROR(($K$4+(QUOTIENT((표1_51121417[[#This Row],[레벨]]-1),$M$4)*$L$4)),"")</f>
        <v>260</v>
      </c>
      <c r="E148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777</v>
      </c>
    </row>
    <row r="149" spans="2:5">
      <c r="B149" s="2">
        <v>141</v>
      </c>
      <c r="C149" s="3">
        <f>IFERROR(IF(표1_51121417[[#This Row],[레벨]]=1,$K$3,IF($C148&lt;$P$3,($K$3+(표1_51121417[[#This Row],[레벨]]-1)*$L$3),$P$3)),"")</f>
        <v>520</v>
      </c>
      <c r="D149" s="2">
        <f>IFERROR(($K$4+(QUOTIENT((표1_51121417[[#This Row],[레벨]]-1),$M$4)*$L$4)),"")</f>
        <v>280</v>
      </c>
      <c r="E149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800</v>
      </c>
    </row>
    <row r="150" spans="2:5">
      <c r="B150" s="2">
        <v>142</v>
      </c>
      <c r="C150" s="3">
        <f>IFERROR(IF(표1_51121417[[#This Row],[레벨]]=1,$K$3,IF($C149&lt;$P$3,($K$3+(표1_51121417[[#This Row],[레벨]]-1)*$L$3),$P$3)),"")</f>
        <v>523</v>
      </c>
      <c r="D150" s="2">
        <f>IFERROR(($K$4+(QUOTIENT((표1_51121417[[#This Row],[레벨]]-1),$M$4)*$L$4)),"")</f>
        <v>280</v>
      </c>
      <c r="E150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803</v>
      </c>
    </row>
    <row r="151" spans="2:5">
      <c r="B151" s="2">
        <v>143</v>
      </c>
      <c r="C151" s="3">
        <f>IFERROR(IF(표1_51121417[[#This Row],[레벨]]=1,$K$3,IF($C150&lt;$P$3,($K$3+(표1_51121417[[#This Row],[레벨]]-1)*$L$3),$P$3)),"")</f>
        <v>526</v>
      </c>
      <c r="D151" s="2">
        <f>IFERROR(($K$4+(QUOTIENT((표1_51121417[[#This Row],[레벨]]-1),$M$4)*$L$4)),"")</f>
        <v>280</v>
      </c>
      <c r="E151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806</v>
      </c>
    </row>
    <row r="152" spans="2:5">
      <c r="B152" s="2">
        <v>144</v>
      </c>
      <c r="C152" s="3">
        <f>IFERROR(IF(표1_51121417[[#This Row],[레벨]]=1,$K$3,IF($C151&lt;$P$3,($K$3+(표1_51121417[[#This Row],[레벨]]-1)*$L$3),$P$3)),"")</f>
        <v>529</v>
      </c>
      <c r="D152" s="2">
        <f>IFERROR(($K$4+(QUOTIENT((표1_51121417[[#This Row],[레벨]]-1),$M$4)*$L$4)),"")</f>
        <v>280</v>
      </c>
      <c r="E152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809</v>
      </c>
    </row>
    <row r="153" spans="2:5">
      <c r="B153" s="2">
        <v>145</v>
      </c>
      <c r="C153" s="3">
        <f>IFERROR(IF(표1_51121417[[#This Row],[레벨]]=1,$K$3,IF($C152&lt;$P$3,($K$3+(표1_51121417[[#This Row],[레벨]]-1)*$L$3),$P$3)),"")</f>
        <v>532</v>
      </c>
      <c r="D153" s="2">
        <f>IFERROR(($K$4+(QUOTIENT((표1_51121417[[#This Row],[레벨]]-1),$M$4)*$L$4)),"")</f>
        <v>280</v>
      </c>
      <c r="E153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812</v>
      </c>
    </row>
    <row r="154" spans="2:5">
      <c r="B154" s="2">
        <v>146</v>
      </c>
      <c r="C154" s="3">
        <f>IFERROR(IF(표1_51121417[[#This Row],[레벨]]=1,$K$3,IF($C153&lt;$P$3,($K$3+(표1_51121417[[#This Row],[레벨]]-1)*$L$3),$P$3)),"")</f>
        <v>535</v>
      </c>
      <c r="D154" s="2">
        <f>IFERROR(($K$4+(QUOTIENT((표1_51121417[[#This Row],[레벨]]-1),$M$4)*$L$4)),"")</f>
        <v>280</v>
      </c>
      <c r="E154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815</v>
      </c>
    </row>
    <row r="155" spans="2:5">
      <c r="B155" s="2">
        <v>147</v>
      </c>
      <c r="C155" s="3">
        <f>IFERROR(IF(표1_51121417[[#This Row],[레벨]]=1,$K$3,IF($C154&lt;$P$3,($K$3+(표1_51121417[[#This Row],[레벨]]-1)*$L$3),$P$3)),"")</f>
        <v>538</v>
      </c>
      <c r="D155" s="2">
        <f>IFERROR(($K$4+(QUOTIENT((표1_51121417[[#This Row],[레벨]]-1),$M$4)*$L$4)),"")</f>
        <v>280</v>
      </c>
      <c r="E155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818</v>
      </c>
    </row>
    <row r="156" spans="2:5">
      <c r="B156" s="2">
        <v>148</v>
      </c>
      <c r="C156" s="3">
        <f>IFERROR(IF(표1_51121417[[#This Row],[레벨]]=1,$K$3,IF($C155&lt;$P$3,($K$3+(표1_51121417[[#This Row],[레벨]]-1)*$L$3),$P$3)),"")</f>
        <v>541</v>
      </c>
      <c r="D156" s="2">
        <f>IFERROR(($K$4+(QUOTIENT((표1_51121417[[#This Row],[레벨]]-1),$M$4)*$L$4)),"")</f>
        <v>280</v>
      </c>
      <c r="E156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821</v>
      </c>
    </row>
    <row r="157" spans="2:5">
      <c r="B157" s="2">
        <v>149</v>
      </c>
      <c r="C157" s="3">
        <f>IFERROR(IF(표1_51121417[[#This Row],[레벨]]=1,$K$3,IF($C156&lt;$P$3,($K$3+(표1_51121417[[#This Row],[레벨]]-1)*$L$3),$P$3)),"")</f>
        <v>544</v>
      </c>
      <c r="D157" s="2">
        <f>IFERROR(($K$4+(QUOTIENT((표1_51121417[[#This Row],[레벨]]-1),$M$4)*$L$4)),"")</f>
        <v>280</v>
      </c>
      <c r="E157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824</v>
      </c>
    </row>
    <row r="158" spans="2:5">
      <c r="B158" s="2">
        <v>150</v>
      </c>
      <c r="C158" s="3">
        <f>IFERROR(IF(표1_51121417[[#This Row],[레벨]]=1,$K$3,IF($C157&lt;$P$3,($K$3+(표1_51121417[[#This Row],[레벨]]-1)*$L$3),$P$3)),"")</f>
        <v>547</v>
      </c>
      <c r="D158" s="2">
        <f>IFERROR(($K$4+(QUOTIENT((표1_51121417[[#This Row],[레벨]]-1),$M$4)*$L$4)),"")</f>
        <v>280</v>
      </c>
      <c r="E158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827</v>
      </c>
    </row>
    <row r="159" spans="2:5">
      <c r="B159" s="2">
        <v>151</v>
      </c>
      <c r="C159" s="3">
        <f>IFERROR(IF(표1_51121417[[#This Row],[레벨]]=1,$K$3,IF($C158&lt;$P$3,($K$3+(표1_51121417[[#This Row],[레벨]]-1)*$L$3),$P$3)),"")</f>
        <v>550</v>
      </c>
      <c r="D159" s="2">
        <f>IFERROR(($K$4+(QUOTIENT((표1_51121417[[#This Row],[레벨]]-1),$M$4)*$L$4)),"")</f>
        <v>300</v>
      </c>
      <c r="E159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850</v>
      </c>
    </row>
    <row r="160" spans="2:5">
      <c r="B160" s="2">
        <v>152</v>
      </c>
      <c r="C160" s="3">
        <f>IFERROR(IF(표1_51121417[[#This Row],[레벨]]=1,$K$3,IF($C159&lt;$P$3,($K$3+(표1_51121417[[#This Row],[레벨]]-1)*$L$3),$P$3)),"")</f>
        <v>553</v>
      </c>
      <c r="D160" s="2">
        <f>IFERROR(($K$4+(QUOTIENT((표1_51121417[[#This Row],[레벨]]-1),$M$4)*$L$4)),"")</f>
        <v>300</v>
      </c>
      <c r="E160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853</v>
      </c>
    </row>
    <row r="161" spans="2:5">
      <c r="B161" s="2">
        <v>153</v>
      </c>
      <c r="C161" s="3">
        <f>IFERROR(IF(표1_51121417[[#This Row],[레벨]]=1,$K$3,IF($C160&lt;$P$3,($K$3+(표1_51121417[[#This Row],[레벨]]-1)*$L$3),$P$3)),"")</f>
        <v>556</v>
      </c>
      <c r="D161" s="2">
        <f>IFERROR(($K$4+(QUOTIENT((표1_51121417[[#This Row],[레벨]]-1),$M$4)*$L$4)),"")</f>
        <v>300</v>
      </c>
      <c r="E161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856</v>
      </c>
    </row>
    <row r="162" spans="2:5">
      <c r="B162" s="2">
        <v>154</v>
      </c>
      <c r="C162" s="3">
        <f>IFERROR(IF(표1_51121417[[#This Row],[레벨]]=1,$K$3,IF($C161&lt;$P$3,($K$3+(표1_51121417[[#This Row],[레벨]]-1)*$L$3),$P$3)),"")</f>
        <v>559</v>
      </c>
      <c r="D162" s="2">
        <f>IFERROR(($K$4+(QUOTIENT((표1_51121417[[#This Row],[레벨]]-1),$M$4)*$L$4)),"")</f>
        <v>300</v>
      </c>
      <c r="E162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859</v>
      </c>
    </row>
    <row r="163" spans="2:5">
      <c r="B163" s="2">
        <v>155</v>
      </c>
      <c r="C163" s="3">
        <f>IFERROR(IF(표1_51121417[[#This Row],[레벨]]=1,$K$3,IF($C162&lt;$P$3,($K$3+(표1_51121417[[#This Row],[레벨]]-1)*$L$3),$P$3)),"")</f>
        <v>562</v>
      </c>
      <c r="D163" s="2">
        <f>IFERROR(($K$4+(QUOTIENT((표1_51121417[[#This Row],[레벨]]-1),$M$4)*$L$4)),"")</f>
        <v>300</v>
      </c>
      <c r="E163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862</v>
      </c>
    </row>
    <row r="164" spans="2:5">
      <c r="B164" s="2">
        <v>156</v>
      </c>
      <c r="C164" s="3">
        <f>IFERROR(IF(표1_51121417[[#This Row],[레벨]]=1,$K$3,IF($C163&lt;$P$3,($K$3+(표1_51121417[[#This Row],[레벨]]-1)*$L$3),$P$3)),"")</f>
        <v>565</v>
      </c>
      <c r="D164" s="2">
        <f>IFERROR(($K$4+(QUOTIENT((표1_51121417[[#This Row],[레벨]]-1),$M$4)*$L$4)),"")</f>
        <v>300</v>
      </c>
      <c r="E164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865</v>
      </c>
    </row>
    <row r="165" spans="2:5">
      <c r="B165" s="2">
        <v>157</v>
      </c>
      <c r="C165" s="3">
        <f>IFERROR(IF(표1_51121417[[#This Row],[레벨]]=1,$K$3,IF($C164&lt;$P$3,($K$3+(표1_51121417[[#This Row],[레벨]]-1)*$L$3),$P$3)),"")</f>
        <v>568</v>
      </c>
      <c r="D165" s="2">
        <f>IFERROR(($K$4+(QUOTIENT((표1_51121417[[#This Row],[레벨]]-1),$M$4)*$L$4)),"")</f>
        <v>300</v>
      </c>
      <c r="E165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868</v>
      </c>
    </row>
    <row r="166" spans="2:5">
      <c r="B166" s="2">
        <v>158</v>
      </c>
      <c r="C166" s="3">
        <f>IFERROR(IF(표1_51121417[[#This Row],[레벨]]=1,$K$3,IF($C165&lt;$P$3,($K$3+(표1_51121417[[#This Row],[레벨]]-1)*$L$3),$P$3)),"")</f>
        <v>571</v>
      </c>
      <c r="D166" s="2">
        <f>IFERROR(($K$4+(QUOTIENT((표1_51121417[[#This Row],[레벨]]-1),$M$4)*$L$4)),"")</f>
        <v>300</v>
      </c>
      <c r="E166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871</v>
      </c>
    </row>
    <row r="167" spans="2:5">
      <c r="B167" s="2">
        <v>159</v>
      </c>
      <c r="C167" s="3">
        <f>IFERROR(IF(표1_51121417[[#This Row],[레벨]]=1,$K$3,IF($C166&lt;$P$3,($K$3+(표1_51121417[[#This Row],[레벨]]-1)*$L$3),$P$3)),"")</f>
        <v>574</v>
      </c>
      <c r="D167" s="2">
        <f>IFERROR(($K$4+(QUOTIENT((표1_51121417[[#This Row],[레벨]]-1),$M$4)*$L$4)),"")</f>
        <v>300</v>
      </c>
      <c r="E167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874</v>
      </c>
    </row>
    <row r="168" spans="2:5">
      <c r="B168" s="2">
        <v>160</v>
      </c>
      <c r="C168" s="3">
        <f>IFERROR(IF(표1_51121417[[#This Row],[레벨]]=1,$K$3,IF($C167&lt;$P$3,($K$3+(표1_51121417[[#This Row],[레벨]]-1)*$L$3),$P$3)),"")</f>
        <v>577</v>
      </c>
      <c r="D168" s="2">
        <f>IFERROR(($K$4+(QUOTIENT((표1_51121417[[#This Row],[레벨]]-1),$M$4)*$L$4)),"")</f>
        <v>300</v>
      </c>
      <c r="E168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877</v>
      </c>
    </row>
    <row r="169" spans="2:5">
      <c r="B169" s="2">
        <v>161</v>
      </c>
      <c r="C169" s="3">
        <f>IFERROR(IF(표1_51121417[[#This Row],[레벨]]=1,$K$3,IF($C168&lt;$P$3,($K$3+(표1_51121417[[#This Row],[레벨]]-1)*$L$3),$P$3)),"")</f>
        <v>580</v>
      </c>
      <c r="D169" s="2">
        <f>IFERROR(($K$4+(QUOTIENT((표1_51121417[[#This Row],[레벨]]-1),$M$4)*$L$4)),"")</f>
        <v>320</v>
      </c>
      <c r="E169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900</v>
      </c>
    </row>
    <row r="170" spans="2:5">
      <c r="B170" s="2">
        <v>162</v>
      </c>
      <c r="C170" s="3">
        <f>IFERROR(IF(표1_51121417[[#This Row],[레벨]]=1,$K$3,IF($C169&lt;$P$3,($K$3+(표1_51121417[[#This Row],[레벨]]-1)*$L$3),$P$3)),"")</f>
        <v>583</v>
      </c>
      <c r="D170" s="2">
        <f>IFERROR(($K$4+(QUOTIENT((표1_51121417[[#This Row],[레벨]]-1),$M$4)*$L$4)),"")</f>
        <v>320</v>
      </c>
      <c r="E170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903</v>
      </c>
    </row>
    <row r="171" spans="2:5">
      <c r="B171" s="2">
        <v>163</v>
      </c>
      <c r="C171" s="3">
        <f>IFERROR(IF(표1_51121417[[#This Row],[레벨]]=1,$K$3,IF($C170&lt;$P$3,($K$3+(표1_51121417[[#This Row],[레벨]]-1)*$L$3),$P$3)),"")</f>
        <v>586</v>
      </c>
      <c r="D171" s="2">
        <f>IFERROR(($K$4+(QUOTIENT((표1_51121417[[#This Row],[레벨]]-1),$M$4)*$L$4)),"")</f>
        <v>320</v>
      </c>
      <c r="E171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906</v>
      </c>
    </row>
    <row r="172" spans="2:5">
      <c r="B172" s="2">
        <v>164</v>
      </c>
      <c r="C172" s="3">
        <f>IFERROR(IF(표1_51121417[[#This Row],[레벨]]=1,$K$3,IF($C171&lt;$P$3,($K$3+(표1_51121417[[#This Row],[레벨]]-1)*$L$3),$P$3)),"")</f>
        <v>589</v>
      </c>
      <c r="D172" s="2">
        <f>IFERROR(($K$4+(QUOTIENT((표1_51121417[[#This Row],[레벨]]-1),$M$4)*$L$4)),"")</f>
        <v>320</v>
      </c>
      <c r="E172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909</v>
      </c>
    </row>
    <row r="173" spans="2:5">
      <c r="B173" s="2">
        <v>165</v>
      </c>
      <c r="C173" s="3">
        <f>IFERROR(IF(표1_51121417[[#This Row],[레벨]]=1,$K$3,IF($C172&lt;$P$3,($K$3+(표1_51121417[[#This Row],[레벨]]-1)*$L$3),$P$3)),"")</f>
        <v>592</v>
      </c>
      <c r="D173" s="2">
        <f>IFERROR(($K$4+(QUOTIENT((표1_51121417[[#This Row],[레벨]]-1),$M$4)*$L$4)),"")</f>
        <v>320</v>
      </c>
      <c r="E173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912</v>
      </c>
    </row>
    <row r="174" spans="2:5">
      <c r="B174" s="2">
        <v>166</v>
      </c>
      <c r="C174" s="3">
        <f>IFERROR(IF(표1_51121417[[#This Row],[레벨]]=1,$K$3,IF($C173&lt;$P$3,($K$3+(표1_51121417[[#This Row],[레벨]]-1)*$L$3),$P$3)),"")</f>
        <v>595</v>
      </c>
      <c r="D174" s="2">
        <f>IFERROR(($K$4+(QUOTIENT((표1_51121417[[#This Row],[레벨]]-1),$M$4)*$L$4)),"")</f>
        <v>320</v>
      </c>
      <c r="E174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915</v>
      </c>
    </row>
    <row r="175" spans="2:5">
      <c r="B175" s="2">
        <v>167</v>
      </c>
      <c r="C175" s="3">
        <f>IFERROR(IF(표1_51121417[[#This Row],[레벨]]=1,$K$3,IF($C174&lt;$P$3,($K$3+(표1_51121417[[#This Row],[레벨]]-1)*$L$3),$P$3)),"")</f>
        <v>598</v>
      </c>
      <c r="D175" s="2">
        <f>IFERROR(($K$4+(QUOTIENT((표1_51121417[[#This Row],[레벨]]-1),$M$4)*$L$4)),"")</f>
        <v>320</v>
      </c>
      <c r="E175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918</v>
      </c>
    </row>
    <row r="176" spans="2:5">
      <c r="B176" s="2">
        <v>168</v>
      </c>
      <c r="C176" s="3">
        <f>IFERROR(IF(표1_51121417[[#This Row],[레벨]]=1,$K$3,IF($C175&lt;$P$3,($K$3+(표1_51121417[[#This Row],[레벨]]-1)*$L$3),$P$3)),"")</f>
        <v>601</v>
      </c>
      <c r="D176" s="2">
        <f>IFERROR(($K$4+(QUOTIENT((표1_51121417[[#This Row],[레벨]]-1),$M$4)*$L$4)),"")</f>
        <v>320</v>
      </c>
      <c r="E176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921</v>
      </c>
    </row>
    <row r="177" spans="2:5">
      <c r="B177" s="2">
        <v>169</v>
      </c>
      <c r="C177" s="3">
        <f>IFERROR(IF(표1_51121417[[#This Row],[레벨]]=1,$K$3,IF($C176&lt;$P$3,($K$3+(표1_51121417[[#This Row],[레벨]]-1)*$L$3),$P$3)),"")</f>
        <v>604</v>
      </c>
      <c r="D177" s="2">
        <f>IFERROR(($K$4+(QUOTIENT((표1_51121417[[#This Row],[레벨]]-1),$M$4)*$L$4)),"")</f>
        <v>320</v>
      </c>
      <c r="E177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924</v>
      </c>
    </row>
    <row r="178" spans="2:5">
      <c r="B178" s="2">
        <v>170</v>
      </c>
      <c r="C178" s="3">
        <f>IFERROR(IF(표1_51121417[[#This Row],[레벨]]=1,$K$3,IF($C177&lt;$P$3,($K$3+(표1_51121417[[#This Row],[레벨]]-1)*$L$3),$P$3)),"")</f>
        <v>607</v>
      </c>
      <c r="D178" s="2">
        <f>IFERROR(($K$4+(QUOTIENT((표1_51121417[[#This Row],[레벨]]-1),$M$4)*$L$4)),"")</f>
        <v>320</v>
      </c>
      <c r="E178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927</v>
      </c>
    </row>
    <row r="179" spans="2:5">
      <c r="B179" s="2">
        <v>171</v>
      </c>
      <c r="C179" s="3">
        <f>IFERROR(IF(표1_51121417[[#This Row],[레벨]]=1,$K$3,IF($C178&lt;$P$3,($K$3+(표1_51121417[[#This Row],[레벨]]-1)*$L$3),$P$3)),"")</f>
        <v>610</v>
      </c>
      <c r="D179" s="2">
        <f>IFERROR(($K$4+(QUOTIENT((표1_51121417[[#This Row],[레벨]]-1),$M$4)*$L$4)),"")</f>
        <v>340</v>
      </c>
      <c r="E179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950</v>
      </c>
    </row>
    <row r="180" spans="2:5">
      <c r="B180" s="2">
        <v>172</v>
      </c>
      <c r="C180" s="3">
        <f>IFERROR(IF(표1_51121417[[#This Row],[레벨]]=1,$K$3,IF($C179&lt;$P$3,($K$3+(표1_51121417[[#This Row],[레벨]]-1)*$L$3),$P$3)),"")</f>
        <v>613</v>
      </c>
      <c r="D180" s="2">
        <f>IFERROR(($K$4+(QUOTIENT((표1_51121417[[#This Row],[레벨]]-1),$M$4)*$L$4)),"")</f>
        <v>340</v>
      </c>
      <c r="E180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953</v>
      </c>
    </row>
    <row r="181" spans="2:5">
      <c r="B181" s="2">
        <v>173</v>
      </c>
      <c r="C181" s="3">
        <f>IFERROR(IF(표1_51121417[[#This Row],[레벨]]=1,$K$3,IF($C180&lt;$P$3,($K$3+(표1_51121417[[#This Row],[레벨]]-1)*$L$3),$P$3)),"")</f>
        <v>616</v>
      </c>
      <c r="D181" s="2">
        <f>IFERROR(($K$4+(QUOTIENT((표1_51121417[[#This Row],[레벨]]-1),$M$4)*$L$4)),"")</f>
        <v>340</v>
      </c>
      <c r="E181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956</v>
      </c>
    </row>
    <row r="182" spans="2:5">
      <c r="B182" s="2">
        <v>174</v>
      </c>
      <c r="C182" s="3">
        <f>IFERROR(IF(표1_51121417[[#This Row],[레벨]]=1,$K$3,IF($C181&lt;$P$3,($K$3+(표1_51121417[[#This Row],[레벨]]-1)*$L$3),$P$3)),"")</f>
        <v>619</v>
      </c>
      <c r="D182" s="2">
        <f>IFERROR(($K$4+(QUOTIENT((표1_51121417[[#This Row],[레벨]]-1),$M$4)*$L$4)),"")</f>
        <v>340</v>
      </c>
      <c r="E182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959</v>
      </c>
    </row>
    <row r="183" spans="2:5">
      <c r="B183" s="2">
        <v>175</v>
      </c>
      <c r="C183" s="3">
        <f>IFERROR(IF(표1_51121417[[#This Row],[레벨]]=1,$K$3,IF($C182&lt;$P$3,($K$3+(표1_51121417[[#This Row],[레벨]]-1)*$L$3),$P$3)),"")</f>
        <v>622</v>
      </c>
      <c r="D183" s="2">
        <f>IFERROR(($K$4+(QUOTIENT((표1_51121417[[#This Row],[레벨]]-1),$M$4)*$L$4)),"")</f>
        <v>340</v>
      </c>
      <c r="E183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962</v>
      </c>
    </row>
    <row r="184" spans="2:5">
      <c r="B184" s="2">
        <v>176</v>
      </c>
      <c r="C184" s="3">
        <f>IFERROR(IF(표1_51121417[[#This Row],[레벨]]=1,$K$3,IF($C183&lt;$P$3,($K$3+(표1_51121417[[#This Row],[레벨]]-1)*$L$3),$P$3)),"")</f>
        <v>625</v>
      </c>
      <c r="D184" s="2">
        <f>IFERROR(($K$4+(QUOTIENT((표1_51121417[[#This Row],[레벨]]-1),$M$4)*$L$4)),"")</f>
        <v>340</v>
      </c>
      <c r="E184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965</v>
      </c>
    </row>
    <row r="185" spans="2:5">
      <c r="B185" s="2">
        <v>177</v>
      </c>
      <c r="C185" s="3">
        <f>IFERROR(IF(표1_51121417[[#This Row],[레벨]]=1,$K$3,IF($C184&lt;$P$3,($K$3+(표1_51121417[[#This Row],[레벨]]-1)*$L$3),$P$3)),"")</f>
        <v>628</v>
      </c>
      <c r="D185" s="2">
        <f>IFERROR(($K$4+(QUOTIENT((표1_51121417[[#This Row],[레벨]]-1),$M$4)*$L$4)),"")</f>
        <v>340</v>
      </c>
      <c r="E185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968</v>
      </c>
    </row>
    <row r="186" spans="2:5">
      <c r="B186" s="2">
        <v>178</v>
      </c>
      <c r="C186" s="3">
        <f>IFERROR(IF(표1_51121417[[#This Row],[레벨]]=1,$K$3,IF($C185&lt;$P$3,($K$3+(표1_51121417[[#This Row],[레벨]]-1)*$L$3),$P$3)),"")</f>
        <v>631</v>
      </c>
      <c r="D186" s="2">
        <f>IFERROR(($K$4+(QUOTIENT((표1_51121417[[#This Row],[레벨]]-1),$M$4)*$L$4)),"")</f>
        <v>340</v>
      </c>
      <c r="E186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971</v>
      </c>
    </row>
    <row r="187" spans="2:5">
      <c r="B187" s="2">
        <v>179</v>
      </c>
      <c r="C187" s="3">
        <f>IFERROR(IF(표1_51121417[[#This Row],[레벨]]=1,$K$3,IF($C186&lt;$P$3,($K$3+(표1_51121417[[#This Row],[레벨]]-1)*$L$3),$P$3)),"")</f>
        <v>634</v>
      </c>
      <c r="D187" s="2">
        <f>IFERROR(($K$4+(QUOTIENT((표1_51121417[[#This Row],[레벨]]-1),$M$4)*$L$4)),"")</f>
        <v>340</v>
      </c>
      <c r="E187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974</v>
      </c>
    </row>
    <row r="188" spans="2:5">
      <c r="B188" s="2">
        <v>180</v>
      </c>
      <c r="C188" s="3">
        <f>IFERROR(IF(표1_51121417[[#This Row],[레벨]]=1,$K$3,IF($C187&lt;$P$3,($K$3+(표1_51121417[[#This Row],[레벨]]-1)*$L$3),$P$3)),"")</f>
        <v>637</v>
      </c>
      <c r="D188" s="2">
        <f>IFERROR(($K$4+(QUOTIENT((표1_51121417[[#This Row],[레벨]]-1),$M$4)*$L$4)),"")</f>
        <v>340</v>
      </c>
      <c r="E188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977</v>
      </c>
    </row>
    <row r="189" spans="2:5">
      <c r="B189" s="2">
        <v>181</v>
      </c>
      <c r="C189" s="3">
        <f>IFERROR(IF(표1_51121417[[#This Row],[레벨]]=1,$K$3,IF($C188&lt;$P$3,($K$3+(표1_51121417[[#This Row],[레벨]]-1)*$L$3),$P$3)),"")</f>
        <v>640</v>
      </c>
      <c r="D189" s="2">
        <f>IFERROR(($K$4+(QUOTIENT((표1_51121417[[#This Row],[레벨]]-1),$M$4)*$L$4)),"")</f>
        <v>360</v>
      </c>
      <c r="E189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1000</v>
      </c>
    </row>
    <row r="190" spans="2:5">
      <c r="B190" s="2">
        <v>182</v>
      </c>
      <c r="C190" s="3">
        <f>IFERROR(IF(표1_51121417[[#This Row],[레벨]]=1,$K$3,IF($C189&lt;$P$3,($K$3+(표1_51121417[[#This Row],[레벨]]-1)*$L$3),$P$3)),"")</f>
        <v>643</v>
      </c>
      <c r="D190" s="2">
        <f>IFERROR(($K$4+(QUOTIENT((표1_51121417[[#This Row],[레벨]]-1),$M$4)*$L$4)),"")</f>
        <v>360</v>
      </c>
      <c r="E190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1003</v>
      </c>
    </row>
    <row r="191" spans="2:5">
      <c r="B191" s="2">
        <v>183</v>
      </c>
      <c r="C191" s="3">
        <f>IFERROR(IF(표1_51121417[[#This Row],[레벨]]=1,$K$3,IF($C190&lt;$P$3,($K$3+(표1_51121417[[#This Row],[레벨]]-1)*$L$3),$P$3)),"")</f>
        <v>646</v>
      </c>
      <c r="D191" s="2">
        <f>IFERROR(($K$4+(QUOTIENT((표1_51121417[[#This Row],[레벨]]-1),$M$4)*$L$4)),"")</f>
        <v>360</v>
      </c>
      <c r="E191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1006</v>
      </c>
    </row>
    <row r="192" spans="2:5">
      <c r="B192" s="2">
        <v>184</v>
      </c>
      <c r="C192" s="3">
        <f>IFERROR(IF(표1_51121417[[#This Row],[레벨]]=1,$K$3,IF($C191&lt;$P$3,($K$3+(표1_51121417[[#This Row],[레벨]]-1)*$L$3),$P$3)),"")</f>
        <v>649</v>
      </c>
      <c r="D192" s="2">
        <f>IFERROR(($K$4+(QUOTIENT((표1_51121417[[#This Row],[레벨]]-1),$M$4)*$L$4)),"")</f>
        <v>360</v>
      </c>
      <c r="E192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1009</v>
      </c>
    </row>
    <row r="193" spans="2:5">
      <c r="B193" s="2">
        <v>185</v>
      </c>
      <c r="C193" s="3">
        <f>IFERROR(IF(표1_51121417[[#This Row],[레벨]]=1,$K$3,IF($C192&lt;$P$3,($K$3+(표1_51121417[[#This Row],[레벨]]-1)*$L$3),$P$3)),"")</f>
        <v>652</v>
      </c>
      <c r="D193" s="2">
        <f>IFERROR(($K$4+(QUOTIENT((표1_51121417[[#This Row],[레벨]]-1),$M$4)*$L$4)),"")</f>
        <v>360</v>
      </c>
      <c r="E193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1012</v>
      </c>
    </row>
    <row r="194" spans="2:5">
      <c r="B194" s="2">
        <v>186</v>
      </c>
      <c r="C194" s="3">
        <f>IFERROR(IF(표1_51121417[[#This Row],[레벨]]=1,$K$3,IF($C193&lt;$P$3,($K$3+(표1_51121417[[#This Row],[레벨]]-1)*$L$3),$P$3)),"")</f>
        <v>655</v>
      </c>
      <c r="D194" s="2">
        <f>IFERROR(($K$4+(QUOTIENT((표1_51121417[[#This Row],[레벨]]-1),$M$4)*$L$4)),"")</f>
        <v>360</v>
      </c>
      <c r="E194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1015</v>
      </c>
    </row>
    <row r="195" spans="2:5">
      <c r="B195" s="2">
        <v>187</v>
      </c>
      <c r="C195" s="3">
        <f>IFERROR(IF(표1_51121417[[#This Row],[레벨]]=1,$K$3,IF($C194&lt;$P$3,($K$3+(표1_51121417[[#This Row],[레벨]]-1)*$L$3),$P$3)),"")</f>
        <v>658</v>
      </c>
      <c r="D195" s="2">
        <f>IFERROR(($K$4+(QUOTIENT((표1_51121417[[#This Row],[레벨]]-1),$M$4)*$L$4)),"")</f>
        <v>360</v>
      </c>
      <c r="E195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1018</v>
      </c>
    </row>
    <row r="196" spans="2:5">
      <c r="B196" s="2">
        <v>188</v>
      </c>
      <c r="C196" s="3">
        <f>IFERROR(IF(표1_51121417[[#This Row],[레벨]]=1,$K$3,IF($C195&lt;$P$3,($K$3+(표1_51121417[[#This Row],[레벨]]-1)*$L$3),$P$3)),"")</f>
        <v>661</v>
      </c>
      <c r="D196" s="2">
        <f>IFERROR(($K$4+(QUOTIENT((표1_51121417[[#This Row],[레벨]]-1),$M$4)*$L$4)),"")</f>
        <v>360</v>
      </c>
      <c r="E196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1021</v>
      </c>
    </row>
    <row r="197" spans="2:5">
      <c r="B197" s="2">
        <v>189</v>
      </c>
      <c r="C197" s="3">
        <f>IFERROR(IF(표1_51121417[[#This Row],[레벨]]=1,$K$3,IF($C196&lt;$P$3,($K$3+(표1_51121417[[#This Row],[레벨]]-1)*$L$3),$P$3)),"")</f>
        <v>664</v>
      </c>
      <c r="D197" s="2">
        <f>IFERROR(($K$4+(QUOTIENT((표1_51121417[[#This Row],[레벨]]-1),$M$4)*$L$4)),"")</f>
        <v>360</v>
      </c>
      <c r="E197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1024</v>
      </c>
    </row>
    <row r="198" spans="2:5">
      <c r="B198" s="2">
        <v>190</v>
      </c>
      <c r="C198" s="3">
        <f>IFERROR(IF(표1_51121417[[#This Row],[레벨]]=1,$K$3,IF($C197&lt;$P$3,($K$3+(표1_51121417[[#This Row],[레벨]]-1)*$L$3),$P$3)),"")</f>
        <v>667</v>
      </c>
      <c r="D198" s="2">
        <f>IFERROR(($K$4+(QUOTIENT((표1_51121417[[#This Row],[레벨]]-1),$M$4)*$L$4)),"")</f>
        <v>360</v>
      </c>
      <c r="E198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1027</v>
      </c>
    </row>
    <row r="199" spans="2:5">
      <c r="B199" s="2">
        <v>191</v>
      </c>
      <c r="C199" s="3">
        <f>IFERROR(IF(표1_51121417[[#This Row],[레벨]]=1,$K$3,IF($C198&lt;$P$3,($K$3+(표1_51121417[[#This Row],[레벨]]-1)*$L$3),$P$3)),"")</f>
        <v>670</v>
      </c>
      <c r="D199" s="2">
        <f>IFERROR(($K$4+(QUOTIENT((표1_51121417[[#This Row],[레벨]]-1),$M$4)*$L$4)),"")</f>
        <v>380</v>
      </c>
      <c r="E199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1050</v>
      </c>
    </row>
    <row r="200" spans="2:5">
      <c r="B200" s="2">
        <v>192</v>
      </c>
      <c r="C200" s="3">
        <f>IFERROR(IF(표1_51121417[[#This Row],[레벨]]=1,$K$3,IF($C199&lt;$P$3,($K$3+(표1_51121417[[#This Row],[레벨]]-1)*$L$3),$P$3)),"")</f>
        <v>673</v>
      </c>
      <c r="D200" s="2">
        <f>IFERROR(($K$4+(QUOTIENT((표1_51121417[[#This Row],[레벨]]-1),$M$4)*$L$4)),"")</f>
        <v>380</v>
      </c>
      <c r="E200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1053</v>
      </c>
    </row>
    <row r="201" spans="2:5">
      <c r="B201" s="2">
        <v>193</v>
      </c>
      <c r="C201" s="3">
        <f>IFERROR(IF(표1_51121417[[#This Row],[레벨]]=1,$K$3,IF($C200&lt;$P$3,($K$3+(표1_51121417[[#This Row],[레벨]]-1)*$L$3),$P$3)),"")</f>
        <v>676</v>
      </c>
      <c r="D201" s="2">
        <f>IFERROR(($K$4+(QUOTIENT((표1_51121417[[#This Row],[레벨]]-1),$M$4)*$L$4)),"")</f>
        <v>380</v>
      </c>
      <c r="E201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1056</v>
      </c>
    </row>
    <row r="202" spans="2:5">
      <c r="B202" s="2">
        <v>194</v>
      </c>
      <c r="C202" s="3">
        <f>IFERROR(IF(표1_51121417[[#This Row],[레벨]]=1,$K$3,IF($C201&lt;$P$3,($K$3+(표1_51121417[[#This Row],[레벨]]-1)*$L$3),$P$3)),"")</f>
        <v>679</v>
      </c>
      <c r="D202" s="2">
        <f>IFERROR(($K$4+(QUOTIENT((표1_51121417[[#This Row],[레벨]]-1),$M$4)*$L$4)),"")</f>
        <v>380</v>
      </c>
      <c r="E202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1059</v>
      </c>
    </row>
    <row r="203" spans="2:5">
      <c r="B203" s="2">
        <v>195</v>
      </c>
      <c r="C203" s="3">
        <f>IFERROR(IF(표1_51121417[[#This Row],[레벨]]=1,$K$3,IF($C202&lt;$P$3,($K$3+(표1_51121417[[#This Row],[레벨]]-1)*$L$3),$P$3)),"")</f>
        <v>682</v>
      </c>
      <c r="D203" s="2">
        <f>IFERROR(($K$4+(QUOTIENT((표1_51121417[[#This Row],[레벨]]-1),$M$4)*$L$4)),"")</f>
        <v>380</v>
      </c>
      <c r="E203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1062</v>
      </c>
    </row>
    <row r="204" spans="2:5">
      <c r="B204" s="2">
        <v>196</v>
      </c>
      <c r="C204" s="3">
        <f>IFERROR(IF(표1_51121417[[#This Row],[레벨]]=1,$K$3,IF($C203&lt;$P$3,($K$3+(표1_51121417[[#This Row],[레벨]]-1)*$L$3),$P$3)),"")</f>
        <v>685</v>
      </c>
      <c r="D204" s="2">
        <f>IFERROR(($K$4+(QUOTIENT((표1_51121417[[#This Row],[레벨]]-1),$M$4)*$L$4)),"")</f>
        <v>380</v>
      </c>
      <c r="E204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1065</v>
      </c>
    </row>
    <row r="205" spans="2:5">
      <c r="B205" s="2">
        <v>197</v>
      </c>
      <c r="C205" s="3">
        <f>IFERROR(IF(표1_51121417[[#This Row],[레벨]]=1,$K$3,IF($C204&lt;$P$3,($K$3+(표1_51121417[[#This Row],[레벨]]-1)*$L$3),$P$3)),"")</f>
        <v>688</v>
      </c>
      <c r="D205" s="2">
        <f>IFERROR(($K$4+(QUOTIENT((표1_51121417[[#This Row],[레벨]]-1),$M$4)*$L$4)),"")</f>
        <v>380</v>
      </c>
      <c r="E205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1068</v>
      </c>
    </row>
    <row r="206" spans="2:5">
      <c r="B206" s="2">
        <v>198</v>
      </c>
      <c r="C206" s="3">
        <f>IFERROR(IF(표1_51121417[[#This Row],[레벨]]=1,$K$3,IF($C205&lt;$P$3,($K$3+(표1_51121417[[#This Row],[레벨]]-1)*$L$3),$P$3)),"")</f>
        <v>691</v>
      </c>
      <c r="D206" s="2">
        <f>IFERROR(($K$4+(QUOTIENT((표1_51121417[[#This Row],[레벨]]-1),$M$4)*$L$4)),"")</f>
        <v>380</v>
      </c>
      <c r="E206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1071</v>
      </c>
    </row>
    <row r="207" spans="2:5">
      <c r="B207" s="2">
        <v>199</v>
      </c>
      <c r="C207" s="3">
        <f>IFERROR(IF(표1_51121417[[#This Row],[레벨]]=1,$K$3,IF($C206&lt;$P$3,($K$3+(표1_51121417[[#This Row],[레벨]]-1)*$L$3),$P$3)),"")</f>
        <v>694</v>
      </c>
      <c r="D207" s="2">
        <f>IFERROR(($K$4+(QUOTIENT((표1_51121417[[#This Row],[레벨]]-1),$M$4)*$L$4)),"")</f>
        <v>380</v>
      </c>
      <c r="E207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1074</v>
      </c>
    </row>
    <row r="208" spans="2:5">
      <c r="B208" s="2">
        <v>200</v>
      </c>
      <c r="C208" s="3">
        <f>IFERROR(IF(표1_51121417[[#This Row],[레벨]]=1,$K$3,IF($C207&lt;$P$3,($K$3+(표1_51121417[[#This Row],[레벨]]-1)*$L$3),$P$3)),"")</f>
        <v>697</v>
      </c>
      <c r="D208" s="2">
        <f>IFERROR(($K$4+(QUOTIENT((표1_51121417[[#This Row],[레벨]]-1),$M$4)*$L$4)),"")</f>
        <v>380</v>
      </c>
      <c r="E208" s="6">
        <f>IFERROR(IF(표1_51121417[[#This Row],[기본 플레이어 체력]]+표1_51121417[[#This Row],[플레이어 체력 보정값]]&gt;$P$3,$P$3,표1_51121417[[#This Row],[기본 플레이어 체력]]+표1_51121417[[#This Row],[플레이어 체력 보정값]]),"")</f>
        <v>1077</v>
      </c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8"/>
  <sheetViews>
    <sheetView workbookViewId="0">
      <pane ySplit="8" topLeftCell="A9" activePane="bottomLeft" state="frozen"/>
      <selection activeCell="I1" sqref="I1"/>
      <selection pane="bottomLeft" activeCell="M4" sqref="M4"/>
    </sheetView>
  </sheetViews>
  <sheetFormatPr defaultColWidth="9" defaultRowHeight="16.5"/>
  <cols>
    <col min="1" max="1" width="9" style="1"/>
    <col min="2" max="2" width="10.25" style="1" customWidth="1"/>
    <col min="3" max="3" width="23.5" style="1" bestFit="1" customWidth="1"/>
    <col min="4" max="4" width="25.625" style="1" bestFit="1" customWidth="1"/>
    <col min="5" max="5" width="23.5" style="1" bestFit="1" customWidth="1"/>
    <col min="6" max="10" width="9" style="1"/>
    <col min="11" max="11" width="9.25" style="1" customWidth="1"/>
    <col min="12" max="12" width="9" style="1"/>
    <col min="13" max="13" width="16" style="1" bestFit="1" customWidth="1"/>
    <col min="14" max="16384" width="9" style="1"/>
  </cols>
  <sheetData>
    <row r="2" spans="2:16">
      <c r="B2" s="1" t="s">
        <v>17</v>
      </c>
      <c r="C2" s="31" t="s">
        <v>6</v>
      </c>
      <c r="D2" s="31"/>
      <c r="E2" s="31"/>
      <c r="J2" s="1" t="s">
        <v>25</v>
      </c>
      <c r="K2" s="1" t="s">
        <v>19</v>
      </c>
      <c r="L2" s="1" t="s">
        <v>21</v>
      </c>
      <c r="M2" s="1" t="s">
        <v>91</v>
      </c>
      <c r="O2" s="1" t="s">
        <v>25</v>
      </c>
      <c r="P2" s="1" t="s">
        <v>24</v>
      </c>
    </row>
    <row r="3" spans="2:16">
      <c r="J3" s="1" t="s">
        <v>22</v>
      </c>
      <c r="K3" s="1">
        <f>'00.PlayeTime 계산'!K9</f>
        <v>30</v>
      </c>
      <c r="L3" s="1">
        <f>'00.PlayeTime 계산'!K10</f>
        <v>0</v>
      </c>
      <c r="M3" s="1">
        <f>'00.PlayeTime 계산'!K13</f>
        <v>0</v>
      </c>
      <c r="O3" s="1" t="s">
        <v>46</v>
      </c>
      <c r="P3" s="1">
        <f>'00.PlayeTime 계산'!K15</f>
        <v>500</v>
      </c>
    </row>
    <row r="4" spans="2:16">
      <c r="B4" s="1" t="s">
        <v>18</v>
      </c>
      <c r="J4" s="1" t="s">
        <v>20</v>
      </c>
      <c r="K4" s="1">
        <f>'00.PlayeTime 계산'!K11</f>
        <v>0</v>
      </c>
      <c r="L4" s="1">
        <f>'00.PlayeTime 계산'!K12</f>
        <v>15</v>
      </c>
      <c r="M4" s="1">
        <f>'00.PlayeTime 계산'!K14</f>
        <v>10</v>
      </c>
      <c r="O4" s="1" t="s">
        <v>69</v>
      </c>
      <c r="P4" s="1">
        <v>0</v>
      </c>
    </row>
    <row r="8" spans="2:16">
      <c r="B8" s="2" t="s">
        <v>69</v>
      </c>
      <c r="C8" s="2" t="s">
        <v>72</v>
      </c>
      <c r="D8" s="2" t="s">
        <v>71</v>
      </c>
      <c r="E8" s="4" t="s">
        <v>70</v>
      </c>
    </row>
    <row r="9" spans="2:16">
      <c r="B9" s="2">
        <v>1</v>
      </c>
      <c r="C9" s="2">
        <f>IFERROR(IF(표1_5112141720[[#This Row],[레벨]]=1,$K$3,IF($C8&lt;$P$3,($K$3+(표1_5112141720[[#This Row],[레벨]]-1)*$L$3),$P$3)),"")</f>
        <v>30</v>
      </c>
      <c r="D9" s="2">
        <f>IFERROR(($K$4+(QUOTIENT((표1_5112141720[[#This Row],[레벨]]-1),$M$4)*$L$4)),"")</f>
        <v>0</v>
      </c>
      <c r="E9" s="5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30</v>
      </c>
    </row>
    <row r="10" spans="2:16">
      <c r="B10" s="2">
        <v>2</v>
      </c>
      <c r="C10" s="2">
        <f>IFERROR(IF(표1_5112141720[[#This Row],[레벨]]=1,$K$3,IF($C9&lt;$P$3,($K$3+(표1_5112141720[[#This Row],[레벨]]-1)*$L$3),$P$3)),"")</f>
        <v>30</v>
      </c>
      <c r="D10" s="2">
        <f>IFERROR(($K$4+(QUOTIENT((표1_5112141720[[#This Row],[레벨]]-1),$M$4)*$L$4)),"")</f>
        <v>0</v>
      </c>
      <c r="E10" s="5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30</v>
      </c>
    </row>
    <row r="11" spans="2:16">
      <c r="B11" s="2">
        <v>3</v>
      </c>
      <c r="C11" s="3">
        <f>IFERROR(IF(표1_5112141720[[#This Row],[레벨]]=1,$K$3,IF($C10&lt;$P$3,($K$3+(표1_5112141720[[#This Row],[레벨]]-1)*$L$3),$P$3)),"")</f>
        <v>30</v>
      </c>
      <c r="D11" s="2">
        <f>IFERROR(($K$4+(QUOTIENT((표1_5112141720[[#This Row],[레벨]]-1),$M$4)*$L$4)),"")</f>
        <v>0</v>
      </c>
      <c r="E11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30</v>
      </c>
    </row>
    <row r="12" spans="2:16">
      <c r="B12" s="2">
        <v>4</v>
      </c>
      <c r="C12" s="3">
        <f>IFERROR(IF(표1_5112141720[[#This Row],[레벨]]=1,$K$3,IF($C11&lt;$P$3,($K$3+(표1_5112141720[[#This Row],[레벨]]-1)*$L$3),$P$3)),"")</f>
        <v>30</v>
      </c>
      <c r="D12" s="2">
        <f>IFERROR(($K$4+(QUOTIENT((표1_5112141720[[#This Row],[레벨]]-1),$M$4)*$L$4)),"")</f>
        <v>0</v>
      </c>
      <c r="E12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30</v>
      </c>
    </row>
    <row r="13" spans="2:16">
      <c r="B13" s="2">
        <v>5</v>
      </c>
      <c r="C13" s="3">
        <f>IFERROR(IF(표1_5112141720[[#This Row],[레벨]]=1,$K$3,IF($C12&lt;$P$3,($K$3+(표1_5112141720[[#This Row],[레벨]]-1)*$L$3),$P$3)),"")</f>
        <v>30</v>
      </c>
      <c r="D13" s="2">
        <f>IFERROR(($K$4+(QUOTIENT((표1_5112141720[[#This Row],[레벨]]-1),$M$4)*$L$4)),"")</f>
        <v>0</v>
      </c>
      <c r="E13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30</v>
      </c>
    </row>
    <row r="14" spans="2:16">
      <c r="B14" s="2">
        <v>6</v>
      </c>
      <c r="C14" s="3">
        <f>IFERROR(IF(표1_5112141720[[#This Row],[레벨]]=1,$K$3,IF($C13&lt;$P$3,($K$3+(표1_5112141720[[#This Row],[레벨]]-1)*$L$3),$P$3)),"")</f>
        <v>30</v>
      </c>
      <c r="D14" s="2">
        <f>IFERROR(($K$4+(QUOTIENT((표1_5112141720[[#This Row],[레벨]]-1),$M$4)*$L$4)),"")</f>
        <v>0</v>
      </c>
      <c r="E14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30</v>
      </c>
    </row>
    <row r="15" spans="2:16">
      <c r="B15" s="2">
        <v>7</v>
      </c>
      <c r="C15" s="3">
        <f>IFERROR(IF(표1_5112141720[[#This Row],[레벨]]=1,$K$3,IF($C14&lt;$P$3,($K$3+(표1_5112141720[[#This Row],[레벨]]-1)*$L$3),$P$3)),"")</f>
        <v>30</v>
      </c>
      <c r="D15" s="2">
        <f>IFERROR(($K$4+(QUOTIENT((표1_5112141720[[#This Row],[레벨]]-1),$M$4)*$L$4)),"")</f>
        <v>0</v>
      </c>
      <c r="E15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30</v>
      </c>
    </row>
    <row r="16" spans="2:16">
      <c r="B16" s="2">
        <v>8</v>
      </c>
      <c r="C16" s="3">
        <f>IFERROR(IF(표1_5112141720[[#This Row],[레벨]]=1,$K$3,IF($C15&lt;$P$3,($K$3+(표1_5112141720[[#This Row],[레벨]]-1)*$L$3),$P$3)),"")</f>
        <v>30</v>
      </c>
      <c r="D16" s="2">
        <f>IFERROR(($K$4+(QUOTIENT((표1_5112141720[[#This Row],[레벨]]-1),$M$4)*$L$4)),"")</f>
        <v>0</v>
      </c>
      <c r="E16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30</v>
      </c>
    </row>
    <row r="17" spans="2:5">
      <c r="B17" s="2">
        <v>9</v>
      </c>
      <c r="C17" s="3">
        <f>IFERROR(IF(표1_5112141720[[#This Row],[레벨]]=1,$K$3,IF($C16&lt;$P$3,($K$3+(표1_5112141720[[#This Row],[레벨]]-1)*$L$3),$P$3)),"")</f>
        <v>30</v>
      </c>
      <c r="D17" s="2">
        <f>IFERROR(($K$4+(QUOTIENT((표1_5112141720[[#This Row],[레벨]]-1),$M$4)*$L$4)),"")</f>
        <v>0</v>
      </c>
      <c r="E17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30</v>
      </c>
    </row>
    <row r="18" spans="2:5">
      <c r="B18" s="2">
        <v>10</v>
      </c>
      <c r="C18" s="3">
        <f>IFERROR(IF(표1_5112141720[[#This Row],[레벨]]=1,$K$3,IF($C17&lt;$P$3,($K$3+(표1_5112141720[[#This Row],[레벨]]-1)*$L$3),$P$3)),"")</f>
        <v>30</v>
      </c>
      <c r="D18" s="2">
        <f>IFERROR(($K$4+(QUOTIENT((표1_5112141720[[#This Row],[레벨]]-1),$M$4)*$L$4)),"")</f>
        <v>0</v>
      </c>
      <c r="E18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30</v>
      </c>
    </row>
    <row r="19" spans="2:5">
      <c r="B19" s="2">
        <v>11</v>
      </c>
      <c r="C19" s="3">
        <f>IFERROR(IF(표1_5112141720[[#This Row],[레벨]]=1,$K$3,IF($C18&lt;$P$3,($K$3+(표1_5112141720[[#This Row],[레벨]]-1)*$L$3),$P$3)),"")</f>
        <v>30</v>
      </c>
      <c r="D19" s="2">
        <f>IFERROR(($K$4+(QUOTIENT((표1_5112141720[[#This Row],[레벨]]-1),$M$4)*$L$4)),"")</f>
        <v>15</v>
      </c>
      <c r="E19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45</v>
      </c>
    </row>
    <row r="20" spans="2:5">
      <c r="B20" s="2">
        <v>12</v>
      </c>
      <c r="C20" s="3">
        <f>IFERROR(IF(표1_5112141720[[#This Row],[레벨]]=1,$K$3,IF($C19&lt;$P$3,($K$3+(표1_5112141720[[#This Row],[레벨]]-1)*$L$3),$P$3)),"")</f>
        <v>30</v>
      </c>
      <c r="D20" s="2">
        <f>IFERROR(($K$4+(QUOTIENT((표1_5112141720[[#This Row],[레벨]]-1),$M$4)*$L$4)),"")</f>
        <v>15</v>
      </c>
      <c r="E20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45</v>
      </c>
    </row>
    <row r="21" spans="2:5">
      <c r="B21" s="2">
        <v>13</v>
      </c>
      <c r="C21" s="3">
        <f>IFERROR(IF(표1_5112141720[[#This Row],[레벨]]=1,$K$3,IF($C20&lt;$P$3,($K$3+(표1_5112141720[[#This Row],[레벨]]-1)*$L$3),$P$3)),"")</f>
        <v>30</v>
      </c>
      <c r="D21" s="2">
        <f>IFERROR(($K$4+(QUOTIENT((표1_5112141720[[#This Row],[레벨]]-1),$M$4)*$L$4)),"")</f>
        <v>15</v>
      </c>
      <c r="E21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45</v>
      </c>
    </row>
    <row r="22" spans="2:5">
      <c r="B22" s="2">
        <v>14</v>
      </c>
      <c r="C22" s="3">
        <f>IFERROR(IF(표1_5112141720[[#This Row],[레벨]]=1,$K$3,IF($C21&lt;$P$3,($K$3+(표1_5112141720[[#This Row],[레벨]]-1)*$L$3),$P$3)),"")</f>
        <v>30</v>
      </c>
      <c r="D22" s="2">
        <f>IFERROR(($K$4+(QUOTIENT((표1_5112141720[[#This Row],[레벨]]-1),$M$4)*$L$4)),"")</f>
        <v>15</v>
      </c>
      <c r="E22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45</v>
      </c>
    </row>
    <row r="23" spans="2:5">
      <c r="B23" s="2">
        <v>15</v>
      </c>
      <c r="C23" s="3">
        <f>IFERROR(IF(표1_5112141720[[#This Row],[레벨]]=1,$K$3,IF($C22&lt;$P$3,($K$3+(표1_5112141720[[#This Row],[레벨]]-1)*$L$3),$P$3)),"")</f>
        <v>30</v>
      </c>
      <c r="D23" s="2">
        <f>IFERROR(($K$4+(QUOTIENT((표1_5112141720[[#This Row],[레벨]]-1),$M$4)*$L$4)),"")</f>
        <v>15</v>
      </c>
      <c r="E23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45</v>
      </c>
    </row>
    <row r="24" spans="2:5">
      <c r="B24" s="2">
        <v>16</v>
      </c>
      <c r="C24" s="3">
        <f>IFERROR(IF(표1_5112141720[[#This Row],[레벨]]=1,$K$3,IF($C23&lt;$P$3,($K$3+(표1_5112141720[[#This Row],[레벨]]-1)*$L$3),$P$3)),"")</f>
        <v>30</v>
      </c>
      <c r="D24" s="2">
        <f>IFERROR(($K$4+(QUOTIENT((표1_5112141720[[#This Row],[레벨]]-1),$M$4)*$L$4)),"")</f>
        <v>15</v>
      </c>
      <c r="E24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45</v>
      </c>
    </row>
    <row r="25" spans="2:5">
      <c r="B25" s="2">
        <v>17</v>
      </c>
      <c r="C25" s="3">
        <f>IFERROR(IF(표1_5112141720[[#This Row],[레벨]]=1,$K$3,IF($C24&lt;$P$3,($K$3+(표1_5112141720[[#This Row],[레벨]]-1)*$L$3),$P$3)),"")</f>
        <v>30</v>
      </c>
      <c r="D25" s="2">
        <f>IFERROR(($K$4+(QUOTIENT((표1_5112141720[[#This Row],[레벨]]-1),$M$4)*$L$4)),"")</f>
        <v>15</v>
      </c>
      <c r="E25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45</v>
      </c>
    </row>
    <row r="26" spans="2:5">
      <c r="B26" s="2">
        <v>18</v>
      </c>
      <c r="C26" s="3">
        <f>IFERROR(IF(표1_5112141720[[#This Row],[레벨]]=1,$K$3,IF($C25&lt;$P$3,($K$3+(표1_5112141720[[#This Row],[레벨]]-1)*$L$3),$P$3)),"")</f>
        <v>30</v>
      </c>
      <c r="D26" s="2">
        <f>IFERROR(($K$4+(QUOTIENT((표1_5112141720[[#This Row],[레벨]]-1),$M$4)*$L$4)),"")</f>
        <v>15</v>
      </c>
      <c r="E26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45</v>
      </c>
    </row>
    <row r="27" spans="2:5">
      <c r="B27" s="2">
        <v>19</v>
      </c>
      <c r="C27" s="3">
        <f>IFERROR(IF(표1_5112141720[[#This Row],[레벨]]=1,$K$3,IF($C26&lt;$P$3,($K$3+(표1_5112141720[[#This Row],[레벨]]-1)*$L$3),$P$3)),"")</f>
        <v>30</v>
      </c>
      <c r="D27" s="2">
        <f>IFERROR(($K$4+(QUOTIENT((표1_5112141720[[#This Row],[레벨]]-1),$M$4)*$L$4)),"")</f>
        <v>15</v>
      </c>
      <c r="E27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45</v>
      </c>
    </row>
    <row r="28" spans="2:5">
      <c r="B28" s="2">
        <v>20</v>
      </c>
      <c r="C28" s="3">
        <f>IFERROR(IF(표1_5112141720[[#This Row],[레벨]]=1,$K$3,IF($C27&lt;$P$3,($K$3+(표1_5112141720[[#This Row],[레벨]]-1)*$L$3),$P$3)),"")</f>
        <v>30</v>
      </c>
      <c r="D28" s="2">
        <f>IFERROR(($K$4+(QUOTIENT((표1_5112141720[[#This Row],[레벨]]-1),$M$4)*$L$4)),"")</f>
        <v>15</v>
      </c>
      <c r="E28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45</v>
      </c>
    </row>
    <row r="29" spans="2:5">
      <c r="B29" s="2">
        <v>21</v>
      </c>
      <c r="C29" s="3">
        <f>IFERROR(IF(표1_5112141720[[#This Row],[레벨]]=1,$K$3,IF($C28&lt;$P$3,($K$3+(표1_5112141720[[#This Row],[레벨]]-1)*$L$3),$P$3)),"")</f>
        <v>30</v>
      </c>
      <c r="D29" s="2">
        <f>IFERROR(($K$4+(QUOTIENT((표1_5112141720[[#This Row],[레벨]]-1),$M$4)*$L$4)),"")</f>
        <v>30</v>
      </c>
      <c r="E29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60</v>
      </c>
    </row>
    <row r="30" spans="2:5">
      <c r="B30" s="2">
        <v>22</v>
      </c>
      <c r="C30" s="3">
        <f>IFERROR(IF(표1_5112141720[[#This Row],[레벨]]=1,$K$3,IF($C29&lt;$P$3,($K$3+(표1_5112141720[[#This Row],[레벨]]-1)*$L$3),$P$3)),"")</f>
        <v>30</v>
      </c>
      <c r="D30" s="2">
        <f>IFERROR(($K$4+(QUOTIENT((표1_5112141720[[#This Row],[레벨]]-1),$M$4)*$L$4)),"")</f>
        <v>30</v>
      </c>
      <c r="E30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60</v>
      </c>
    </row>
    <row r="31" spans="2:5">
      <c r="B31" s="2">
        <v>23</v>
      </c>
      <c r="C31" s="3">
        <f>IFERROR(IF(표1_5112141720[[#This Row],[레벨]]=1,$K$3,IF($C30&lt;$P$3,($K$3+(표1_5112141720[[#This Row],[레벨]]-1)*$L$3),$P$3)),"")</f>
        <v>30</v>
      </c>
      <c r="D31" s="2">
        <f>IFERROR(($K$4+(QUOTIENT((표1_5112141720[[#This Row],[레벨]]-1),$M$4)*$L$4)),"")</f>
        <v>30</v>
      </c>
      <c r="E31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60</v>
      </c>
    </row>
    <row r="32" spans="2:5">
      <c r="B32" s="2">
        <v>24</v>
      </c>
      <c r="C32" s="3">
        <f>IFERROR(IF(표1_5112141720[[#This Row],[레벨]]=1,$K$3,IF($C31&lt;$P$3,($K$3+(표1_5112141720[[#This Row],[레벨]]-1)*$L$3),$P$3)),"")</f>
        <v>30</v>
      </c>
      <c r="D32" s="2">
        <f>IFERROR(($K$4+(QUOTIENT((표1_5112141720[[#This Row],[레벨]]-1),$M$4)*$L$4)),"")</f>
        <v>30</v>
      </c>
      <c r="E32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60</v>
      </c>
    </row>
    <row r="33" spans="2:5">
      <c r="B33" s="2">
        <v>25</v>
      </c>
      <c r="C33" s="3">
        <f>IFERROR(IF(표1_5112141720[[#This Row],[레벨]]=1,$K$3,IF($C32&lt;$P$3,($K$3+(표1_5112141720[[#This Row],[레벨]]-1)*$L$3),$P$3)),"")</f>
        <v>30</v>
      </c>
      <c r="D33" s="2">
        <f>IFERROR(($K$4+(QUOTIENT((표1_5112141720[[#This Row],[레벨]]-1),$M$4)*$L$4)),"")</f>
        <v>30</v>
      </c>
      <c r="E33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60</v>
      </c>
    </row>
    <row r="34" spans="2:5">
      <c r="B34" s="2">
        <v>26</v>
      </c>
      <c r="C34" s="3">
        <f>IFERROR(IF(표1_5112141720[[#This Row],[레벨]]=1,$K$3,IF($C33&lt;$P$3,($K$3+(표1_5112141720[[#This Row],[레벨]]-1)*$L$3),$P$3)),"")</f>
        <v>30</v>
      </c>
      <c r="D34" s="2">
        <f>IFERROR(($K$4+(QUOTIENT((표1_5112141720[[#This Row],[레벨]]-1),$M$4)*$L$4)),"")</f>
        <v>30</v>
      </c>
      <c r="E34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60</v>
      </c>
    </row>
    <row r="35" spans="2:5">
      <c r="B35" s="2">
        <v>27</v>
      </c>
      <c r="C35" s="3">
        <f>IFERROR(IF(표1_5112141720[[#This Row],[레벨]]=1,$K$3,IF($C34&lt;$P$3,($K$3+(표1_5112141720[[#This Row],[레벨]]-1)*$L$3),$P$3)),"")</f>
        <v>30</v>
      </c>
      <c r="D35" s="2">
        <f>IFERROR(($K$4+(QUOTIENT((표1_5112141720[[#This Row],[레벨]]-1),$M$4)*$L$4)),"")</f>
        <v>30</v>
      </c>
      <c r="E35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60</v>
      </c>
    </row>
    <row r="36" spans="2:5">
      <c r="B36" s="2">
        <v>28</v>
      </c>
      <c r="C36" s="3">
        <f>IFERROR(IF(표1_5112141720[[#This Row],[레벨]]=1,$K$3,IF($C35&lt;$P$3,($K$3+(표1_5112141720[[#This Row],[레벨]]-1)*$L$3),$P$3)),"")</f>
        <v>30</v>
      </c>
      <c r="D36" s="2">
        <f>IFERROR(($K$4+(QUOTIENT((표1_5112141720[[#This Row],[레벨]]-1),$M$4)*$L$4)),"")</f>
        <v>30</v>
      </c>
      <c r="E36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60</v>
      </c>
    </row>
    <row r="37" spans="2:5">
      <c r="B37" s="2">
        <v>29</v>
      </c>
      <c r="C37" s="3">
        <f>IFERROR(IF(표1_5112141720[[#This Row],[레벨]]=1,$K$3,IF($C36&lt;$P$3,($K$3+(표1_5112141720[[#This Row],[레벨]]-1)*$L$3),$P$3)),"")</f>
        <v>30</v>
      </c>
      <c r="D37" s="2">
        <f>IFERROR(($K$4+(QUOTIENT((표1_5112141720[[#This Row],[레벨]]-1),$M$4)*$L$4)),"")</f>
        <v>30</v>
      </c>
      <c r="E37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60</v>
      </c>
    </row>
    <row r="38" spans="2:5">
      <c r="B38" s="2">
        <v>30</v>
      </c>
      <c r="C38" s="3">
        <f>IFERROR(IF(표1_5112141720[[#This Row],[레벨]]=1,$K$3,IF($C37&lt;$P$3,($K$3+(표1_5112141720[[#This Row],[레벨]]-1)*$L$3),$P$3)),"")</f>
        <v>30</v>
      </c>
      <c r="D38" s="2">
        <f>IFERROR(($K$4+(QUOTIENT((표1_5112141720[[#This Row],[레벨]]-1),$M$4)*$L$4)),"")</f>
        <v>30</v>
      </c>
      <c r="E38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60</v>
      </c>
    </row>
    <row r="39" spans="2:5">
      <c r="B39" s="2">
        <v>31</v>
      </c>
      <c r="C39" s="3">
        <f>IFERROR(IF(표1_5112141720[[#This Row],[레벨]]=1,$K$3,IF($C38&lt;$P$3,($K$3+(표1_5112141720[[#This Row],[레벨]]-1)*$L$3),$P$3)),"")</f>
        <v>30</v>
      </c>
      <c r="D39" s="2">
        <f>IFERROR(($K$4+(QUOTIENT((표1_5112141720[[#This Row],[레벨]]-1),$M$4)*$L$4)),"")</f>
        <v>45</v>
      </c>
      <c r="E39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75</v>
      </c>
    </row>
    <row r="40" spans="2:5">
      <c r="B40" s="2">
        <v>32</v>
      </c>
      <c r="C40" s="3">
        <f>IFERROR(IF(표1_5112141720[[#This Row],[레벨]]=1,$K$3,IF($C39&lt;$P$3,($K$3+(표1_5112141720[[#This Row],[레벨]]-1)*$L$3),$P$3)),"")</f>
        <v>30</v>
      </c>
      <c r="D40" s="2">
        <f>IFERROR(($K$4+(QUOTIENT((표1_5112141720[[#This Row],[레벨]]-1),$M$4)*$L$4)),"")</f>
        <v>45</v>
      </c>
      <c r="E40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75</v>
      </c>
    </row>
    <row r="41" spans="2:5">
      <c r="B41" s="2">
        <v>33</v>
      </c>
      <c r="C41" s="3">
        <f>IFERROR(IF(표1_5112141720[[#This Row],[레벨]]=1,$K$3,IF($C40&lt;$P$3,($K$3+(표1_5112141720[[#This Row],[레벨]]-1)*$L$3),$P$3)),"")</f>
        <v>30</v>
      </c>
      <c r="D41" s="2">
        <f>IFERROR(($K$4+(QUOTIENT((표1_5112141720[[#This Row],[레벨]]-1),$M$4)*$L$4)),"")</f>
        <v>45</v>
      </c>
      <c r="E41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75</v>
      </c>
    </row>
    <row r="42" spans="2:5">
      <c r="B42" s="2">
        <v>34</v>
      </c>
      <c r="C42" s="3">
        <f>IFERROR(IF(표1_5112141720[[#This Row],[레벨]]=1,$K$3,IF($C41&lt;$P$3,($K$3+(표1_5112141720[[#This Row],[레벨]]-1)*$L$3),$P$3)),"")</f>
        <v>30</v>
      </c>
      <c r="D42" s="2">
        <f>IFERROR(($K$4+(QUOTIENT((표1_5112141720[[#This Row],[레벨]]-1),$M$4)*$L$4)),"")</f>
        <v>45</v>
      </c>
      <c r="E42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75</v>
      </c>
    </row>
    <row r="43" spans="2:5">
      <c r="B43" s="2">
        <v>35</v>
      </c>
      <c r="C43" s="3">
        <f>IFERROR(IF(표1_5112141720[[#This Row],[레벨]]=1,$K$3,IF($C42&lt;$P$3,($K$3+(표1_5112141720[[#This Row],[레벨]]-1)*$L$3),$P$3)),"")</f>
        <v>30</v>
      </c>
      <c r="D43" s="2">
        <f>IFERROR(($K$4+(QUOTIENT((표1_5112141720[[#This Row],[레벨]]-1),$M$4)*$L$4)),"")</f>
        <v>45</v>
      </c>
      <c r="E43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75</v>
      </c>
    </row>
    <row r="44" spans="2:5">
      <c r="B44" s="2">
        <v>36</v>
      </c>
      <c r="C44" s="3">
        <f>IFERROR(IF(표1_5112141720[[#This Row],[레벨]]=1,$K$3,IF($C43&lt;$P$3,($K$3+(표1_5112141720[[#This Row],[레벨]]-1)*$L$3),$P$3)),"")</f>
        <v>30</v>
      </c>
      <c r="D44" s="2">
        <f>IFERROR(($K$4+(QUOTIENT((표1_5112141720[[#This Row],[레벨]]-1),$M$4)*$L$4)),"")</f>
        <v>45</v>
      </c>
      <c r="E44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75</v>
      </c>
    </row>
    <row r="45" spans="2:5">
      <c r="B45" s="2">
        <v>37</v>
      </c>
      <c r="C45" s="3">
        <f>IFERROR(IF(표1_5112141720[[#This Row],[레벨]]=1,$K$3,IF($C44&lt;$P$3,($K$3+(표1_5112141720[[#This Row],[레벨]]-1)*$L$3),$P$3)),"")</f>
        <v>30</v>
      </c>
      <c r="D45" s="2">
        <f>IFERROR(($K$4+(QUOTIENT((표1_5112141720[[#This Row],[레벨]]-1),$M$4)*$L$4)),"")</f>
        <v>45</v>
      </c>
      <c r="E45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75</v>
      </c>
    </row>
    <row r="46" spans="2:5">
      <c r="B46" s="2">
        <v>38</v>
      </c>
      <c r="C46" s="3">
        <f>IFERROR(IF(표1_5112141720[[#This Row],[레벨]]=1,$K$3,IF($C45&lt;$P$3,($K$3+(표1_5112141720[[#This Row],[레벨]]-1)*$L$3),$P$3)),"")</f>
        <v>30</v>
      </c>
      <c r="D46" s="2">
        <f>IFERROR(($K$4+(QUOTIENT((표1_5112141720[[#This Row],[레벨]]-1),$M$4)*$L$4)),"")</f>
        <v>45</v>
      </c>
      <c r="E46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75</v>
      </c>
    </row>
    <row r="47" spans="2:5">
      <c r="B47" s="2">
        <v>39</v>
      </c>
      <c r="C47" s="3">
        <f>IFERROR(IF(표1_5112141720[[#This Row],[레벨]]=1,$K$3,IF($C46&lt;$P$3,($K$3+(표1_5112141720[[#This Row],[레벨]]-1)*$L$3),$P$3)),"")</f>
        <v>30</v>
      </c>
      <c r="D47" s="2">
        <f>IFERROR(($K$4+(QUOTIENT((표1_5112141720[[#This Row],[레벨]]-1),$M$4)*$L$4)),"")</f>
        <v>45</v>
      </c>
      <c r="E47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75</v>
      </c>
    </row>
    <row r="48" spans="2:5">
      <c r="B48" s="2">
        <v>40</v>
      </c>
      <c r="C48" s="3">
        <f>IFERROR(IF(표1_5112141720[[#This Row],[레벨]]=1,$K$3,IF($C47&lt;$P$3,($K$3+(표1_5112141720[[#This Row],[레벨]]-1)*$L$3),$P$3)),"")</f>
        <v>30</v>
      </c>
      <c r="D48" s="2">
        <f>IFERROR(($K$4+(QUOTIENT((표1_5112141720[[#This Row],[레벨]]-1),$M$4)*$L$4)),"")</f>
        <v>45</v>
      </c>
      <c r="E48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75</v>
      </c>
    </row>
    <row r="49" spans="2:5">
      <c r="B49" s="2">
        <v>41</v>
      </c>
      <c r="C49" s="3">
        <f>IFERROR(IF(표1_5112141720[[#This Row],[레벨]]=1,$K$3,IF($C48&lt;$P$3,($K$3+(표1_5112141720[[#This Row],[레벨]]-1)*$L$3),$P$3)),"")</f>
        <v>30</v>
      </c>
      <c r="D49" s="2">
        <f>IFERROR(($K$4+(QUOTIENT((표1_5112141720[[#This Row],[레벨]]-1),$M$4)*$L$4)),"")</f>
        <v>60</v>
      </c>
      <c r="E49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90</v>
      </c>
    </row>
    <row r="50" spans="2:5">
      <c r="B50" s="2">
        <v>42</v>
      </c>
      <c r="C50" s="3">
        <f>IFERROR(IF(표1_5112141720[[#This Row],[레벨]]=1,$K$3,IF($C49&lt;$P$3,($K$3+(표1_5112141720[[#This Row],[레벨]]-1)*$L$3),$P$3)),"")</f>
        <v>30</v>
      </c>
      <c r="D50" s="2">
        <f>IFERROR(($K$4+(QUOTIENT((표1_5112141720[[#This Row],[레벨]]-1),$M$4)*$L$4)),"")</f>
        <v>60</v>
      </c>
      <c r="E50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90</v>
      </c>
    </row>
    <row r="51" spans="2:5">
      <c r="B51" s="2">
        <v>43</v>
      </c>
      <c r="C51" s="3">
        <f>IFERROR(IF(표1_5112141720[[#This Row],[레벨]]=1,$K$3,IF($C50&lt;$P$3,($K$3+(표1_5112141720[[#This Row],[레벨]]-1)*$L$3),$P$3)),"")</f>
        <v>30</v>
      </c>
      <c r="D51" s="2">
        <f>IFERROR(($K$4+(QUOTIENT((표1_5112141720[[#This Row],[레벨]]-1),$M$4)*$L$4)),"")</f>
        <v>60</v>
      </c>
      <c r="E51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90</v>
      </c>
    </row>
    <row r="52" spans="2:5">
      <c r="B52" s="2">
        <v>44</v>
      </c>
      <c r="C52" s="3">
        <f>IFERROR(IF(표1_5112141720[[#This Row],[레벨]]=1,$K$3,IF($C51&lt;$P$3,($K$3+(표1_5112141720[[#This Row],[레벨]]-1)*$L$3),$P$3)),"")</f>
        <v>30</v>
      </c>
      <c r="D52" s="2">
        <f>IFERROR(($K$4+(QUOTIENT((표1_5112141720[[#This Row],[레벨]]-1),$M$4)*$L$4)),"")</f>
        <v>60</v>
      </c>
      <c r="E52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90</v>
      </c>
    </row>
    <row r="53" spans="2:5">
      <c r="B53" s="2">
        <v>45</v>
      </c>
      <c r="C53" s="3">
        <f>IFERROR(IF(표1_5112141720[[#This Row],[레벨]]=1,$K$3,IF($C52&lt;$P$3,($K$3+(표1_5112141720[[#This Row],[레벨]]-1)*$L$3),$P$3)),"")</f>
        <v>30</v>
      </c>
      <c r="D53" s="2">
        <f>IFERROR(($K$4+(QUOTIENT((표1_5112141720[[#This Row],[레벨]]-1),$M$4)*$L$4)),"")</f>
        <v>60</v>
      </c>
      <c r="E53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90</v>
      </c>
    </row>
    <row r="54" spans="2:5">
      <c r="B54" s="2">
        <v>46</v>
      </c>
      <c r="C54" s="3">
        <f>IFERROR(IF(표1_5112141720[[#This Row],[레벨]]=1,$K$3,IF($C53&lt;$P$3,($K$3+(표1_5112141720[[#This Row],[레벨]]-1)*$L$3),$P$3)),"")</f>
        <v>30</v>
      </c>
      <c r="D54" s="2">
        <f>IFERROR(($K$4+(QUOTIENT((표1_5112141720[[#This Row],[레벨]]-1),$M$4)*$L$4)),"")</f>
        <v>60</v>
      </c>
      <c r="E54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90</v>
      </c>
    </row>
    <row r="55" spans="2:5">
      <c r="B55" s="2">
        <v>47</v>
      </c>
      <c r="C55" s="3">
        <f>IFERROR(IF(표1_5112141720[[#This Row],[레벨]]=1,$K$3,IF($C54&lt;$P$3,($K$3+(표1_5112141720[[#This Row],[레벨]]-1)*$L$3),$P$3)),"")</f>
        <v>30</v>
      </c>
      <c r="D55" s="2">
        <f>IFERROR(($K$4+(QUOTIENT((표1_5112141720[[#This Row],[레벨]]-1),$M$4)*$L$4)),"")</f>
        <v>60</v>
      </c>
      <c r="E55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90</v>
      </c>
    </row>
    <row r="56" spans="2:5">
      <c r="B56" s="2">
        <v>48</v>
      </c>
      <c r="C56" s="3">
        <f>IFERROR(IF(표1_5112141720[[#This Row],[레벨]]=1,$K$3,IF($C55&lt;$P$3,($K$3+(표1_5112141720[[#This Row],[레벨]]-1)*$L$3),$P$3)),"")</f>
        <v>30</v>
      </c>
      <c r="D56" s="2">
        <f>IFERROR(($K$4+(QUOTIENT((표1_5112141720[[#This Row],[레벨]]-1),$M$4)*$L$4)),"")</f>
        <v>60</v>
      </c>
      <c r="E56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90</v>
      </c>
    </row>
    <row r="57" spans="2:5">
      <c r="B57" s="2">
        <v>49</v>
      </c>
      <c r="C57" s="3">
        <f>IFERROR(IF(표1_5112141720[[#This Row],[레벨]]=1,$K$3,IF($C56&lt;$P$3,($K$3+(표1_5112141720[[#This Row],[레벨]]-1)*$L$3),$P$3)),"")</f>
        <v>30</v>
      </c>
      <c r="D57" s="2">
        <f>IFERROR(($K$4+(QUOTIENT((표1_5112141720[[#This Row],[레벨]]-1),$M$4)*$L$4)),"")</f>
        <v>60</v>
      </c>
      <c r="E57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90</v>
      </c>
    </row>
    <row r="58" spans="2:5">
      <c r="B58" s="2">
        <v>50</v>
      </c>
      <c r="C58" s="3">
        <f>IFERROR(IF(표1_5112141720[[#This Row],[레벨]]=1,$K$3,IF($C57&lt;$P$3,($K$3+(표1_5112141720[[#This Row],[레벨]]-1)*$L$3),$P$3)),"")</f>
        <v>30</v>
      </c>
      <c r="D58" s="2">
        <f>IFERROR(($K$4+(QUOTIENT((표1_5112141720[[#This Row],[레벨]]-1),$M$4)*$L$4)),"")</f>
        <v>60</v>
      </c>
      <c r="E58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90</v>
      </c>
    </row>
    <row r="59" spans="2:5">
      <c r="B59" s="2">
        <v>51</v>
      </c>
      <c r="C59" s="3">
        <f>IFERROR(IF(표1_5112141720[[#This Row],[레벨]]=1,$K$3,IF($C58&lt;$P$3,($K$3+(표1_5112141720[[#This Row],[레벨]]-1)*$L$3),$P$3)),"")</f>
        <v>30</v>
      </c>
      <c r="D59" s="2">
        <f>IFERROR(($K$4+(QUOTIENT((표1_5112141720[[#This Row],[레벨]]-1),$M$4)*$L$4)),"")</f>
        <v>75</v>
      </c>
      <c r="E59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105</v>
      </c>
    </row>
    <row r="60" spans="2:5">
      <c r="B60" s="2">
        <v>52</v>
      </c>
      <c r="C60" s="3">
        <f>IFERROR(IF(표1_5112141720[[#This Row],[레벨]]=1,$K$3,IF($C59&lt;$P$3,($K$3+(표1_5112141720[[#This Row],[레벨]]-1)*$L$3),$P$3)),"")</f>
        <v>30</v>
      </c>
      <c r="D60" s="2">
        <f>IFERROR(($K$4+(QUOTIENT((표1_5112141720[[#This Row],[레벨]]-1),$M$4)*$L$4)),"")</f>
        <v>75</v>
      </c>
      <c r="E60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105</v>
      </c>
    </row>
    <row r="61" spans="2:5">
      <c r="B61" s="2">
        <v>53</v>
      </c>
      <c r="C61" s="3">
        <f>IFERROR(IF(표1_5112141720[[#This Row],[레벨]]=1,$K$3,IF($C60&lt;$P$3,($K$3+(표1_5112141720[[#This Row],[레벨]]-1)*$L$3),$P$3)),"")</f>
        <v>30</v>
      </c>
      <c r="D61" s="2">
        <f>IFERROR(($K$4+(QUOTIENT((표1_5112141720[[#This Row],[레벨]]-1),$M$4)*$L$4)),"")</f>
        <v>75</v>
      </c>
      <c r="E61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105</v>
      </c>
    </row>
    <row r="62" spans="2:5">
      <c r="B62" s="2">
        <v>54</v>
      </c>
      <c r="C62" s="3">
        <f>IFERROR(IF(표1_5112141720[[#This Row],[레벨]]=1,$K$3,IF($C61&lt;$P$3,($K$3+(표1_5112141720[[#This Row],[레벨]]-1)*$L$3),$P$3)),"")</f>
        <v>30</v>
      </c>
      <c r="D62" s="2">
        <f>IFERROR(($K$4+(QUOTIENT((표1_5112141720[[#This Row],[레벨]]-1),$M$4)*$L$4)),"")</f>
        <v>75</v>
      </c>
      <c r="E62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105</v>
      </c>
    </row>
    <row r="63" spans="2:5">
      <c r="B63" s="2">
        <v>55</v>
      </c>
      <c r="C63" s="3">
        <f>IFERROR(IF(표1_5112141720[[#This Row],[레벨]]=1,$K$3,IF($C62&lt;$P$3,($K$3+(표1_5112141720[[#This Row],[레벨]]-1)*$L$3),$P$3)),"")</f>
        <v>30</v>
      </c>
      <c r="D63" s="2">
        <f>IFERROR(($K$4+(QUOTIENT((표1_5112141720[[#This Row],[레벨]]-1),$M$4)*$L$4)),"")</f>
        <v>75</v>
      </c>
      <c r="E63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105</v>
      </c>
    </row>
    <row r="64" spans="2:5">
      <c r="B64" s="2">
        <v>56</v>
      </c>
      <c r="C64" s="3">
        <f>IFERROR(IF(표1_5112141720[[#This Row],[레벨]]=1,$K$3,IF($C63&lt;$P$3,($K$3+(표1_5112141720[[#This Row],[레벨]]-1)*$L$3),$P$3)),"")</f>
        <v>30</v>
      </c>
      <c r="D64" s="2">
        <f>IFERROR(($K$4+(QUOTIENT((표1_5112141720[[#This Row],[레벨]]-1),$M$4)*$L$4)),"")</f>
        <v>75</v>
      </c>
      <c r="E64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105</v>
      </c>
    </row>
    <row r="65" spans="2:5">
      <c r="B65" s="2">
        <v>57</v>
      </c>
      <c r="C65" s="3">
        <f>IFERROR(IF(표1_5112141720[[#This Row],[레벨]]=1,$K$3,IF($C64&lt;$P$3,($K$3+(표1_5112141720[[#This Row],[레벨]]-1)*$L$3),$P$3)),"")</f>
        <v>30</v>
      </c>
      <c r="D65" s="2">
        <f>IFERROR(($K$4+(QUOTIENT((표1_5112141720[[#This Row],[레벨]]-1),$M$4)*$L$4)),"")</f>
        <v>75</v>
      </c>
      <c r="E65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105</v>
      </c>
    </row>
    <row r="66" spans="2:5">
      <c r="B66" s="2">
        <v>58</v>
      </c>
      <c r="C66" s="3">
        <f>IFERROR(IF(표1_5112141720[[#This Row],[레벨]]=1,$K$3,IF($C65&lt;$P$3,($K$3+(표1_5112141720[[#This Row],[레벨]]-1)*$L$3),$P$3)),"")</f>
        <v>30</v>
      </c>
      <c r="D66" s="2">
        <f>IFERROR(($K$4+(QUOTIENT((표1_5112141720[[#This Row],[레벨]]-1),$M$4)*$L$4)),"")</f>
        <v>75</v>
      </c>
      <c r="E66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105</v>
      </c>
    </row>
    <row r="67" spans="2:5">
      <c r="B67" s="2">
        <v>59</v>
      </c>
      <c r="C67" s="3">
        <f>IFERROR(IF(표1_5112141720[[#This Row],[레벨]]=1,$K$3,IF($C66&lt;$P$3,($K$3+(표1_5112141720[[#This Row],[레벨]]-1)*$L$3),$P$3)),"")</f>
        <v>30</v>
      </c>
      <c r="D67" s="2">
        <f>IFERROR(($K$4+(QUOTIENT((표1_5112141720[[#This Row],[레벨]]-1),$M$4)*$L$4)),"")</f>
        <v>75</v>
      </c>
      <c r="E67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105</v>
      </c>
    </row>
    <row r="68" spans="2:5">
      <c r="B68" s="2">
        <v>60</v>
      </c>
      <c r="C68" s="3">
        <f>IFERROR(IF(표1_5112141720[[#This Row],[레벨]]=1,$K$3,IF($C67&lt;$P$3,($K$3+(표1_5112141720[[#This Row],[레벨]]-1)*$L$3),$P$3)),"")</f>
        <v>30</v>
      </c>
      <c r="D68" s="2">
        <f>IFERROR(($K$4+(QUOTIENT((표1_5112141720[[#This Row],[레벨]]-1),$M$4)*$L$4)),"")</f>
        <v>75</v>
      </c>
      <c r="E68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105</v>
      </c>
    </row>
    <row r="69" spans="2:5">
      <c r="B69" s="2">
        <v>61</v>
      </c>
      <c r="C69" s="3">
        <f>IFERROR(IF(표1_5112141720[[#This Row],[레벨]]=1,$K$3,IF($C68&lt;$P$3,($K$3+(표1_5112141720[[#This Row],[레벨]]-1)*$L$3),$P$3)),"")</f>
        <v>30</v>
      </c>
      <c r="D69" s="2">
        <f>IFERROR(($K$4+(QUOTIENT((표1_5112141720[[#This Row],[레벨]]-1),$M$4)*$L$4)),"")</f>
        <v>90</v>
      </c>
      <c r="E69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120</v>
      </c>
    </row>
    <row r="70" spans="2:5">
      <c r="B70" s="2">
        <v>62</v>
      </c>
      <c r="C70" s="3">
        <f>IFERROR(IF(표1_5112141720[[#This Row],[레벨]]=1,$K$3,IF($C69&lt;$P$3,($K$3+(표1_5112141720[[#This Row],[레벨]]-1)*$L$3),$P$3)),"")</f>
        <v>30</v>
      </c>
      <c r="D70" s="2">
        <f>IFERROR(($K$4+(QUOTIENT((표1_5112141720[[#This Row],[레벨]]-1),$M$4)*$L$4)),"")</f>
        <v>90</v>
      </c>
      <c r="E70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120</v>
      </c>
    </row>
    <row r="71" spans="2:5">
      <c r="B71" s="2">
        <v>63</v>
      </c>
      <c r="C71" s="3">
        <f>IFERROR(IF(표1_5112141720[[#This Row],[레벨]]=1,$K$3,IF($C70&lt;$P$3,($K$3+(표1_5112141720[[#This Row],[레벨]]-1)*$L$3),$P$3)),"")</f>
        <v>30</v>
      </c>
      <c r="D71" s="2">
        <f>IFERROR(($K$4+(QUOTIENT((표1_5112141720[[#This Row],[레벨]]-1),$M$4)*$L$4)),"")</f>
        <v>90</v>
      </c>
      <c r="E71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120</v>
      </c>
    </row>
    <row r="72" spans="2:5">
      <c r="B72" s="2">
        <v>64</v>
      </c>
      <c r="C72" s="3">
        <f>IFERROR(IF(표1_5112141720[[#This Row],[레벨]]=1,$K$3,IF($C71&lt;$P$3,($K$3+(표1_5112141720[[#This Row],[레벨]]-1)*$L$3),$P$3)),"")</f>
        <v>30</v>
      </c>
      <c r="D72" s="2">
        <f>IFERROR(($K$4+(QUOTIENT((표1_5112141720[[#This Row],[레벨]]-1),$M$4)*$L$4)),"")</f>
        <v>90</v>
      </c>
      <c r="E72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120</v>
      </c>
    </row>
    <row r="73" spans="2:5">
      <c r="B73" s="2">
        <v>65</v>
      </c>
      <c r="C73" s="3">
        <f>IFERROR(IF(표1_5112141720[[#This Row],[레벨]]=1,$K$3,IF($C72&lt;$P$3,($K$3+(표1_5112141720[[#This Row],[레벨]]-1)*$L$3),$P$3)),"")</f>
        <v>30</v>
      </c>
      <c r="D73" s="2">
        <f>IFERROR(($K$4+(QUOTIENT((표1_5112141720[[#This Row],[레벨]]-1),$M$4)*$L$4)),"")</f>
        <v>90</v>
      </c>
      <c r="E73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120</v>
      </c>
    </row>
    <row r="74" spans="2:5">
      <c r="B74" s="2">
        <v>66</v>
      </c>
      <c r="C74" s="3">
        <f>IFERROR(IF(표1_5112141720[[#This Row],[레벨]]=1,$K$3,IF($C73&lt;$P$3,($K$3+(표1_5112141720[[#This Row],[레벨]]-1)*$L$3),$P$3)),"")</f>
        <v>30</v>
      </c>
      <c r="D74" s="2">
        <f>IFERROR(($K$4+(QUOTIENT((표1_5112141720[[#This Row],[레벨]]-1),$M$4)*$L$4)),"")</f>
        <v>90</v>
      </c>
      <c r="E74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120</v>
      </c>
    </row>
    <row r="75" spans="2:5">
      <c r="B75" s="2">
        <v>67</v>
      </c>
      <c r="C75" s="3">
        <f>IFERROR(IF(표1_5112141720[[#This Row],[레벨]]=1,$K$3,IF($C74&lt;$P$3,($K$3+(표1_5112141720[[#This Row],[레벨]]-1)*$L$3),$P$3)),"")</f>
        <v>30</v>
      </c>
      <c r="D75" s="2">
        <f>IFERROR(($K$4+(QUOTIENT((표1_5112141720[[#This Row],[레벨]]-1),$M$4)*$L$4)),"")</f>
        <v>90</v>
      </c>
      <c r="E75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120</v>
      </c>
    </row>
    <row r="76" spans="2:5">
      <c r="B76" s="2">
        <v>68</v>
      </c>
      <c r="C76" s="3">
        <f>IFERROR(IF(표1_5112141720[[#This Row],[레벨]]=1,$K$3,IF($C75&lt;$P$3,($K$3+(표1_5112141720[[#This Row],[레벨]]-1)*$L$3),$P$3)),"")</f>
        <v>30</v>
      </c>
      <c r="D76" s="2">
        <f>IFERROR(($K$4+(QUOTIENT((표1_5112141720[[#This Row],[레벨]]-1),$M$4)*$L$4)),"")</f>
        <v>90</v>
      </c>
      <c r="E76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120</v>
      </c>
    </row>
    <row r="77" spans="2:5">
      <c r="B77" s="2">
        <v>69</v>
      </c>
      <c r="C77" s="3">
        <f>IFERROR(IF(표1_5112141720[[#This Row],[레벨]]=1,$K$3,IF($C76&lt;$P$3,($K$3+(표1_5112141720[[#This Row],[레벨]]-1)*$L$3),$P$3)),"")</f>
        <v>30</v>
      </c>
      <c r="D77" s="2">
        <f>IFERROR(($K$4+(QUOTIENT((표1_5112141720[[#This Row],[레벨]]-1),$M$4)*$L$4)),"")</f>
        <v>90</v>
      </c>
      <c r="E77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120</v>
      </c>
    </row>
    <row r="78" spans="2:5">
      <c r="B78" s="2">
        <v>70</v>
      </c>
      <c r="C78" s="3">
        <f>IFERROR(IF(표1_5112141720[[#This Row],[레벨]]=1,$K$3,IF($C77&lt;$P$3,($K$3+(표1_5112141720[[#This Row],[레벨]]-1)*$L$3),$P$3)),"")</f>
        <v>30</v>
      </c>
      <c r="D78" s="2">
        <f>IFERROR(($K$4+(QUOTIENT((표1_5112141720[[#This Row],[레벨]]-1),$M$4)*$L$4)),"")</f>
        <v>90</v>
      </c>
      <c r="E78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120</v>
      </c>
    </row>
    <row r="79" spans="2:5">
      <c r="B79" s="2">
        <v>71</v>
      </c>
      <c r="C79" s="3">
        <f>IFERROR(IF(표1_5112141720[[#This Row],[레벨]]=1,$K$3,IF($C78&lt;$P$3,($K$3+(표1_5112141720[[#This Row],[레벨]]-1)*$L$3),$P$3)),"")</f>
        <v>30</v>
      </c>
      <c r="D79" s="2">
        <f>IFERROR(($K$4+(QUOTIENT((표1_5112141720[[#This Row],[레벨]]-1),$M$4)*$L$4)),"")</f>
        <v>105</v>
      </c>
      <c r="E79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135</v>
      </c>
    </row>
    <row r="80" spans="2:5">
      <c r="B80" s="2">
        <v>72</v>
      </c>
      <c r="C80" s="3">
        <f>IFERROR(IF(표1_5112141720[[#This Row],[레벨]]=1,$K$3,IF($C79&lt;$P$3,($K$3+(표1_5112141720[[#This Row],[레벨]]-1)*$L$3),$P$3)),"")</f>
        <v>30</v>
      </c>
      <c r="D80" s="2">
        <f>IFERROR(($K$4+(QUOTIENT((표1_5112141720[[#This Row],[레벨]]-1),$M$4)*$L$4)),"")</f>
        <v>105</v>
      </c>
      <c r="E80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135</v>
      </c>
    </row>
    <row r="81" spans="2:5">
      <c r="B81" s="2">
        <v>73</v>
      </c>
      <c r="C81" s="3">
        <f>IFERROR(IF(표1_5112141720[[#This Row],[레벨]]=1,$K$3,IF($C80&lt;$P$3,($K$3+(표1_5112141720[[#This Row],[레벨]]-1)*$L$3),$P$3)),"")</f>
        <v>30</v>
      </c>
      <c r="D81" s="2">
        <f>IFERROR(($K$4+(QUOTIENT((표1_5112141720[[#This Row],[레벨]]-1),$M$4)*$L$4)),"")</f>
        <v>105</v>
      </c>
      <c r="E81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135</v>
      </c>
    </row>
    <row r="82" spans="2:5">
      <c r="B82" s="2">
        <v>74</v>
      </c>
      <c r="C82" s="3">
        <f>IFERROR(IF(표1_5112141720[[#This Row],[레벨]]=1,$K$3,IF($C81&lt;$P$3,($K$3+(표1_5112141720[[#This Row],[레벨]]-1)*$L$3),$P$3)),"")</f>
        <v>30</v>
      </c>
      <c r="D82" s="2">
        <f>IFERROR(($K$4+(QUOTIENT((표1_5112141720[[#This Row],[레벨]]-1),$M$4)*$L$4)),"")</f>
        <v>105</v>
      </c>
      <c r="E82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135</v>
      </c>
    </row>
    <row r="83" spans="2:5">
      <c r="B83" s="2">
        <v>75</v>
      </c>
      <c r="C83" s="3">
        <f>IFERROR(IF(표1_5112141720[[#This Row],[레벨]]=1,$K$3,IF($C82&lt;$P$3,($K$3+(표1_5112141720[[#This Row],[레벨]]-1)*$L$3),$P$3)),"")</f>
        <v>30</v>
      </c>
      <c r="D83" s="2">
        <f>IFERROR(($K$4+(QUOTIENT((표1_5112141720[[#This Row],[레벨]]-1),$M$4)*$L$4)),"")</f>
        <v>105</v>
      </c>
      <c r="E83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135</v>
      </c>
    </row>
    <row r="84" spans="2:5">
      <c r="B84" s="2">
        <v>76</v>
      </c>
      <c r="C84" s="3">
        <f>IFERROR(IF(표1_5112141720[[#This Row],[레벨]]=1,$K$3,IF($C83&lt;$P$3,($K$3+(표1_5112141720[[#This Row],[레벨]]-1)*$L$3),$P$3)),"")</f>
        <v>30</v>
      </c>
      <c r="D84" s="2">
        <f>IFERROR(($K$4+(QUOTIENT((표1_5112141720[[#This Row],[레벨]]-1),$M$4)*$L$4)),"")</f>
        <v>105</v>
      </c>
      <c r="E84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135</v>
      </c>
    </row>
    <row r="85" spans="2:5">
      <c r="B85" s="2">
        <v>77</v>
      </c>
      <c r="C85" s="3">
        <f>IFERROR(IF(표1_5112141720[[#This Row],[레벨]]=1,$K$3,IF($C84&lt;$P$3,($K$3+(표1_5112141720[[#This Row],[레벨]]-1)*$L$3),$P$3)),"")</f>
        <v>30</v>
      </c>
      <c r="D85" s="2">
        <f>IFERROR(($K$4+(QUOTIENT((표1_5112141720[[#This Row],[레벨]]-1),$M$4)*$L$4)),"")</f>
        <v>105</v>
      </c>
      <c r="E85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135</v>
      </c>
    </row>
    <row r="86" spans="2:5">
      <c r="B86" s="2">
        <v>78</v>
      </c>
      <c r="C86" s="3">
        <f>IFERROR(IF(표1_5112141720[[#This Row],[레벨]]=1,$K$3,IF($C85&lt;$P$3,($K$3+(표1_5112141720[[#This Row],[레벨]]-1)*$L$3),$P$3)),"")</f>
        <v>30</v>
      </c>
      <c r="D86" s="2">
        <f>IFERROR(($K$4+(QUOTIENT((표1_5112141720[[#This Row],[레벨]]-1),$M$4)*$L$4)),"")</f>
        <v>105</v>
      </c>
      <c r="E86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135</v>
      </c>
    </row>
    <row r="87" spans="2:5">
      <c r="B87" s="2">
        <v>79</v>
      </c>
      <c r="C87" s="3">
        <f>IFERROR(IF(표1_5112141720[[#This Row],[레벨]]=1,$K$3,IF($C86&lt;$P$3,($K$3+(표1_5112141720[[#This Row],[레벨]]-1)*$L$3),$P$3)),"")</f>
        <v>30</v>
      </c>
      <c r="D87" s="2">
        <f>IFERROR(($K$4+(QUOTIENT((표1_5112141720[[#This Row],[레벨]]-1),$M$4)*$L$4)),"")</f>
        <v>105</v>
      </c>
      <c r="E87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135</v>
      </c>
    </row>
    <row r="88" spans="2:5">
      <c r="B88" s="2">
        <v>80</v>
      </c>
      <c r="C88" s="3">
        <f>IFERROR(IF(표1_5112141720[[#This Row],[레벨]]=1,$K$3,IF($C87&lt;$P$3,($K$3+(표1_5112141720[[#This Row],[레벨]]-1)*$L$3),$P$3)),"")</f>
        <v>30</v>
      </c>
      <c r="D88" s="2">
        <f>IFERROR(($K$4+(QUOTIENT((표1_5112141720[[#This Row],[레벨]]-1),$M$4)*$L$4)),"")</f>
        <v>105</v>
      </c>
      <c r="E88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135</v>
      </c>
    </row>
    <row r="89" spans="2:5">
      <c r="B89" s="2">
        <v>81</v>
      </c>
      <c r="C89" s="3">
        <f>IFERROR(IF(표1_5112141720[[#This Row],[레벨]]=1,$K$3,IF($C88&lt;$P$3,($K$3+(표1_5112141720[[#This Row],[레벨]]-1)*$L$3),$P$3)),"")</f>
        <v>30</v>
      </c>
      <c r="D89" s="2">
        <f>IFERROR(($K$4+(QUOTIENT((표1_5112141720[[#This Row],[레벨]]-1),$M$4)*$L$4)),"")</f>
        <v>120</v>
      </c>
      <c r="E89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150</v>
      </c>
    </row>
    <row r="90" spans="2:5">
      <c r="B90" s="2">
        <v>82</v>
      </c>
      <c r="C90" s="3">
        <f>IFERROR(IF(표1_5112141720[[#This Row],[레벨]]=1,$K$3,IF($C89&lt;$P$3,($K$3+(표1_5112141720[[#This Row],[레벨]]-1)*$L$3),$P$3)),"")</f>
        <v>30</v>
      </c>
      <c r="D90" s="2">
        <f>IFERROR(($K$4+(QUOTIENT((표1_5112141720[[#This Row],[레벨]]-1),$M$4)*$L$4)),"")</f>
        <v>120</v>
      </c>
      <c r="E90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150</v>
      </c>
    </row>
    <row r="91" spans="2:5">
      <c r="B91" s="2">
        <v>83</v>
      </c>
      <c r="C91" s="3">
        <f>IFERROR(IF(표1_5112141720[[#This Row],[레벨]]=1,$K$3,IF($C90&lt;$P$3,($K$3+(표1_5112141720[[#This Row],[레벨]]-1)*$L$3),$P$3)),"")</f>
        <v>30</v>
      </c>
      <c r="D91" s="2">
        <f>IFERROR(($K$4+(QUOTIENT((표1_5112141720[[#This Row],[레벨]]-1),$M$4)*$L$4)),"")</f>
        <v>120</v>
      </c>
      <c r="E91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150</v>
      </c>
    </row>
    <row r="92" spans="2:5">
      <c r="B92" s="2">
        <v>84</v>
      </c>
      <c r="C92" s="3">
        <f>IFERROR(IF(표1_5112141720[[#This Row],[레벨]]=1,$K$3,IF($C91&lt;$P$3,($K$3+(표1_5112141720[[#This Row],[레벨]]-1)*$L$3),$P$3)),"")</f>
        <v>30</v>
      </c>
      <c r="D92" s="2">
        <f>IFERROR(($K$4+(QUOTIENT((표1_5112141720[[#This Row],[레벨]]-1),$M$4)*$L$4)),"")</f>
        <v>120</v>
      </c>
      <c r="E92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150</v>
      </c>
    </row>
    <row r="93" spans="2:5">
      <c r="B93" s="2">
        <v>85</v>
      </c>
      <c r="C93" s="3">
        <f>IFERROR(IF(표1_5112141720[[#This Row],[레벨]]=1,$K$3,IF($C92&lt;$P$3,($K$3+(표1_5112141720[[#This Row],[레벨]]-1)*$L$3),$P$3)),"")</f>
        <v>30</v>
      </c>
      <c r="D93" s="2">
        <f>IFERROR(($K$4+(QUOTIENT((표1_5112141720[[#This Row],[레벨]]-1),$M$4)*$L$4)),"")</f>
        <v>120</v>
      </c>
      <c r="E93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150</v>
      </c>
    </row>
    <row r="94" spans="2:5">
      <c r="B94" s="2">
        <v>86</v>
      </c>
      <c r="C94" s="3">
        <f>IFERROR(IF(표1_5112141720[[#This Row],[레벨]]=1,$K$3,IF($C93&lt;$P$3,($K$3+(표1_5112141720[[#This Row],[레벨]]-1)*$L$3),$P$3)),"")</f>
        <v>30</v>
      </c>
      <c r="D94" s="2">
        <f>IFERROR(($K$4+(QUOTIENT((표1_5112141720[[#This Row],[레벨]]-1),$M$4)*$L$4)),"")</f>
        <v>120</v>
      </c>
      <c r="E94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150</v>
      </c>
    </row>
    <row r="95" spans="2:5">
      <c r="B95" s="2">
        <v>87</v>
      </c>
      <c r="C95" s="3">
        <f>IFERROR(IF(표1_5112141720[[#This Row],[레벨]]=1,$K$3,IF($C94&lt;$P$3,($K$3+(표1_5112141720[[#This Row],[레벨]]-1)*$L$3),$P$3)),"")</f>
        <v>30</v>
      </c>
      <c r="D95" s="2">
        <f>IFERROR(($K$4+(QUOTIENT((표1_5112141720[[#This Row],[레벨]]-1),$M$4)*$L$4)),"")</f>
        <v>120</v>
      </c>
      <c r="E95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150</v>
      </c>
    </row>
    <row r="96" spans="2:5">
      <c r="B96" s="2">
        <v>88</v>
      </c>
      <c r="C96" s="3">
        <f>IFERROR(IF(표1_5112141720[[#This Row],[레벨]]=1,$K$3,IF($C95&lt;$P$3,($K$3+(표1_5112141720[[#This Row],[레벨]]-1)*$L$3),$P$3)),"")</f>
        <v>30</v>
      </c>
      <c r="D96" s="2">
        <f>IFERROR(($K$4+(QUOTIENT((표1_5112141720[[#This Row],[레벨]]-1),$M$4)*$L$4)),"")</f>
        <v>120</v>
      </c>
      <c r="E96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150</v>
      </c>
    </row>
    <row r="97" spans="2:5">
      <c r="B97" s="2">
        <v>89</v>
      </c>
      <c r="C97" s="3">
        <f>IFERROR(IF(표1_5112141720[[#This Row],[레벨]]=1,$K$3,IF($C96&lt;$P$3,($K$3+(표1_5112141720[[#This Row],[레벨]]-1)*$L$3),$P$3)),"")</f>
        <v>30</v>
      </c>
      <c r="D97" s="2">
        <f>IFERROR(($K$4+(QUOTIENT((표1_5112141720[[#This Row],[레벨]]-1),$M$4)*$L$4)),"")</f>
        <v>120</v>
      </c>
      <c r="E97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150</v>
      </c>
    </row>
    <row r="98" spans="2:5">
      <c r="B98" s="2">
        <v>90</v>
      </c>
      <c r="C98" s="3">
        <f>IFERROR(IF(표1_5112141720[[#This Row],[레벨]]=1,$K$3,IF($C97&lt;$P$3,($K$3+(표1_5112141720[[#This Row],[레벨]]-1)*$L$3),$P$3)),"")</f>
        <v>30</v>
      </c>
      <c r="D98" s="2">
        <f>IFERROR(($K$4+(QUOTIENT((표1_5112141720[[#This Row],[레벨]]-1),$M$4)*$L$4)),"")</f>
        <v>120</v>
      </c>
      <c r="E98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150</v>
      </c>
    </row>
    <row r="99" spans="2:5">
      <c r="B99" s="2">
        <v>91</v>
      </c>
      <c r="C99" s="3">
        <f>IFERROR(IF(표1_5112141720[[#This Row],[레벨]]=1,$K$3,IF($C98&lt;$P$3,($K$3+(표1_5112141720[[#This Row],[레벨]]-1)*$L$3),$P$3)),"")</f>
        <v>30</v>
      </c>
      <c r="D99" s="2">
        <f>IFERROR(($K$4+(QUOTIENT((표1_5112141720[[#This Row],[레벨]]-1),$M$4)*$L$4)),"")</f>
        <v>135</v>
      </c>
      <c r="E99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165</v>
      </c>
    </row>
    <row r="100" spans="2:5">
      <c r="B100" s="2">
        <v>92</v>
      </c>
      <c r="C100" s="3">
        <f>IFERROR(IF(표1_5112141720[[#This Row],[레벨]]=1,$K$3,IF($C99&lt;$P$3,($K$3+(표1_5112141720[[#This Row],[레벨]]-1)*$L$3),$P$3)),"")</f>
        <v>30</v>
      </c>
      <c r="D100" s="2">
        <f>IFERROR(($K$4+(QUOTIENT((표1_5112141720[[#This Row],[레벨]]-1),$M$4)*$L$4)),"")</f>
        <v>135</v>
      </c>
      <c r="E100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165</v>
      </c>
    </row>
    <row r="101" spans="2:5">
      <c r="B101" s="2">
        <v>93</v>
      </c>
      <c r="C101" s="3">
        <f>IFERROR(IF(표1_5112141720[[#This Row],[레벨]]=1,$K$3,IF($C100&lt;$P$3,($K$3+(표1_5112141720[[#This Row],[레벨]]-1)*$L$3),$P$3)),"")</f>
        <v>30</v>
      </c>
      <c r="D101" s="2">
        <f>IFERROR(($K$4+(QUOTIENT((표1_5112141720[[#This Row],[레벨]]-1),$M$4)*$L$4)),"")</f>
        <v>135</v>
      </c>
      <c r="E101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165</v>
      </c>
    </row>
    <row r="102" spans="2:5">
      <c r="B102" s="2">
        <v>94</v>
      </c>
      <c r="C102" s="3">
        <f>IFERROR(IF(표1_5112141720[[#This Row],[레벨]]=1,$K$3,IF($C101&lt;$P$3,($K$3+(표1_5112141720[[#This Row],[레벨]]-1)*$L$3),$P$3)),"")</f>
        <v>30</v>
      </c>
      <c r="D102" s="2">
        <f>IFERROR(($K$4+(QUOTIENT((표1_5112141720[[#This Row],[레벨]]-1),$M$4)*$L$4)),"")</f>
        <v>135</v>
      </c>
      <c r="E102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165</v>
      </c>
    </row>
    <row r="103" spans="2:5">
      <c r="B103" s="2">
        <v>95</v>
      </c>
      <c r="C103" s="3">
        <f>IFERROR(IF(표1_5112141720[[#This Row],[레벨]]=1,$K$3,IF($C102&lt;$P$3,($K$3+(표1_5112141720[[#This Row],[레벨]]-1)*$L$3),$P$3)),"")</f>
        <v>30</v>
      </c>
      <c r="D103" s="2">
        <f>IFERROR(($K$4+(QUOTIENT((표1_5112141720[[#This Row],[레벨]]-1),$M$4)*$L$4)),"")</f>
        <v>135</v>
      </c>
      <c r="E103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165</v>
      </c>
    </row>
    <row r="104" spans="2:5">
      <c r="B104" s="2">
        <v>96</v>
      </c>
      <c r="C104" s="3">
        <f>IFERROR(IF(표1_5112141720[[#This Row],[레벨]]=1,$K$3,IF($C103&lt;$P$3,($K$3+(표1_5112141720[[#This Row],[레벨]]-1)*$L$3),$P$3)),"")</f>
        <v>30</v>
      </c>
      <c r="D104" s="2">
        <f>IFERROR(($K$4+(QUOTIENT((표1_5112141720[[#This Row],[레벨]]-1),$M$4)*$L$4)),"")</f>
        <v>135</v>
      </c>
      <c r="E104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165</v>
      </c>
    </row>
    <row r="105" spans="2:5">
      <c r="B105" s="2">
        <v>97</v>
      </c>
      <c r="C105" s="3">
        <f>IFERROR(IF(표1_5112141720[[#This Row],[레벨]]=1,$K$3,IF($C104&lt;$P$3,($K$3+(표1_5112141720[[#This Row],[레벨]]-1)*$L$3),$P$3)),"")</f>
        <v>30</v>
      </c>
      <c r="D105" s="2">
        <f>IFERROR(($K$4+(QUOTIENT((표1_5112141720[[#This Row],[레벨]]-1),$M$4)*$L$4)),"")</f>
        <v>135</v>
      </c>
      <c r="E105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165</v>
      </c>
    </row>
    <row r="106" spans="2:5">
      <c r="B106" s="2">
        <v>98</v>
      </c>
      <c r="C106" s="3">
        <f>IFERROR(IF(표1_5112141720[[#This Row],[레벨]]=1,$K$3,IF($C105&lt;$P$3,($K$3+(표1_5112141720[[#This Row],[레벨]]-1)*$L$3),$P$3)),"")</f>
        <v>30</v>
      </c>
      <c r="D106" s="2">
        <f>IFERROR(($K$4+(QUOTIENT((표1_5112141720[[#This Row],[레벨]]-1),$M$4)*$L$4)),"")</f>
        <v>135</v>
      </c>
      <c r="E106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165</v>
      </c>
    </row>
    <row r="107" spans="2:5">
      <c r="B107" s="2">
        <v>99</v>
      </c>
      <c r="C107" s="3">
        <f>IFERROR(IF(표1_5112141720[[#This Row],[레벨]]=1,$K$3,IF($C106&lt;$P$3,($K$3+(표1_5112141720[[#This Row],[레벨]]-1)*$L$3),$P$3)),"")</f>
        <v>30</v>
      </c>
      <c r="D107" s="2">
        <f>IFERROR(($K$4+(QUOTIENT((표1_5112141720[[#This Row],[레벨]]-1),$M$4)*$L$4)),"")</f>
        <v>135</v>
      </c>
      <c r="E107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165</v>
      </c>
    </row>
    <row r="108" spans="2:5">
      <c r="B108" s="2">
        <v>100</v>
      </c>
      <c r="C108" s="3">
        <f>IFERROR(IF(표1_5112141720[[#This Row],[레벨]]=1,$K$3,IF($C107&lt;$P$3,($K$3+(표1_5112141720[[#This Row],[레벨]]-1)*$L$3),$P$3)),"")</f>
        <v>30</v>
      </c>
      <c r="D108" s="2">
        <f>IFERROR(($K$4+(QUOTIENT((표1_5112141720[[#This Row],[레벨]]-1),$M$4)*$L$4)),"")</f>
        <v>135</v>
      </c>
      <c r="E108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165</v>
      </c>
    </row>
    <row r="109" spans="2:5">
      <c r="B109" s="2">
        <v>101</v>
      </c>
      <c r="C109" s="3">
        <f>IFERROR(IF(표1_5112141720[[#This Row],[레벨]]=1,$K$3,IF($C108&lt;$P$3,($K$3+(표1_5112141720[[#This Row],[레벨]]-1)*$L$3),$P$3)),"")</f>
        <v>30</v>
      </c>
      <c r="D109" s="2">
        <f>IFERROR(($K$4+(QUOTIENT((표1_5112141720[[#This Row],[레벨]]-1),$M$4)*$L$4)),"")</f>
        <v>150</v>
      </c>
      <c r="E109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180</v>
      </c>
    </row>
    <row r="110" spans="2:5">
      <c r="B110" s="2">
        <v>102</v>
      </c>
      <c r="C110" s="3">
        <f>IFERROR(IF(표1_5112141720[[#This Row],[레벨]]=1,$K$3,IF($C109&lt;$P$3,($K$3+(표1_5112141720[[#This Row],[레벨]]-1)*$L$3),$P$3)),"")</f>
        <v>30</v>
      </c>
      <c r="D110" s="2">
        <f>IFERROR(($K$4+(QUOTIENT((표1_5112141720[[#This Row],[레벨]]-1),$M$4)*$L$4)),"")</f>
        <v>150</v>
      </c>
      <c r="E110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180</v>
      </c>
    </row>
    <row r="111" spans="2:5">
      <c r="B111" s="2">
        <v>103</v>
      </c>
      <c r="C111" s="3">
        <f>IFERROR(IF(표1_5112141720[[#This Row],[레벨]]=1,$K$3,IF($C110&lt;$P$3,($K$3+(표1_5112141720[[#This Row],[레벨]]-1)*$L$3),$P$3)),"")</f>
        <v>30</v>
      </c>
      <c r="D111" s="2">
        <f>IFERROR(($K$4+(QUOTIENT((표1_5112141720[[#This Row],[레벨]]-1),$M$4)*$L$4)),"")</f>
        <v>150</v>
      </c>
      <c r="E111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180</v>
      </c>
    </row>
    <row r="112" spans="2:5">
      <c r="B112" s="2">
        <v>104</v>
      </c>
      <c r="C112" s="3">
        <f>IFERROR(IF(표1_5112141720[[#This Row],[레벨]]=1,$K$3,IF($C111&lt;$P$3,($K$3+(표1_5112141720[[#This Row],[레벨]]-1)*$L$3),$P$3)),"")</f>
        <v>30</v>
      </c>
      <c r="D112" s="2">
        <f>IFERROR(($K$4+(QUOTIENT((표1_5112141720[[#This Row],[레벨]]-1),$M$4)*$L$4)),"")</f>
        <v>150</v>
      </c>
      <c r="E112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180</v>
      </c>
    </row>
    <row r="113" spans="2:5">
      <c r="B113" s="2">
        <v>105</v>
      </c>
      <c r="C113" s="3">
        <f>IFERROR(IF(표1_5112141720[[#This Row],[레벨]]=1,$K$3,IF($C112&lt;$P$3,($K$3+(표1_5112141720[[#This Row],[레벨]]-1)*$L$3),$P$3)),"")</f>
        <v>30</v>
      </c>
      <c r="D113" s="2">
        <f>IFERROR(($K$4+(QUOTIENT((표1_5112141720[[#This Row],[레벨]]-1),$M$4)*$L$4)),"")</f>
        <v>150</v>
      </c>
      <c r="E113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180</v>
      </c>
    </row>
    <row r="114" spans="2:5">
      <c r="B114" s="2">
        <v>106</v>
      </c>
      <c r="C114" s="3">
        <f>IFERROR(IF(표1_5112141720[[#This Row],[레벨]]=1,$K$3,IF($C113&lt;$P$3,($K$3+(표1_5112141720[[#This Row],[레벨]]-1)*$L$3),$P$3)),"")</f>
        <v>30</v>
      </c>
      <c r="D114" s="2">
        <f>IFERROR(($K$4+(QUOTIENT((표1_5112141720[[#This Row],[레벨]]-1),$M$4)*$L$4)),"")</f>
        <v>150</v>
      </c>
      <c r="E114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180</v>
      </c>
    </row>
    <row r="115" spans="2:5">
      <c r="B115" s="2">
        <v>107</v>
      </c>
      <c r="C115" s="3">
        <f>IFERROR(IF(표1_5112141720[[#This Row],[레벨]]=1,$K$3,IF($C114&lt;$P$3,($K$3+(표1_5112141720[[#This Row],[레벨]]-1)*$L$3),$P$3)),"")</f>
        <v>30</v>
      </c>
      <c r="D115" s="2">
        <f>IFERROR(($K$4+(QUOTIENT((표1_5112141720[[#This Row],[레벨]]-1),$M$4)*$L$4)),"")</f>
        <v>150</v>
      </c>
      <c r="E115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180</v>
      </c>
    </row>
    <row r="116" spans="2:5">
      <c r="B116" s="2">
        <v>108</v>
      </c>
      <c r="C116" s="3">
        <f>IFERROR(IF(표1_5112141720[[#This Row],[레벨]]=1,$K$3,IF($C115&lt;$P$3,($K$3+(표1_5112141720[[#This Row],[레벨]]-1)*$L$3),$P$3)),"")</f>
        <v>30</v>
      </c>
      <c r="D116" s="2">
        <f>IFERROR(($K$4+(QUOTIENT((표1_5112141720[[#This Row],[레벨]]-1),$M$4)*$L$4)),"")</f>
        <v>150</v>
      </c>
      <c r="E116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180</v>
      </c>
    </row>
    <row r="117" spans="2:5">
      <c r="B117" s="2">
        <v>109</v>
      </c>
      <c r="C117" s="3">
        <f>IFERROR(IF(표1_5112141720[[#This Row],[레벨]]=1,$K$3,IF($C116&lt;$P$3,($K$3+(표1_5112141720[[#This Row],[레벨]]-1)*$L$3),$P$3)),"")</f>
        <v>30</v>
      </c>
      <c r="D117" s="2">
        <f>IFERROR(($K$4+(QUOTIENT((표1_5112141720[[#This Row],[레벨]]-1),$M$4)*$L$4)),"")</f>
        <v>150</v>
      </c>
      <c r="E117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180</v>
      </c>
    </row>
    <row r="118" spans="2:5">
      <c r="B118" s="2">
        <v>110</v>
      </c>
      <c r="C118" s="3">
        <f>IFERROR(IF(표1_5112141720[[#This Row],[레벨]]=1,$K$3,IF($C117&lt;$P$3,($K$3+(표1_5112141720[[#This Row],[레벨]]-1)*$L$3),$P$3)),"")</f>
        <v>30</v>
      </c>
      <c r="D118" s="2">
        <f>IFERROR(($K$4+(QUOTIENT((표1_5112141720[[#This Row],[레벨]]-1),$M$4)*$L$4)),"")</f>
        <v>150</v>
      </c>
      <c r="E118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180</v>
      </c>
    </row>
    <row r="119" spans="2:5">
      <c r="B119" s="2">
        <v>111</v>
      </c>
      <c r="C119" s="3">
        <f>IFERROR(IF(표1_5112141720[[#This Row],[레벨]]=1,$K$3,IF($C118&lt;$P$3,($K$3+(표1_5112141720[[#This Row],[레벨]]-1)*$L$3),$P$3)),"")</f>
        <v>30</v>
      </c>
      <c r="D119" s="2">
        <f>IFERROR(($K$4+(QUOTIENT((표1_5112141720[[#This Row],[레벨]]-1),$M$4)*$L$4)),"")</f>
        <v>165</v>
      </c>
      <c r="E119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195</v>
      </c>
    </row>
    <row r="120" spans="2:5">
      <c r="B120" s="2">
        <v>112</v>
      </c>
      <c r="C120" s="3">
        <f>IFERROR(IF(표1_5112141720[[#This Row],[레벨]]=1,$K$3,IF($C119&lt;$P$3,($K$3+(표1_5112141720[[#This Row],[레벨]]-1)*$L$3),$P$3)),"")</f>
        <v>30</v>
      </c>
      <c r="D120" s="2">
        <f>IFERROR(($K$4+(QUOTIENT((표1_5112141720[[#This Row],[레벨]]-1),$M$4)*$L$4)),"")</f>
        <v>165</v>
      </c>
      <c r="E120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195</v>
      </c>
    </row>
    <row r="121" spans="2:5">
      <c r="B121" s="2">
        <v>113</v>
      </c>
      <c r="C121" s="3">
        <f>IFERROR(IF(표1_5112141720[[#This Row],[레벨]]=1,$K$3,IF($C120&lt;$P$3,($K$3+(표1_5112141720[[#This Row],[레벨]]-1)*$L$3),$P$3)),"")</f>
        <v>30</v>
      </c>
      <c r="D121" s="2">
        <f>IFERROR(($K$4+(QUOTIENT((표1_5112141720[[#This Row],[레벨]]-1),$M$4)*$L$4)),"")</f>
        <v>165</v>
      </c>
      <c r="E121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195</v>
      </c>
    </row>
    <row r="122" spans="2:5">
      <c r="B122" s="2">
        <v>114</v>
      </c>
      <c r="C122" s="3">
        <f>IFERROR(IF(표1_5112141720[[#This Row],[레벨]]=1,$K$3,IF($C121&lt;$P$3,($K$3+(표1_5112141720[[#This Row],[레벨]]-1)*$L$3),$P$3)),"")</f>
        <v>30</v>
      </c>
      <c r="D122" s="2">
        <f>IFERROR(($K$4+(QUOTIENT((표1_5112141720[[#This Row],[레벨]]-1),$M$4)*$L$4)),"")</f>
        <v>165</v>
      </c>
      <c r="E122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195</v>
      </c>
    </row>
    <row r="123" spans="2:5">
      <c r="B123" s="2">
        <v>115</v>
      </c>
      <c r="C123" s="3">
        <f>IFERROR(IF(표1_5112141720[[#This Row],[레벨]]=1,$K$3,IF($C122&lt;$P$3,($K$3+(표1_5112141720[[#This Row],[레벨]]-1)*$L$3),$P$3)),"")</f>
        <v>30</v>
      </c>
      <c r="D123" s="2">
        <f>IFERROR(($K$4+(QUOTIENT((표1_5112141720[[#This Row],[레벨]]-1),$M$4)*$L$4)),"")</f>
        <v>165</v>
      </c>
      <c r="E123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195</v>
      </c>
    </row>
    <row r="124" spans="2:5">
      <c r="B124" s="2">
        <v>116</v>
      </c>
      <c r="C124" s="3">
        <f>IFERROR(IF(표1_5112141720[[#This Row],[레벨]]=1,$K$3,IF($C123&lt;$P$3,($K$3+(표1_5112141720[[#This Row],[레벨]]-1)*$L$3),$P$3)),"")</f>
        <v>30</v>
      </c>
      <c r="D124" s="2">
        <f>IFERROR(($K$4+(QUOTIENT((표1_5112141720[[#This Row],[레벨]]-1),$M$4)*$L$4)),"")</f>
        <v>165</v>
      </c>
      <c r="E124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195</v>
      </c>
    </row>
    <row r="125" spans="2:5">
      <c r="B125" s="2">
        <v>117</v>
      </c>
      <c r="C125" s="3">
        <f>IFERROR(IF(표1_5112141720[[#This Row],[레벨]]=1,$K$3,IF($C124&lt;$P$3,($K$3+(표1_5112141720[[#This Row],[레벨]]-1)*$L$3),$P$3)),"")</f>
        <v>30</v>
      </c>
      <c r="D125" s="2">
        <f>IFERROR(($K$4+(QUOTIENT((표1_5112141720[[#This Row],[레벨]]-1),$M$4)*$L$4)),"")</f>
        <v>165</v>
      </c>
      <c r="E125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195</v>
      </c>
    </row>
    <row r="126" spans="2:5">
      <c r="B126" s="2">
        <v>118</v>
      </c>
      <c r="C126" s="3">
        <f>IFERROR(IF(표1_5112141720[[#This Row],[레벨]]=1,$K$3,IF($C125&lt;$P$3,($K$3+(표1_5112141720[[#This Row],[레벨]]-1)*$L$3),$P$3)),"")</f>
        <v>30</v>
      </c>
      <c r="D126" s="2">
        <f>IFERROR(($K$4+(QUOTIENT((표1_5112141720[[#This Row],[레벨]]-1),$M$4)*$L$4)),"")</f>
        <v>165</v>
      </c>
      <c r="E126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195</v>
      </c>
    </row>
    <row r="127" spans="2:5">
      <c r="B127" s="2">
        <v>119</v>
      </c>
      <c r="C127" s="3">
        <f>IFERROR(IF(표1_5112141720[[#This Row],[레벨]]=1,$K$3,IF($C126&lt;$P$3,($K$3+(표1_5112141720[[#This Row],[레벨]]-1)*$L$3),$P$3)),"")</f>
        <v>30</v>
      </c>
      <c r="D127" s="2">
        <f>IFERROR(($K$4+(QUOTIENT((표1_5112141720[[#This Row],[레벨]]-1),$M$4)*$L$4)),"")</f>
        <v>165</v>
      </c>
      <c r="E127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195</v>
      </c>
    </row>
    <row r="128" spans="2:5">
      <c r="B128" s="2">
        <v>120</v>
      </c>
      <c r="C128" s="3">
        <f>IFERROR(IF(표1_5112141720[[#This Row],[레벨]]=1,$K$3,IF($C127&lt;$P$3,($K$3+(표1_5112141720[[#This Row],[레벨]]-1)*$L$3),$P$3)),"")</f>
        <v>30</v>
      </c>
      <c r="D128" s="2">
        <f>IFERROR(($K$4+(QUOTIENT((표1_5112141720[[#This Row],[레벨]]-1),$M$4)*$L$4)),"")</f>
        <v>165</v>
      </c>
      <c r="E128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195</v>
      </c>
    </row>
    <row r="129" spans="2:5">
      <c r="B129" s="2">
        <v>121</v>
      </c>
      <c r="C129" s="3">
        <f>IFERROR(IF(표1_5112141720[[#This Row],[레벨]]=1,$K$3,IF($C128&lt;$P$3,($K$3+(표1_5112141720[[#This Row],[레벨]]-1)*$L$3),$P$3)),"")</f>
        <v>30</v>
      </c>
      <c r="D129" s="2">
        <f>IFERROR(($K$4+(QUOTIENT((표1_5112141720[[#This Row],[레벨]]-1),$M$4)*$L$4)),"")</f>
        <v>180</v>
      </c>
      <c r="E129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210</v>
      </c>
    </row>
    <row r="130" spans="2:5">
      <c r="B130" s="2">
        <v>122</v>
      </c>
      <c r="C130" s="3">
        <f>IFERROR(IF(표1_5112141720[[#This Row],[레벨]]=1,$K$3,IF($C129&lt;$P$3,($K$3+(표1_5112141720[[#This Row],[레벨]]-1)*$L$3),$P$3)),"")</f>
        <v>30</v>
      </c>
      <c r="D130" s="2">
        <f>IFERROR(($K$4+(QUOTIENT((표1_5112141720[[#This Row],[레벨]]-1),$M$4)*$L$4)),"")</f>
        <v>180</v>
      </c>
      <c r="E130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210</v>
      </c>
    </row>
    <row r="131" spans="2:5">
      <c r="B131" s="2">
        <v>123</v>
      </c>
      <c r="C131" s="3">
        <f>IFERROR(IF(표1_5112141720[[#This Row],[레벨]]=1,$K$3,IF($C130&lt;$P$3,($K$3+(표1_5112141720[[#This Row],[레벨]]-1)*$L$3),$P$3)),"")</f>
        <v>30</v>
      </c>
      <c r="D131" s="2">
        <f>IFERROR(($K$4+(QUOTIENT((표1_5112141720[[#This Row],[레벨]]-1),$M$4)*$L$4)),"")</f>
        <v>180</v>
      </c>
      <c r="E131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210</v>
      </c>
    </row>
    <row r="132" spans="2:5">
      <c r="B132" s="2">
        <v>124</v>
      </c>
      <c r="C132" s="3">
        <f>IFERROR(IF(표1_5112141720[[#This Row],[레벨]]=1,$K$3,IF($C131&lt;$P$3,($K$3+(표1_5112141720[[#This Row],[레벨]]-1)*$L$3),$P$3)),"")</f>
        <v>30</v>
      </c>
      <c r="D132" s="2">
        <f>IFERROR(($K$4+(QUOTIENT((표1_5112141720[[#This Row],[레벨]]-1),$M$4)*$L$4)),"")</f>
        <v>180</v>
      </c>
      <c r="E132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210</v>
      </c>
    </row>
    <row r="133" spans="2:5">
      <c r="B133" s="2">
        <v>125</v>
      </c>
      <c r="C133" s="3">
        <f>IFERROR(IF(표1_5112141720[[#This Row],[레벨]]=1,$K$3,IF($C132&lt;$P$3,($K$3+(표1_5112141720[[#This Row],[레벨]]-1)*$L$3),$P$3)),"")</f>
        <v>30</v>
      </c>
      <c r="D133" s="2">
        <f>IFERROR(($K$4+(QUOTIENT((표1_5112141720[[#This Row],[레벨]]-1),$M$4)*$L$4)),"")</f>
        <v>180</v>
      </c>
      <c r="E133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210</v>
      </c>
    </row>
    <row r="134" spans="2:5">
      <c r="B134" s="2">
        <v>126</v>
      </c>
      <c r="C134" s="3">
        <f>IFERROR(IF(표1_5112141720[[#This Row],[레벨]]=1,$K$3,IF($C133&lt;$P$3,($K$3+(표1_5112141720[[#This Row],[레벨]]-1)*$L$3),$P$3)),"")</f>
        <v>30</v>
      </c>
      <c r="D134" s="2">
        <f>IFERROR(($K$4+(QUOTIENT((표1_5112141720[[#This Row],[레벨]]-1),$M$4)*$L$4)),"")</f>
        <v>180</v>
      </c>
      <c r="E134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210</v>
      </c>
    </row>
    <row r="135" spans="2:5">
      <c r="B135" s="2">
        <v>127</v>
      </c>
      <c r="C135" s="3">
        <f>IFERROR(IF(표1_5112141720[[#This Row],[레벨]]=1,$K$3,IF($C134&lt;$P$3,($K$3+(표1_5112141720[[#This Row],[레벨]]-1)*$L$3),$P$3)),"")</f>
        <v>30</v>
      </c>
      <c r="D135" s="2">
        <f>IFERROR(($K$4+(QUOTIENT((표1_5112141720[[#This Row],[레벨]]-1),$M$4)*$L$4)),"")</f>
        <v>180</v>
      </c>
      <c r="E135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210</v>
      </c>
    </row>
    <row r="136" spans="2:5">
      <c r="B136" s="2">
        <v>128</v>
      </c>
      <c r="C136" s="3">
        <f>IFERROR(IF(표1_5112141720[[#This Row],[레벨]]=1,$K$3,IF($C135&lt;$P$3,($K$3+(표1_5112141720[[#This Row],[레벨]]-1)*$L$3),$P$3)),"")</f>
        <v>30</v>
      </c>
      <c r="D136" s="2">
        <f>IFERROR(($K$4+(QUOTIENT((표1_5112141720[[#This Row],[레벨]]-1),$M$4)*$L$4)),"")</f>
        <v>180</v>
      </c>
      <c r="E136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210</v>
      </c>
    </row>
    <row r="137" spans="2:5">
      <c r="B137" s="2">
        <v>129</v>
      </c>
      <c r="C137" s="3">
        <f>IFERROR(IF(표1_5112141720[[#This Row],[레벨]]=1,$K$3,IF($C136&lt;$P$3,($K$3+(표1_5112141720[[#This Row],[레벨]]-1)*$L$3),$P$3)),"")</f>
        <v>30</v>
      </c>
      <c r="D137" s="2">
        <f>IFERROR(($K$4+(QUOTIENT((표1_5112141720[[#This Row],[레벨]]-1),$M$4)*$L$4)),"")</f>
        <v>180</v>
      </c>
      <c r="E137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210</v>
      </c>
    </row>
    <row r="138" spans="2:5">
      <c r="B138" s="2">
        <v>130</v>
      </c>
      <c r="C138" s="3">
        <f>IFERROR(IF(표1_5112141720[[#This Row],[레벨]]=1,$K$3,IF($C137&lt;$P$3,($K$3+(표1_5112141720[[#This Row],[레벨]]-1)*$L$3),$P$3)),"")</f>
        <v>30</v>
      </c>
      <c r="D138" s="2">
        <f>IFERROR(($K$4+(QUOTIENT((표1_5112141720[[#This Row],[레벨]]-1),$M$4)*$L$4)),"")</f>
        <v>180</v>
      </c>
      <c r="E138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210</v>
      </c>
    </row>
    <row r="139" spans="2:5">
      <c r="B139" s="2">
        <v>131</v>
      </c>
      <c r="C139" s="3">
        <f>IFERROR(IF(표1_5112141720[[#This Row],[레벨]]=1,$K$3,IF($C138&lt;$P$3,($K$3+(표1_5112141720[[#This Row],[레벨]]-1)*$L$3),$P$3)),"")</f>
        <v>30</v>
      </c>
      <c r="D139" s="2">
        <f>IFERROR(($K$4+(QUOTIENT((표1_5112141720[[#This Row],[레벨]]-1),$M$4)*$L$4)),"")</f>
        <v>195</v>
      </c>
      <c r="E139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225</v>
      </c>
    </row>
    <row r="140" spans="2:5">
      <c r="B140" s="2">
        <v>132</v>
      </c>
      <c r="C140" s="3">
        <f>IFERROR(IF(표1_5112141720[[#This Row],[레벨]]=1,$K$3,IF($C139&lt;$P$3,($K$3+(표1_5112141720[[#This Row],[레벨]]-1)*$L$3),$P$3)),"")</f>
        <v>30</v>
      </c>
      <c r="D140" s="2">
        <f>IFERROR(($K$4+(QUOTIENT((표1_5112141720[[#This Row],[레벨]]-1),$M$4)*$L$4)),"")</f>
        <v>195</v>
      </c>
      <c r="E140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225</v>
      </c>
    </row>
    <row r="141" spans="2:5">
      <c r="B141" s="2">
        <v>133</v>
      </c>
      <c r="C141" s="3">
        <f>IFERROR(IF(표1_5112141720[[#This Row],[레벨]]=1,$K$3,IF($C140&lt;$P$3,($K$3+(표1_5112141720[[#This Row],[레벨]]-1)*$L$3),$P$3)),"")</f>
        <v>30</v>
      </c>
      <c r="D141" s="2">
        <f>IFERROR(($K$4+(QUOTIENT((표1_5112141720[[#This Row],[레벨]]-1),$M$4)*$L$4)),"")</f>
        <v>195</v>
      </c>
      <c r="E141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225</v>
      </c>
    </row>
    <row r="142" spans="2:5">
      <c r="B142" s="2">
        <v>134</v>
      </c>
      <c r="C142" s="3">
        <f>IFERROR(IF(표1_5112141720[[#This Row],[레벨]]=1,$K$3,IF($C141&lt;$P$3,($K$3+(표1_5112141720[[#This Row],[레벨]]-1)*$L$3),$P$3)),"")</f>
        <v>30</v>
      </c>
      <c r="D142" s="2">
        <f>IFERROR(($K$4+(QUOTIENT((표1_5112141720[[#This Row],[레벨]]-1),$M$4)*$L$4)),"")</f>
        <v>195</v>
      </c>
      <c r="E142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225</v>
      </c>
    </row>
    <row r="143" spans="2:5">
      <c r="B143" s="2">
        <v>135</v>
      </c>
      <c r="C143" s="3">
        <f>IFERROR(IF(표1_5112141720[[#This Row],[레벨]]=1,$K$3,IF($C142&lt;$P$3,($K$3+(표1_5112141720[[#This Row],[레벨]]-1)*$L$3),$P$3)),"")</f>
        <v>30</v>
      </c>
      <c r="D143" s="2">
        <f>IFERROR(($K$4+(QUOTIENT((표1_5112141720[[#This Row],[레벨]]-1),$M$4)*$L$4)),"")</f>
        <v>195</v>
      </c>
      <c r="E143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225</v>
      </c>
    </row>
    <row r="144" spans="2:5">
      <c r="B144" s="2">
        <v>136</v>
      </c>
      <c r="C144" s="3">
        <f>IFERROR(IF(표1_5112141720[[#This Row],[레벨]]=1,$K$3,IF($C143&lt;$P$3,($K$3+(표1_5112141720[[#This Row],[레벨]]-1)*$L$3),$P$3)),"")</f>
        <v>30</v>
      </c>
      <c r="D144" s="2">
        <f>IFERROR(($K$4+(QUOTIENT((표1_5112141720[[#This Row],[레벨]]-1),$M$4)*$L$4)),"")</f>
        <v>195</v>
      </c>
      <c r="E144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225</v>
      </c>
    </row>
    <row r="145" spans="2:5">
      <c r="B145" s="2">
        <v>137</v>
      </c>
      <c r="C145" s="3">
        <f>IFERROR(IF(표1_5112141720[[#This Row],[레벨]]=1,$K$3,IF($C144&lt;$P$3,($K$3+(표1_5112141720[[#This Row],[레벨]]-1)*$L$3),$P$3)),"")</f>
        <v>30</v>
      </c>
      <c r="D145" s="2">
        <f>IFERROR(($K$4+(QUOTIENT((표1_5112141720[[#This Row],[레벨]]-1),$M$4)*$L$4)),"")</f>
        <v>195</v>
      </c>
      <c r="E145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225</v>
      </c>
    </row>
    <row r="146" spans="2:5">
      <c r="B146" s="2">
        <v>138</v>
      </c>
      <c r="C146" s="3">
        <f>IFERROR(IF(표1_5112141720[[#This Row],[레벨]]=1,$K$3,IF($C145&lt;$P$3,($K$3+(표1_5112141720[[#This Row],[레벨]]-1)*$L$3),$P$3)),"")</f>
        <v>30</v>
      </c>
      <c r="D146" s="2">
        <f>IFERROR(($K$4+(QUOTIENT((표1_5112141720[[#This Row],[레벨]]-1),$M$4)*$L$4)),"")</f>
        <v>195</v>
      </c>
      <c r="E146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225</v>
      </c>
    </row>
    <row r="147" spans="2:5">
      <c r="B147" s="2">
        <v>139</v>
      </c>
      <c r="C147" s="3">
        <f>IFERROR(IF(표1_5112141720[[#This Row],[레벨]]=1,$K$3,IF($C146&lt;$P$3,($K$3+(표1_5112141720[[#This Row],[레벨]]-1)*$L$3),$P$3)),"")</f>
        <v>30</v>
      </c>
      <c r="D147" s="2">
        <f>IFERROR(($K$4+(QUOTIENT((표1_5112141720[[#This Row],[레벨]]-1),$M$4)*$L$4)),"")</f>
        <v>195</v>
      </c>
      <c r="E147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225</v>
      </c>
    </row>
    <row r="148" spans="2:5">
      <c r="B148" s="2">
        <v>140</v>
      </c>
      <c r="C148" s="3">
        <f>IFERROR(IF(표1_5112141720[[#This Row],[레벨]]=1,$K$3,IF($C147&lt;$P$3,($K$3+(표1_5112141720[[#This Row],[레벨]]-1)*$L$3),$P$3)),"")</f>
        <v>30</v>
      </c>
      <c r="D148" s="2">
        <f>IFERROR(($K$4+(QUOTIENT((표1_5112141720[[#This Row],[레벨]]-1),$M$4)*$L$4)),"")</f>
        <v>195</v>
      </c>
      <c r="E148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225</v>
      </c>
    </row>
    <row r="149" spans="2:5">
      <c r="B149" s="2">
        <v>141</v>
      </c>
      <c r="C149" s="3">
        <f>IFERROR(IF(표1_5112141720[[#This Row],[레벨]]=1,$K$3,IF($C148&lt;$P$3,($K$3+(표1_5112141720[[#This Row],[레벨]]-1)*$L$3),$P$3)),"")</f>
        <v>30</v>
      </c>
      <c r="D149" s="2">
        <f>IFERROR(($K$4+(QUOTIENT((표1_5112141720[[#This Row],[레벨]]-1),$M$4)*$L$4)),"")</f>
        <v>210</v>
      </c>
      <c r="E149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240</v>
      </c>
    </row>
    <row r="150" spans="2:5">
      <c r="B150" s="2">
        <v>142</v>
      </c>
      <c r="C150" s="3">
        <f>IFERROR(IF(표1_5112141720[[#This Row],[레벨]]=1,$K$3,IF($C149&lt;$P$3,($K$3+(표1_5112141720[[#This Row],[레벨]]-1)*$L$3),$P$3)),"")</f>
        <v>30</v>
      </c>
      <c r="D150" s="2">
        <f>IFERROR(($K$4+(QUOTIENT((표1_5112141720[[#This Row],[레벨]]-1),$M$4)*$L$4)),"")</f>
        <v>210</v>
      </c>
      <c r="E150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240</v>
      </c>
    </row>
    <row r="151" spans="2:5">
      <c r="B151" s="2">
        <v>143</v>
      </c>
      <c r="C151" s="3">
        <f>IFERROR(IF(표1_5112141720[[#This Row],[레벨]]=1,$K$3,IF($C150&lt;$P$3,($K$3+(표1_5112141720[[#This Row],[레벨]]-1)*$L$3),$P$3)),"")</f>
        <v>30</v>
      </c>
      <c r="D151" s="2">
        <f>IFERROR(($K$4+(QUOTIENT((표1_5112141720[[#This Row],[레벨]]-1),$M$4)*$L$4)),"")</f>
        <v>210</v>
      </c>
      <c r="E151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240</v>
      </c>
    </row>
    <row r="152" spans="2:5">
      <c r="B152" s="2">
        <v>144</v>
      </c>
      <c r="C152" s="3">
        <f>IFERROR(IF(표1_5112141720[[#This Row],[레벨]]=1,$K$3,IF($C151&lt;$P$3,($K$3+(표1_5112141720[[#This Row],[레벨]]-1)*$L$3),$P$3)),"")</f>
        <v>30</v>
      </c>
      <c r="D152" s="2">
        <f>IFERROR(($K$4+(QUOTIENT((표1_5112141720[[#This Row],[레벨]]-1),$M$4)*$L$4)),"")</f>
        <v>210</v>
      </c>
      <c r="E152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240</v>
      </c>
    </row>
    <row r="153" spans="2:5">
      <c r="B153" s="2">
        <v>145</v>
      </c>
      <c r="C153" s="3">
        <f>IFERROR(IF(표1_5112141720[[#This Row],[레벨]]=1,$K$3,IF($C152&lt;$P$3,($K$3+(표1_5112141720[[#This Row],[레벨]]-1)*$L$3),$P$3)),"")</f>
        <v>30</v>
      </c>
      <c r="D153" s="2">
        <f>IFERROR(($K$4+(QUOTIENT((표1_5112141720[[#This Row],[레벨]]-1),$M$4)*$L$4)),"")</f>
        <v>210</v>
      </c>
      <c r="E153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240</v>
      </c>
    </row>
    <row r="154" spans="2:5">
      <c r="B154" s="2">
        <v>146</v>
      </c>
      <c r="C154" s="3">
        <f>IFERROR(IF(표1_5112141720[[#This Row],[레벨]]=1,$K$3,IF($C153&lt;$P$3,($K$3+(표1_5112141720[[#This Row],[레벨]]-1)*$L$3),$P$3)),"")</f>
        <v>30</v>
      </c>
      <c r="D154" s="2">
        <f>IFERROR(($K$4+(QUOTIENT((표1_5112141720[[#This Row],[레벨]]-1),$M$4)*$L$4)),"")</f>
        <v>210</v>
      </c>
      <c r="E154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240</v>
      </c>
    </row>
    <row r="155" spans="2:5">
      <c r="B155" s="2">
        <v>147</v>
      </c>
      <c r="C155" s="3">
        <f>IFERROR(IF(표1_5112141720[[#This Row],[레벨]]=1,$K$3,IF($C154&lt;$P$3,($K$3+(표1_5112141720[[#This Row],[레벨]]-1)*$L$3),$P$3)),"")</f>
        <v>30</v>
      </c>
      <c r="D155" s="2">
        <f>IFERROR(($K$4+(QUOTIENT((표1_5112141720[[#This Row],[레벨]]-1),$M$4)*$L$4)),"")</f>
        <v>210</v>
      </c>
      <c r="E155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240</v>
      </c>
    </row>
    <row r="156" spans="2:5">
      <c r="B156" s="2">
        <v>148</v>
      </c>
      <c r="C156" s="3">
        <f>IFERROR(IF(표1_5112141720[[#This Row],[레벨]]=1,$K$3,IF($C155&lt;$P$3,($K$3+(표1_5112141720[[#This Row],[레벨]]-1)*$L$3),$P$3)),"")</f>
        <v>30</v>
      </c>
      <c r="D156" s="2">
        <f>IFERROR(($K$4+(QUOTIENT((표1_5112141720[[#This Row],[레벨]]-1),$M$4)*$L$4)),"")</f>
        <v>210</v>
      </c>
      <c r="E156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240</v>
      </c>
    </row>
    <row r="157" spans="2:5">
      <c r="B157" s="2">
        <v>149</v>
      </c>
      <c r="C157" s="3">
        <f>IFERROR(IF(표1_5112141720[[#This Row],[레벨]]=1,$K$3,IF($C156&lt;$P$3,($K$3+(표1_5112141720[[#This Row],[레벨]]-1)*$L$3),$P$3)),"")</f>
        <v>30</v>
      </c>
      <c r="D157" s="2">
        <f>IFERROR(($K$4+(QUOTIENT((표1_5112141720[[#This Row],[레벨]]-1),$M$4)*$L$4)),"")</f>
        <v>210</v>
      </c>
      <c r="E157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240</v>
      </c>
    </row>
    <row r="158" spans="2:5">
      <c r="B158" s="2">
        <v>150</v>
      </c>
      <c r="C158" s="3">
        <f>IFERROR(IF(표1_5112141720[[#This Row],[레벨]]=1,$K$3,IF($C157&lt;$P$3,($K$3+(표1_5112141720[[#This Row],[레벨]]-1)*$L$3),$P$3)),"")</f>
        <v>30</v>
      </c>
      <c r="D158" s="2">
        <f>IFERROR(($K$4+(QUOTIENT((표1_5112141720[[#This Row],[레벨]]-1),$M$4)*$L$4)),"")</f>
        <v>210</v>
      </c>
      <c r="E158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240</v>
      </c>
    </row>
    <row r="159" spans="2:5">
      <c r="B159" s="2">
        <v>151</v>
      </c>
      <c r="C159" s="3">
        <f>IFERROR(IF(표1_5112141720[[#This Row],[레벨]]=1,$K$3,IF($C158&lt;$P$3,($K$3+(표1_5112141720[[#This Row],[레벨]]-1)*$L$3),$P$3)),"")</f>
        <v>30</v>
      </c>
      <c r="D159" s="2">
        <f>IFERROR(($K$4+(QUOTIENT((표1_5112141720[[#This Row],[레벨]]-1),$M$4)*$L$4)),"")</f>
        <v>225</v>
      </c>
      <c r="E159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255</v>
      </c>
    </row>
    <row r="160" spans="2:5">
      <c r="B160" s="2">
        <v>152</v>
      </c>
      <c r="C160" s="3">
        <f>IFERROR(IF(표1_5112141720[[#This Row],[레벨]]=1,$K$3,IF($C159&lt;$P$3,($K$3+(표1_5112141720[[#This Row],[레벨]]-1)*$L$3),$P$3)),"")</f>
        <v>30</v>
      </c>
      <c r="D160" s="2">
        <f>IFERROR(($K$4+(QUOTIENT((표1_5112141720[[#This Row],[레벨]]-1),$M$4)*$L$4)),"")</f>
        <v>225</v>
      </c>
      <c r="E160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255</v>
      </c>
    </row>
    <row r="161" spans="2:5">
      <c r="B161" s="2">
        <v>153</v>
      </c>
      <c r="C161" s="3">
        <f>IFERROR(IF(표1_5112141720[[#This Row],[레벨]]=1,$K$3,IF($C160&lt;$P$3,($K$3+(표1_5112141720[[#This Row],[레벨]]-1)*$L$3),$P$3)),"")</f>
        <v>30</v>
      </c>
      <c r="D161" s="2">
        <f>IFERROR(($K$4+(QUOTIENT((표1_5112141720[[#This Row],[레벨]]-1),$M$4)*$L$4)),"")</f>
        <v>225</v>
      </c>
      <c r="E161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255</v>
      </c>
    </row>
    <row r="162" spans="2:5">
      <c r="B162" s="2">
        <v>154</v>
      </c>
      <c r="C162" s="3">
        <f>IFERROR(IF(표1_5112141720[[#This Row],[레벨]]=1,$K$3,IF($C161&lt;$P$3,($K$3+(표1_5112141720[[#This Row],[레벨]]-1)*$L$3),$P$3)),"")</f>
        <v>30</v>
      </c>
      <c r="D162" s="2">
        <f>IFERROR(($K$4+(QUOTIENT((표1_5112141720[[#This Row],[레벨]]-1),$M$4)*$L$4)),"")</f>
        <v>225</v>
      </c>
      <c r="E162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255</v>
      </c>
    </row>
    <row r="163" spans="2:5">
      <c r="B163" s="2">
        <v>155</v>
      </c>
      <c r="C163" s="3">
        <f>IFERROR(IF(표1_5112141720[[#This Row],[레벨]]=1,$K$3,IF($C162&lt;$P$3,($K$3+(표1_5112141720[[#This Row],[레벨]]-1)*$L$3),$P$3)),"")</f>
        <v>30</v>
      </c>
      <c r="D163" s="2">
        <f>IFERROR(($K$4+(QUOTIENT((표1_5112141720[[#This Row],[레벨]]-1),$M$4)*$L$4)),"")</f>
        <v>225</v>
      </c>
      <c r="E163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255</v>
      </c>
    </row>
    <row r="164" spans="2:5">
      <c r="B164" s="2">
        <v>156</v>
      </c>
      <c r="C164" s="3">
        <f>IFERROR(IF(표1_5112141720[[#This Row],[레벨]]=1,$K$3,IF($C163&lt;$P$3,($K$3+(표1_5112141720[[#This Row],[레벨]]-1)*$L$3),$P$3)),"")</f>
        <v>30</v>
      </c>
      <c r="D164" s="2">
        <f>IFERROR(($K$4+(QUOTIENT((표1_5112141720[[#This Row],[레벨]]-1),$M$4)*$L$4)),"")</f>
        <v>225</v>
      </c>
      <c r="E164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255</v>
      </c>
    </row>
    <row r="165" spans="2:5">
      <c r="B165" s="2">
        <v>157</v>
      </c>
      <c r="C165" s="3">
        <f>IFERROR(IF(표1_5112141720[[#This Row],[레벨]]=1,$K$3,IF($C164&lt;$P$3,($K$3+(표1_5112141720[[#This Row],[레벨]]-1)*$L$3),$P$3)),"")</f>
        <v>30</v>
      </c>
      <c r="D165" s="2">
        <f>IFERROR(($K$4+(QUOTIENT((표1_5112141720[[#This Row],[레벨]]-1),$M$4)*$L$4)),"")</f>
        <v>225</v>
      </c>
      <c r="E165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255</v>
      </c>
    </row>
    <row r="166" spans="2:5">
      <c r="B166" s="2">
        <v>158</v>
      </c>
      <c r="C166" s="3">
        <f>IFERROR(IF(표1_5112141720[[#This Row],[레벨]]=1,$K$3,IF($C165&lt;$P$3,($K$3+(표1_5112141720[[#This Row],[레벨]]-1)*$L$3),$P$3)),"")</f>
        <v>30</v>
      </c>
      <c r="D166" s="2">
        <f>IFERROR(($K$4+(QUOTIENT((표1_5112141720[[#This Row],[레벨]]-1),$M$4)*$L$4)),"")</f>
        <v>225</v>
      </c>
      <c r="E166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255</v>
      </c>
    </row>
    <row r="167" spans="2:5">
      <c r="B167" s="2">
        <v>159</v>
      </c>
      <c r="C167" s="3">
        <f>IFERROR(IF(표1_5112141720[[#This Row],[레벨]]=1,$K$3,IF($C166&lt;$P$3,($K$3+(표1_5112141720[[#This Row],[레벨]]-1)*$L$3),$P$3)),"")</f>
        <v>30</v>
      </c>
      <c r="D167" s="2">
        <f>IFERROR(($K$4+(QUOTIENT((표1_5112141720[[#This Row],[레벨]]-1),$M$4)*$L$4)),"")</f>
        <v>225</v>
      </c>
      <c r="E167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255</v>
      </c>
    </row>
    <row r="168" spans="2:5">
      <c r="B168" s="2">
        <v>160</v>
      </c>
      <c r="C168" s="3">
        <f>IFERROR(IF(표1_5112141720[[#This Row],[레벨]]=1,$K$3,IF($C167&lt;$P$3,($K$3+(표1_5112141720[[#This Row],[레벨]]-1)*$L$3),$P$3)),"")</f>
        <v>30</v>
      </c>
      <c r="D168" s="2">
        <f>IFERROR(($K$4+(QUOTIENT((표1_5112141720[[#This Row],[레벨]]-1),$M$4)*$L$4)),"")</f>
        <v>225</v>
      </c>
      <c r="E168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255</v>
      </c>
    </row>
    <row r="169" spans="2:5">
      <c r="B169" s="2">
        <v>161</v>
      </c>
      <c r="C169" s="3">
        <f>IFERROR(IF(표1_5112141720[[#This Row],[레벨]]=1,$K$3,IF($C168&lt;$P$3,($K$3+(표1_5112141720[[#This Row],[레벨]]-1)*$L$3),$P$3)),"")</f>
        <v>30</v>
      </c>
      <c r="D169" s="2">
        <f>IFERROR(($K$4+(QUOTIENT((표1_5112141720[[#This Row],[레벨]]-1),$M$4)*$L$4)),"")</f>
        <v>240</v>
      </c>
      <c r="E169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270</v>
      </c>
    </row>
    <row r="170" spans="2:5">
      <c r="B170" s="2">
        <v>162</v>
      </c>
      <c r="C170" s="3">
        <f>IFERROR(IF(표1_5112141720[[#This Row],[레벨]]=1,$K$3,IF($C169&lt;$P$3,($K$3+(표1_5112141720[[#This Row],[레벨]]-1)*$L$3),$P$3)),"")</f>
        <v>30</v>
      </c>
      <c r="D170" s="2">
        <f>IFERROR(($K$4+(QUOTIENT((표1_5112141720[[#This Row],[레벨]]-1),$M$4)*$L$4)),"")</f>
        <v>240</v>
      </c>
      <c r="E170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270</v>
      </c>
    </row>
    <row r="171" spans="2:5">
      <c r="B171" s="2">
        <v>163</v>
      </c>
      <c r="C171" s="3">
        <f>IFERROR(IF(표1_5112141720[[#This Row],[레벨]]=1,$K$3,IF($C170&lt;$P$3,($K$3+(표1_5112141720[[#This Row],[레벨]]-1)*$L$3),$P$3)),"")</f>
        <v>30</v>
      </c>
      <c r="D171" s="2">
        <f>IFERROR(($K$4+(QUOTIENT((표1_5112141720[[#This Row],[레벨]]-1),$M$4)*$L$4)),"")</f>
        <v>240</v>
      </c>
      <c r="E171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270</v>
      </c>
    </row>
    <row r="172" spans="2:5">
      <c r="B172" s="2">
        <v>164</v>
      </c>
      <c r="C172" s="3">
        <f>IFERROR(IF(표1_5112141720[[#This Row],[레벨]]=1,$K$3,IF($C171&lt;$P$3,($K$3+(표1_5112141720[[#This Row],[레벨]]-1)*$L$3),$P$3)),"")</f>
        <v>30</v>
      </c>
      <c r="D172" s="2">
        <f>IFERROR(($K$4+(QUOTIENT((표1_5112141720[[#This Row],[레벨]]-1),$M$4)*$L$4)),"")</f>
        <v>240</v>
      </c>
      <c r="E172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270</v>
      </c>
    </row>
    <row r="173" spans="2:5">
      <c r="B173" s="2">
        <v>165</v>
      </c>
      <c r="C173" s="3">
        <f>IFERROR(IF(표1_5112141720[[#This Row],[레벨]]=1,$K$3,IF($C172&lt;$P$3,($K$3+(표1_5112141720[[#This Row],[레벨]]-1)*$L$3),$P$3)),"")</f>
        <v>30</v>
      </c>
      <c r="D173" s="2">
        <f>IFERROR(($K$4+(QUOTIENT((표1_5112141720[[#This Row],[레벨]]-1),$M$4)*$L$4)),"")</f>
        <v>240</v>
      </c>
      <c r="E173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270</v>
      </c>
    </row>
    <row r="174" spans="2:5">
      <c r="B174" s="2">
        <v>166</v>
      </c>
      <c r="C174" s="3">
        <f>IFERROR(IF(표1_5112141720[[#This Row],[레벨]]=1,$K$3,IF($C173&lt;$P$3,($K$3+(표1_5112141720[[#This Row],[레벨]]-1)*$L$3),$P$3)),"")</f>
        <v>30</v>
      </c>
      <c r="D174" s="2">
        <f>IFERROR(($K$4+(QUOTIENT((표1_5112141720[[#This Row],[레벨]]-1),$M$4)*$L$4)),"")</f>
        <v>240</v>
      </c>
      <c r="E174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270</v>
      </c>
    </row>
    <row r="175" spans="2:5">
      <c r="B175" s="2">
        <v>167</v>
      </c>
      <c r="C175" s="3">
        <f>IFERROR(IF(표1_5112141720[[#This Row],[레벨]]=1,$K$3,IF($C174&lt;$P$3,($K$3+(표1_5112141720[[#This Row],[레벨]]-1)*$L$3),$P$3)),"")</f>
        <v>30</v>
      </c>
      <c r="D175" s="2">
        <f>IFERROR(($K$4+(QUOTIENT((표1_5112141720[[#This Row],[레벨]]-1),$M$4)*$L$4)),"")</f>
        <v>240</v>
      </c>
      <c r="E175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270</v>
      </c>
    </row>
    <row r="176" spans="2:5">
      <c r="B176" s="2">
        <v>168</v>
      </c>
      <c r="C176" s="3">
        <f>IFERROR(IF(표1_5112141720[[#This Row],[레벨]]=1,$K$3,IF($C175&lt;$P$3,($K$3+(표1_5112141720[[#This Row],[레벨]]-1)*$L$3),$P$3)),"")</f>
        <v>30</v>
      </c>
      <c r="D176" s="2">
        <f>IFERROR(($K$4+(QUOTIENT((표1_5112141720[[#This Row],[레벨]]-1),$M$4)*$L$4)),"")</f>
        <v>240</v>
      </c>
      <c r="E176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270</v>
      </c>
    </row>
    <row r="177" spans="2:5">
      <c r="B177" s="2">
        <v>169</v>
      </c>
      <c r="C177" s="3">
        <f>IFERROR(IF(표1_5112141720[[#This Row],[레벨]]=1,$K$3,IF($C176&lt;$P$3,($K$3+(표1_5112141720[[#This Row],[레벨]]-1)*$L$3),$P$3)),"")</f>
        <v>30</v>
      </c>
      <c r="D177" s="2">
        <f>IFERROR(($K$4+(QUOTIENT((표1_5112141720[[#This Row],[레벨]]-1),$M$4)*$L$4)),"")</f>
        <v>240</v>
      </c>
      <c r="E177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270</v>
      </c>
    </row>
    <row r="178" spans="2:5">
      <c r="B178" s="2">
        <v>170</v>
      </c>
      <c r="C178" s="3">
        <f>IFERROR(IF(표1_5112141720[[#This Row],[레벨]]=1,$K$3,IF($C177&lt;$P$3,($K$3+(표1_5112141720[[#This Row],[레벨]]-1)*$L$3),$P$3)),"")</f>
        <v>30</v>
      </c>
      <c r="D178" s="2">
        <f>IFERROR(($K$4+(QUOTIENT((표1_5112141720[[#This Row],[레벨]]-1),$M$4)*$L$4)),"")</f>
        <v>240</v>
      </c>
      <c r="E178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270</v>
      </c>
    </row>
    <row r="179" spans="2:5">
      <c r="B179" s="2">
        <v>171</v>
      </c>
      <c r="C179" s="3">
        <f>IFERROR(IF(표1_5112141720[[#This Row],[레벨]]=1,$K$3,IF($C178&lt;$P$3,($K$3+(표1_5112141720[[#This Row],[레벨]]-1)*$L$3),$P$3)),"")</f>
        <v>30</v>
      </c>
      <c r="D179" s="2">
        <f>IFERROR(($K$4+(QUOTIENT((표1_5112141720[[#This Row],[레벨]]-1),$M$4)*$L$4)),"")</f>
        <v>255</v>
      </c>
      <c r="E179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285</v>
      </c>
    </row>
    <row r="180" spans="2:5">
      <c r="B180" s="2">
        <v>172</v>
      </c>
      <c r="C180" s="3">
        <f>IFERROR(IF(표1_5112141720[[#This Row],[레벨]]=1,$K$3,IF($C179&lt;$P$3,($K$3+(표1_5112141720[[#This Row],[레벨]]-1)*$L$3),$P$3)),"")</f>
        <v>30</v>
      </c>
      <c r="D180" s="2">
        <f>IFERROR(($K$4+(QUOTIENT((표1_5112141720[[#This Row],[레벨]]-1),$M$4)*$L$4)),"")</f>
        <v>255</v>
      </c>
      <c r="E180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285</v>
      </c>
    </row>
    <row r="181" spans="2:5">
      <c r="B181" s="2">
        <v>173</v>
      </c>
      <c r="C181" s="3">
        <f>IFERROR(IF(표1_5112141720[[#This Row],[레벨]]=1,$K$3,IF($C180&lt;$P$3,($K$3+(표1_5112141720[[#This Row],[레벨]]-1)*$L$3),$P$3)),"")</f>
        <v>30</v>
      </c>
      <c r="D181" s="2">
        <f>IFERROR(($K$4+(QUOTIENT((표1_5112141720[[#This Row],[레벨]]-1),$M$4)*$L$4)),"")</f>
        <v>255</v>
      </c>
      <c r="E181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285</v>
      </c>
    </row>
    <row r="182" spans="2:5">
      <c r="B182" s="2">
        <v>174</v>
      </c>
      <c r="C182" s="3">
        <f>IFERROR(IF(표1_5112141720[[#This Row],[레벨]]=1,$K$3,IF($C181&lt;$P$3,($K$3+(표1_5112141720[[#This Row],[레벨]]-1)*$L$3),$P$3)),"")</f>
        <v>30</v>
      </c>
      <c r="D182" s="2">
        <f>IFERROR(($K$4+(QUOTIENT((표1_5112141720[[#This Row],[레벨]]-1),$M$4)*$L$4)),"")</f>
        <v>255</v>
      </c>
      <c r="E182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285</v>
      </c>
    </row>
    <row r="183" spans="2:5">
      <c r="B183" s="2">
        <v>175</v>
      </c>
      <c r="C183" s="3">
        <f>IFERROR(IF(표1_5112141720[[#This Row],[레벨]]=1,$K$3,IF($C182&lt;$P$3,($K$3+(표1_5112141720[[#This Row],[레벨]]-1)*$L$3),$P$3)),"")</f>
        <v>30</v>
      </c>
      <c r="D183" s="2">
        <f>IFERROR(($K$4+(QUOTIENT((표1_5112141720[[#This Row],[레벨]]-1),$M$4)*$L$4)),"")</f>
        <v>255</v>
      </c>
      <c r="E183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285</v>
      </c>
    </row>
    <row r="184" spans="2:5">
      <c r="B184" s="2">
        <v>176</v>
      </c>
      <c r="C184" s="3">
        <f>IFERROR(IF(표1_5112141720[[#This Row],[레벨]]=1,$K$3,IF($C183&lt;$P$3,($K$3+(표1_5112141720[[#This Row],[레벨]]-1)*$L$3),$P$3)),"")</f>
        <v>30</v>
      </c>
      <c r="D184" s="2">
        <f>IFERROR(($K$4+(QUOTIENT((표1_5112141720[[#This Row],[레벨]]-1),$M$4)*$L$4)),"")</f>
        <v>255</v>
      </c>
      <c r="E184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285</v>
      </c>
    </row>
    <row r="185" spans="2:5">
      <c r="B185" s="2">
        <v>177</v>
      </c>
      <c r="C185" s="3">
        <f>IFERROR(IF(표1_5112141720[[#This Row],[레벨]]=1,$K$3,IF($C184&lt;$P$3,($K$3+(표1_5112141720[[#This Row],[레벨]]-1)*$L$3),$P$3)),"")</f>
        <v>30</v>
      </c>
      <c r="D185" s="2">
        <f>IFERROR(($K$4+(QUOTIENT((표1_5112141720[[#This Row],[레벨]]-1),$M$4)*$L$4)),"")</f>
        <v>255</v>
      </c>
      <c r="E185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285</v>
      </c>
    </row>
    <row r="186" spans="2:5">
      <c r="B186" s="2">
        <v>178</v>
      </c>
      <c r="C186" s="3">
        <f>IFERROR(IF(표1_5112141720[[#This Row],[레벨]]=1,$K$3,IF($C185&lt;$P$3,($K$3+(표1_5112141720[[#This Row],[레벨]]-1)*$L$3),$P$3)),"")</f>
        <v>30</v>
      </c>
      <c r="D186" s="2">
        <f>IFERROR(($K$4+(QUOTIENT((표1_5112141720[[#This Row],[레벨]]-1),$M$4)*$L$4)),"")</f>
        <v>255</v>
      </c>
      <c r="E186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285</v>
      </c>
    </row>
    <row r="187" spans="2:5">
      <c r="B187" s="2">
        <v>179</v>
      </c>
      <c r="C187" s="3">
        <f>IFERROR(IF(표1_5112141720[[#This Row],[레벨]]=1,$K$3,IF($C186&lt;$P$3,($K$3+(표1_5112141720[[#This Row],[레벨]]-1)*$L$3),$P$3)),"")</f>
        <v>30</v>
      </c>
      <c r="D187" s="2">
        <f>IFERROR(($K$4+(QUOTIENT((표1_5112141720[[#This Row],[레벨]]-1),$M$4)*$L$4)),"")</f>
        <v>255</v>
      </c>
      <c r="E187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285</v>
      </c>
    </row>
    <row r="188" spans="2:5">
      <c r="B188" s="2">
        <v>180</v>
      </c>
      <c r="C188" s="3">
        <f>IFERROR(IF(표1_5112141720[[#This Row],[레벨]]=1,$K$3,IF($C187&lt;$P$3,($K$3+(표1_5112141720[[#This Row],[레벨]]-1)*$L$3),$P$3)),"")</f>
        <v>30</v>
      </c>
      <c r="D188" s="2">
        <f>IFERROR(($K$4+(QUOTIENT((표1_5112141720[[#This Row],[레벨]]-1),$M$4)*$L$4)),"")</f>
        <v>255</v>
      </c>
      <c r="E188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285</v>
      </c>
    </row>
    <row r="189" spans="2:5">
      <c r="B189" s="2">
        <v>181</v>
      </c>
      <c r="C189" s="3">
        <f>IFERROR(IF(표1_5112141720[[#This Row],[레벨]]=1,$K$3,IF($C188&lt;$P$3,($K$3+(표1_5112141720[[#This Row],[레벨]]-1)*$L$3),$P$3)),"")</f>
        <v>30</v>
      </c>
      <c r="D189" s="2">
        <f>IFERROR(($K$4+(QUOTIENT((표1_5112141720[[#This Row],[레벨]]-1),$M$4)*$L$4)),"")</f>
        <v>270</v>
      </c>
      <c r="E189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300</v>
      </c>
    </row>
    <row r="190" spans="2:5">
      <c r="B190" s="2">
        <v>182</v>
      </c>
      <c r="C190" s="3">
        <f>IFERROR(IF(표1_5112141720[[#This Row],[레벨]]=1,$K$3,IF($C189&lt;$P$3,($K$3+(표1_5112141720[[#This Row],[레벨]]-1)*$L$3),$P$3)),"")</f>
        <v>30</v>
      </c>
      <c r="D190" s="2">
        <f>IFERROR(($K$4+(QUOTIENT((표1_5112141720[[#This Row],[레벨]]-1),$M$4)*$L$4)),"")</f>
        <v>270</v>
      </c>
      <c r="E190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300</v>
      </c>
    </row>
    <row r="191" spans="2:5">
      <c r="B191" s="2">
        <v>183</v>
      </c>
      <c r="C191" s="3">
        <f>IFERROR(IF(표1_5112141720[[#This Row],[레벨]]=1,$K$3,IF($C190&lt;$P$3,($K$3+(표1_5112141720[[#This Row],[레벨]]-1)*$L$3),$P$3)),"")</f>
        <v>30</v>
      </c>
      <c r="D191" s="2">
        <f>IFERROR(($K$4+(QUOTIENT((표1_5112141720[[#This Row],[레벨]]-1),$M$4)*$L$4)),"")</f>
        <v>270</v>
      </c>
      <c r="E191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300</v>
      </c>
    </row>
    <row r="192" spans="2:5">
      <c r="B192" s="2">
        <v>184</v>
      </c>
      <c r="C192" s="3">
        <f>IFERROR(IF(표1_5112141720[[#This Row],[레벨]]=1,$K$3,IF($C191&lt;$P$3,($K$3+(표1_5112141720[[#This Row],[레벨]]-1)*$L$3),$P$3)),"")</f>
        <v>30</v>
      </c>
      <c r="D192" s="2">
        <f>IFERROR(($K$4+(QUOTIENT((표1_5112141720[[#This Row],[레벨]]-1),$M$4)*$L$4)),"")</f>
        <v>270</v>
      </c>
      <c r="E192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300</v>
      </c>
    </row>
    <row r="193" spans="2:5">
      <c r="B193" s="2">
        <v>185</v>
      </c>
      <c r="C193" s="3">
        <f>IFERROR(IF(표1_5112141720[[#This Row],[레벨]]=1,$K$3,IF($C192&lt;$P$3,($K$3+(표1_5112141720[[#This Row],[레벨]]-1)*$L$3),$P$3)),"")</f>
        <v>30</v>
      </c>
      <c r="D193" s="2">
        <f>IFERROR(($K$4+(QUOTIENT((표1_5112141720[[#This Row],[레벨]]-1),$M$4)*$L$4)),"")</f>
        <v>270</v>
      </c>
      <c r="E193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300</v>
      </c>
    </row>
    <row r="194" spans="2:5">
      <c r="B194" s="2">
        <v>186</v>
      </c>
      <c r="C194" s="3">
        <f>IFERROR(IF(표1_5112141720[[#This Row],[레벨]]=1,$K$3,IF($C193&lt;$P$3,($K$3+(표1_5112141720[[#This Row],[레벨]]-1)*$L$3),$P$3)),"")</f>
        <v>30</v>
      </c>
      <c r="D194" s="2">
        <f>IFERROR(($K$4+(QUOTIENT((표1_5112141720[[#This Row],[레벨]]-1),$M$4)*$L$4)),"")</f>
        <v>270</v>
      </c>
      <c r="E194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300</v>
      </c>
    </row>
    <row r="195" spans="2:5">
      <c r="B195" s="2">
        <v>187</v>
      </c>
      <c r="C195" s="3">
        <f>IFERROR(IF(표1_5112141720[[#This Row],[레벨]]=1,$K$3,IF($C194&lt;$P$3,($K$3+(표1_5112141720[[#This Row],[레벨]]-1)*$L$3),$P$3)),"")</f>
        <v>30</v>
      </c>
      <c r="D195" s="2">
        <f>IFERROR(($K$4+(QUOTIENT((표1_5112141720[[#This Row],[레벨]]-1),$M$4)*$L$4)),"")</f>
        <v>270</v>
      </c>
      <c r="E195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300</v>
      </c>
    </row>
    <row r="196" spans="2:5">
      <c r="B196" s="2">
        <v>188</v>
      </c>
      <c r="C196" s="3">
        <f>IFERROR(IF(표1_5112141720[[#This Row],[레벨]]=1,$K$3,IF($C195&lt;$P$3,($K$3+(표1_5112141720[[#This Row],[레벨]]-1)*$L$3),$P$3)),"")</f>
        <v>30</v>
      </c>
      <c r="D196" s="2">
        <f>IFERROR(($K$4+(QUOTIENT((표1_5112141720[[#This Row],[레벨]]-1),$M$4)*$L$4)),"")</f>
        <v>270</v>
      </c>
      <c r="E196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300</v>
      </c>
    </row>
    <row r="197" spans="2:5">
      <c r="B197" s="2">
        <v>189</v>
      </c>
      <c r="C197" s="3">
        <f>IFERROR(IF(표1_5112141720[[#This Row],[레벨]]=1,$K$3,IF($C196&lt;$P$3,($K$3+(표1_5112141720[[#This Row],[레벨]]-1)*$L$3),$P$3)),"")</f>
        <v>30</v>
      </c>
      <c r="D197" s="2">
        <f>IFERROR(($K$4+(QUOTIENT((표1_5112141720[[#This Row],[레벨]]-1),$M$4)*$L$4)),"")</f>
        <v>270</v>
      </c>
      <c r="E197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300</v>
      </c>
    </row>
    <row r="198" spans="2:5">
      <c r="B198" s="2">
        <v>190</v>
      </c>
      <c r="C198" s="3">
        <f>IFERROR(IF(표1_5112141720[[#This Row],[레벨]]=1,$K$3,IF($C197&lt;$P$3,($K$3+(표1_5112141720[[#This Row],[레벨]]-1)*$L$3),$P$3)),"")</f>
        <v>30</v>
      </c>
      <c r="D198" s="2">
        <f>IFERROR(($K$4+(QUOTIENT((표1_5112141720[[#This Row],[레벨]]-1),$M$4)*$L$4)),"")</f>
        <v>270</v>
      </c>
      <c r="E198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300</v>
      </c>
    </row>
    <row r="199" spans="2:5">
      <c r="B199" s="2">
        <v>191</v>
      </c>
      <c r="C199" s="3">
        <f>IFERROR(IF(표1_5112141720[[#This Row],[레벨]]=1,$K$3,IF($C198&lt;$P$3,($K$3+(표1_5112141720[[#This Row],[레벨]]-1)*$L$3),$P$3)),"")</f>
        <v>30</v>
      </c>
      <c r="D199" s="2">
        <f>IFERROR(($K$4+(QUOTIENT((표1_5112141720[[#This Row],[레벨]]-1),$M$4)*$L$4)),"")</f>
        <v>285</v>
      </c>
      <c r="E199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315</v>
      </c>
    </row>
    <row r="200" spans="2:5">
      <c r="B200" s="2">
        <v>192</v>
      </c>
      <c r="C200" s="3">
        <f>IFERROR(IF(표1_5112141720[[#This Row],[레벨]]=1,$K$3,IF($C199&lt;$P$3,($K$3+(표1_5112141720[[#This Row],[레벨]]-1)*$L$3),$P$3)),"")</f>
        <v>30</v>
      </c>
      <c r="D200" s="2">
        <f>IFERROR(($K$4+(QUOTIENT((표1_5112141720[[#This Row],[레벨]]-1),$M$4)*$L$4)),"")</f>
        <v>285</v>
      </c>
      <c r="E200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315</v>
      </c>
    </row>
    <row r="201" spans="2:5">
      <c r="B201" s="2">
        <v>193</v>
      </c>
      <c r="C201" s="3">
        <f>IFERROR(IF(표1_5112141720[[#This Row],[레벨]]=1,$K$3,IF($C200&lt;$P$3,($K$3+(표1_5112141720[[#This Row],[레벨]]-1)*$L$3),$P$3)),"")</f>
        <v>30</v>
      </c>
      <c r="D201" s="2">
        <f>IFERROR(($K$4+(QUOTIENT((표1_5112141720[[#This Row],[레벨]]-1),$M$4)*$L$4)),"")</f>
        <v>285</v>
      </c>
      <c r="E201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315</v>
      </c>
    </row>
    <row r="202" spans="2:5">
      <c r="B202" s="2">
        <v>194</v>
      </c>
      <c r="C202" s="3">
        <f>IFERROR(IF(표1_5112141720[[#This Row],[레벨]]=1,$K$3,IF($C201&lt;$P$3,($K$3+(표1_5112141720[[#This Row],[레벨]]-1)*$L$3),$P$3)),"")</f>
        <v>30</v>
      </c>
      <c r="D202" s="2">
        <f>IFERROR(($K$4+(QUOTIENT((표1_5112141720[[#This Row],[레벨]]-1),$M$4)*$L$4)),"")</f>
        <v>285</v>
      </c>
      <c r="E202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315</v>
      </c>
    </row>
    <row r="203" spans="2:5">
      <c r="B203" s="2">
        <v>195</v>
      </c>
      <c r="C203" s="3">
        <f>IFERROR(IF(표1_5112141720[[#This Row],[레벨]]=1,$K$3,IF($C202&lt;$P$3,($K$3+(표1_5112141720[[#This Row],[레벨]]-1)*$L$3),$P$3)),"")</f>
        <v>30</v>
      </c>
      <c r="D203" s="2">
        <f>IFERROR(($K$4+(QUOTIENT((표1_5112141720[[#This Row],[레벨]]-1),$M$4)*$L$4)),"")</f>
        <v>285</v>
      </c>
      <c r="E203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315</v>
      </c>
    </row>
    <row r="204" spans="2:5">
      <c r="B204" s="2">
        <v>196</v>
      </c>
      <c r="C204" s="3">
        <f>IFERROR(IF(표1_5112141720[[#This Row],[레벨]]=1,$K$3,IF($C203&lt;$P$3,($K$3+(표1_5112141720[[#This Row],[레벨]]-1)*$L$3),$P$3)),"")</f>
        <v>30</v>
      </c>
      <c r="D204" s="2">
        <f>IFERROR(($K$4+(QUOTIENT((표1_5112141720[[#This Row],[레벨]]-1),$M$4)*$L$4)),"")</f>
        <v>285</v>
      </c>
      <c r="E204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315</v>
      </c>
    </row>
    <row r="205" spans="2:5">
      <c r="B205" s="2">
        <v>197</v>
      </c>
      <c r="C205" s="3">
        <f>IFERROR(IF(표1_5112141720[[#This Row],[레벨]]=1,$K$3,IF($C204&lt;$P$3,($K$3+(표1_5112141720[[#This Row],[레벨]]-1)*$L$3),$P$3)),"")</f>
        <v>30</v>
      </c>
      <c r="D205" s="2">
        <f>IFERROR(($K$4+(QUOTIENT((표1_5112141720[[#This Row],[레벨]]-1),$M$4)*$L$4)),"")</f>
        <v>285</v>
      </c>
      <c r="E205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315</v>
      </c>
    </row>
    <row r="206" spans="2:5">
      <c r="B206" s="2">
        <v>198</v>
      </c>
      <c r="C206" s="3">
        <f>IFERROR(IF(표1_5112141720[[#This Row],[레벨]]=1,$K$3,IF($C205&lt;$P$3,($K$3+(표1_5112141720[[#This Row],[레벨]]-1)*$L$3),$P$3)),"")</f>
        <v>30</v>
      </c>
      <c r="D206" s="2">
        <f>IFERROR(($K$4+(QUOTIENT((표1_5112141720[[#This Row],[레벨]]-1),$M$4)*$L$4)),"")</f>
        <v>285</v>
      </c>
      <c r="E206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315</v>
      </c>
    </row>
    <row r="207" spans="2:5">
      <c r="B207" s="2">
        <v>199</v>
      </c>
      <c r="C207" s="3">
        <f>IFERROR(IF(표1_5112141720[[#This Row],[레벨]]=1,$K$3,IF($C206&lt;$P$3,($K$3+(표1_5112141720[[#This Row],[레벨]]-1)*$L$3),$P$3)),"")</f>
        <v>30</v>
      </c>
      <c r="D207" s="2">
        <f>IFERROR(($K$4+(QUOTIENT((표1_5112141720[[#This Row],[레벨]]-1),$M$4)*$L$4)),"")</f>
        <v>285</v>
      </c>
      <c r="E207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315</v>
      </c>
    </row>
    <row r="208" spans="2:5">
      <c r="B208" s="2">
        <v>200</v>
      </c>
      <c r="C208" s="3">
        <f>IFERROR(IF(표1_5112141720[[#This Row],[레벨]]=1,$K$3,IF($C207&lt;$P$3,($K$3+(표1_5112141720[[#This Row],[레벨]]-1)*$L$3),$P$3)),"")</f>
        <v>30</v>
      </c>
      <c r="D208" s="2">
        <f>IFERROR(($K$4+(QUOTIENT((표1_5112141720[[#This Row],[레벨]]-1),$M$4)*$L$4)),"")</f>
        <v>285</v>
      </c>
      <c r="E208" s="6">
        <f>IFERROR(IF(표1_5112141720[[#This Row],[기본 플레이어 공격력]]+표1_5112141720[[#This Row],[플레이어 공격력 보정값]]&gt;$P$3,$P$3,표1_5112141720[[#This Row],[기본 플레이어 공격력]]+표1_5112141720[[#This Row],[플레이어 공격력 보정값]]),"")</f>
        <v>315</v>
      </c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개요</vt:lpstr>
      <vt:lpstr>00.PlayeTime 계산</vt:lpstr>
      <vt:lpstr>01.ComObj_Speed</vt:lpstr>
      <vt:lpstr>02.Enemy_HP</vt:lpstr>
      <vt:lpstr>03.ComObj_ATK</vt:lpstr>
      <vt:lpstr>04.Enemy_ATKDelay</vt:lpstr>
      <vt:lpstr>05.Obj_ATKDelay</vt:lpstr>
      <vt:lpstr>06.Player_HP</vt:lpstr>
      <vt:lpstr>07.Player_ATK</vt:lpstr>
      <vt:lpstr>08.Player_GetExp</vt:lpstr>
      <vt:lpstr>09.Player_NeedExp</vt:lpstr>
      <vt:lpstr>10.Player_GetCoin</vt:lpstr>
      <vt:lpstr>11.UG_DMG</vt:lpstr>
      <vt:lpstr>12.UG_NeedCoin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2022-06-19T17:51:56Z</dcterms:created>
  <dcterms:modified xsi:type="dcterms:W3CDTF">2022-07-14T03:20:43Z</dcterms:modified>
</cp:coreProperties>
</file>