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5675" windowHeight="8010" activeTab="3"/>
  </bookViews>
  <sheets>
    <sheet name="Sheet1" sheetId="1" r:id="rId1"/>
    <sheet name="개요" sheetId="8" r:id="rId2"/>
    <sheet name="Lobby_UG" sheetId="15" r:id="rId3"/>
    <sheet name="Player_Class" sheetId="7" r:id="rId4"/>
    <sheet name="Perk" sheetId="16" r:id="rId5"/>
    <sheet name="계산기" sheetId="9" r:id="rId6"/>
    <sheet name="Perk_List" sheetId="18" r:id="rId7"/>
    <sheet name="Synergy" sheetId="2" r:id="rId8"/>
    <sheet name="Weapon" sheetId="10" r:id="rId9"/>
    <sheet name="UG" sheetId="11" r:id="rId10"/>
    <sheet name="Boss Acce" sheetId="12" r:id="rId11"/>
    <sheet name="Enemy" sheetId="13" r:id="rId12"/>
    <sheet name="Wave" sheetId="14" r:id="rId13"/>
    <sheet name="Player_NeedExp" sheetId="6" r:id="rId14"/>
  </sheets>
  <calcPr calcId="162913"/>
</workbook>
</file>

<file path=xl/calcChain.xml><?xml version="1.0" encoding="utf-8"?>
<calcChain xmlns="http://schemas.openxmlformats.org/spreadsheetml/2006/main">
  <c r="D29" i="10" l="1"/>
  <c r="E29" i="10"/>
  <c r="F29" i="10"/>
  <c r="G29" i="10"/>
  <c r="H29" i="10"/>
  <c r="I29" i="10"/>
  <c r="C29" i="10"/>
  <c r="K22" i="10"/>
  <c r="K23" i="10"/>
  <c r="K24" i="10"/>
  <c r="K25" i="10"/>
  <c r="K26" i="10"/>
  <c r="K27" i="10"/>
  <c r="K28" i="10"/>
  <c r="N22" i="10"/>
  <c r="N23" i="10"/>
  <c r="N24" i="10"/>
  <c r="N25" i="10"/>
  <c r="N26" i="10"/>
  <c r="N27" i="10"/>
  <c r="N21" i="10"/>
  <c r="AA5" i="18"/>
  <c r="AA6" i="18"/>
  <c r="AA7" i="18"/>
  <c r="AA8" i="18"/>
  <c r="AA9" i="18"/>
  <c r="AA10" i="18"/>
  <c r="AA4" i="18"/>
  <c r="H15" i="9"/>
  <c r="I15" i="9"/>
  <c r="J15" i="9"/>
  <c r="K15" i="9"/>
  <c r="AC24" i="9" s="1"/>
  <c r="L15" i="9"/>
  <c r="M15" i="9"/>
  <c r="N15" i="9"/>
  <c r="H16" i="9"/>
  <c r="I16" i="9"/>
  <c r="J16" i="9"/>
  <c r="K16" i="9"/>
  <c r="L16" i="9"/>
  <c r="M16" i="9"/>
  <c r="N16" i="9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13" i="18"/>
  <c r="T15" i="9" s="1"/>
  <c r="O14" i="18"/>
  <c r="O15" i="18"/>
  <c r="O16" i="18"/>
  <c r="O17" i="18"/>
  <c r="O18" i="18"/>
  <c r="O19" i="18"/>
  <c r="O20" i="18"/>
  <c r="O21" i="18"/>
  <c r="O17" i="9" s="1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16" i="9" s="1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13" i="18"/>
  <c r="L19" i="10"/>
  <c r="L20" i="10"/>
  <c r="G208" i="6"/>
  <c r="F208" i="6"/>
  <c r="E208" i="6"/>
  <c r="D208" i="6"/>
  <c r="C208" i="6"/>
  <c r="G207" i="6"/>
  <c r="F207" i="6"/>
  <c r="E207" i="6"/>
  <c r="D207" i="6"/>
  <c r="C207" i="6"/>
  <c r="G206" i="6"/>
  <c r="F206" i="6"/>
  <c r="E206" i="6"/>
  <c r="D206" i="6"/>
  <c r="C206" i="6"/>
  <c r="G205" i="6"/>
  <c r="F205" i="6"/>
  <c r="E205" i="6"/>
  <c r="D205" i="6"/>
  <c r="C205" i="6"/>
  <c r="G204" i="6"/>
  <c r="F204" i="6"/>
  <c r="E204" i="6"/>
  <c r="D204" i="6"/>
  <c r="C204" i="6"/>
  <c r="G203" i="6"/>
  <c r="F203" i="6"/>
  <c r="E203" i="6"/>
  <c r="D203" i="6"/>
  <c r="C203" i="6"/>
  <c r="G202" i="6"/>
  <c r="F202" i="6"/>
  <c r="E202" i="6"/>
  <c r="D202" i="6"/>
  <c r="C202" i="6"/>
  <c r="G201" i="6"/>
  <c r="F201" i="6"/>
  <c r="E201" i="6"/>
  <c r="D201" i="6"/>
  <c r="C201" i="6"/>
  <c r="G200" i="6"/>
  <c r="F200" i="6"/>
  <c r="E200" i="6"/>
  <c r="D200" i="6"/>
  <c r="C200" i="6"/>
  <c r="G199" i="6"/>
  <c r="F199" i="6"/>
  <c r="E199" i="6"/>
  <c r="D199" i="6"/>
  <c r="C199" i="6"/>
  <c r="G198" i="6"/>
  <c r="F198" i="6"/>
  <c r="E198" i="6"/>
  <c r="D198" i="6"/>
  <c r="C198" i="6"/>
  <c r="G197" i="6"/>
  <c r="F197" i="6"/>
  <c r="E197" i="6"/>
  <c r="D197" i="6"/>
  <c r="C197" i="6"/>
  <c r="G196" i="6"/>
  <c r="F196" i="6"/>
  <c r="E196" i="6"/>
  <c r="D196" i="6"/>
  <c r="C196" i="6"/>
  <c r="G195" i="6"/>
  <c r="F195" i="6"/>
  <c r="E195" i="6"/>
  <c r="D195" i="6"/>
  <c r="C195" i="6"/>
  <c r="G194" i="6"/>
  <c r="F194" i="6"/>
  <c r="E194" i="6"/>
  <c r="D194" i="6"/>
  <c r="C194" i="6"/>
  <c r="G193" i="6"/>
  <c r="F193" i="6"/>
  <c r="E193" i="6"/>
  <c r="D193" i="6"/>
  <c r="C193" i="6"/>
  <c r="G192" i="6"/>
  <c r="F192" i="6"/>
  <c r="E192" i="6"/>
  <c r="D192" i="6"/>
  <c r="C192" i="6"/>
  <c r="G191" i="6"/>
  <c r="F191" i="6"/>
  <c r="E191" i="6"/>
  <c r="D191" i="6"/>
  <c r="C191" i="6"/>
  <c r="G190" i="6"/>
  <c r="F190" i="6"/>
  <c r="E190" i="6"/>
  <c r="D190" i="6"/>
  <c r="C190" i="6"/>
  <c r="G189" i="6"/>
  <c r="F189" i="6"/>
  <c r="E189" i="6"/>
  <c r="D189" i="6"/>
  <c r="C189" i="6"/>
  <c r="G188" i="6"/>
  <c r="F188" i="6"/>
  <c r="E188" i="6"/>
  <c r="D188" i="6"/>
  <c r="C188" i="6"/>
  <c r="G187" i="6"/>
  <c r="F187" i="6"/>
  <c r="E187" i="6"/>
  <c r="D187" i="6"/>
  <c r="C187" i="6"/>
  <c r="G186" i="6"/>
  <c r="F186" i="6"/>
  <c r="E186" i="6"/>
  <c r="D186" i="6"/>
  <c r="C186" i="6"/>
  <c r="G185" i="6"/>
  <c r="F185" i="6"/>
  <c r="E185" i="6"/>
  <c r="D185" i="6"/>
  <c r="C185" i="6"/>
  <c r="G184" i="6"/>
  <c r="F184" i="6"/>
  <c r="E184" i="6"/>
  <c r="D184" i="6"/>
  <c r="C184" i="6"/>
  <c r="G183" i="6"/>
  <c r="F183" i="6"/>
  <c r="E183" i="6"/>
  <c r="D183" i="6"/>
  <c r="C183" i="6"/>
  <c r="G182" i="6"/>
  <c r="F182" i="6"/>
  <c r="E182" i="6"/>
  <c r="D182" i="6"/>
  <c r="C182" i="6"/>
  <c r="G181" i="6"/>
  <c r="F181" i="6"/>
  <c r="E181" i="6"/>
  <c r="D181" i="6"/>
  <c r="C181" i="6"/>
  <c r="G180" i="6"/>
  <c r="F180" i="6"/>
  <c r="E180" i="6"/>
  <c r="D180" i="6"/>
  <c r="C180" i="6"/>
  <c r="G179" i="6"/>
  <c r="F179" i="6"/>
  <c r="E179" i="6"/>
  <c r="D179" i="6"/>
  <c r="C179" i="6"/>
  <c r="G178" i="6"/>
  <c r="F178" i="6"/>
  <c r="E178" i="6"/>
  <c r="D178" i="6"/>
  <c r="C178" i="6"/>
  <c r="G177" i="6"/>
  <c r="F177" i="6"/>
  <c r="E177" i="6"/>
  <c r="D177" i="6"/>
  <c r="C177" i="6"/>
  <c r="G176" i="6"/>
  <c r="F176" i="6"/>
  <c r="E176" i="6"/>
  <c r="D176" i="6"/>
  <c r="C176" i="6"/>
  <c r="G175" i="6"/>
  <c r="F175" i="6"/>
  <c r="E175" i="6"/>
  <c r="D175" i="6"/>
  <c r="C175" i="6"/>
  <c r="G174" i="6"/>
  <c r="F174" i="6"/>
  <c r="E174" i="6"/>
  <c r="D174" i="6"/>
  <c r="C174" i="6"/>
  <c r="G173" i="6"/>
  <c r="F173" i="6"/>
  <c r="E173" i="6"/>
  <c r="D173" i="6"/>
  <c r="C173" i="6"/>
  <c r="G172" i="6"/>
  <c r="F172" i="6"/>
  <c r="E172" i="6"/>
  <c r="D172" i="6"/>
  <c r="C172" i="6"/>
  <c r="G171" i="6"/>
  <c r="F171" i="6"/>
  <c r="E171" i="6"/>
  <c r="D171" i="6"/>
  <c r="C171" i="6"/>
  <c r="G170" i="6"/>
  <c r="F170" i="6"/>
  <c r="E170" i="6"/>
  <c r="D170" i="6"/>
  <c r="C170" i="6"/>
  <c r="G169" i="6"/>
  <c r="F169" i="6"/>
  <c r="E169" i="6"/>
  <c r="D169" i="6"/>
  <c r="C169" i="6"/>
  <c r="G168" i="6"/>
  <c r="F168" i="6"/>
  <c r="E168" i="6"/>
  <c r="D168" i="6"/>
  <c r="C168" i="6"/>
  <c r="G167" i="6"/>
  <c r="F167" i="6"/>
  <c r="E167" i="6"/>
  <c r="D167" i="6"/>
  <c r="C167" i="6"/>
  <c r="G166" i="6"/>
  <c r="F166" i="6"/>
  <c r="E166" i="6"/>
  <c r="D166" i="6"/>
  <c r="C166" i="6"/>
  <c r="G165" i="6"/>
  <c r="F165" i="6"/>
  <c r="E165" i="6"/>
  <c r="D165" i="6"/>
  <c r="C165" i="6"/>
  <c r="G164" i="6"/>
  <c r="F164" i="6"/>
  <c r="E164" i="6"/>
  <c r="D164" i="6"/>
  <c r="C164" i="6"/>
  <c r="G163" i="6"/>
  <c r="F163" i="6"/>
  <c r="E163" i="6"/>
  <c r="D163" i="6"/>
  <c r="C163" i="6"/>
  <c r="G162" i="6"/>
  <c r="F162" i="6"/>
  <c r="E162" i="6"/>
  <c r="D162" i="6"/>
  <c r="C162" i="6"/>
  <c r="G161" i="6"/>
  <c r="F161" i="6"/>
  <c r="E161" i="6"/>
  <c r="D161" i="6"/>
  <c r="C161" i="6"/>
  <c r="G160" i="6"/>
  <c r="F160" i="6"/>
  <c r="E160" i="6"/>
  <c r="D160" i="6"/>
  <c r="C160" i="6"/>
  <c r="G159" i="6"/>
  <c r="F159" i="6"/>
  <c r="E159" i="6"/>
  <c r="D159" i="6"/>
  <c r="C159" i="6"/>
  <c r="G158" i="6"/>
  <c r="F158" i="6"/>
  <c r="E158" i="6"/>
  <c r="D158" i="6"/>
  <c r="C158" i="6"/>
  <c r="G157" i="6"/>
  <c r="F157" i="6"/>
  <c r="E157" i="6"/>
  <c r="D157" i="6"/>
  <c r="C157" i="6"/>
  <c r="G156" i="6"/>
  <c r="F156" i="6"/>
  <c r="E156" i="6"/>
  <c r="D156" i="6"/>
  <c r="C156" i="6"/>
  <c r="G155" i="6"/>
  <c r="F155" i="6"/>
  <c r="E155" i="6"/>
  <c r="D155" i="6"/>
  <c r="C155" i="6"/>
  <c r="G154" i="6"/>
  <c r="F154" i="6"/>
  <c r="E154" i="6"/>
  <c r="D154" i="6"/>
  <c r="C154" i="6"/>
  <c r="G153" i="6"/>
  <c r="F153" i="6"/>
  <c r="E153" i="6"/>
  <c r="D153" i="6"/>
  <c r="C153" i="6"/>
  <c r="G152" i="6"/>
  <c r="F152" i="6"/>
  <c r="E152" i="6"/>
  <c r="D152" i="6"/>
  <c r="C152" i="6"/>
  <c r="G151" i="6"/>
  <c r="F151" i="6"/>
  <c r="E151" i="6"/>
  <c r="D151" i="6"/>
  <c r="C151" i="6"/>
  <c r="G150" i="6"/>
  <c r="F150" i="6"/>
  <c r="E150" i="6"/>
  <c r="D150" i="6"/>
  <c r="C150" i="6"/>
  <c r="G149" i="6"/>
  <c r="F149" i="6"/>
  <c r="E149" i="6"/>
  <c r="D149" i="6"/>
  <c r="C149" i="6"/>
  <c r="G148" i="6"/>
  <c r="F148" i="6"/>
  <c r="E148" i="6"/>
  <c r="D148" i="6"/>
  <c r="C148" i="6"/>
  <c r="G147" i="6"/>
  <c r="F147" i="6"/>
  <c r="E147" i="6"/>
  <c r="D147" i="6"/>
  <c r="C147" i="6"/>
  <c r="G146" i="6"/>
  <c r="F146" i="6"/>
  <c r="E146" i="6"/>
  <c r="D146" i="6"/>
  <c r="C146" i="6"/>
  <c r="G145" i="6"/>
  <c r="F145" i="6"/>
  <c r="E145" i="6"/>
  <c r="D145" i="6"/>
  <c r="C145" i="6"/>
  <c r="G144" i="6"/>
  <c r="F144" i="6"/>
  <c r="E144" i="6"/>
  <c r="D144" i="6"/>
  <c r="C144" i="6"/>
  <c r="G143" i="6"/>
  <c r="F143" i="6"/>
  <c r="E143" i="6"/>
  <c r="D143" i="6"/>
  <c r="C143" i="6"/>
  <c r="G142" i="6"/>
  <c r="F142" i="6"/>
  <c r="E142" i="6"/>
  <c r="D142" i="6"/>
  <c r="C142" i="6"/>
  <c r="G141" i="6"/>
  <c r="F141" i="6"/>
  <c r="E141" i="6"/>
  <c r="D141" i="6"/>
  <c r="C141" i="6"/>
  <c r="G140" i="6"/>
  <c r="F140" i="6"/>
  <c r="E140" i="6"/>
  <c r="D140" i="6"/>
  <c r="C140" i="6"/>
  <c r="G139" i="6"/>
  <c r="F139" i="6"/>
  <c r="E139" i="6"/>
  <c r="D139" i="6"/>
  <c r="C139" i="6"/>
  <c r="G138" i="6"/>
  <c r="F138" i="6"/>
  <c r="E138" i="6"/>
  <c r="D138" i="6"/>
  <c r="C138" i="6"/>
  <c r="G137" i="6"/>
  <c r="F137" i="6"/>
  <c r="E137" i="6"/>
  <c r="D137" i="6"/>
  <c r="C137" i="6"/>
  <c r="G136" i="6"/>
  <c r="F136" i="6"/>
  <c r="E136" i="6"/>
  <c r="D136" i="6"/>
  <c r="C136" i="6"/>
  <c r="G135" i="6"/>
  <c r="F135" i="6"/>
  <c r="E135" i="6"/>
  <c r="D135" i="6"/>
  <c r="C135" i="6"/>
  <c r="G134" i="6"/>
  <c r="F134" i="6"/>
  <c r="E134" i="6"/>
  <c r="D134" i="6"/>
  <c r="C134" i="6"/>
  <c r="G133" i="6"/>
  <c r="F133" i="6"/>
  <c r="E133" i="6"/>
  <c r="D133" i="6"/>
  <c r="C133" i="6"/>
  <c r="G132" i="6"/>
  <c r="F132" i="6"/>
  <c r="E132" i="6"/>
  <c r="D132" i="6"/>
  <c r="C132" i="6"/>
  <c r="G131" i="6"/>
  <c r="F131" i="6"/>
  <c r="E131" i="6"/>
  <c r="D131" i="6"/>
  <c r="C131" i="6"/>
  <c r="G130" i="6"/>
  <c r="F130" i="6"/>
  <c r="E130" i="6"/>
  <c r="D130" i="6"/>
  <c r="C130" i="6"/>
  <c r="G129" i="6"/>
  <c r="F129" i="6"/>
  <c r="E129" i="6"/>
  <c r="D129" i="6"/>
  <c r="C129" i="6"/>
  <c r="G128" i="6"/>
  <c r="F128" i="6"/>
  <c r="E128" i="6"/>
  <c r="D128" i="6"/>
  <c r="C128" i="6"/>
  <c r="G127" i="6"/>
  <c r="F127" i="6"/>
  <c r="E127" i="6"/>
  <c r="D127" i="6"/>
  <c r="C127" i="6"/>
  <c r="G126" i="6"/>
  <c r="F126" i="6"/>
  <c r="E126" i="6"/>
  <c r="D126" i="6"/>
  <c r="C126" i="6"/>
  <c r="G125" i="6"/>
  <c r="F125" i="6"/>
  <c r="E125" i="6"/>
  <c r="D125" i="6"/>
  <c r="C125" i="6"/>
  <c r="G124" i="6"/>
  <c r="F124" i="6"/>
  <c r="E124" i="6"/>
  <c r="D124" i="6"/>
  <c r="C124" i="6"/>
  <c r="G123" i="6"/>
  <c r="F123" i="6"/>
  <c r="E123" i="6"/>
  <c r="D123" i="6"/>
  <c r="C123" i="6"/>
  <c r="G122" i="6"/>
  <c r="F122" i="6"/>
  <c r="E122" i="6"/>
  <c r="D122" i="6"/>
  <c r="C122" i="6"/>
  <c r="G121" i="6"/>
  <c r="F121" i="6"/>
  <c r="E121" i="6"/>
  <c r="D121" i="6"/>
  <c r="C121" i="6"/>
  <c r="G120" i="6"/>
  <c r="F120" i="6"/>
  <c r="E120" i="6"/>
  <c r="D120" i="6"/>
  <c r="C120" i="6"/>
  <c r="G119" i="6"/>
  <c r="F119" i="6"/>
  <c r="E119" i="6"/>
  <c r="D119" i="6"/>
  <c r="C119" i="6"/>
  <c r="G118" i="6"/>
  <c r="F118" i="6"/>
  <c r="E118" i="6"/>
  <c r="D118" i="6"/>
  <c r="C118" i="6"/>
  <c r="G117" i="6"/>
  <c r="F117" i="6"/>
  <c r="E117" i="6"/>
  <c r="D117" i="6"/>
  <c r="C117" i="6"/>
  <c r="G116" i="6"/>
  <c r="F116" i="6"/>
  <c r="E116" i="6"/>
  <c r="D116" i="6"/>
  <c r="C116" i="6"/>
  <c r="G115" i="6"/>
  <c r="F115" i="6"/>
  <c r="E115" i="6"/>
  <c r="D115" i="6"/>
  <c r="C115" i="6"/>
  <c r="G114" i="6"/>
  <c r="F114" i="6"/>
  <c r="E114" i="6"/>
  <c r="D114" i="6"/>
  <c r="C114" i="6"/>
  <c r="G113" i="6"/>
  <c r="F113" i="6"/>
  <c r="E113" i="6"/>
  <c r="D113" i="6"/>
  <c r="C113" i="6"/>
  <c r="G112" i="6"/>
  <c r="F112" i="6"/>
  <c r="E112" i="6"/>
  <c r="D112" i="6"/>
  <c r="C112" i="6"/>
  <c r="G111" i="6"/>
  <c r="F111" i="6"/>
  <c r="E111" i="6"/>
  <c r="D111" i="6"/>
  <c r="C111" i="6"/>
  <c r="G110" i="6"/>
  <c r="F110" i="6"/>
  <c r="E110" i="6"/>
  <c r="D110" i="6"/>
  <c r="C110" i="6"/>
  <c r="G109" i="6"/>
  <c r="F109" i="6"/>
  <c r="E109" i="6"/>
  <c r="D109" i="6"/>
  <c r="C109" i="6"/>
  <c r="G108" i="6"/>
  <c r="F108" i="6"/>
  <c r="E108" i="6"/>
  <c r="D108" i="6"/>
  <c r="C108" i="6"/>
  <c r="G107" i="6"/>
  <c r="F107" i="6"/>
  <c r="E107" i="6"/>
  <c r="D107" i="6"/>
  <c r="C107" i="6"/>
  <c r="G106" i="6"/>
  <c r="F106" i="6"/>
  <c r="E106" i="6"/>
  <c r="D106" i="6"/>
  <c r="C106" i="6"/>
  <c r="G105" i="6"/>
  <c r="F105" i="6"/>
  <c r="E105" i="6"/>
  <c r="D105" i="6"/>
  <c r="C105" i="6"/>
  <c r="G104" i="6"/>
  <c r="F104" i="6"/>
  <c r="E104" i="6"/>
  <c r="D104" i="6"/>
  <c r="C104" i="6"/>
  <c r="G103" i="6"/>
  <c r="F103" i="6"/>
  <c r="E103" i="6"/>
  <c r="D103" i="6"/>
  <c r="C103" i="6"/>
  <c r="G102" i="6"/>
  <c r="F102" i="6"/>
  <c r="E102" i="6"/>
  <c r="D102" i="6"/>
  <c r="C102" i="6"/>
  <c r="G101" i="6"/>
  <c r="F101" i="6"/>
  <c r="E101" i="6"/>
  <c r="D101" i="6"/>
  <c r="C101" i="6"/>
  <c r="G100" i="6"/>
  <c r="F100" i="6"/>
  <c r="E100" i="6"/>
  <c r="D100" i="6"/>
  <c r="C100" i="6"/>
  <c r="G99" i="6"/>
  <c r="F99" i="6"/>
  <c r="E99" i="6"/>
  <c r="D99" i="6"/>
  <c r="C99" i="6"/>
  <c r="G98" i="6"/>
  <c r="F98" i="6"/>
  <c r="E98" i="6"/>
  <c r="D98" i="6"/>
  <c r="C98" i="6"/>
  <c r="G97" i="6"/>
  <c r="F97" i="6"/>
  <c r="E97" i="6"/>
  <c r="D97" i="6"/>
  <c r="C97" i="6"/>
  <c r="G96" i="6"/>
  <c r="F96" i="6"/>
  <c r="E96" i="6"/>
  <c r="D96" i="6"/>
  <c r="C96" i="6"/>
  <c r="G95" i="6"/>
  <c r="F95" i="6"/>
  <c r="E95" i="6"/>
  <c r="D95" i="6"/>
  <c r="C95" i="6"/>
  <c r="G94" i="6"/>
  <c r="F94" i="6"/>
  <c r="E94" i="6"/>
  <c r="D94" i="6"/>
  <c r="C94" i="6"/>
  <c r="G93" i="6"/>
  <c r="F93" i="6"/>
  <c r="E93" i="6"/>
  <c r="D93" i="6"/>
  <c r="C93" i="6"/>
  <c r="G92" i="6"/>
  <c r="F92" i="6"/>
  <c r="E92" i="6"/>
  <c r="D92" i="6"/>
  <c r="C92" i="6"/>
  <c r="G91" i="6"/>
  <c r="F91" i="6"/>
  <c r="E91" i="6"/>
  <c r="D91" i="6"/>
  <c r="C91" i="6"/>
  <c r="G90" i="6"/>
  <c r="F90" i="6"/>
  <c r="E90" i="6"/>
  <c r="D90" i="6"/>
  <c r="C90" i="6"/>
  <c r="G89" i="6"/>
  <c r="F89" i="6"/>
  <c r="E89" i="6"/>
  <c r="D89" i="6"/>
  <c r="C89" i="6"/>
  <c r="G88" i="6"/>
  <c r="F88" i="6"/>
  <c r="E88" i="6"/>
  <c r="D88" i="6"/>
  <c r="C88" i="6"/>
  <c r="G87" i="6"/>
  <c r="F87" i="6"/>
  <c r="E87" i="6"/>
  <c r="D87" i="6"/>
  <c r="C87" i="6"/>
  <c r="G86" i="6"/>
  <c r="F86" i="6"/>
  <c r="E86" i="6"/>
  <c r="D86" i="6"/>
  <c r="C86" i="6"/>
  <c r="G85" i="6"/>
  <c r="F85" i="6"/>
  <c r="E85" i="6"/>
  <c r="D85" i="6"/>
  <c r="C85" i="6"/>
  <c r="G84" i="6"/>
  <c r="F84" i="6"/>
  <c r="E84" i="6"/>
  <c r="D84" i="6"/>
  <c r="C84" i="6"/>
  <c r="G83" i="6"/>
  <c r="F83" i="6"/>
  <c r="E83" i="6"/>
  <c r="D83" i="6"/>
  <c r="C83" i="6"/>
  <c r="G82" i="6"/>
  <c r="F82" i="6"/>
  <c r="E82" i="6"/>
  <c r="D82" i="6"/>
  <c r="C82" i="6"/>
  <c r="G81" i="6"/>
  <c r="F81" i="6"/>
  <c r="E81" i="6"/>
  <c r="D81" i="6"/>
  <c r="C81" i="6"/>
  <c r="G80" i="6"/>
  <c r="F80" i="6"/>
  <c r="E80" i="6"/>
  <c r="D80" i="6"/>
  <c r="C80" i="6"/>
  <c r="G79" i="6"/>
  <c r="F79" i="6"/>
  <c r="E79" i="6"/>
  <c r="D79" i="6"/>
  <c r="C79" i="6"/>
  <c r="G78" i="6"/>
  <c r="F78" i="6"/>
  <c r="E78" i="6"/>
  <c r="D78" i="6"/>
  <c r="C78" i="6"/>
  <c r="G77" i="6"/>
  <c r="F77" i="6"/>
  <c r="E77" i="6"/>
  <c r="D77" i="6"/>
  <c r="C77" i="6"/>
  <c r="G76" i="6"/>
  <c r="F76" i="6"/>
  <c r="E76" i="6"/>
  <c r="D76" i="6"/>
  <c r="C76" i="6"/>
  <c r="G75" i="6"/>
  <c r="F75" i="6"/>
  <c r="E75" i="6"/>
  <c r="D75" i="6"/>
  <c r="C75" i="6"/>
  <c r="G74" i="6"/>
  <c r="F74" i="6"/>
  <c r="E74" i="6"/>
  <c r="D74" i="6"/>
  <c r="C74" i="6"/>
  <c r="G73" i="6"/>
  <c r="F73" i="6"/>
  <c r="E73" i="6"/>
  <c r="D73" i="6"/>
  <c r="C73" i="6"/>
  <c r="G72" i="6"/>
  <c r="F72" i="6"/>
  <c r="E72" i="6"/>
  <c r="D72" i="6"/>
  <c r="C72" i="6"/>
  <c r="G71" i="6"/>
  <c r="F71" i="6"/>
  <c r="E71" i="6"/>
  <c r="D71" i="6"/>
  <c r="C71" i="6"/>
  <c r="G70" i="6"/>
  <c r="F70" i="6"/>
  <c r="E70" i="6"/>
  <c r="D70" i="6"/>
  <c r="C70" i="6"/>
  <c r="G69" i="6"/>
  <c r="F69" i="6"/>
  <c r="E69" i="6"/>
  <c r="D69" i="6"/>
  <c r="C69" i="6"/>
  <c r="G68" i="6"/>
  <c r="F68" i="6"/>
  <c r="E68" i="6"/>
  <c r="D68" i="6"/>
  <c r="C68" i="6"/>
  <c r="G67" i="6"/>
  <c r="F67" i="6"/>
  <c r="E67" i="6"/>
  <c r="D67" i="6"/>
  <c r="C67" i="6"/>
  <c r="G66" i="6"/>
  <c r="F66" i="6"/>
  <c r="E66" i="6"/>
  <c r="D66" i="6"/>
  <c r="C66" i="6"/>
  <c r="G65" i="6"/>
  <c r="F65" i="6"/>
  <c r="E65" i="6"/>
  <c r="D65" i="6"/>
  <c r="C65" i="6"/>
  <c r="G64" i="6"/>
  <c r="F64" i="6"/>
  <c r="E64" i="6"/>
  <c r="D64" i="6"/>
  <c r="C64" i="6"/>
  <c r="G63" i="6"/>
  <c r="F63" i="6"/>
  <c r="E63" i="6"/>
  <c r="D63" i="6"/>
  <c r="C63" i="6"/>
  <c r="G62" i="6"/>
  <c r="F62" i="6"/>
  <c r="E62" i="6"/>
  <c r="D62" i="6"/>
  <c r="C62" i="6"/>
  <c r="G61" i="6"/>
  <c r="F61" i="6"/>
  <c r="E61" i="6"/>
  <c r="D61" i="6"/>
  <c r="C61" i="6"/>
  <c r="G60" i="6"/>
  <c r="F60" i="6"/>
  <c r="E60" i="6"/>
  <c r="D60" i="6"/>
  <c r="C60" i="6"/>
  <c r="G59" i="6"/>
  <c r="F59" i="6"/>
  <c r="E59" i="6"/>
  <c r="D59" i="6"/>
  <c r="C59" i="6"/>
  <c r="G58" i="6"/>
  <c r="F58" i="6"/>
  <c r="E58" i="6"/>
  <c r="D58" i="6"/>
  <c r="C58" i="6"/>
  <c r="G57" i="6"/>
  <c r="F57" i="6"/>
  <c r="E57" i="6"/>
  <c r="D57" i="6"/>
  <c r="C57" i="6"/>
  <c r="G56" i="6"/>
  <c r="F56" i="6"/>
  <c r="E56" i="6"/>
  <c r="D56" i="6"/>
  <c r="C56" i="6"/>
  <c r="G55" i="6"/>
  <c r="F55" i="6"/>
  <c r="E55" i="6"/>
  <c r="D55" i="6"/>
  <c r="C55" i="6"/>
  <c r="G54" i="6"/>
  <c r="F54" i="6"/>
  <c r="E54" i="6"/>
  <c r="D54" i="6"/>
  <c r="C54" i="6"/>
  <c r="G53" i="6"/>
  <c r="F53" i="6"/>
  <c r="E53" i="6"/>
  <c r="D53" i="6"/>
  <c r="C53" i="6"/>
  <c r="G52" i="6"/>
  <c r="F52" i="6"/>
  <c r="E52" i="6"/>
  <c r="D52" i="6"/>
  <c r="C52" i="6"/>
  <c r="G51" i="6"/>
  <c r="F51" i="6"/>
  <c r="E51" i="6"/>
  <c r="D51" i="6"/>
  <c r="C51" i="6"/>
  <c r="G50" i="6"/>
  <c r="F50" i="6"/>
  <c r="E50" i="6"/>
  <c r="D50" i="6"/>
  <c r="C50" i="6"/>
  <c r="G49" i="6"/>
  <c r="F49" i="6"/>
  <c r="E49" i="6"/>
  <c r="D49" i="6"/>
  <c r="C49" i="6"/>
  <c r="G48" i="6"/>
  <c r="F48" i="6"/>
  <c r="E48" i="6"/>
  <c r="D48" i="6"/>
  <c r="C48" i="6"/>
  <c r="G47" i="6"/>
  <c r="F47" i="6"/>
  <c r="E47" i="6"/>
  <c r="D47" i="6"/>
  <c r="C47" i="6"/>
  <c r="G46" i="6"/>
  <c r="F46" i="6"/>
  <c r="E46" i="6"/>
  <c r="D46" i="6"/>
  <c r="C46" i="6"/>
  <c r="G45" i="6"/>
  <c r="F45" i="6"/>
  <c r="E45" i="6"/>
  <c r="D45" i="6"/>
  <c r="C45" i="6"/>
  <c r="G44" i="6"/>
  <c r="F44" i="6"/>
  <c r="E44" i="6"/>
  <c r="D44" i="6"/>
  <c r="C44" i="6"/>
  <c r="G43" i="6"/>
  <c r="F43" i="6"/>
  <c r="E43" i="6"/>
  <c r="D43" i="6"/>
  <c r="C43" i="6"/>
  <c r="G42" i="6"/>
  <c r="F42" i="6"/>
  <c r="E42" i="6"/>
  <c r="D42" i="6"/>
  <c r="C42" i="6"/>
  <c r="G41" i="6"/>
  <c r="F41" i="6"/>
  <c r="E41" i="6"/>
  <c r="D41" i="6"/>
  <c r="C41" i="6"/>
  <c r="G40" i="6"/>
  <c r="F40" i="6"/>
  <c r="E40" i="6"/>
  <c r="D40" i="6"/>
  <c r="C40" i="6"/>
  <c r="G39" i="6"/>
  <c r="F39" i="6"/>
  <c r="E39" i="6"/>
  <c r="D39" i="6"/>
  <c r="C39" i="6"/>
  <c r="G38" i="6"/>
  <c r="F38" i="6"/>
  <c r="E38" i="6"/>
  <c r="D38" i="6"/>
  <c r="C38" i="6"/>
  <c r="G37" i="6"/>
  <c r="F37" i="6"/>
  <c r="E37" i="6"/>
  <c r="D37" i="6"/>
  <c r="C37" i="6"/>
  <c r="G36" i="6"/>
  <c r="F36" i="6"/>
  <c r="E36" i="6"/>
  <c r="D36" i="6"/>
  <c r="C36" i="6"/>
  <c r="G35" i="6"/>
  <c r="F35" i="6"/>
  <c r="E35" i="6"/>
  <c r="D35" i="6"/>
  <c r="C35" i="6"/>
  <c r="G34" i="6"/>
  <c r="F34" i="6"/>
  <c r="E34" i="6"/>
  <c r="D34" i="6"/>
  <c r="C34" i="6"/>
  <c r="G33" i="6"/>
  <c r="F33" i="6"/>
  <c r="E33" i="6"/>
  <c r="D33" i="6"/>
  <c r="C33" i="6"/>
  <c r="G32" i="6"/>
  <c r="F32" i="6"/>
  <c r="E32" i="6"/>
  <c r="D32" i="6"/>
  <c r="C32" i="6"/>
  <c r="G31" i="6"/>
  <c r="F31" i="6"/>
  <c r="E31" i="6"/>
  <c r="D31" i="6"/>
  <c r="C31" i="6"/>
  <c r="G30" i="6"/>
  <c r="F30" i="6"/>
  <c r="E30" i="6"/>
  <c r="D30" i="6"/>
  <c r="C30" i="6"/>
  <c r="G29" i="6"/>
  <c r="F29" i="6"/>
  <c r="E29" i="6"/>
  <c r="D29" i="6"/>
  <c r="C29" i="6"/>
  <c r="G28" i="6"/>
  <c r="F28" i="6"/>
  <c r="E28" i="6"/>
  <c r="D28" i="6"/>
  <c r="C28" i="6"/>
  <c r="G27" i="6"/>
  <c r="F27" i="6"/>
  <c r="E27" i="6"/>
  <c r="D27" i="6"/>
  <c r="C27" i="6"/>
  <c r="G26" i="6"/>
  <c r="F26" i="6"/>
  <c r="E26" i="6"/>
  <c r="D26" i="6"/>
  <c r="C26" i="6"/>
  <c r="G25" i="6"/>
  <c r="F25" i="6"/>
  <c r="E25" i="6"/>
  <c r="D25" i="6"/>
  <c r="C25" i="6"/>
  <c r="G24" i="6"/>
  <c r="F24" i="6"/>
  <c r="E24" i="6"/>
  <c r="D24" i="6"/>
  <c r="C24" i="6"/>
  <c r="G23" i="6"/>
  <c r="F23" i="6"/>
  <c r="E23" i="6"/>
  <c r="D23" i="6"/>
  <c r="C23" i="6"/>
  <c r="G22" i="6"/>
  <c r="F22" i="6"/>
  <c r="E22" i="6"/>
  <c r="D22" i="6"/>
  <c r="C22" i="6"/>
  <c r="G21" i="6"/>
  <c r="F21" i="6"/>
  <c r="E21" i="6"/>
  <c r="D21" i="6"/>
  <c r="C21" i="6"/>
  <c r="G20" i="6"/>
  <c r="F20" i="6"/>
  <c r="E20" i="6"/>
  <c r="D20" i="6"/>
  <c r="C20" i="6"/>
  <c r="G19" i="6"/>
  <c r="F19" i="6"/>
  <c r="E19" i="6"/>
  <c r="D19" i="6"/>
  <c r="C19" i="6"/>
  <c r="G18" i="6"/>
  <c r="F18" i="6"/>
  <c r="E18" i="6"/>
  <c r="D18" i="6"/>
  <c r="C18" i="6"/>
  <c r="G17" i="6"/>
  <c r="F17" i="6"/>
  <c r="E17" i="6"/>
  <c r="D17" i="6"/>
  <c r="C17" i="6"/>
  <c r="G16" i="6"/>
  <c r="F16" i="6"/>
  <c r="E16" i="6"/>
  <c r="D16" i="6"/>
  <c r="C16" i="6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G12" i="6"/>
  <c r="F12" i="6"/>
  <c r="E12" i="6"/>
  <c r="D12" i="6"/>
  <c r="C12" i="6"/>
  <c r="G11" i="6"/>
  <c r="F11" i="6"/>
  <c r="E11" i="6"/>
  <c r="D11" i="6"/>
  <c r="C11" i="6"/>
  <c r="G10" i="6"/>
  <c r="F10" i="6"/>
  <c r="E10" i="6"/>
  <c r="D10" i="6"/>
  <c r="C10" i="6"/>
  <c r="G9" i="6"/>
  <c r="F9" i="6"/>
  <c r="E9" i="6"/>
  <c r="D9" i="6"/>
  <c r="C9" i="6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J8" i="18"/>
  <c r="J7" i="18"/>
  <c r="J6" i="18"/>
  <c r="J5" i="18"/>
  <c r="J4" i="18"/>
  <c r="AC23" i="9"/>
  <c r="AD23" i="9" s="1"/>
  <c r="E23" i="9"/>
  <c r="R23" i="9" s="1"/>
  <c r="Y32" i="9" s="1"/>
  <c r="AC22" i="9"/>
  <c r="AD22" i="9" s="1"/>
  <c r="R22" i="9"/>
  <c r="Y31" i="9" s="1"/>
  <c r="AC21" i="9"/>
  <c r="AD21" i="9" s="1"/>
  <c r="R21" i="9"/>
  <c r="Y30" i="9" s="1"/>
  <c r="AC20" i="9"/>
  <c r="AD20" i="9" s="1"/>
  <c r="U20" i="9"/>
  <c r="AC19" i="9"/>
  <c r="AD19" i="9" s="1"/>
  <c r="R19" i="9"/>
  <c r="Y28" i="9" s="1"/>
  <c r="AC18" i="9"/>
  <c r="AD18" i="9" s="1"/>
  <c r="U18" i="9"/>
  <c r="T18" i="9"/>
  <c r="S18" i="9"/>
  <c r="Z27" i="9" s="1"/>
  <c r="R18" i="9"/>
  <c r="Y27" i="9" s="1"/>
  <c r="Q18" i="9"/>
  <c r="P18" i="9"/>
  <c r="X27" i="9" s="1"/>
  <c r="O18" i="9"/>
  <c r="N18" i="9"/>
  <c r="Z18" i="9" s="1"/>
  <c r="M18" i="9"/>
  <c r="Y18" i="9" s="1"/>
  <c r="L18" i="9"/>
  <c r="K18" i="9"/>
  <c r="AC27" i="9" s="1"/>
  <c r="AD27" i="9" s="1"/>
  <c r="J18" i="9"/>
  <c r="I18" i="9"/>
  <c r="H18" i="9"/>
  <c r="G18" i="9"/>
  <c r="F18" i="9"/>
  <c r="AC17" i="9"/>
  <c r="AD17" i="9" s="1"/>
  <c r="U17" i="9"/>
  <c r="T17" i="9"/>
  <c r="S17" i="9"/>
  <c r="Z26" i="9" s="1"/>
  <c r="R17" i="9"/>
  <c r="Y26" i="9" s="1"/>
  <c r="Q17" i="9"/>
  <c r="P17" i="9"/>
  <c r="X26" i="9" s="1"/>
  <c r="N17" i="9"/>
  <c r="Z17" i="9" s="1"/>
  <c r="M17" i="9"/>
  <c r="Y17" i="9" s="1"/>
  <c r="L17" i="9"/>
  <c r="K17" i="9"/>
  <c r="AC26" i="9" s="1"/>
  <c r="J17" i="9"/>
  <c r="I17" i="9"/>
  <c r="H17" i="9"/>
  <c r="G17" i="9"/>
  <c r="F17" i="9"/>
  <c r="AC16" i="9"/>
  <c r="AD16" i="9" s="1"/>
  <c r="U16" i="9"/>
  <c r="S16" i="9"/>
  <c r="Z25" i="9" s="1"/>
  <c r="R16" i="9"/>
  <c r="Y25" i="9" s="1"/>
  <c r="Q16" i="9"/>
  <c r="P16" i="9"/>
  <c r="X25" i="9" s="1"/>
  <c r="Z16" i="9"/>
  <c r="Y16" i="9"/>
  <c r="AC25" i="9"/>
  <c r="AD25" i="9" s="1"/>
  <c r="G16" i="9"/>
  <c r="F16" i="9"/>
  <c r="AC15" i="9"/>
  <c r="AD15" i="9" s="1"/>
  <c r="U15" i="9"/>
  <c r="S15" i="9"/>
  <c r="Z24" i="9" s="1"/>
  <c r="R15" i="9"/>
  <c r="Y24" i="9" s="1"/>
  <c r="Q15" i="9"/>
  <c r="P15" i="9"/>
  <c r="X24" i="9" s="1"/>
  <c r="AA24" i="9" s="1"/>
  <c r="O15" i="9"/>
  <c r="Z15" i="9"/>
  <c r="Y15" i="9"/>
  <c r="G15" i="9"/>
  <c r="F15" i="9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T16" i="9" l="1"/>
  <c r="J20" i="9"/>
  <c r="AB24" i="9"/>
  <c r="AA26" i="9"/>
  <c r="AB26" i="9" s="1"/>
  <c r="N20" i="9"/>
  <c r="Z20" i="9" s="1"/>
  <c r="F20" i="9"/>
  <c r="O20" i="9"/>
  <c r="G20" i="9"/>
  <c r="R20" i="9"/>
  <c r="Y29" i="9" s="1"/>
  <c r="G19" i="9"/>
  <c r="O19" i="9"/>
  <c r="H19" i="9"/>
  <c r="P19" i="9"/>
  <c r="X28" i="9" s="1"/>
  <c r="AA28" i="9" s="1"/>
  <c r="K20" i="9"/>
  <c r="S20" i="9"/>
  <c r="Z29" i="9" s="1"/>
  <c r="L19" i="9"/>
  <c r="T19" i="9"/>
  <c r="K19" i="9"/>
  <c r="AC28" i="9" s="1"/>
  <c r="AD28" i="9" s="1"/>
  <c r="S19" i="9"/>
  <c r="Z28" i="9" s="1"/>
  <c r="AA25" i="9"/>
  <c r="AB25" i="9" s="1"/>
  <c r="AA27" i="9"/>
  <c r="AB27" i="9" s="1"/>
  <c r="X15" i="9"/>
  <c r="X16" i="9"/>
  <c r="AA16" i="9" s="1"/>
  <c r="AB16" i="9" s="1"/>
  <c r="X17" i="9"/>
  <c r="AA17" i="9" s="1"/>
  <c r="AB17" i="9" s="1"/>
  <c r="AD26" i="9" s="1"/>
  <c r="X18" i="9"/>
  <c r="AA18" i="9" s="1"/>
  <c r="AB18" i="9" s="1"/>
  <c r="I19" i="9"/>
  <c r="M19" i="9"/>
  <c r="Y19" i="9" s="1"/>
  <c r="Q19" i="9"/>
  <c r="U19" i="9"/>
  <c r="H20" i="9"/>
  <c r="L20" i="9"/>
  <c r="P20" i="9"/>
  <c r="X29" i="9" s="1"/>
  <c r="AA29" i="9" s="1"/>
  <c r="T20" i="9"/>
  <c r="G21" i="9"/>
  <c r="K21" i="9"/>
  <c r="O21" i="9"/>
  <c r="S21" i="9"/>
  <c r="Z30" i="9" s="1"/>
  <c r="G22" i="9"/>
  <c r="K22" i="9"/>
  <c r="O22" i="9"/>
  <c r="S22" i="9"/>
  <c r="Z31" i="9" s="1"/>
  <c r="G23" i="9"/>
  <c r="K23" i="9"/>
  <c r="O23" i="9"/>
  <c r="S23" i="9"/>
  <c r="Z32" i="9" s="1"/>
  <c r="F19" i="9"/>
  <c r="J19" i="9"/>
  <c r="N19" i="9"/>
  <c r="Z19" i="9" s="1"/>
  <c r="I20" i="9"/>
  <c r="M20" i="9"/>
  <c r="Y20" i="9" s="1"/>
  <c r="Q20" i="9"/>
  <c r="H21" i="9"/>
  <c r="L21" i="9"/>
  <c r="P21" i="9"/>
  <c r="X30" i="9" s="1"/>
  <c r="AA30" i="9" s="1"/>
  <c r="T21" i="9"/>
  <c r="H22" i="9"/>
  <c r="L22" i="9"/>
  <c r="P22" i="9"/>
  <c r="X31" i="9" s="1"/>
  <c r="AA31" i="9" s="1"/>
  <c r="T22" i="9"/>
  <c r="H23" i="9"/>
  <c r="L23" i="9"/>
  <c r="P23" i="9"/>
  <c r="X32" i="9" s="1"/>
  <c r="AA32" i="9" s="1"/>
  <c r="T23" i="9"/>
  <c r="I21" i="9"/>
  <c r="M21" i="9"/>
  <c r="Y21" i="9" s="1"/>
  <c r="Q21" i="9"/>
  <c r="U21" i="9"/>
  <c r="I22" i="9"/>
  <c r="M22" i="9"/>
  <c r="Y22" i="9" s="1"/>
  <c r="Q22" i="9"/>
  <c r="U22" i="9"/>
  <c r="I23" i="9"/>
  <c r="M23" i="9"/>
  <c r="Y23" i="9" s="1"/>
  <c r="Q23" i="9"/>
  <c r="U23" i="9"/>
  <c r="F21" i="9"/>
  <c r="J21" i="9"/>
  <c r="N21" i="9"/>
  <c r="Z21" i="9" s="1"/>
  <c r="F22" i="9"/>
  <c r="J22" i="9"/>
  <c r="N22" i="9"/>
  <c r="Z22" i="9" s="1"/>
  <c r="F23" i="9"/>
  <c r="J23" i="9"/>
  <c r="N23" i="9"/>
  <c r="Z23" i="9" s="1"/>
  <c r="AB28" i="9" l="1"/>
  <c r="O31" i="9"/>
  <c r="X19" i="9"/>
  <c r="AA19" i="9" s="1"/>
  <c r="AB19" i="9" s="1"/>
  <c r="O32" i="9"/>
  <c r="AB29" i="9"/>
  <c r="O28" i="9"/>
  <c r="O33" i="9"/>
  <c r="O29" i="9"/>
  <c r="O27" i="9"/>
  <c r="O30" i="9"/>
  <c r="AH19" i="9"/>
  <c r="AI37" i="9" s="1"/>
  <c r="AB32" i="9"/>
  <c r="AB31" i="9"/>
  <c r="AB30" i="9"/>
  <c r="AC29" i="9"/>
  <c r="AD29" i="9" s="1"/>
  <c r="X20" i="9"/>
  <c r="AA20" i="9" s="1"/>
  <c r="AB20" i="9" s="1"/>
  <c r="AH20" i="9"/>
  <c r="AA15" i="9"/>
  <c r="AB15" i="9" s="1"/>
  <c r="AD24" i="9" s="1"/>
  <c r="AH17" i="9"/>
  <c r="AH16" i="9"/>
  <c r="AH15" i="9"/>
  <c r="X23" i="9"/>
  <c r="AA23" i="9" s="1"/>
  <c r="AB23" i="9" s="1"/>
  <c r="AC32" i="9"/>
  <c r="AD32" i="9" s="1"/>
  <c r="X22" i="9"/>
  <c r="AA22" i="9" s="1"/>
  <c r="AB22" i="9" s="1"/>
  <c r="AC31" i="9"/>
  <c r="AD31" i="9" s="1"/>
  <c r="X21" i="9"/>
  <c r="AA21" i="9" s="1"/>
  <c r="AB21" i="9" s="1"/>
  <c r="AC30" i="9"/>
  <c r="AD30" i="9" s="1"/>
  <c r="AH18" i="9"/>
  <c r="Y48" i="9" l="1"/>
  <c r="Y59" i="9"/>
  <c r="Y40" i="9"/>
  <c r="Y58" i="9"/>
  <c r="Y74" i="9"/>
  <c r="Y53" i="9"/>
  <c r="Y69" i="9"/>
  <c r="Y38" i="9"/>
  <c r="Y52" i="9"/>
  <c r="Y68" i="9"/>
  <c r="Y49" i="9"/>
  <c r="Y63" i="9"/>
  <c r="Y44" i="9"/>
  <c r="Y62" i="9"/>
  <c r="Y39" i="9"/>
  <c r="Y57" i="9"/>
  <c r="Y71" i="9"/>
  <c r="AI33" i="9"/>
  <c r="AI34" i="9"/>
  <c r="AI32" i="9"/>
  <c r="Y64" i="9"/>
  <c r="AI36" i="9"/>
  <c r="AI35" i="9"/>
  <c r="AI27" i="9"/>
  <c r="AI26" i="9"/>
  <c r="AI25" i="9"/>
  <c r="AI24" i="9"/>
  <c r="AI23" i="9"/>
  <c r="AO11" i="9"/>
  <c r="AN11" i="9"/>
  <c r="Y42" i="9"/>
  <c r="Y56" i="9"/>
  <c r="Y72" i="9"/>
  <c r="Y51" i="9"/>
  <c r="Y67" i="9"/>
  <c r="Y50" i="9"/>
  <c r="Y66" i="9"/>
  <c r="Y43" i="9"/>
  <c r="Y61" i="9"/>
  <c r="Y37" i="9"/>
  <c r="Y45" i="9"/>
  <c r="AI31" i="9"/>
  <c r="AI29" i="9"/>
  <c r="AI30" i="9"/>
  <c r="AI28" i="9"/>
  <c r="Y36" i="9"/>
  <c r="Y46" i="9"/>
  <c r="Y60" i="9"/>
  <c r="Y41" i="9"/>
  <c r="Y55" i="9"/>
  <c r="Y73" i="9"/>
  <c r="Y54" i="9"/>
  <c r="Y70" i="9"/>
  <c r="Y47" i="9"/>
  <c r="Y65" i="9"/>
  <c r="H46" i="9" l="1"/>
  <c r="K46" i="9" s="1"/>
  <c r="H69" i="9"/>
  <c r="K69" i="9" s="1"/>
  <c r="H52" i="9"/>
  <c r="K52" i="9" s="1"/>
  <c r="H29" i="9"/>
  <c r="K29" i="9" s="1"/>
  <c r="H42" i="9"/>
  <c r="K42" i="9" s="1"/>
  <c r="H65" i="9"/>
  <c r="K65" i="9" s="1"/>
  <c r="H30" i="9"/>
  <c r="K30" i="9" s="1"/>
  <c r="H53" i="9"/>
  <c r="K53" i="9" s="1"/>
  <c r="H31" i="9"/>
  <c r="K31" i="9" s="1"/>
  <c r="H54" i="9"/>
  <c r="K54" i="9" s="1"/>
  <c r="H41" i="9"/>
  <c r="K41" i="9" s="1"/>
  <c r="H64" i="9"/>
  <c r="K64" i="9" s="1"/>
  <c r="H55" i="9"/>
  <c r="K55" i="9" s="1"/>
  <c r="H32" i="9"/>
  <c r="K32" i="9" s="1"/>
  <c r="H57" i="9"/>
  <c r="K57" i="9" s="1"/>
  <c r="H34" i="9"/>
  <c r="K34" i="9" s="1"/>
  <c r="H39" i="9"/>
  <c r="K39" i="9" s="1"/>
  <c r="H62" i="9"/>
  <c r="K62" i="9" s="1"/>
  <c r="H47" i="9"/>
  <c r="K47" i="9" s="1"/>
  <c r="H70" i="9"/>
  <c r="K70" i="9" s="1"/>
  <c r="H51" i="9"/>
  <c r="K51" i="9" s="1"/>
  <c r="H28" i="9"/>
  <c r="K28" i="9" s="1"/>
  <c r="H35" i="9"/>
  <c r="K35" i="9" s="1"/>
  <c r="H58" i="9"/>
  <c r="K58" i="9" s="1"/>
  <c r="H43" i="9"/>
  <c r="K43" i="9" s="1"/>
  <c r="H66" i="9"/>
  <c r="K66" i="9" s="1"/>
  <c r="H45" i="9"/>
  <c r="K45" i="9" s="1"/>
  <c r="H68" i="9"/>
  <c r="K68" i="9" s="1"/>
  <c r="H38" i="9"/>
  <c r="K38" i="9" s="1"/>
  <c r="H61" i="9"/>
  <c r="K61" i="9" s="1"/>
  <c r="H56" i="9"/>
  <c r="K56" i="9" s="1"/>
  <c r="H33" i="9"/>
  <c r="K33" i="9" s="1"/>
  <c r="H60" i="9"/>
  <c r="K60" i="9" s="1"/>
  <c r="H37" i="9"/>
  <c r="K37" i="9" s="1"/>
  <c r="H59" i="9"/>
  <c r="K59" i="9" s="1"/>
  <c r="H36" i="9"/>
  <c r="K36" i="9" s="1"/>
  <c r="H67" i="9"/>
  <c r="K67" i="9" s="1"/>
  <c r="H44" i="9"/>
  <c r="K44" i="9" s="1"/>
  <c r="H63" i="9"/>
  <c r="K63" i="9" s="1"/>
  <c r="H40" i="9"/>
  <c r="K40" i="9" s="1"/>
</calcChain>
</file>

<file path=xl/sharedStrings.xml><?xml version="1.0" encoding="utf-8"?>
<sst xmlns="http://schemas.openxmlformats.org/spreadsheetml/2006/main" count="1510" uniqueCount="615">
  <si>
    <t>개요</t>
  </si>
  <si>
    <t>항목</t>
  </si>
  <si>
    <t>Default</t>
  </si>
  <si>
    <t>가중치</t>
  </si>
  <si>
    <t>보정 스테이지</t>
  </si>
  <si>
    <t>MAX</t>
  </si>
  <si>
    <t>기본</t>
  </si>
  <si>
    <t>경험치</t>
  </si>
  <si>
    <t>사용 공식</t>
  </si>
  <si>
    <t>보정 값</t>
  </si>
  <si>
    <t>레벨</t>
  </si>
  <si>
    <t>플레이어 요구 경험치</t>
  </si>
  <si>
    <t>현재 레벨</t>
  </si>
  <si>
    <t>목표 레벨</t>
  </si>
  <si>
    <t>기본 요구 경험치</t>
  </si>
  <si>
    <t>요구 경험치 보정값</t>
  </si>
  <si>
    <t>최종 요구 경험치</t>
  </si>
  <si>
    <t>누적 플레이어 요구 경험치</t>
  </si>
  <si>
    <t>보정값2</t>
  </si>
  <si>
    <t>No.</t>
  </si>
  <si>
    <t>ID</t>
  </si>
  <si>
    <t>Name</t>
  </si>
  <si>
    <t>Name(EN)</t>
  </si>
  <si>
    <t>Release</t>
  </si>
  <si>
    <t>Basic Weapon</t>
  </si>
  <si>
    <t>IMG</t>
  </si>
  <si>
    <t>Trait</t>
  </si>
  <si>
    <t>용사</t>
  </si>
  <si>
    <t>마법사</t>
  </si>
  <si>
    <t>도적</t>
  </si>
  <si>
    <t>궁수</t>
  </si>
  <si>
    <t>창병</t>
  </si>
  <si>
    <t>방패병</t>
  </si>
  <si>
    <t>한손검</t>
  </si>
  <si>
    <t>완드</t>
  </si>
  <si>
    <t>단검</t>
  </si>
  <si>
    <t>활</t>
  </si>
  <si>
    <t>창</t>
  </si>
  <si>
    <t>방패</t>
  </si>
  <si>
    <t>도끼</t>
  </si>
  <si>
    <t>바바리안</t>
  </si>
  <si>
    <t>기본적인 캐릭터 스탯</t>
  </si>
  <si>
    <t>공격속도</t>
  </si>
  <si>
    <t>공격범위</t>
  </si>
  <si>
    <t>치명타데미지</t>
  </si>
  <si>
    <t>치명타확률</t>
  </si>
  <si>
    <t>쿨타임 감소</t>
  </si>
  <si>
    <t>공격관련</t>
  </si>
  <si>
    <t>유틸관련</t>
  </si>
  <si>
    <t>이동속도</t>
  </si>
  <si>
    <t>투사체 개수</t>
  </si>
  <si>
    <t>골드 획득량 증가</t>
  </si>
  <si>
    <t>경험치 획득량 증가</t>
  </si>
  <si>
    <t>행운</t>
  </si>
  <si>
    <t>자석력 증가</t>
  </si>
  <si>
    <t>부활</t>
  </si>
  <si>
    <t>방어 관련</t>
  </si>
  <si>
    <t>체력 재생</t>
  </si>
  <si>
    <t>방어력</t>
  </si>
  <si>
    <t>최대 체력</t>
  </si>
  <si>
    <t>반사</t>
  </si>
  <si>
    <t>Basic</t>
  </si>
  <si>
    <t>피해량</t>
  </si>
  <si>
    <t>Char</t>
  </si>
  <si>
    <t>Open</t>
  </si>
  <si>
    <t>자석</t>
  </si>
  <si>
    <t>레벨적용 최대값</t>
  </si>
  <si>
    <t>레벨적용</t>
  </si>
  <si>
    <t>레벨값 적용 여부</t>
  </si>
  <si>
    <t>No.</t>
  </si>
  <si>
    <t>Name</t>
  </si>
  <si>
    <t>피해량</t>
  </si>
  <si>
    <t>공격속도</t>
  </si>
  <si>
    <t>공격범위</t>
  </si>
  <si>
    <t>치명타확률</t>
  </si>
  <si>
    <t>치명타데미지</t>
  </si>
  <si>
    <t>투사체 개수</t>
  </si>
  <si>
    <t>쿨타임 감소</t>
  </si>
  <si>
    <t>이동속도</t>
  </si>
  <si>
    <t>골드 획득량 증가</t>
  </si>
  <si>
    <t>경험치 획득량 증가</t>
  </si>
  <si>
    <t>행운</t>
  </si>
  <si>
    <t>자석력 증가</t>
  </si>
  <si>
    <t>부활</t>
  </si>
  <si>
    <t>최대 체력</t>
  </si>
  <si>
    <t>체력 재생</t>
  </si>
  <si>
    <t>방어력</t>
  </si>
  <si>
    <t>UG LV</t>
  </si>
  <si>
    <t>Total</t>
  </si>
  <si>
    <t>1</t>
  </si>
  <si>
    <t>2</t>
  </si>
  <si>
    <t>3</t>
  </si>
  <si>
    <t>4</t>
  </si>
  <si>
    <t>5</t>
  </si>
  <si>
    <t>게임 방식</t>
  </si>
  <si>
    <t>각 웨이브 마다 1분씩 제공</t>
  </si>
  <si>
    <t>중간 보스 클리어 시 해당 보스가 지니고 있는 무기 획득 가능</t>
  </si>
  <si>
    <t>무기의 경우 총 2개까지만 획득 가능(중복 및 교환 가능)</t>
  </si>
  <si>
    <t>주 무기와 보조 무기가 같은 무기 일 시 스킬 쿨타임 공유</t>
  </si>
  <si>
    <t>주 무기와 보조 무기가 존재하며 두 무기는 스왑이 가능함 (무기 스왑 쿨타임 존재)</t>
  </si>
  <si>
    <t>주 무기와 보조 무기 모두 소지하고 있는 기본적인 평타가 나가지만, 주 무기의 경우만 스킬 사용 가능</t>
  </si>
  <si>
    <t>주 무기와 보조무기어도 같은 무기일지라도 각각 다른 평타를 사용함</t>
  </si>
  <si>
    <t>5웨이브 마다 중간 보스 등장</t>
  </si>
  <si>
    <t>25웨이브에 도달 시 최종 보스 상대 가능</t>
  </si>
  <si>
    <t>23년 1월 3주</t>
  </si>
  <si>
    <t>23년 1월 4주</t>
  </si>
  <si>
    <t>23년 2월 1주</t>
  </si>
  <si>
    <t>23년 2월 2주</t>
  </si>
  <si>
    <t>23년 2월 3주</t>
  </si>
  <si>
    <t>23년 2월 4주</t>
  </si>
  <si>
    <t>23년 3월 1주</t>
  </si>
  <si>
    <t>23년 3월 2주</t>
  </si>
  <si>
    <t>23년 3월 3주</t>
  </si>
  <si>
    <t>23년 3월 4주</t>
  </si>
  <si>
    <t>23년 3월 5주</t>
  </si>
  <si>
    <t>23년 4월 1주</t>
  </si>
  <si>
    <t>23년 4월 2주</t>
  </si>
  <si>
    <t>23년 4월 3주</t>
  </si>
  <si>
    <t>23년 4월 4주</t>
  </si>
  <si>
    <t>지훈</t>
  </si>
  <si>
    <t>민석</t>
  </si>
  <si>
    <t>퍽 효과 구상</t>
  </si>
  <si>
    <t>보스 성유물 및 각성 효과 구상</t>
  </si>
  <si>
    <t>스프레드 시트 수정</t>
  </si>
  <si>
    <t>적이 죽으면 경험치 드랍</t>
  </si>
  <si>
    <t>일정 경험치 도달 시 레벨업</t>
  </si>
  <si>
    <t>일정 범위 내에 도달 시 경험치 획득 가능</t>
  </si>
  <si>
    <t>공통</t>
  </si>
  <si>
    <t>github 공유</t>
  </si>
  <si>
    <t>사운드 및 리소스 찾아보기</t>
  </si>
  <si>
    <t>무기 스탯 및 공격 효과 확정</t>
  </si>
  <si>
    <t>시스템 테이블 작성</t>
  </si>
  <si>
    <t>1분 1웨이브 제도 도입(적 나오는 빈도 및 종류 수정)</t>
  </si>
  <si>
    <t>5분 도달 시 제한 구역 생성</t>
  </si>
  <si>
    <t>담당자</t>
  </si>
  <si>
    <t>인벤토리 구현</t>
  </si>
  <si>
    <t>인벤토리 공부</t>
  </si>
  <si>
    <t>ㄴ 목표 : 획득 후 능력치 증가</t>
  </si>
  <si>
    <t>ㄴ 획득한 무기끼리만 스왑</t>
  </si>
  <si>
    <t>ㄴ 계산기 완성</t>
  </si>
  <si>
    <t>ㄴ 웨이브 별 적 등장 빈도(레벨 디자인)</t>
  </si>
  <si>
    <t>ㄴ 적 종류 및 체력, 이동속도 정하기</t>
  </si>
  <si>
    <t>ㄴ 퍽 조합 효과 정리 및 적용</t>
  </si>
  <si>
    <t>맵 디자인 돌입</t>
  </si>
  <si>
    <t>공격 이펙트(찾거나 만들거나)</t>
  </si>
  <si>
    <t>ㄴ 무기 획득 UI와 퍽 획득 UI 분리</t>
  </si>
  <si>
    <t>ㄴ 무기별 평타 나감</t>
  </si>
  <si>
    <t>게임 시스템 효과 넣기</t>
  </si>
  <si>
    <t>ㄴ 웨이브 별 적 빈도 및 적 종류</t>
  </si>
  <si>
    <t>ㄴ 경험치 시스템 재정비</t>
  </si>
  <si>
    <t>ㄴ 특정 웨이브에 도달 시 랜덤한 보스 등장</t>
  </si>
  <si>
    <t>ㄴ 보스 클리어 이후 모닥불 등장</t>
  </si>
  <si>
    <t>메인 기획서 완성</t>
  </si>
  <si>
    <t>Lobby 제작 시작</t>
  </si>
  <si>
    <t>맵 및 이펙트, UI 디자인 완성</t>
  </si>
  <si>
    <t>로비 업그레이드 내용</t>
  </si>
  <si>
    <t>로비 업그레이드 내용 확정</t>
  </si>
  <si>
    <t>Lobby 제작 완료</t>
  </si>
  <si>
    <t>Lobby 제작</t>
  </si>
  <si>
    <t>스킬 구현</t>
  </si>
  <si>
    <t>평타 구현</t>
  </si>
  <si>
    <t>ㄴ 각 무기별 평타 구현</t>
  </si>
  <si>
    <t>ㄴ 평타 별 효과(관통 이런거 적용)</t>
  </si>
  <si>
    <t>ㄴ 레벨 별 스킬 언락</t>
  </si>
  <si>
    <t>ㄴ 한손검 창</t>
  </si>
  <si>
    <t>ㄴ 활 완드 단검</t>
  </si>
  <si>
    <t xml:space="preserve">ㄴ 방패 도끼 </t>
  </si>
  <si>
    <t>Result 구현</t>
  </si>
  <si>
    <t>게임 테스트</t>
  </si>
  <si>
    <t>ㄴ 재화 밸런스</t>
  </si>
  <si>
    <t>ㄴ 난이도 조정</t>
  </si>
  <si>
    <t>튜토리얼 구현</t>
  </si>
  <si>
    <t>엔딩 씬 구현</t>
  </si>
  <si>
    <t>엔딩 씬 및 튜토리얼 구상</t>
  </si>
  <si>
    <t>사운드 탐색 및 적용</t>
  </si>
  <si>
    <t>적 종류 정하고 spum 디자인 생성</t>
  </si>
  <si>
    <t>플레이어블 캐릭터 디자인 구상 및 생성</t>
  </si>
  <si>
    <t>무기 스킬 컨셉 확정</t>
  </si>
  <si>
    <t>보스 디자인 및 특수 공격 컨셉 확정</t>
  </si>
  <si>
    <t>디스코드 채널 새로 생성</t>
  </si>
  <si>
    <t>1월 3주차 내용 수정 및 내용 전달</t>
  </si>
  <si>
    <t>맵 및 이펙트, UI 디자인</t>
  </si>
  <si>
    <t>ㄴ 탐색 우선, 없으면 디자인</t>
  </si>
  <si>
    <t>모닥불 이미지 디자인 또는 탐색</t>
  </si>
  <si>
    <t>메인 기획서 지속 제작</t>
  </si>
  <si>
    <t>ㄴ 획득한 무기끼리만 스왑</t>
  </si>
  <si>
    <t>ㄴ 무기 획득 UI와 퍽 획득 UI 분리</t>
  </si>
  <si>
    <t>ㄴ 무기별 평타 나감</t>
  </si>
  <si>
    <t>투사체 속도</t>
  </si>
  <si>
    <t>보호막</t>
  </si>
  <si>
    <t>치명타확률</t>
  </si>
  <si>
    <t>체력 재생</t>
  </si>
  <si>
    <t>반사</t>
  </si>
  <si>
    <t>체스말</t>
  </si>
  <si>
    <t>시너지</t>
  </si>
  <si>
    <t>체스말2</t>
  </si>
  <si>
    <t>시너지3</t>
  </si>
  <si>
    <t>체스말4</t>
  </si>
  <si>
    <t>시너지5</t>
  </si>
  <si>
    <t>No</t>
  </si>
  <si>
    <t>효과</t>
  </si>
  <si>
    <t>효과 리스트</t>
  </si>
  <si>
    <t>불</t>
  </si>
  <si>
    <t>특화</t>
  </si>
  <si>
    <t>평타</t>
  </si>
  <si>
    <t>최대</t>
  </si>
  <si>
    <t>스킬</t>
  </si>
  <si>
    <t>스왑</t>
  </si>
  <si>
    <t>무기 교체 시 공격력의 x%의 데미지의 화염구 투척</t>
  </si>
  <si>
    <t>무기 교체 시 날아가는 화염구의 데미지가 x% 감소하는 대신 8방향으로 화염구를 날립니다</t>
  </si>
  <si>
    <t>번개</t>
  </si>
  <si>
    <t>얼음</t>
  </si>
  <si>
    <t>물리</t>
  </si>
  <si>
    <t>데미지</t>
  </si>
  <si>
    <t>소환</t>
  </si>
  <si>
    <t>유틸</t>
  </si>
  <si>
    <t>단계</t>
  </si>
  <si>
    <t>빙결</t>
  </si>
  <si>
    <t>1포인트 당 증가량</t>
  </si>
  <si>
    <t>기본 공격 시 x% 확률로 적을 연소 상태로 만듭니다</t>
  </si>
  <si>
    <t>연소</t>
  </si>
  <si>
    <t>연소 피해량 x% 증가</t>
  </si>
  <si>
    <t>연소 상태의 적에게 가하는 피해량 x% 증가</t>
  </si>
  <si>
    <t>적을 x초동안 얼립니다. (보스는 0.1초 고정)</t>
  </si>
  <si>
    <t>효과명</t>
  </si>
  <si>
    <t>강타</t>
  </si>
  <si>
    <t>공격을 1회 무시하는 방어막을 펼칩니다. 쿨타임 x초</t>
  </si>
  <si>
    <t>보호막의 쿨타임이 추가로 x초 감소합니다.</t>
  </si>
  <si>
    <t>무기 스왑 쿨타임이 x% 감소합니다.</t>
  </si>
  <si>
    <t>컨셉</t>
  </si>
  <si>
    <t>연소상태의 상대를 처치할 시 궁극기 게이지 x%의 확률로 y% 추가 증가</t>
  </si>
  <si>
    <t>스킬 쿨타임 감소 x%</t>
  </si>
  <si>
    <t>체스 시너지</t>
  </si>
  <si>
    <t>No.</t>
  </si>
  <si>
    <t>이름</t>
  </si>
  <si>
    <t>폰스톰</t>
  </si>
  <si>
    <t>쯔비젠주크</t>
  </si>
  <si>
    <t>포크</t>
  </si>
  <si>
    <t>콤비네이션</t>
  </si>
  <si>
    <t>앙파상</t>
  </si>
  <si>
    <t>체스맨</t>
  </si>
  <si>
    <r>
      <t>C</t>
    </r>
    <r>
      <rPr>
        <sz val="11"/>
        <color theme="1"/>
        <rFont val="맑은 고딕"/>
        <family val="3"/>
        <charset val="129"/>
      </rPr>
      <t>hessmen</t>
    </r>
  </si>
  <si>
    <r>
      <t>E</t>
    </r>
    <r>
      <rPr>
        <sz val="11"/>
        <color theme="1"/>
        <rFont val="맑은 고딕"/>
        <family val="3"/>
        <charset val="129"/>
      </rPr>
      <t>n Passant</t>
    </r>
  </si>
  <si>
    <r>
      <t>C</t>
    </r>
    <r>
      <rPr>
        <sz val="11"/>
        <color theme="1"/>
        <rFont val="맑은 고딕"/>
        <family val="3"/>
        <charset val="129"/>
      </rPr>
      <t>ombination</t>
    </r>
  </si>
  <si>
    <r>
      <t>F</t>
    </r>
    <r>
      <rPr>
        <sz val="11"/>
        <color theme="1"/>
        <rFont val="맑은 고딕"/>
        <family val="3"/>
        <charset val="129"/>
      </rPr>
      <t>ork</t>
    </r>
  </si>
  <si>
    <r>
      <t>Z</t>
    </r>
    <r>
      <rPr>
        <sz val="11"/>
        <color theme="1"/>
        <rFont val="맑은 고딕"/>
        <family val="3"/>
        <charset val="129"/>
      </rPr>
      <t>wischenzug</t>
    </r>
  </si>
  <si>
    <r>
      <t>P</t>
    </r>
    <r>
      <rPr>
        <sz val="11"/>
        <color theme="1"/>
        <rFont val="맑은 고딕"/>
        <family val="3"/>
        <charset val="129"/>
      </rPr>
      <t>awn Storm</t>
    </r>
  </si>
  <si>
    <t>언더 프로모션</t>
  </si>
  <si>
    <t>Under Promotion</t>
  </si>
  <si>
    <t>Promotion</t>
  </si>
  <si>
    <t>프로모션</t>
  </si>
  <si>
    <t>쭈그쯔방</t>
  </si>
  <si>
    <t>Zugzwang</t>
  </si>
  <si>
    <t>Eng</t>
  </si>
  <si>
    <r>
      <t xml:space="preserve">투사체 </t>
    </r>
    <r>
      <rPr>
        <sz val="11"/>
        <color theme="1"/>
        <rFont val="맑은 고딕"/>
        <family val="3"/>
        <charset val="129"/>
      </rPr>
      <t>+1</t>
    </r>
  </si>
  <si>
    <t>새로고침 횟수 +1</t>
  </si>
  <si>
    <r>
      <t>공격 속도</t>
    </r>
    <r>
      <rPr>
        <sz val="11"/>
        <color theme="1"/>
        <rFont val="맑은 고딕"/>
        <family val="3"/>
        <charset val="129"/>
      </rPr>
      <t xml:space="preserve"> +10%</t>
    </r>
  </si>
  <si>
    <t>스택 개념 공격력 증가</t>
  </si>
  <si>
    <t>스택 개념 공격 범위 + 공격 속도 증가</t>
  </si>
  <si>
    <t>올스탯</t>
  </si>
  <si>
    <t>핀</t>
  </si>
  <si>
    <t>Pin</t>
  </si>
  <si>
    <t>캐슬링</t>
  </si>
  <si>
    <t>Castling</t>
  </si>
  <si>
    <t>데스페라도</t>
  </si>
  <si>
    <t>스큐어</t>
  </si>
  <si>
    <t>오버로딩</t>
  </si>
  <si>
    <t>디스커버드 어택</t>
  </si>
  <si>
    <t>타입</t>
  </si>
  <si>
    <t>주무기</t>
  </si>
  <si>
    <t>보조무기</t>
  </si>
  <si>
    <t>무기</t>
  </si>
  <si>
    <t>DMG</t>
  </si>
  <si>
    <t>관통력</t>
  </si>
  <si>
    <t>공격 설명</t>
  </si>
  <si>
    <t>뱀서 채찍</t>
  </si>
  <si>
    <t>공격 범위</t>
  </si>
  <si>
    <t>발사 주기</t>
  </si>
  <si>
    <t>투사체 수</t>
  </si>
  <si>
    <t>뱀서 단검</t>
  </si>
  <si>
    <t>관통력 기준</t>
  </si>
  <si>
    <t>관통 수</t>
  </si>
  <si>
    <t>무한</t>
  </si>
  <si>
    <t>뱀서 파란지팡이</t>
  </si>
  <si>
    <t>20MTD 석궁</t>
  </si>
  <si>
    <t>투사체 크기</t>
  </si>
  <si>
    <t>넉백력</t>
  </si>
  <si>
    <t>최소 0 ~ 10</t>
  </si>
  <si>
    <t>뱀서 성서</t>
  </si>
  <si>
    <t>튕김</t>
  </si>
  <si>
    <t>속도</t>
  </si>
  <si>
    <t>기준</t>
  </si>
  <si>
    <t>비투사체형(ex 한손검 주무기)</t>
  </si>
  <si>
    <t>레이저형</t>
  </si>
  <si>
    <t>마법 영창 (코노스바 메구밍 익스플로젼)</t>
  </si>
  <si>
    <t>바닥 내려찍기</t>
  </si>
  <si>
    <t>보는 방향 길게 찌르기</t>
  </si>
  <si>
    <t>원형 휘두르기</t>
  </si>
  <si>
    <t>체크 필요</t>
  </si>
  <si>
    <t>검기</t>
  </si>
  <si>
    <t>적 처치 시 x초간 공격속도 추가 y% 증가</t>
  </si>
  <si>
    <t>뱀서 화염구</t>
  </si>
  <si>
    <t>종류</t>
  </si>
  <si>
    <t>근</t>
  </si>
  <si>
    <t>원</t>
  </si>
  <si>
    <t>더블어택</t>
  </si>
  <si>
    <t>무기 평타 구현</t>
  </si>
  <si>
    <t>ㄴ 주무기</t>
  </si>
  <si>
    <t>ㄴ 보조 무기</t>
  </si>
  <si>
    <t>무기 평타 모션 확정 및 데이터 전달</t>
  </si>
  <si>
    <t>ㄴ 이펙트 모색</t>
  </si>
  <si>
    <t>ㄴ 데이터 테이블 완성</t>
  </si>
  <si>
    <t>ㄴ 공부</t>
  </si>
  <si>
    <t>퍽 리스트 정하기</t>
  </si>
  <si>
    <t>ㄴ 세트 효과에 들어가는 퍽 효과들</t>
  </si>
  <si>
    <t>ㄴ 데이터 완성</t>
  </si>
  <si>
    <t>ㄴ 체스 효과</t>
  </si>
  <si>
    <t>ㄴ 무기 스왑 구현</t>
  </si>
  <si>
    <t>ㄴ 체스 효과 구현</t>
  </si>
  <si>
    <t>퍽 및 무기 계산기 테이블 제작</t>
  </si>
  <si>
    <t>적 종류 및 웨이브 리스트 제작</t>
  </si>
  <si>
    <t>데미지 UI 표시</t>
  </si>
  <si>
    <t>플레이어 체력 표시</t>
  </si>
  <si>
    <t>ㄴ 안될 것 같으면 일단 코기엔진</t>
  </si>
  <si>
    <t>적 종류 및 웨이브 적용</t>
  </si>
  <si>
    <t>레벨업 UI 적용</t>
  </si>
  <si>
    <t>레벨 업 UI 탐색 및 제작</t>
  </si>
  <si>
    <t>레벨 업 데이터 테이블 완성</t>
  </si>
  <si>
    <t>로비 업그레이드 데이터 테이블 제작</t>
  </si>
  <si>
    <t>Result 제작</t>
  </si>
  <si>
    <t>싱글톤 구현, 데이터 저장</t>
  </si>
  <si>
    <t>ㄴ 데이터 저장 방식 생각해보기</t>
  </si>
  <si>
    <t>스킬 리스트 및 데이터 테이블 완성</t>
  </si>
  <si>
    <t>퍽 효과(액티브형) 적용</t>
  </si>
  <si>
    <t>ㄴ 전달받은 퍽 리스트 적용(패시브형)</t>
  </si>
  <si>
    <t>게임 기획서 제작</t>
  </si>
  <si>
    <t>게임 점검</t>
  </si>
  <si>
    <t>이펙트 링크</t>
  </si>
  <si>
    <t xml:space="preserve"> </t>
  </si>
  <si>
    <t>튕기는 방패</t>
  </si>
  <si>
    <t>랜덤 위치 돌아오는 도끼(시비르 q)</t>
  </si>
  <si>
    <t>얼음을 발사하는 얼음 정령 소환(공격 쿨타임 x초, 데미지 y)</t>
  </si>
  <si>
    <t>얼음 정령의 공격 쿨타임과 데미지가 추가로 x초 감소하고, y만큼 늘어납니다.</t>
  </si>
  <si>
    <t>x초에 한번 무작위 적에게 y의 데미지를 주는 번개를 떨어뜨립니다.</t>
  </si>
  <si>
    <t>기본 공격 시 x% 확률로 y의 데미지를 주는 번개를 떨어뜨립니다.</t>
  </si>
  <si>
    <t>스킬로 가하는 피해 x% 증가</t>
  </si>
  <si>
    <t>스킬 사용 후 가하는 모든 피해량 x초간 y% 증가</t>
  </si>
  <si>
    <t>투사체 수 증가 +x</t>
  </si>
  <si>
    <t>무기를 스왑할 때 마다 x의 데미지를 주는 얼음 투사체 y개 투척</t>
  </si>
  <si>
    <t>적을 얼릴 때 마다 남은 스왑 쿨타임 x% 감소</t>
  </si>
  <si>
    <t>평타 공격 시 x% 확률로 적을 빙결시킴</t>
  </si>
  <si>
    <t>타 속성이 부여된 적을 빙결시킬 시 속성으로 입히는 피해량 x초간 y% 증가</t>
  </si>
  <si>
    <t>바람</t>
  </si>
  <si>
    <t>빙결된 적에게 가하는 피해량 x% 증가</t>
  </si>
  <si>
    <t>체력</t>
  </si>
  <si>
    <t>확산</t>
  </si>
  <si>
    <t>평타 피해량 x% 증가</t>
  </si>
  <si>
    <t>속성 피해량 x% 증가</t>
  </si>
  <si>
    <t>3초에 한번 x데미지의 낙뢰 생성</t>
  </si>
  <si>
    <t>낙뢰</t>
  </si>
  <si>
    <t>무기 교체 시 x의 데미지를 주는 번개를 떨어뜨립니다.</t>
  </si>
  <si>
    <t>연소 상태의 상대를 공격 시 x초간 평타가 가하는 피해량 y% 증가</t>
  </si>
  <si>
    <t>몸에 불이 붙으며 초당 평타 피해량의 x%(*속성피해량)의 피해를 입음</t>
  </si>
  <si>
    <t>무기 교체시 떨어뜨리는 번개의 수가 x개만큼 증가합니다</t>
  </si>
  <si>
    <t>번개를 떨어뜨리는 번개 구름을 소환합니다(공격 쿨타임 x초, 데미지 y)</t>
  </si>
  <si>
    <t>번개 구름이 복제됩니다</t>
  </si>
  <si>
    <t>스킬을 사용하지 않을 시 평타 피해량이 초당 x% 증가합니다(최대 y%)</t>
  </si>
  <si>
    <t>스킬을 사용하지 않을 시 투사체 수 +x만큼 늘어납니다</t>
  </si>
  <si>
    <t>평타 데미지 x% 증가</t>
  </si>
  <si>
    <t>x번째 평타는 투사체 +1</t>
  </si>
  <si>
    <t>투사체 적 관통 +x</t>
  </si>
  <si>
    <t>공격 범위 x%증가</t>
  </si>
  <si>
    <t>공격 범위 x% 증가</t>
  </si>
  <si>
    <t>최대 체력 +x%</t>
  </si>
  <si>
    <t>초당 체력 회복 +x</t>
  </si>
  <si>
    <t xml:space="preserve">적 처치 시 x% 확률로 +y만큼 체력 추가 회복 </t>
  </si>
  <si>
    <t>적에게 받는 피해량 반사 +x%</t>
  </si>
  <si>
    <t>무기를 스왑할 시 +x번 만큼 평타 데미지가 y% 증가합니다.</t>
  </si>
  <si>
    <t>바람지대는 적을 밀어내며 x만큼의 피해를 입힙니다</t>
  </si>
  <si>
    <t>무기 교체 시 적을 밀어내는 바람지대를 x초간 생성합니다</t>
  </si>
  <si>
    <t>이동속도 +x%</t>
  </si>
  <si>
    <t>스킬 사용 후 x초간 y%만큼 이동속도가 증가합니다.</t>
  </si>
  <si>
    <t>구르기 쿨타임이 감소합니다</t>
  </si>
  <si>
    <t>모든 피해량 증가 +x%</t>
  </si>
  <si>
    <t>골드 획득량 증가 +x%</t>
  </si>
  <si>
    <t>골드 획득량 증가 추가 +x%</t>
  </si>
  <si>
    <t>경험치 획득량 증가 +x%</t>
  </si>
  <si>
    <t>경험치 획득량 증가 추가 +x%</t>
  </si>
  <si>
    <t>구르기 거리가 증가합니다.</t>
  </si>
  <si>
    <t>Y</t>
  </si>
  <si>
    <t>X</t>
  </si>
  <si>
    <t>액티브?</t>
  </si>
  <si>
    <t>%</t>
  </si>
  <si>
    <t>sec</t>
  </si>
  <si>
    <t>증가량 유지 시간</t>
  </si>
  <si>
    <t>불꽃 링 생성</t>
  </si>
  <si>
    <t>궁극기 충전량</t>
  </si>
  <si>
    <t>액티브 유지 시간</t>
  </si>
  <si>
    <t>화염구 투척</t>
  </si>
  <si>
    <t>액티브 데미지</t>
  </si>
  <si>
    <t>액티브 데미지 측정(공격력%)</t>
  </si>
  <si>
    <t>액티브 데미지 측정</t>
  </si>
  <si>
    <t>속성 피해량(연소)</t>
  </si>
  <si>
    <t>스킬 사용 시 플레이어 주위에 x초간 유지되는 원형 불꽃 링 생성(플레이어 공격력 y%)</t>
  </si>
  <si>
    <t>Upgrade</t>
  </si>
  <si>
    <t>액티브 발동 확률</t>
  </si>
  <si>
    <t>보상</t>
  </si>
  <si>
    <t>고정</t>
  </si>
  <si>
    <t>액티브 발동 쿨타임</t>
  </si>
  <si>
    <t>액티브 투사체 수</t>
  </si>
  <si>
    <t>속성 부착</t>
  </si>
  <si>
    <t>속성 부착 확률</t>
  </si>
  <si>
    <t>속성 결합(빙결)</t>
  </si>
  <si>
    <t>소환(번개)</t>
  </si>
  <si>
    <t>소환(얼음)</t>
  </si>
  <si>
    <t>스탯 증가</t>
  </si>
  <si>
    <t>평타(조건)</t>
  </si>
  <si>
    <t>스킬 적용 형태</t>
  </si>
  <si>
    <t>Basic 강화</t>
  </si>
  <si>
    <t>스킬 미사용</t>
  </si>
  <si>
    <t>증가량 max</t>
  </si>
  <si>
    <t>없음</t>
  </si>
  <si>
    <t>Synergy</t>
  </si>
  <si>
    <t>속성</t>
  </si>
  <si>
    <t>퍽</t>
  </si>
  <si>
    <t>업그레이드</t>
  </si>
  <si>
    <t>비업글</t>
  </si>
  <si>
    <t>무속성1</t>
  </si>
  <si>
    <t>무속성2</t>
  </si>
  <si>
    <t>무속성3</t>
  </si>
  <si>
    <t>액티브 발동 횟수(평타)</t>
  </si>
  <si>
    <t>스킬 사용</t>
  </si>
  <si>
    <t>스킬 쿨타임</t>
  </si>
  <si>
    <t>피격X</t>
  </si>
  <si>
    <t>경험치 획득량</t>
  </si>
  <si>
    <t>골드 획득량</t>
  </si>
  <si>
    <t>무기 스왑 후 가하는 평타 피해량이 x초간 y%만큼 증가합니다</t>
  </si>
  <si>
    <t>무기 스왑 후 가하는 모든 피해량이 x초간 y%만큼 증가합니다</t>
  </si>
  <si>
    <t>무기 스왑 최대 쿨타임 감소량 x% 증가, 스왑 쿨타임이 y% 추가 감소</t>
  </si>
  <si>
    <t>스왑 최대 쿨타임 감소</t>
  </si>
  <si>
    <t>속성 피해량</t>
  </si>
  <si>
    <t>전체 피해량</t>
  </si>
  <si>
    <t>관통</t>
  </si>
  <si>
    <t xml:space="preserve">가하는 피해량도 +x%만큼 증가하지만, 적에게 받는 피해량도 +y%만큼 증가 </t>
  </si>
  <si>
    <t>받는 피해량</t>
  </si>
  <si>
    <t>스킬 쿨타임 x% 추가 감소, 최대 쿨타임 감소량 y% 증가</t>
  </si>
  <si>
    <t>스킬 최대 쿨타임 감소</t>
  </si>
  <si>
    <t>스킬 피해량 증가</t>
  </si>
  <si>
    <t>적 처치</t>
  </si>
  <si>
    <t>피해량 반사</t>
  </si>
  <si>
    <t>체력 회복</t>
  </si>
  <si>
    <t>액티브 조건 : 새로운 프리팹을 꺼내와서 써야하는가?</t>
  </si>
  <si>
    <t>액티브?</t>
  </si>
  <si>
    <t>증가값X</t>
  </si>
  <si>
    <t>증가 대상X</t>
  </si>
  <si>
    <t>증가 대상Y</t>
  </si>
  <si>
    <t>증가값Y</t>
  </si>
  <si>
    <t>스킬 적용 형태</t>
  </si>
  <si>
    <t>스킬 발동 조건</t>
  </si>
  <si>
    <t>쿨타임</t>
  </si>
  <si>
    <t>자동</t>
  </si>
  <si>
    <t>발동 조건</t>
  </si>
  <si>
    <t>고정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</si>
  <si>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</si>
  <si>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</si>
  <si>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</si>
  <si>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</si>
  <si>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</si>
  <si>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</si>
  <si>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</si>
  <si>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</si>
  <si>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</si>
  <si>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</si>
  <si>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</si>
  <si>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</si>
  <si>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</si>
  <si>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</si>
  <si>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</si>
  <si>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</si>
  <si>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</si>
  <si>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</si>
  <si>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</si>
  <si>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</si>
  <si>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</si>
  <si>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</si>
  <si>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</si>
  <si>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</si>
  <si>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</si>
  <si>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</si>
  <si>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</si>
  <si>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</si>
  <si>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</si>
  <si>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</si>
  <si>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</si>
  <si>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</si>
  <si>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</si>
  <si>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</si>
  <si>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</si>
  <si>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</si>
  <si>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</si>
  <si>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</si>
  <si>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</si>
  <si>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</si>
  <si>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</si>
  <si>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</si>
  <si>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</si>
  <si>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</si>
  <si>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</si>
  <si>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</si>
  <si>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</si>
  <si>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</si>
  <si>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</si>
  <si>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</si>
  <si>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</si>
  <si>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</si>
  <si>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</si>
  <si>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</si>
  <si>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</si>
  <si>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</si>
  <si>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</si>
  <si>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</si>
  <si>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</si>
  <si>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</si>
  <si>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</si>
  <si>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</si>
  <si>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</si>
  <si>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BM</t>
  </si>
  <si>
    <t>ID</t>
  </si>
  <si>
    <t>장착한 퍽</t>
  </si>
  <si>
    <t>퍽 레벨</t>
  </si>
  <si>
    <t>전체 피해량</t>
  </si>
  <si>
    <t>평타 피해량</t>
  </si>
  <si>
    <t>평타 피해량</t>
  </si>
  <si>
    <t>스킬 쿨타임</t>
  </si>
  <si>
    <t>스왑 쿨타임</t>
  </si>
  <si>
    <t>관통</t>
  </si>
  <si>
    <t>피해량 반사</t>
  </si>
  <si>
    <t>투사체 수</t>
  </si>
  <si>
    <t>받는 피해량</t>
  </si>
  <si>
    <t>치명타 확률</t>
  </si>
  <si>
    <t>자석력</t>
  </si>
  <si>
    <t>BN</t>
  </si>
  <si>
    <t>BO</t>
  </si>
  <si>
    <t>유틸</t>
  </si>
  <si>
    <t>무속성3</t>
  </si>
  <si>
    <t>무속성4</t>
  </si>
  <si>
    <t>경험치 획득 범위 증가 +x%</t>
  </si>
  <si>
    <t>액티브 유지 시간</t>
  </si>
  <si>
    <t>sec</t>
  </si>
  <si>
    <t>경험치를 획득한 이후 x초간 가하는 피해량 증가 +y%</t>
  </si>
  <si>
    <t>%</t>
  </si>
  <si>
    <t>궁극기 충전량</t>
  </si>
  <si>
    <t>속성 피해량</t>
  </si>
  <si>
    <t>공격 범위</t>
  </si>
  <si>
    <t>Boss Acce</t>
  </si>
  <si>
    <t>소환(바람)</t>
  </si>
  <si>
    <t>소환</t>
  </si>
  <si>
    <r>
      <t>N</t>
    </r>
    <r>
      <rPr>
        <sz val="11"/>
        <color theme="1"/>
        <rFont val="맑은 고딕"/>
        <family val="3"/>
        <charset val="129"/>
      </rPr>
      <t>o.</t>
    </r>
  </si>
  <si>
    <t>스킬 쿨타임(구르기)</t>
  </si>
  <si>
    <t>스킬 범위(구르기)</t>
  </si>
  <si>
    <t>번개로 상대를 공격 시 x초간 이동속도 y% 증가</t>
  </si>
  <si>
    <t>=IFERROR(INDEX($M$3:$M$11,MATCH($C17,$K$3:$K$11,0))+IFERROR(INDEX($C$3:$C$11,MATCH($C17,$K$3:$K$11,0))-1,0)*INDEX($N$3:$N$11,MATCH($C17,$K$3:$K$11,0)),0)+IFERROR(INDEX($R$3:$R$11,MATCH($C17,$P$3:$P$11,0)),0)+IFERROR(INDEX($C$3:$C$11,MATCH($C17,$P$3:$P$11,0))-1,0)*INDEX($S$3:$S$11,MATCH($C17,$P$3:$P$11,0)),0)</t>
  </si>
  <si>
    <t>공격속도 증가 x%</t>
  </si>
  <si>
    <t>평타 피해량 x%, 공격속도 y% 증가</t>
  </si>
  <si>
    <t>적에게 번개로 피해를 줄 시 공격속도가 x초간 y% 증가합니다.</t>
  </si>
  <si>
    <t>빙결된 적을 공격할 시 공격속도 x초간 y% 증가</t>
  </si>
  <si>
    <t>무기 스왑 후 공격속도가 x초간 y% 증가합니다</t>
  </si>
  <si>
    <t>적을 평타로 x회 공격 시 이동속도가 y%만큼 증가합니다(3초)</t>
  </si>
  <si>
    <t>증가 대상 모음</t>
  </si>
  <si>
    <t>기본X</t>
  </si>
  <si>
    <t>기본Y</t>
  </si>
  <si>
    <t>1포인트 당 증가량Y</t>
  </si>
  <si>
    <t>최대Y</t>
  </si>
  <si>
    <t>최대X</t>
  </si>
  <si>
    <t>1포인트 당 증가량X</t>
  </si>
  <si>
    <t>증가값 종류</t>
  </si>
  <si>
    <t>증가값</t>
  </si>
  <si>
    <r>
      <rPr>
        <sz val="11"/>
        <color theme="1"/>
        <rFont val="맑은 고딕"/>
        <family val="3"/>
        <charset val="129"/>
      </rPr>
      <t>=IFERROR(INDEX($M$3:$M$11,MATCH($C16,$K$3:$K$11,0))+IFERROR(INDEX($C$3:$C$11,MATCH($C16,$K$3:$K$11,0))-1,0)*INDEX($N$3:$N$11,MATCH($C16,$K$3:$K$11,0)),0)</t>
    </r>
  </si>
  <si>
    <t>Perk</t>
  </si>
  <si>
    <t>받는 피해량</t>
  </si>
  <si>
    <t>속성 부착 확률</t>
  </si>
  <si>
    <t>결과값</t>
  </si>
  <si>
    <r>
      <t>L</t>
    </r>
    <r>
      <rPr>
        <sz val="11"/>
        <color theme="1"/>
        <rFont val="맑은 고딕"/>
        <family val="3"/>
        <charset val="129"/>
      </rPr>
      <t>v.</t>
    </r>
  </si>
  <si>
    <t>Total</t>
  </si>
  <si>
    <t>Lobby UG2</t>
  </si>
  <si>
    <t>Weapon</t>
  </si>
  <si>
    <r>
      <t>P</t>
    </r>
    <r>
      <rPr>
        <sz val="11"/>
        <color theme="1"/>
        <rFont val="맑은 고딕"/>
        <family val="3"/>
        <charset val="129"/>
      </rPr>
      <t>erk 증가량</t>
    </r>
  </si>
  <si>
    <t>유지 시간 여부</t>
  </si>
  <si>
    <t>유지 시간</t>
  </si>
  <si>
    <t>유지시간 미포함</t>
  </si>
  <si>
    <t>Perk 증가값 나열</t>
  </si>
  <si>
    <t>Perk</t>
  </si>
  <si>
    <t>No.</t>
  </si>
  <si>
    <t>유지 시간 포함(주무기)</t>
  </si>
  <si>
    <t>Synergy01</t>
  </si>
  <si>
    <t>Synergy02</t>
  </si>
  <si>
    <t>설명</t>
  </si>
  <si>
    <t>증가 대상</t>
  </si>
  <si>
    <t>스킬 피해량</t>
  </si>
  <si>
    <t>무속성</t>
  </si>
  <si>
    <t>개수</t>
  </si>
  <si>
    <t>UG?</t>
  </si>
  <si>
    <t>속성1</t>
  </si>
  <si>
    <t>속성2</t>
  </si>
  <si>
    <t>비동일속성</t>
  </si>
  <si>
    <t>이펙트</t>
    <phoneticPr fontId="1" type="noConversion"/>
  </si>
  <si>
    <t>최대 레벨</t>
    <phoneticPr fontId="1" type="noConversion"/>
  </si>
  <si>
    <t>Perk</t>
    <phoneticPr fontId="1" type="noConversion"/>
  </si>
  <si>
    <t>No.</t>
    <phoneticPr fontId="1" type="noConversion"/>
  </si>
  <si>
    <t>자릿수</t>
    <phoneticPr fontId="1" type="noConversion"/>
  </si>
  <si>
    <t>Basic 강화</t>
    <phoneticPr fontId="1" type="noConversion"/>
  </si>
  <si>
    <t xml:space="preserve">무기당 필요 포인트 </t>
    <phoneticPr fontId="1" type="noConversion"/>
  </si>
  <si>
    <t>포인트 합계</t>
    <phoneticPr fontId="1" type="noConversion"/>
  </si>
  <si>
    <t>스킬 사용</t>
    <phoneticPr fontId="1" type="noConversion"/>
  </si>
  <si>
    <t>액티브 데미지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</si>
</sst>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79989013336588644"/>
        <bgColor rgb="FF000000"/>
      </patternFill>
    </fill>
    <fill>
      <patternFill patternType="solid">
        <fgColor theme="9" tint="0.7998901333658864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7" tint="0.79989013336588644"/>
        <bgColor rgb="FF000000"/>
      </patternFill>
    </fill>
    <fill>
      <patternFill patternType="solid">
        <fgColor theme="5" tint="0.79992065187536243"/>
        <bgColor rgb="FF000000"/>
      </patternFill>
    </fill>
    <fill>
      <patternFill patternType="solid">
        <fgColor theme="7" tint="0.79992065187536243"/>
        <bgColor rgb="FF000000"/>
      </patternFill>
    </fill>
    <fill>
      <patternFill patternType="solid">
        <fgColor theme="9" tint="0.7999206518753624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79995117038483843"/>
        <bgColor rgb="FF000000"/>
      </patternFill>
    </fill>
    <fill>
      <patternFill patternType="solid">
        <fgColor theme="8" tint="0.7999511703848384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8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5" fillId="6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12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0" xfId="0" quotePrefix="1">
      <alignment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5" fillId="20" borderId="6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6" fillId="21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11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7" borderId="2" xfId="0" applyFont="1" applyFill="1" applyBorder="1" applyAlignment="1">
      <alignment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59">
    <dxf>
      <font>
        <color rgb="FF000000"/>
      </font>
      <fill>
        <patternFill>
          <bgColor rgb="FFFCCC00"/>
        </patternFill>
      </fill>
    </dxf>
    <dxf>
      <font>
        <color rgb="FFFFFFFF"/>
      </font>
      <fill>
        <patternFill>
          <bgColor rgb="FF003A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b/>
        <color theme="5"/>
      </font>
      <fill>
        <patternFill patternType="solid">
          <fgColor rgb="FF000000"/>
          <bgColor theme="2" tint="-9.9978637043366805E-2"/>
        </patternFill>
      </fill>
    </dxf>
    <dxf>
      <font>
        <color theme="1"/>
      </font>
    </dxf>
    <dxf>
      <font>
        <b/>
        <color theme="5"/>
      </font>
      <fill>
        <patternFill patternType="solid">
          <fgColor rgb="FF000000"/>
          <bgColor theme="2" tint="-9.9978637043366805E-2"/>
        </patternFill>
      </fill>
    </dxf>
    <dxf>
      <font>
        <color theme="1"/>
      </font>
    </dxf>
    <dxf>
      <font>
        <b/>
        <color theme="5"/>
      </font>
      <fill>
        <patternFill patternType="solid">
          <fgColor rgb="FF000000"/>
          <bgColor theme="0" tint="-0.14999847407452621"/>
        </patternFill>
      </fill>
    </dxf>
    <dxf>
      <font>
        <b/>
      </font>
    </dxf>
    <dxf>
      <font>
        <b/>
        <color theme="5"/>
      </font>
      <fill>
        <patternFill patternType="solid">
          <fgColor rgb="FF000000"/>
          <bgColor theme="0" tint="-0.14999847407452621"/>
        </patternFill>
      </fill>
    </dxf>
    <dxf>
      <font>
        <b/>
      </font>
    </dxf>
    <dxf>
      <fill>
        <patternFill patternType="solid">
          <fgColor rgb="FF000000"/>
          <bgColor theme="5" tint="0.79992065187536243"/>
        </patternFill>
      </fill>
    </dxf>
    <dxf>
      <fill>
        <patternFill patternType="solid">
          <fgColor rgb="FF000000"/>
          <bgColor theme="5" tint="0.79992065187536243"/>
        </patternFill>
      </fill>
    </dxf>
    <dxf>
      <fill>
        <patternFill patternType="solid">
          <fgColor rgb="FF000000"/>
          <bgColor theme="5" tint="0.79992065187536243"/>
        </patternFill>
      </fill>
    </dxf>
    <dxf>
      <fill>
        <patternFill patternType="solid">
          <fgColor rgb="FF000000"/>
          <bgColor theme="5" tint="0.79992065187536243"/>
        </patternFill>
      </fill>
    </dxf>
    <dxf>
      <fill>
        <patternFill patternType="solid">
          <fgColor rgb="FF000000"/>
          <bgColor theme="5" tint="0.79992065187536243"/>
        </patternFill>
      </fill>
    </dxf>
    <dxf>
      <fill>
        <patternFill>
          <bgColor theme="9" tint="0.79992065187536243"/>
        </patternFill>
      </fill>
    </dxf>
    <dxf>
      <fill>
        <patternFill patternType="solid">
          <fgColor rgb="FF000000"/>
          <bgColor theme="9" tint="0.79992065187536243"/>
        </patternFill>
      </fill>
    </dxf>
    <dxf>
      <fill>
        <patternFill patternType="solid">
          <fgColor rgb="FF000000"/>
          <bgColor theme="9" tint="0.79992065187536243"/>
        </patternFill>
      </fill>
    </dxf>
    <dxf>
      <fill>
        <patternFill patternType="solid">
          <fgColor rgb="FF000000"/>
          <bgColor theme="9" tint="0.79992065187536243"/>
        </patternFill>
      </fill>
    </dxf>
    <dxf>
      <fill>
        <patternFill patternType="solid">
          <fgColor rgb="FF000000"/>
          <bgColor theme="9" tint="0.79992065187536243"/>
        </patternFill>
      </fill>
    </dxf>
    <dxf>
      <fill>
        <patternFill patternType="solid">
          <fgColor rgb="FF000000"/>
          <bgColor theme="7" tint="0.79992065187536243"/>
        </patternFill>
      </fill>
    </dxf>
    <dxf>
      <fill>
        <patternFill patternType="solid">
          <fgColor rgb="FF000000"/>
          <bgColor theme="7" tint="0.79992065187536243"/>
        </patternFill>
      </fill>
    </dxf>
    <dxf>
      <fill>
        <patternFill patternType="solid">
          <fgColor rgb="FF000000"/>
          <bgColor theme="7" tint="0.79992065187536243"/>
        </patternFill>
      </fill>
    </dxf>
    <dxf>
      <fill>
        <patternFill patternType="solid">
          <fgColor rgb="FF000000"/>
          <bgColor theme="0" tint="-4.9989318521683403E-2"/>
        </patternFill>
      </fill>
    </dxf>
    <dxf>
      <fill>
        <patternFill patternType="solid">
          <fgColor rgb="FF000000"/>
          <bgColor theme="0" tint="-4.9989318521683403E-2"/>
        </patternFill>
      </fill>
    </dxf>
    <dxf>
      <font>
        <color theme="1"/>
      </font>
    </dxf>
    <dxf>
      <font>
        <color theme="1"/>
      </font>
    </dxf>
    <dxf>
      <font>
        <b/>
        <color theme="5"/>
      </font>
      <fill>
        <patternFill patternType="solid">
          <fgColor rgb="FF000000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c:style val="2"/>
  <c:chart>
    <c:title>
      <c:tx>
        <c:rich>
          <a:bodyPr rot="0" vert="horz" anchor="ctr" anchorCtr="1"/>
          <a:lstStyle/>
          <a:p>
            <a:pPr algn="ctr">
              <a:defRPr sz="1400" b="1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1" i="0" u="none" baseline="0">
                <a:solidFill>
                  <a:srgbClr val="D9D9D9"/>
                </a:solidFill>
                <a:latin typeface="맑은 고딕"/>
                <a:ea typeface="맑은 고딕"/>
              </a:rPr>
              <a:t>플레이어 요구 경험치</a:t>
            </a:r>
          </a:p>
        </c:rich>
      </c:tx>
      <c:overlay val="0"/>
      <c:spPr>
        <a:noFill/>
        <a:ln>
          <a:noFill/>
          <a:round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Player_NeedExp!$E$12</c:f>
              <c:strCache>
                <c:ptCount val="1"/>
              </c:strCache>
            </c:strRef>
          </c:tx>
          <c:spPr>
            <a:ln w="22225" cap="flat">
              <a:solidFill>
                <a:srgbClr val="5B9BD5">
                  <a:alpha val="95294"/>
                </a:srgbClr>
              </a:solidFill>
              <a:round/>
            </a:ln>
            <a:effectLst>
              <a:glow rad="139700">
                <a:schemeClr val="accent1">
                  <a:satMod val="175000"/>
                  <a:alpha val="13737"/>
                </a:schemeClr>
              </a:glow>
            </a:effectLst>
          </c:spPr>
          <c:marker>
            <c:symbol val="none"/>
          </c:marker>
          <c:dPt>
            <c:idx val="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BB84-440D-BF43-09F85D05E6BC}"/>
              </c:ext>
            </c:extLst>
          </c:dPt>
          <c:dPt>
            <c:idx val="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BB84-440D-BF43-09F85D05E6BC}"/>
              </c:ext>
            </c:extLst>
          </c:dPt>
          <c:dPt>
            <c:idx val="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BB84-440D-BF43-09F85D05E6BC}"/>
              </c:ext>
            </c:extLst>
          </c:dPt>
          <c:dPt>
            <c:idx val="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7-BB84-440D-BF43-09F85D05E6BC}"/>
              </c:ext>
            </c:extLst>
          </c:dPt>
          <c:dPt>
            <c:idx val="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9-BB84-440D-BF43-09F85D05E6BC}"/>
              </c:ext>
            </c:extLst>
          </c:dPt>
          <c:dPt>
            <c:idx val="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B-BB84-440D-BF43-09F85D05E6BC}"/>
              </c:ext>
            </c:extLst>
          </c:dPt>
          <c:dPt>
            <c:idx val="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D-BB84-440D-BF43-09F85D05E6BC}"/>
              </c:ext>
            </c:extLst>
          </c:dPt>
          <c:dPt>
            <c:idx val="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F-BB84-440D-BF43-09F85D05E6BC}"/>
              </c:ext>
            </c:extLst>
          </c:dPt>
          <c:dPt>
            <c:idx val="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1-BB84-440D-BF43-09F85D05E6BC}"/>
              </c:ext>
            </c:extLst>
          </c:dPt>
          <c:dPt>
            <c:idx val="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3-BB84-440D-BF43-09F85D05E6BC}"/>
              </c:ext>
            </c:extLst>
          </c:dPt>
          <c:dPt>
            <c:idx val="1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5-BB84-440D-BF43-09F85D05E6BC}"/>
              </c:ext>
            </c:extLst>
          </c:dPt>
          <c:dPt>
            <c:idx val="1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7-BB84-440D-BF43-09F85D05E6BC}"/>
              </c:ext>
            </c:extLst>
          </c:dPt>
          <c:dPt>
            <c:idx val="1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9-BB84-440D-BF43-09F85D05E6BC}"/>
              </c:ext>
            </c:extLst>
          </c:dPt>
          <c:dPt>
            <c:idx val="1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B-BB84-440D-BF43-09F85D05E6BC}"/>
              </c:ext>
            </c:extLst>
          </c:dPt>
          <c:dPt>
            <c:idx val="1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D-BB84-440D-BF43-09F85D05E6BC}"/>
              </c:ext>
            </c:extLst>
          </c:dPt>
          <c:dPt>
            <c:idx val="1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1F-BB84-440D-BF43-09F85D05E6BC}"/>
              </c:ext>
            </c:extLst>
          </c:dPt>
          <c:dPt>
            <c:idx val="1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1-BB84-440D-BF43-09F85D05E6BC}"/>
              </c:ext>
            </c:extLst>
          </c:dPt>
          <c:dPt>
            <c:idx val="1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3-BB84-440D-BF43-09F85D05E6BC}"/>
              </c:ext>
            </c:extLst>
          </c:dPt>
          <c:dPt>
            <c:idx val="1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5-BB84-440D-BF43-09F85D05E6BC}"/>
              </c:ext>
            </c:extLst>
          </c:dPt>
          <c:dPt>
            <c:idx val="1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7-BB84-440D-BF43-09F85D05E6BC}"/>
              </c:ext>
            </c:extLst>
          </c:dPt>
          <c:dPt>
            <c:idx val="2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9-BB84-440D-BF43-09F85D05E6BC}"/>
              </c:ext>
            </c:extLst>
          </c:dPt>
          <c:dPt>
            <c:idx val="2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B-BB84-440D-BF43-09F85D05E6BC}"/>
              </c:ext>
            </c:extLst>
          </c:dPt>
          <c:dPt>
            <c:idx val="2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D-BB84-440D-BF43-09F85D05E6BC}"/>
              </c:ext>
            </c:extLst>
          </c:dPt>
          <c:dPt>
            <c:idx val="2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2F-BB84-440D-BF43-09F85D05E6BC}"/>
              </c:ext>
            </c:extLst>
          </c:dPt>
          <c:dPt>
            <c:idx val="2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1-BB84-440D-BF43-09F85D05E6BC}"/>
              </c:ext>
            </c:extLst>
          </c:dPt>
          <c:dPt>
            <c:idx val="2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3-BB84-440D-BF43-09F85D05E6BC}"/>
              </c:ext>
            </c:extLst>
          </c:dPt>
          <c:dPt>
            <c:idx val="2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5-BB84-440D-BF43-09F85D05E6BC}"/>
              </c:ext>
            </c:extLst>
          </c:dPt>
          <c:dPt>
            <c:idx val="2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7-BB84-440D-BF43-09F85D05E6BC}"/>
              </c:ext>
            </c:extLst>
          </c:dPt>
          <c:dPt>
            <c:idx val="2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9-BB84-440D-BF43-09F85D05E6BC}"/>
              </c:ext>
            </c:extLst>
          </c:dPt>
          <c:dPt>
            <c:idx val="2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B-BB84-440D-BF43-09F85D05E6BC}"/>
              </c:ext>
            </c:extLst>
          </c:dPt>
          <c:dPt>
            <c:idx val="3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D-BB84-440D-BF43-09F85D05E6BC}"/>
              </c:ext>
            </c:extLst>
          </c:dPt>
          <c:dPt>
            <c:idx val="3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3F-BB84-440D-BF43-09F85D05E6BC}"/>
              </c:ext>
            </c:extLst>
          </c:dPt>
          <c:dPt>
            <c:idx val="3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1-BB84-440D-BF43-09F85D05E6BC}"/>
              </c:ext>
            </c:extLst>
          </c:dPt>
          <c:dPt>
            <c:idx val="3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3-BB84-440D-BF43-09F85D05E6BC}"/>
              </c:ext>
            </c:extLst>
          </c:dPt>
          <c:dPt>
            <c:idx val="3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5-BB84-440D-BF43-09F85D05E6BC}"/>
              </c:ext>
            </c:extLst>
          </c:dPt>
          <c:dPt>
            <c:idx val="3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7-BB84-440D-BF43-09F85D05E6BC}"/>
              </c:ext>
            </c:extLst>
          </c:dPt>
          <c:dPt>
            <c:idx val="3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9-BB84-440D-BF43-09F85D05E6BC}"/>
              </c:ext>
            </c:extLst>
          </c:dPt>
          <c:dPt>
            <c:idx val="3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B-BB84-440D-BF43-09F85D05E6BC}"/>
              </c:ext>
            </c:extLst>
          </c:dPt>
          <c:dPt>
            <c:idx val="3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D-BB84-440D-BF43-09F85D05E6BC}"/>
              </c:ext>
            </c:extLst>
          </c:dPt>
          <c:dPt>
            <c:idx val="3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4F-BB84-440D-BF43-09F85D05E6BC}"/>
              </c:ext>
            </c:extLst>
          </c:dPt>
          <c:dPt>
            <c:idx val="4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1-BB84-440D-BF43-09F85D05E6BC}"/>
              </c:ext>
            </c:extLst>
          </c:dPt>
          <c:dPt>
            <c:idx val="4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3-BB84-440D-BF43-09F85D05E6BC}"/>
              </c:ext>
            </c:extLst>
          </c:dPt>
          <c:dPt>
            <c:idx val="4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5-BB84-440D-BF43-09F85D05E6BC}"/>
              </c:ext>
            </c:extLst>
          </c:dPt>
          <c:dPt>
            <c:idx val="4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7-BB84-440D-BF43-09F85D05E6BC}"/>
              </c:ext>
            </c:extLst>
          </c:dPt>
          <c:dPt>
            <c:idx val="4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9-BB84-440D-BF43-09F85D05E6BC}"/>
              </c:ext>
            </c:extLst>
          </c:dPt>
          <c:dPt>
            <c:idx val="4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B-BB84-440D-BF43-09F85D05E6BC}"/>
              </c:ext>
            </c:extLst>
          </c:dPt>
          <c:dPt>
            <c:idx val="4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D-BB84-440D-BF43-09F85D05E6BC}"/>
              </c:ext>
            </c:extLst>
          </c:dPt>
          <c:dPt>
            <c:idx val="4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5F-BB84-440D-BF43-09F85D05E6BC}"/>
              </c:ext>
            </c:extLst>
          </c:dPt>
          <c:dPt>
            <c:idx val="4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1-BB84-440D-BF43-09F85D05E6BC}"/>
              </c:ext>
            </c:extLst>
          </c:dPt>
          <c:dPt>
            <c:idx val="4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3-BB84-440D-BF43-09F85D05E6BC}"/>
              </c:ext>
            </c:extLst>
          </c:dPt>
          <c:dPt>
            <c:idx val="5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5-BB84-440D-BF43-09F85D05E6BC}"/>
              </c:ext>
            </c:extLst>
          </c:dPt>
          <c:dPt>
            <c:idx val="5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7-BB84-440D-BF43-09F85D05E6BC}"/>
              </c:ext>
            </c:extLst>
          </c:dPt>
          <c:dPt>
            <c:idx val="5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9-BB84-440D-BF43-09F85D05E6BC}"/>
              </c:ext>
            </c:extLst>
          </c:dPt>
          <c:dPt>
            <c:idx val="5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B-BB84-440D-BF43-09F85D05E6BC}"/>
              </c:ext>
            </c:extLst>
          </c:dPt>
          <c:dPt>
            <c:idx val="5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D-BB84-440D-BF43-09F85D05E6BC}"/>
              </c:ext>
            </c:extLst>
          </c:dPt>
          <c:dPt>
            <c:idx val="5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6F-BB84-440D-BF43-09F85D05E6BC}"/>
              </c:ext>
            </c:extLst>
          </c:dPt>
          <c:dPt>
            <c:idx val="5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1-BB84-440D-BF43-09F85D05E6BC}"/>
              </c:ext>
            </c:extLst>
          </c:dPt>
          <c:dPt>
            <c:idx val="5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3-BB84-440D-BF43-09F85D05E6BC}"/>
              </c:ext>
            </c:extLst>
          </c:dPt>
          <c:dPt>
            <c:idx val="5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5-BB84-440D-BF43-09F85D05E6BC}"/>
              </c:ext>
            </c:extLst>
          </c:dPt>
          <c:dPt>
            <c:idx val="5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7-BB84-440D-BF43-09F85D05E6BC}"/>
              </c:ext>
            </c:extLst>
          </c:dPt>
          <c:dPt>
            <c:idx val="6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9-BB84-440D-BF43-09F85D05E6BC}"/>
              </c:ext>
            </c:extLst>
          </c:dPt>
          <c:dPt>
            <c:idx val="6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B-BB84-440D-BF43-09F85D05E6BC}"/>
              </c:ext>
            </c:extLst>
          </c:dPt>
          <c:dPt>
            <c:idx val="6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D-BB84-440D-BF43-09F85D05E6BC}"/>
              </c:ext>
            </c:extLst>
          </c:dPt>
          <c:dPt>
            <c:idx val="6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7F-BB84-440D-BF43-09F85D05E6BC}"/>
              </c:ext>
            </c:extLst>
          </c:dPt>
          <c:dPt>
            <c:idx val="6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1-BB84-440D-BF43-09F85D05E6BC}"/>
              </c:ext>
            </c:extLst>
          </c:dPt>
          <c:dPt>
            <c:idx val="6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3-BB84-440D-BF43-09F85D05E6BC}"/>
              </c:ext>
            </c:extLst>
          </c:dPt>
          <c:dPt>
            <c:idx val="6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5-BB84-440D-BF43-09F85D05E6BC}"/>
              </c:ext>
            </c:extLst>
          </c:dPt>
          <c:dPt>
            <c:idx val="6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7-BB84-440D-BF43-09F85D05E6BC}"/>
              </c:ext>
            </c:extLst>
          </c:dPt>
          <c:dPt>
            <c:idx val="6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9-BB84-440D-BF43-09F85D05E6BC}"/>
              </c:ext>
            </c:extLst>
          </c:dPt>
          <c:dPt>
            <c:idx val="6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B-BB84-440D-BF43-09F85D05E6BC}"/>
              </c:ext>
            </c:extLst>
          </c:dPt>
          <c:dPt>
            <c:idx val="7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D-BB84-440D-BF43-09F85D05E6BC}"/>
              </c:ext>
            </c:extLst>
          </c:dPt>
          <c:dPt>
            <c:idx val="7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8F-BB84-440D-BF43-09F85D05E6BC}"/>
              </c:ext>
            </c:extLst>
          </c:dPt>
          <c:dPt>
            <c:idx val="7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1-BB84-440D-BF43-09F85D05E6BC}"/>
              </c:ext>
            </c:extLst>
          </c:dPt>
          <c:dPt>
            <c:idx val="7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3-BB84-440D-BF43-09F85D05E6BC}"/>
              </c:ext>
            </c:extLst>
          </c:dPt>
          <c:dPt>
            <c:idx val="7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5-BB84-440D-BF43-09F85D05E6BC}"/>
              </c:ext>
            </c:extLst>
          </c:dPt>
          <c:dPt>
            <c:idx val="7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7-BB84-440D-BF43-09F85D05E6BC}"/>
              </c:ext>
            </c:extLst>
          </c:dPt>
          <c:dPt>
            <c:idx val="7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9-BB84-440D-BF43-09F85D05E6BC}"/>
              </c:ext>
            </c:extLst>
          </c:dPt>
          <c:dPt>
            <c:idx val="7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B-BB84-440D-BF43-09F85D05E6BC}"/>
              </c:ext>
            </c:extLst>
          </c:dPt>
          <c:dPt>
            <c:idx val="7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D-BB84-440D-BF43-09F85D05E6BC}"/>
              </c:ext>
            </c:extLst>
          </c:dPt>
          <c:dPt>
            <c:idx val="7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9F-BB84-440D-BF43-09F85D05E6BC}"/>
              </c:ext>
            </c:extLst>
          </c:dPt>
          <c:dPt>
            <c:idx val="8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1-BB84-440D-BF43-09F85D05E6BC}"/>
              </c:ext>
            </c:extLst>
          </c:dPt>
          <c:dPt>
            <c:idx val="8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3-BB84-440D-BF43-09F85D05E6BC}"/>
              </c:ext>
            </c:extLst>
          </c:dPt>
          <c:dPt>
            <c:idx val="8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5-BB84-440D-BF43-09F85D05E6BC}"/>
              </c:ext>
            </c:extLst>
          </c:dPt>
          <c:dPt>
            <c:idx val="8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7-BB84-440D-BF43-09F85D05E6BC}"/>
              </c:ext>
            </c:extLst>
          </c:dPt>
          <c:dPt>
            <c:idx val="8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9-BB84-440D-BF43-09F85D05E6BC}"/>
              </c:ext>
            </c:extLst>
          </c:dPt>
          <c:dPt>
            <c:idx val="8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B-BB84-440D-BF43-09F85D05E6BC}"/>
              </c:ext>
            </c:extLst>
          </c:dPt>
          <c:dPt>
            <c:idx val="8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D-BB84-440D-BF43-09F85D05E6BC}"/>
              </c:ext>
            </c:extLst>
          </c:dPt>
          <c:dPt>
            <c:idx val="8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AF-BB84-440D-BF43-09F85D05E6BC}"/>
              </c:ext>
            </c:extLst>
          </c:dPt>
          <c:dPt>
            <c:idx val="8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1-BB84-440D-BF43-09F85D05E6BC}"/>
              </c:ext>
            </c:extLst>
          </c:dPt>
          <c:dPt>
            <c:idx val="8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3-BB84-440D-BF43-09F85D05E6BC}"/>
              </c:ext>
            </c:extLst>
          </c:dPt>
          <c:dPt>
            <c:idx val="9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5-BB84-440D-BF43-09F85D05E6BC}"/>
              </c:ext>
            </c:extLst>
          </c:dPt>
          <c:dPt>
            <c:idx val="9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7-BB84-440D-BF43-09F85D05E6BC}"/>
              </c:ext>
            </c:extLst>
          </c:dPt>
          <c:dPt>
            <c:idx val="9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9-BB84-440D-BF43-09F85D05E6BC}"/>
              </c:ext>
            </c:extLst>
          </c:dPt>
          <c:dPt>
            <c:idx val="9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B-BB84-440D-BF43-09F85D05E6BC}"/>
              </c:ext>
            </c:extLst>
          </c:dPt>
          <c:dPt>
            <c:idx val="9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D-BB84-440D-BF43-09F85D05E6BC}"/>
              </c:ext>
            </c:extLst>
          </c:dPt>
          <c:dPt>
            <c:idx val="9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BF-BB84-440D-BF43-09F85D05E6BC}"/>
              </c:ext>
            </c:extLst>
          </c:dPt>
          <c:dPt>
            <c:idx val="9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1-BB84-440D-BF43-09F85D05E6BC}"/>
              </c:ext>
            </c:extLst>
          </c:dPt>
          <c:dPt>
            <c:idx val="9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3-BB84-440D-BF43-09F85D05E6BC}"/>
              </c:ext>
            </c:extLst>
          </c:dPt>
          <c:dPt>
            <c:idx val="9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5-BB84-440D-BF43-09F85D05E6BC}"/>
              </c:ext>
            </c:extLst>
          </c:dPt>
          <c:dPt>
            <c:idx val="9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7-BB84-440D-BF43-09F85D05E6BC}"/>
              </c:ext>
            </c:extLst>
          </c:dPt>
          <c:dPt>
            <c:idx val="10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9-BB84-440D-BF43-09F85D05E6BC}"/>
              </c:ext>
            </c:extLst>
          </c:dPt>
          <c:dPt>
            <c:idx val="10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B-BB84-440D-BF43-09F85D05E6BC}"/>
              </c:ext>
            </c:extLst>
          </c:dPt>
          <c:dPt>
            <c:idx val="10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D-BB84-440D-BF43-09F85D05E6BC}"/>
              </c:ext>
            </c:extLst>
          </c:dPt>
          <c:dPt>
            <c:idx val="10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CF-BB84-440D-BF43-09F85D05E6BC}"/>
              </c:ext>
            </c:extLst>
          </c:dPt>
          <c:dPt>
            <c:idx val="10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1-BB84-440D-BF43-09F85D05E6BC}"/>
              </c:ext>
            </c:extLst>
          </c:dPt>
          <c:dPt>
            <c:idx val="10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3-BB84-440D-BF43-09F85D05E6BC}"/>
              </c:ext>
            </c:extLst>
          </c:dPt>
          <c:dPt>
            <c:idx val="10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5-BB84-440D-BF43-09F85D05E6BC}"/>
              </c:ext>
            </c:extLst>
          </c:dPt>
          <c:dPt>
            <c:idx val="10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7-BB84-440D-BF43-09F85D05E6BC}"/>
              </c:ext>
            </c:extLst>
          </c:dPt>
          <c:dPt>
            <c:idx val="10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9-BB84-440D-BF43-09F85D05E6BC}"/>
              </c:ext>
            </c:extLst>
          </c:dPt>
          <c:dPt>
            <c:idx val="10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B-BB84-440D-BF43-09F85D05E6BC}"/>
              </c:ext>
            </c:extLst>
          </c:dPt>
          <c:dPt>
            <c:idx val="11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D-BB84-440D-BF43-09F85D05E6BC}"/>
              </c:ext>
            </c:extLst>
          </c:dPt>
          <c:dPt>
            <c:idx val="11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DF-BB84-440D-BF43-09F85D05E6BC}"/>
              </c:ext>
            </c:extLst>
          </c:dPt>
          <c:dPt>
            <c:idx val="11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1-BB84-440D-BF43-09F85D05E6BC}"/>
              </c:ext>
            </c:extLst>
          </c:dPt>
          <c:dPt>
            <c:idx val="11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3-BB84-440D-BF43-09F85D05E6BC}"/>
              </c:ext>
            </c:extLst>
          </c:dPt>
          <c:dPt>
            <c:idx val="11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5-BB84-440D-BF43-09F85D05E6BC}"/>
              </c:ext>
            </c:extLst>
          </c:dPt>
          <c:dPt>
            <c:idx val="11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7-BB84-440D-BF43-09F85D05E6BC}"/>
              </c:ext>
            </c:extLst>
          </c:dPt>
          <c:dPt>
            <c:idx val="11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9-BB84-440D-BF43-09F85D05E6BC}"/>
              </c:ext>
            </c:extLst>
          </c:dPt>
          <c:dPt>
            <c:idx val="11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B-BB84-440D-BF43-09F85D05E6BC}"/>
              </c:ext>
            </c:extLst>
          </c:dPt>
          <c:dPt>
            <c:idx val="11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D-BB84-440D-BF43-09F85D05E6BC}"/>
              </c:ext>
            </c:extLst>
          </c:dPt>
          <c:dPt>
            <c:idx val="11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EF-BB84-440D-BF43-09F85D05E6BC}"/>
              </c:ext>
            </c:extLst>
          </c:dPt>
          <c:dPt>
            <c:idx val="12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1-BB84-440D-BF43-09F85D05E6BC}"/>
              </c:ext>
            </c:extLst>
          </c:dPt>
          <c:dPt>
            <c:idx val="12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3-BB84-440D-BF43-09F85D05E6BC}"/>
              </c:ext>
            </c:extLst>
          </c:dPt>
          <c:dPt>
            <c:idx val="12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5-BB84-440D-BF43-09F85D05E6BC}"/>
              </c:ext>
            </c:extLst>
          </c:dPt>
          <c:dPt>
            <c:idx val="12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7-BB84-440D-BF43-09F85D05E6BC}"/>
              </c:ext>
            </c:extLst>
          </c:dPt>
          <c:dPt>
            <c:idx val="12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9-BB84-440D-BF43-09F85D05E6BC}"/>
              </c:ext>
            </c:extLst>
          </c:dPt>
          <c:dPt>
            <c:idx val="12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B-BB84-440D-BF43-09F85D05E6BC}"/>
              </c:ext>
            </c:extLst>
          </c:dPt>
          <c:dPt>
            <c:idx val="12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D-BB84-440D-BF43-09F85D05E6BC}"/>
              </c:ext>
            </c:extLst>
          </c:dPt>
          <c:dPt>
            <c:idx val="12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FF-BB84-440D-BF43-09F85D05E6BC}"/>
              </c:ext>
            </c:extLst>
          </c:dPt>
          <c:dPt>
            <c:idx val="12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1-BB84-440D-BF43-09F85D05E6BC}"/>
              </c:ext>
            </c:extLst>
          </c:dPt>
          <c:dPt>
            <c:idx val="12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3-BB84-440D-BF43-09F85D05E6BC}"/>
              </c:ext>
            </c:extLst>
          </c:dPt>
          <c:dPt>
            <c:idx val="13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5-BB84-440D-BF43-09F85D05E6BC}"/>
              </c:ext>
            </c:extLst>
          </c:dPt>
          <c:dPt>
            <c:idx val="13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7-BB84-440D-BF43-09F85D05E6BC}"/>
              </c:ext>
            </c:extLst>
          </c:dPt>
          <c:dPt>
            <c:idx val="13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9-BB84-440D-BF43-09F85D05E6BC}"/>
              </c:ext>
            </c:extLst>
          </c:dPt>
          <c:dPt>
            <c:idx val="13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B-BB84-440D-BF43-09F85D05E6BC}"/>
              </c:ext>
            </c:extLst>
          </c:dPt>
          <c:dPt>
            <c:idx val="13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D-BB84-440D-BF43-09F85D05E6BC}"/>
              </c:ext>
            </c:extLst>
          </c:dPt>
          <c:dPt>
            <c:idx val="13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0F-BB84-440D-BF43-09F85D05E6BC}"/>
              </c:ext>
            </c:extLst>
          </c:dPt>
          <c:dPt>
            <c:idx val="13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1-BB84-440D-BF43-09F85D05E6BC}"/>
              </c:ext>
            </c:extLst>
          </c:dPt>
          <c:dPt>
            <c:idx val="13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3-BB84-440D-BF43-09F85D05E6BC}"/>
              </c:ext>
            </c:extLst>
          </c:dPt>
          <c:dPt>
            <c:idx val="13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5-BB84-440D-BF43-09F85D05E6BC}"/>
              </c:ext>
            </c:extLst>
          </c:dPt>
          <c:dPt>
            <c:idx val="13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7-BB84-440D-BF43-09F85D05E6BC}"/>
              </c:ext>
            </c:extLst>
          </c:dPt>
          <c:dPt>
            <c:idx val="14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9-BB84-440D-BF43-09F85D05E6BC}"/>
              </c:ext>
            </c:extLst>
          </c:dPt>
          <c:dPt>
            <c:idx val="14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B-BB84-440D-BF43-09F85D05E6BC}"/>
              </c:ext>
            </c:extLst>
          </c:dPt>
          <c:dPt>
            <c:idx val="14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D-BB84-440D-BF43-09F85D05E6BC}"/>
              </c:ext>
            </c:extLst>
          </c:dPt>
          <c:dPt>
            <c:idx val="14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1F-BB84-440D-BF43-09F85D05E6BC}"/>
              </c:ext>
            </c:extLst>
          </c:dPt>
          <c:dPt>
            <c:idx val="14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1-BB84-440D-BF43-09F85D05E6BC}"/>
              </c:ext>
            </c:extLst>
          </c:dPt>
          <c:dPt>
            <c:idx val="14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3-BB84-440D-BF43-09F85D05E6BC}"/>
              </c:ext>
            </c:extLst>
          </c:dPt>
          <c:dPt>
            <c:idx val="14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5-BB84-440D-BF43-09F85D05E6BC}"/>
              </c:ext>
            </c:extLst>
          </c:dPt>
          <c:dPt>
            <c:idx val="14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7-BB84-440D-BF43-09F85D05E6BC}"/>
              </c:ext>
            </c:extLst>
          </c:dPt>
          <c:dPt>
            <c:idx val="14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9-BB84-440D-BF43-09F85D05E6BC}"/>
              </c:ext>
            </c:extLst>
          </c:dPt>
          <c:dPt>
            <c:idx val="14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B-BB84-440D-BF43-09F85D05E6BC}"/>
              </c:ext>
            </c:extLst>
          </c:dPt>
          <c:dPt>
            <c:idx val="15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D-BB84-440D-BF43-09F85D05E6BC}"/>
              </c:ext>
            </c:extLst>
          </c:dPt>
          <c:dPt>
            <c:idx val="15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2F-BB84-440D-BF43-09F85D05E6BC}"/>
              </c:ext>
            </c:extLst>
          </c:dPt>
          <c:dPt>
            <c:idx val="15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1-BB84-440D-BF43-09F85D05E6BC}"/>
              </c:ext>
            </c:extLst>
          </c:dPt>
          <c:dPt>
            <c:idx val="15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3-BB84-440D-BF43-09F85D05E6BC}"/>
              </c:ext>
            </c:extLst>
          </c:dPt>
          <c:dPt>
            <c:idx val="15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5-BB84-440D-BF43-09F85D05E6BC}"/>
              </c:ext>
            </c:extLst>
          </c:dPt>
          <c:dPt>
            <c:idx val="15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7-BB84-440D-BF43-09F85D05E6BC}"/>
              </c:ext>
            </c:extLst>
          </c:dPt>
          <c:dPt>
            <c:idx val="15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9-BB84-440D-BF43-09F85D05E6BC}"/>
              </c:ext>
            </c:extLst>
          </c:dPt>
          <c:dPt>
            <c:idx val="15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B-BB84-440D-BF43-09F85D05E6BC}"/>
              </c:ext>
            </c:extLst>
          </c:dPt>
          <c:dPt>
            <c:idx val="15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D-BB84-440D-BF43-09F85D05E6BC}"/>
              </c:ext>
            </c:extLst>
          </c:dPt>
          <c:dPt>
            <c:idx val="15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3F-BB84-440D-BF43-09F85D05E6BC}"/>
              </c:ext>
            </c:extLst>
          </c:dPt>
          <c:dPt>
            <c:idx val="16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1-BB84-440D-BF43-09F85D05E6BC}"/>
              </c:ext>
            </c:extLst>
          </c:dPt>
          <c:dPt>
            <c:idx val="16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3-BB84-440D-BF43-09F85D05E6BC}"/>
              </c:ext>
            </c:extLst>
          </c:dPt>
          <c:dPt>
            <c:idx val="16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5-BB84-440D-BF43-09F85D05E6BC}"/>
              </c:ext>
            </c:extLst>
          </c:dPt>
          <c:dPt>
            <c:idx val="16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7-BB84-440D-BF43-09F85D05E6BC}"/>
              </c:ext>
            </c:extLst>
          </c:dPt>
          <c:dPt>
            <c:idx val="16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9-BB84-440D-BF43-09F85D05E6BC}"/>
              </c:ext>
            </c:extLst>
          </c:dPt>
          <c:dPt>
            <c:idx val="16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B-BB84-440D-BF43-09F85D05E6BC}"/>
              </c:ext>
            </c:extLst>
          </c:dPt>
          <c:dPt>
            <c:idx val="16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D-BB84-440D-BF43-09F85D05E6BC}"/>
              </c:ext>
            </c:extLst>
          </c:dPt>
          <c:dPt>
            <c:idx val="16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4F-BB84-440D-BF43-09F85D05E6BC}"/>
              </c:ext>
            </c:extLst>
          </c:dPt>
          <c:dPt>
            <c:idx val="16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1-BB84-440D-BF43-09F85D05E6BC}"/>
              </c:ext>
            </c:extLst>
          </c:dPt>
          <c:dPt>
            <c:idx val="16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3-BB84-440D-BF43-09F85D05E6BC}"/>
              </c:ext>
            </c:extLst>
          </c:dPt>
          <c:dPt>
            <c:idx val="17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5-BB84-440D-BF43-09F85D05E6BC}"/>
              </c:ext>
            </c:extLst>
          </c:dPt>
          <c:dPt>
            <c:idx val="17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7-BB84-440D-BF43-09F85D05E6BC}"/>
              </c:ext>
            </c:extLst>
          </c:dPt>
          <c:dPt>
            <c:idx val="17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9-BB84-440D-BF43-09F85D05E6BC}"/>
              </c:ext>
            </c:extLst>
          </c:dPt>
          <c:dPt>
            <c:idx val="17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B-BB84-440D-BF43-09F85D05E6BC}"/>
              </c:ext>
            </c:extLst>
          </c:dPt>
          <c:dPt>
            <c:idx val="17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D-BB84-440D-BF43-09F85D05E6BC}"/>
              </c:ext>
            </c:extLst>
          </c:dPt>
          <c:dPt>
            <c:idx val="17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5F-BB84-440D-BF43-09F85D05E6BC}"/>
              </c:ext>
            </c:extLst>
          </c:dPt>
          <c:dPt>
            <c:idx val="17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1-BB84-440D-BF43-09F85D05E6BC}"/>
              </c:ext>
            </c:extLst>
          </c:dPt>
          <c:dPt>
            <c:idx val="17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3-BB84-440D-BF43-09F85D05E6BC}"/>
              </c:ext>
            </c:extLst>
          </c:dPt>
          <c:dPt>
            <c:idx val="17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5-BB84-440D-BF43-09F85D05E6BC}"/>
              </c:ext>
            </c:extLst>
          </c:dPt>
          <c:dPt>
            <c:idx val="17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7-BB84-440D-BF43-09F85D05E6BC}"/>
              </c:ext>
            </c:extLst>
          </c:dPt>
          <c:dPt>
            <c:idx val="18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9-BB84-440D-BF43-09F85D05E6BC}"/>
              </c:ext>
            </c:extLst>
          </c:dPt>
          <c:dPt>
            <c:idx val="18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B-BB84-440D-BF43-09F85D05E6BC}"/>
              </c:ext>
            </c:extLst>
          </c:dPt>
          <c:dPt>
            <c:idx val="18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D-BB84-440D-BF43-09F85D05E6BC}"/>
              </c:ext>
            </c:extLst>
          </c:dPt>
          <c:dPt>
            <c:idx val="18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6F-BB84-440D-BF43-09F85D05E6BC}"/>
              </c:ext>
            </c:extLst>
          </c:dPt>
          <c:dPt>
            <c:idx val="18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1-BB84-440D-BF43-09F85D05E6BC}"/>
              </c:ext>
            </c:extLst>
          </c:dPt>
          <c:dPt>
            <c:idx val="18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3-BB84-440D-BF43-09F85D05E6BC}"/>
              </c:ext>
            </c:extLst>
          </c:dPt>
          <c:dPt>
            <c:idx val="18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5-BB84-440D-BF43-09F85D05E6BC}"/>
              </c:ext>
            </c:extLst>
          </c:dPt>
          <c:dPt>
            <c:idx val="18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7-BB84-440D-BF43-09F85D05E6BC}"/>
              </c:ext>
            </c:extLst>
          </c:dPt>
          <c:dPt>
            <c:idx val="18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9-BB84-440D-BF43-09F85D05E6BC}"/>
              </c:ext>
            </c:extLst>
          </c:dPt>
          <c:dPt>
            <c:idx val="18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B-BB84-440D-BF43-09F85D05E6BC}"/>
              </c:ext>
            </c:extLst>
          </c:dPt>
          <c:dPt>
            <c:idx val="190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D-BB84-440D-BF43-09F85D05E6BC}"/>
              </c:ext>
            </c:extLst>
          </c:dPt>
          <c:dPt>
            <c:idx val="191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7F-BB84-440D-BF43-09F85D05E6BC}"/>
              </c:ext>
            </c:extLst>
          </c:dPt>
          <c:dPt>
            <c:idx val="192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1-BB84-440D-BF43-09F85D05E6BC}"/>
              </c:ext>
            </c:extLst>
          </c:dPt>
          <c:dPt>
            <c:idx val="193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3-BB84-440D-BF43-09F85D05E6BC}"/>
              </c:ext>
            </c:extLst>
          </c:dPt>
          <c:dPt>
            <c:idx val="194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5-BB84-440D-BF43-09F85D05E6BC}"/>
              </c:ext>
            </c:extLst>
          </c:dPt>
          <c:dPt>
            <c:idx val="195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7-BB84-440D-BF43-09F85D05E6BC}"/>
              </c:ext>
            </c:extLst>
          </c:dPt>
          <c:dPt>
            <c:idx val="196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9-BB84-440D-BF43-09F85D05E6BC}"/>
              </c:ext>
            </c:extLst>
          </c:dPt>
          <c:dPt>
            <c:idx val="197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B-BB84-440D-BF43-09F85D05E6BC}"/>
              </c:ext>
            </c:extLst>
          </c:dPt>
          <c:dPt>
            <c:idx val="198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D-BB84-440D-BF43-09F85D05E6BC}"/>
              </c:ext>
            </c:extLst>
          </c:dPt>
          <c:dPt>
            <c:idx val="199"/>
            <c:bubble3D val="0"/>
            <c:spPr>
              <a:ln w="22225" cap="flat">
                <a:solidFill>
                  <a:srgbClr val="5B9BD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8F-BB84-440D-BF43-09F85D05E6BC}"/>
              </c:ext>
            </c:extLst>
          </c:dPt>
          <c:yVal>
            <c:numRef>
              <c:f>Player_NeedExp!$E$13:$E$227</c:f>
              <c:numCache>
                <c:formatCode>General</c:formatCode>
                <c:ptCount val="2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90-BB84-440D-BF43-09F85D05E6BC}"/>
            </c:ext>
          </c:extLst>
        </c:ser>
        <c:ser>
          <c:idx val="1"/>
          <c:order val="1"/>
          <c:tx>
            <c:strRef>
              <c:f>Player_NeedExp!#REF!</c:f>
              <c:strCache>
                <c:ptCount val="1"/>
                <c:pt idx="0">
                  <c:v>계열2</c:v>
                </c:pt>
              </c:strCache>
            </c:strRef>
          </c:tx>
          <c:spPr>
            <a:ln w="22225" cap="flat">
              <a:solidFill>
                <a:srgbClr val="ED7D31">
                  <a:alpha val="95294"/>
                </a:srgbClr>
              </a:solidFill>
              <a:round/>
            </a:ln>
            <a:effectLst>
              <a:glow rad="139700">
                <a:schemeClr val="accent2">
                  <a:satMod val="175000"/>
                  <a:alpha val="13737"/>
                </a:schemeClr>
              </a:glow>
            </a:effectLst>
          </c:spPr>
          <c:marker>
            <c:symbol val="none"/>
          </c:marker>
          <c:dPt>
            <c:idx val="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2-BB84-440D-BF43-09F85D05E6BC}"/>
              </c:ext>
            </c:extLst>
          </c:dPt>
          <c:dPt>
            <c:idx val="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4-BB84-440D-BF43-09F85D05E6BC}"/>
              </c:ext>
            </c:extLst>
          </c:dPt>
          <c:dPt>
            <c:idx val="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6-BB84-440D-BF43-09F85D05E6BC}"/>
              </c:ext>
            </c:extLst>
          </c:dPt>
          <c:dPt>
            <c:idx val="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8-BB84-440D-BF43-09F85D05E6BC}"/>
              </c:ext>
            </c:extLst>
          </c:dPt>
          <c:dPt>
            <c:idx val="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A-BB84-440D-BF43-09F85D05E6BC}"/>
              </c:ext>
            </c:extLst>
          </c:dPt>
          <c:dPt>
            <c:idx val="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C-BB84-440D-BF43-09F85D05E6BC}"/>
              </c:ext>
            </c:extLst>
          </c:dPt>
          <c:dPt>
            <c:idx val="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9E-BB84-440D-BF43-09F85D05E6BC}"/>
              </c:ext>
            </c:extLst>
          </c:dPt>
          <c:dPt>
            <c:idx val="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0-BB84-440D-BF43-09F85D05E6BC}"/>
              </c:ext>
            </c:extLst>
          </c:dPt>
          <c:dPt>
            <c:idx val="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2-BB84-440D-BF43-09F85D05E6BC}"/>
              </c:ext>
            </c:extLst>
          </c:dPt>
          <c:dPt>
            <c:idx val="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4-BB84-440D-BF43-09F85D05E6BC}"/>
              </c:ext>
            </c:extLst>
          </c:dPt>
          <c:dPt>
            <c:idx val="1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6-BB84-440D-BF43-09F85D05E6BC}"/>
              </c:ext>
            </c:extLst>
          </c:dPt>
          <c:dPt>
            <c:idx val="1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8-BB84-440D-BF43-09F85D05E6BC}"/>
              </c:ext>
            </c:extLst>
          </c:dPt>
          <c:dPt>
            <c:idx val="1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A-BB84-440D-BF43-09F85D05E6BC}"/>
              </c:ext>
            </c:extLst>
          </c:dPt>
          <c:dPt>
            <c:idx val="1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C-BB84-440D-BF43-09F85D05E6BC}"/>
              </c:ext>
            </c:extLst>
          </c:dPt>
          <c:dPt>
            <c:idx val="1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AE-BB84-440D-BF43-09F85D05E6BC}"/>
              </c:ext>
            </c:extLst>
          </c:dPt>
          <c:dPt>
            <c:idx val="1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0-BB84-440D-BF43-09F85D05E6BC}"/>
              </c:ext>
            </c:extLst>
          </c:dPt>
          <c:dPt>
            <c:idx val="1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2-BB84-440D-BF43-09F85D05E6BC}"/>
              </c:ext>
            </c:extLst>
          </c:dPt>
          <c:dPt>
            <c:idx val="1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4-BB84-440D-BF43-09F85D05E6BC}"/>
              </c:ext>
            </c:extLst>
          </c:dPt>
          <c:dPt>
            <c:idx val="1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6-BB84-440D-BF43-09F85D05E6BC}"/>
              </c:ext>
            </c:extLst>
          </c:dPt>
          <c:dPt>
            <c:idx val="1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8-BB84-440D-BF43-09F85D05E6BC}"/>
              </c:ext>
            </c:extLst>
          </c:dPt>
          <c:dPt>
            <c:idx val="2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A-BB84-440D-BF43-09F85D05E6BC}"/>
              </c:ext>
            </c:extLst>
          </c:dPt>
          <c:dPt>
            <c:idx val="2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C-BB84-440D-BF43-09F85D05E6BC}"/>
              </c:ext>
            </c:extLst>
          </c:dPt>
          <c:dPt>
            <c:idx val="2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BE-BB84-440D-BF43-09F85D05E6BC}"/>
              </c:ext>
            </c:extLst>
          </c:dPt>
          <c:dPt>
            <c:idx val="2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0-BB84-440D-BF43-09F85D05E6BC}"/>
              </c:ext>
            </c:extLst>
          </c:dPt>
          <c:dPt>
            <c:idx val="2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2-BB84-440D-BF43-09F85D05E6BC}"/>
              </c:ext>
            </c:extLst>
          </c:dPt>
          <c:dPt>
            <c:idx val="2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4-BB84-440D-BF43-09F85D05E6BC}"/>
              </c:ext>
            </c:extLst>
          </c:dPt>
          <c:dPt>
            <c:idx val="2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6-BB84-440D-BF43-09F85D05E6BC}"/>
              </c:ext>
            </c:extLst>
          </c:dPt>
          <c:dPt>
            <c:idx val="2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8-BB84-440D-BF43-09F85D05E6BC}"/>
              </c:ext>
            </c:extLst>
          </c:dPt>
          <c:dPt>
            <c:idx val="2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A-BB84-440D-BF43-09F85D05E6BC}"/>
              </c:ext>
            </c:extLst>
          </c:dPt>
          <c:dPt>
            <c:idx val="2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C-BB84-440D-BF43-09F85D05E6BC}"/>
              </c:ext>
            </c:extLst>
          </c:dPt>
          <c:dPt>
            <c:idx val="3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CE-BB84-440D-BF43-09F85D05E6BC}"/>
              </c:ext>
            </c:extLst>
          </c:dPt>
          <c:dPt>
            <c:idx val="3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0-BB84-440D-BF43-09F85D05E6BC}"/>
              </c:ext>
            </c:extLst>
          </c:dPt>
          <c:dPt>
            <c:idx val="3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2-BB84-440D-BF43-09F85D05E6BC}"/>
              </c:ext>
            </c:extLst>
          </c:dPt>
          <c:dPt>
            <c:idx val="3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4-BB84-440D-BF43-09F85D05E6BC}"/>
              </c:ext>
            </c:extLst>
          </c:dPt>
          <c:dPt>
            <c:idx val="3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6-BB84-440D-BF43-09F85D05E6BC}"/>
              </c:ext>
            </c:extLst>
          </c:dPt>
          <c:dPt>
            <c:idx val="3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8-BB84-440D-BF43-09F85D05E6BC}"/>
              </c:ext>
            </c:extLst>
          </c:dPt>
          <c:dPt>
            <c:idx val="3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A-BB84-440D-BF43-09F85D05E6BC}"/>
              </c:ext>
            </c:extLst>
          </c:dPt>
          <c:dPt>
            <c:idx val="3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C-BB84-440D-BF43-09F85D05E6BC}"/>
              </c:ext>
            </c:extLst>
          </c:dPt>
          <c:dPt>
            <c:idx val="3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DE-BB84-440D-BF43-09F85D05E6BC}"/>
              </c:ext>
            </c:extLst>
          </c:dPt>
          <c:dPt>
            <c:idx val="3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0-BB84-440D-BF43-09F85D05E6BC}"/>
              </c:ext>
            </c:extLst>
          </c:dPt>
          <c:dPt>
            <c:idx val="4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2-BB84-440D-BF43-09F85D05E6BC}"/>
              </c:ext>
            </c:extLst>
          </c:dPt>
          <c:dPt>
            <c:idx val="4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4-BB84-440D-BF43-09F85D05E6BC}"/>
              </c:ext>
            </c:extLst>
          </c:dPt>
          <c:dPt>
            <c:idx val="4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6-BB84-440D-BF43-09F85D05E6BC}"/>
              </c:ext>
            </c:extLst>
          </c:dPt>
          <c:dPt>
            <c:idx val="4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8-BB84-440D-BF43-09F85D05E6BC}"/>
              </c:ext>
            </c:extLst>
          </c:dPt>
          <c:dPt>
            <c:idx val="4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A-BB84-440D-BF43-09F85D05E6BC}"/>
              </c:ext>
            </c:extLst>
          </c:dPt>
          <c:dPt>
            <c:idx val="4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C-BB84-440D-BF43-09F85D05E6BC}"/>
              </c:ext>
            </c:extLst>
          </c:dPt>
          <c:dPt>
            <c:idx val="4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EE-BB84-440D-BF43-09F85D05E6BC}"/>
              </c:ext>
            </c:extLst>
          </c:dPt>
          <c:dPt>
            <c:idx val="4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0-BB84-440D-BF43-09F85D05E6BC}"/>
              </c:ext>
            </c:extLst>
          </c:dPt>
          <c:dPt>
            <c:idx val="4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2-BB84-440D-BF43-09F85D05E6BC}"/>
              </c:ext>
            </c:extLst>
          </c:dPt>
          <c:dPt>
            <c:idx val="4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4-BB84-440D-BF43-09F85D05E6BC}"/>
              </c:ext>
            </c:extLst>
          </c:dPt>
          <c:dPt>
            <c:idx val="5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6-BB84-440D-BF43-09F85D05E6BC}"/>
              </c:ext>
            </c:extLst>
          </c:dPt>
          <c:dPt>
            <c:idx val="5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8-BB84-440D-BF43-09F85D05E6BC}"/>
              </c:ext>
            </c:extLst>
          </c:dPt>
          <c:dPt>
            <c:idx val="5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A-BB84-440D-BF43-09F85D05E6BC}"/>
              </c:ext>
            </c:extLst>
          </c:dPt>
          <c:dPt>
            <c:idx val="5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C-BB84-440D-BF43-09F85D05E6BC}"/>
              </c:ext>
            </c:extLst>
          </c:dPt>
          <c:dPt>
            <c:idx val="5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1FE-BB84-440D-BF43-09F85D05E6BC}"/>
              </c:ext>
            </c:extLst>
          </c:dPt>
          <c:dPt>
            <c:idx val="5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0-BB84-440D-BF43-09F85D05E6BC}"/>
              </c:ext>
            </c:extLst>
          </c:dPt>
          <c:dPt>
            <c:idx val="5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2-BB84-440D-BF43-09F85D05E6BC}"/>
              </c:ext>
            </c:extLst>
          </c:dPt>
          <c:dPt>
            <c:idx val="5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4-BB84-440D-BF43-09F85D05E6BC}"/>
              </c:ext>
            </c:extLst>
          </c:dPt>
          <c:dPt>
            <c:idx val="5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6-BB84-440D-BF43-09F85D05E6BC}"/>
              </c:ext>
            </c:extLst>
          </c:dPt>
          <c:dPt>
            <c:idx val="5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8-BB84-440D-BF43-09F85D05E6BC}"/>
              </c:ext>
            </c:extLst>
          </c:dPt>
          <c:dPt>
            <c:idx val="6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A-BB84-440D-BF43-09F85D05E6BC}"/>
              </c:ext>
            </c:extLst>
          </c:dPt>
          <c:dPt>
            <c:idx val="6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C-BB84-440D-BF43-09F85D05E6BC}"/>
              </c:ext>
            </c:extLst>
          </c:dPt>
          <c:dPt>
            <c:idx val="6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0E-BB84-440D-BF43-09F85D05E6BC}"/>
              </c:ext>
            </c:extLst>
          </c:dPt>
          <c:dPt>
            <c:idx val="6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0-BB84-440D-BF43-09F85D05E6BC}"/>
              </c:ext>
            </c:extLst>
          </c:dPt>
          <c:dPt>
            <c:idx val="6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2-BB84-440D-BF43-09F85D05E6BC}"/>
              </c:ext>
            </c:extLst>
          </c:dPt>
          <c:dPt>
            <c:idx val="6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4-BB84-440D-BF43-09F85D05E6BC}"/>
              </c:ext>
            </c:extLst>
          </c:dPt>
          <c:dPt>
            <c:idx val="6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6-BB84-440D-BF43-09F85D05E6BC}"/>
              </c:ext>
            </c:extLst>
          </c:dPt>
          <c:dPt>
            <c:idx val="6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8-BB84-440D-BF43-09F85D05E6BC}"/>
              </c:ext>
            </c:extLst>
          </c:dPt>
          <c:dPt>
            <c:idx val="6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A-BB84-440D-BF43-09F85D05E6BC}"/>
              </c:ext>
            </c:extLst>
          </c:dPt>
          <c:dPt>
            <c:idx val="6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C-BB84-440D-BF43-09F85D05E6BC}"/>
              </c:ext>
            </c:extLst>
          </c:dPt>
          <c:dPt>
            <c:idx val="7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1E-BB84-440D-BF43-09F85D05E6BC}"/>
              </c:ext>
            </c:extLst>
          </c:dPt>
          <c:dPt>
            <c:idx val="7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0-BB84-440D-BF43-09F85D05E6BC}"/>
              </c:ext>
            </c:extLst>
          </c:dPt>
          <c:dPt>
            <c:idx val="7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2-BB84-440D-BF43-09F85D05E6BC}"/>
              </c:ext>
            </c:extLst>
          </c:dPt>
          <c:dPt>
            <c:idx val="7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4-BB84-440D-BF43-09F85D05E6BC}"/>
              </c:ext>
            </c:extLst>
          </c:dPt>
          <c:dPt>
            <c:idx val="7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6-BB84-440D-BF43-09F85D05E6BC}"/>
              </c:ext>
            </c:extLst>
          </c:dPt>
          <c:dPt>
            <c:idx val="7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8-BB84-440D-BF43-09F85D05E6BC}"/>
              </c:ext>
            </c:extLst>
          </c:dPt>
          <c:dPt>
            <c:idx val="7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A-BB84-440D-BF43-09F85D05E6BC}"/>
              </c:ext>
            </c:extLst>
          </c:dPt>
          <c:dPt>
            <c:idx val="7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C-BB84-440D-BF43-09F85D05E6BC}"/>
              </c:ext>
            </c:extLst>
          </c:dPt>
          <c:dPt>
            <c:idx val="7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2E-BB84-440D-BF43-09F85D05E6BC}"/>
              </c:ext>
            </c:extLst>
          </c:dPt>
          <c:dPt>
            <c:idx val="7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0-BB84-440D-BF43-09F85D05E6BC}"/>
              </c:ext>
            </c:extLst>
          </c:dPt>
          <c:dPt>
            <c:idx val="8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2-BB84-440D-BF43-09F85D05E6BC}"/>
              </c:ext>
            </c:extLst>
          </c:dPt>
          <c:dPt>
            <c:idx val="8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4-BB84-440D-BF43-09F85D05E6BC}"/>
              </c:ext>
            </c:extLst>
          </c:dPt>
          <c:dPt>
            <c:idx val="8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6-BB84-440D-BF43-09F85D05E6BC}"/>
              </c:ext>
            </c:extLst>
          </c:dPt>
          <c:dPt>
            <c:idx val="8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8-BB84-440D-BF43-09F85D05E6BC}"/>
              </c:ext>
            </c:extLst>
          </c:dPt>
          <c:dPt>
            <c:idx val="8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A-BB84-440D-BF43-09F85D05E6BC}"/>
              </c:ext>
            </c:extLst>
          </c:dPt>
          <c:dPt>
            <c:idx val="8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C-BB84-440D-BF43-09F85D05E6BC}"/>
              </c:ext>
            </c:extLst>
          </c:dPt>
          <c:dPt>
            <c:idx val="8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3E-BB84-440D-BF43-09F85D05E6BC}"/>
              </c:ext>
            </c:extLst>
          </c:dPt>
          <c:dPt>
            <c:idx val="8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0-BB84-440D-BF43-09F85D05E6BC}"/>
              </c:ext>
            </c:extLst>
          </c:dPt>
          <c:dPt>
            <c:idx val="8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2-BB84-440D-BF43-09F85D05E6BC}"/>
              </c:ext>
            </c:extLst>
          </c:dPt>
          <c:dPt>
            <c:idx val="8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4-BB84-440D-BF43-09F85D05E6BC}"/>
              </c:ext>
            </c:extLst>
          </c:dPt>
          <c:dPt>
            <c:idx val="9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6-BB84-440D-BF43-09F85D05E6BC}"/>
              </c:ext>
            </c:extLst>
          </c:dPt>
          <c:dPt>
            <c:idx val="9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8-BB84-440D-BF43-09F85D05E6BC}"/>
              </c:ext>
            </c:extLst>
          </c:dPt>
          <c:dPt>
            <c:idx val="9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A-BB84-440D-BF43-09F85D05E6BC}"/>
              </c:ext>
            </c:extLst>
          </c:dPt>
          <c:dPt>
            <c:idx val="9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C-BB84-440D-BF43-09F85D05E6BC}"/>
              </c:ext>
            </c:extLst>
          </c:dPt>
          <c:dPt>
            <c:idx val="9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4E-BB84-440D-BF43-09F85D05E6BC}"/>
              </c:ext>
            </c:extLst>
          </c:dPt>
          <c:dPt>
            <c:idx val="9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0-BB84-440D-BF43-09F85D05E6BC}"/>
              </c:ext>
            </c:extLst>
          </c:dPt>
          <c:dPt>
            <c:idx val="9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2-BB84-440D-BF43-09F85D05E6BC}"/>
              </c:ext>
            </c:extLst>
          </c:dPt>
          <c:dPt>
            <c:idx val="9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4-BB84-440D-BF43-09F85D05E6BC}"/>
              </c:ext>
            </c:extLst>
          </c:dPt>
          <c:dPt>
            <c:idx val="9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6-BB84-440D-BF43-09F85D05E6BC}"/>
              </c:ext>
            </c:extLst>
          </c:dPt>
          <c:dPt>
            <c:idx val="9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8-BB84-440D-BF43-09F85D05E6BC}"/>
              </c:ext>
            </c:extLst>
          </c:dPt>
          <c:dPt>
            <c:idx val="10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A-BB84-440D-BF43-09F85D05E6BC}"/>
              </c:ext>
            </c:extLst>
          </c:dPt>
          <c:dPt>
            <c:idx val="10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C-BB84-440D-BF43-09F85D05E6BC}"/>
              </c:ext>
            </c:extLst>
          </c:dPt>
          <c:dPt>
            <c:idx val="10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5E-BB84-440D-BF43-09F85D05E6BC}"/>
              </c:ext>
            </c:extLst>
          </c:dPt>
          <c:dPt>
            <c:idx val="10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0-BB84-440D-BF43-09F85D05E6BC}"/>
              </c:ext>
            </c:extLst>
          </c:dPt>
          <c:dPt>
            <c:idx val="10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2-BB84-440D-BF43-09F85D05E6BC}"/>
              </c:ext>
            </c:extLst>
          </c:dPt>
          <c:dPt>
            <c:idx val="10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4-BB84-440D-BF43-09F85D05E6BC}"/>
              </c:ext>
            </c:extLst>
          </c:dPt>
          <c:dPt>
            <c:idx val="10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6-BB84-440D-BF43-09F85D05E6BC}"/>
              </c:ext>
            </c:extLst>
          </c:dPt>
          <c:dPt>
            <c:idx val="10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8-BB84-440D-BF43-09F85D05E6BC}"/>
              </c:ext>
            </c:extLst>
          </c:dPt>
          <c:dPt>
            <c:idx val="10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A-BB84-440D-BF43-09F85D05E6BC}"/>
              </c:ext>
            </c:extLst>
          </c:dPt>
          <c:dPt>
            <c:idx val="10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C-BB84-440D-BF43-09F85D05E6BC}"/>
              </c:ext>
            </c:extLst>
          </c:dPt>
          <c:dPt>
            <c:idx val="11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6E-BB84-440D-BF43-09F85D05E6BC}"/>
              </c:ext>
            </c:extLst>
          </c:dPt>
          <c:dPt>
            <c:idx val="11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0-BB84-440D-BF43-09F85D05E6BC}"/>
              </c:ext>
            </c:extLst>
          </c:dPt>
          <c:dPt>
            <c:idx val="11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2-BB84-440D-BF43-09F85D05E6BC}"/>
              </c:ext>
            </c:extLst>
          </c:dPt>
          <c:dPt>
            <c:idx val="11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4-BB84-440D-BF43-09F85D05E6BC}"/>
              </c:ext>
            </c:extLst>
          </c:dPt>
          <c:dPt>
            <c:idx val="11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6-BB84-440D-BF43-09F85D05E6BC}"/>
              </c:ext>
            </c:extLst>
          </c:dPt>
          <c:dPt>
            <c:idx val="11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8-BB84-440D-BF43-09F85D05E6BC}"/>
              </c:ext>
            </c:extLst>
          </c:dPt>
          <c:dPt>
            <c:idx val="11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A-BB84-440D-BF43-09F85D05E6BC}"/>
              </c:ext>
            </c:extLst>
          </c:dPt>
          <c:dPt>
            <c:idx val="11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C-BB84-440D-BF43-09F85D05E6BC}"/>
              </c:ext>
            </c:extLst>
          </c:dPt>
          <c:dPt>
            <c:idx val="11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7E-BB84-440D-BF43-09F85D05E6BC}"/>
              </c:ext>
            </c:extLst>
          </c:dPt>
          <c:dPt>
            <c:idx val="11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0-BB84-440D-BF43-09F85D05E6BC}"/>
              </c:ext>
            </c:extLst>
          </c:dPt>
          <c:dPt>
            <c:idx val="12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2-BB84-440D-BF43-09F85D05E6BC}"/>
              </c:ext>
            </c:extLst>
          </c:dPt>
          <c:dPt>
            <c:idx val="12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4-BB84-440D-BF43-09F85D05E6BC}"/>
              </c:ext>
            </c:extLst>
          </c:dPt>
          <c:dPt>
            <c:idx val="12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6-BB84-440D-BF43-09F85D05E6BC}"/>
              </c:ext>
            </c:extLst>
          </c:dPt>
          <c:dPt>
            <c:idx val="12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8-BB84-440D-BF43-09F85D05E6BC}"/>
              </c:ext>
            </c:extLst>
          </c:dPt>
          <c:dPt>
            <c:idx val="12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A-BB84-440D-BF43-09F85D05E6BC}"/>
              </c:ext>
            </c:extLst>
          </c:dPt>
          <c:dPt>
            <c:idx val="12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C-BB84-440D-BF43-09F85D05E6BC}"/>
              </c:ext>
            </c:extLst>
          </c:dPt>
          <c:dPt>
            <c:idx val="12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8E-BB84-440D-BF43-09F85D05E6BC}"/>
              </c:ext>
            </c:extLst>
          </c:dPt>
          <c:dPt>
            <c:idx val="12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0-BB84-440D-BF43-09F85D05E6BC}"/>
              </c:ext>
            </c:extLst>
          </c:dPt>
          <c:dPt>
            <c:idx val="12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2-BB84-440D-BF43-09F85D05E6BC}"/>
              </c:ext>
            </c:extLst>
          </c:dPt>
          <c:dPt>
            <c:idx val="12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4-BB84-440D-BF43-09F85D05E6BC}"/>
              </c:ext>
            </c:extLst>
          </c:dPt>
          <c:dPt>
            <c:idx val="13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6-BB84-440D-BF43-09F85D05E6BC}"/>
              </c:ext>
            </c:extLst>
          </c:dPt>
          <c:dPt>
            <c:idx val="13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8-BB84-440D-BF43-09F85D05E6BC}"/>
              </c:ext>
            </c:extLst>
          </c:dPt>
          <c:dPt>
            <c:idx val="13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A-BB84-440D-BF43-09F85D05E6BC}"/>
              </c:ext>
            </c:extLst>
          </c:dPt>
          <c:dPt>
            <c:idx val="13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C-BB84-440D-BF43-09F85D05E6BC}"/>
              </c:ext>
            </c:extLst>
          </c:dPt>
          <c:dPt>
            <c:idx val="13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9E-BB84-440D-BF43-09F85D05E6BC}"/>
              </c:ext>
            </c:extLst>
          </c:dPt>
          <c:dPt>
            <c:idx val="13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0-BB84-440D-BF43-09F85D05E6BC}"/>
              </c:ext>
            </c:extLst>
          </c:dPt>
          <c:dPt>
            <c:idx val="13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2-BB84-440D-BF43-09F85D05E6BC}"/>
              </c:ext>
            </c:extLst>
          </c:dPt>
          <c:dPt>
            <c:idx val="13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4-BB84-440D-BF43-09F85D05E6BC}"/>
              </c:ext>
            </c:extLst>
          </c:dPt>
          <c:dPt>
            <c:idx val="13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6-BB84-440D-BF43-09F85D05E6BC}"/>
              </c:ext>
            </c:extLst>
          </c:dPt>
          <c:dPt>
            <c:idx val="13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8-BB84-440D-BF43-09F85D05E6BC}"/>
              </c:ext>
            </c:extLst>
          </c:dPt>
          <c:dPt>
            <c:idx val="14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A-BB84-440D-BF43-09F85D05E6BC}"/>
              </c:ext>
            </c:extLst>
          </c:dPt>
          <c:dPt>
            <c:idx val="14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C-BB84-440D-BF43-09F85D05E6BC}"/>
              </c:ext>
            </c:extLst>
          </c:dPt>
          <c:dPt>
            <c:idx val="14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AE-BB84-440D-BF43-09F85D05E6BC}"/>
              </c:ext>
            </c:extLst>
          </c:dPt>
          <c:dPt>
            <c:idx val="14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0-BB84-440D-BF43-09F85D05E6BC}"/>
              </c:ext>
            </c:extLst>
          </c:dPt>
          <c:dPt>
            <c:idx val="14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2-BB84-440D-BF43-09F85D05E6BC}"/>
              </c:ext>
            </c:extLst>
          </c:dPt>
          <c:dPt>
            <c:idx val="14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4-BB84-440D-BF43-09F85D05E6BC}"/>
              </c:ext>
            </c:extLst>
          </c:dPt>
          <c:dPt>
            <c:idx val="14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6-BB84-440D-BF43-09F85D05E6BC}"/>
              </c:ext>
            </c:extLst>
          </c:dPt>
          <c:dPt>
            <c:idx val="14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8-BB84-440D-BF43-09F85D05E6BC}"/>
              </c:ext>
            </c:extLst>
          </c:dPt>
          <c:dPt>
            <c:idx val="14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A-BB84-440D-BF43-09F85D05E6BC}"/>
              </c:ext>
            </c:extLst>
          </c:dPt>
          <c:dPt>
            <c:idx val="14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C-BB84-440D-BF43-09F85D05E6BC}"/>
              </c:ext>
            </c:extLst>
          </c:dPt>
          <c:dPt>
            <c:idx val="15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BE-BB84-440D-BF43-09F85D05E6BC}"/>
              </c:ext>
            </c:extLst>
          </c:dPt>
          <c:dPt>
            <c:idx val="15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0-BB84-440D-BF43-09F85D05E6BC}"/>
              </c:ext>
            </c:extLst>
          </c:dPt>
          <c:dPt>
            <c:idx val="15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2-BB84-440D-BF43-09F85D05E6BC}"/>
              </c:ext>
            </c:extLst>
          </c:dPt>
          <c:dPt>
            <c:idx val="15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4-BB84-440D-BF43-09F85D05E6BC}"/>
              </c:ext>
            </c:extLst>
          </c:dPt>
          <c:dPt>
            <c:idx val="15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6-BB84-440D-BF43-09F85D05E6BC}"/>
              </c:ext>
            </c:extLst>
          </c:dPt>
          <c:dPt>
            <c:idx val="15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8-BB84-440D-BF43-09F85D05E6BC}"/>
              </c:ext>
            </c:extLst>
          </c:dPt>
          <c:dPt>
            <c:idx val="15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A-BB84-440D-BF43-09F85D05E6BC}"/>
              </c:ext>
            </c:extLst>
          </c:dPt>
          <c:dPt>
            <c:idx val="15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C-BB84-440D-BF43-09F85D05E6BC}"/>
              </c:ext>
            </c:extLst>
          </c:dPt>
          <c:dPt>
            <c:idx val="15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CE-BB84-440D-BF43-09F85D05E6BC}"/>
              </c:ext>
            </c:extLst>
          </c:dPt>
          <c:dPt>
            <c:idx val="15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0-BB84-440D-BF43-09F85D05E6BC}"/>
              </c:ext>
            </c:extLst>
          </c:dPt>
          <c:dPt>
            <c:idx val="16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2-BB84-440D-BF43-09F85D05E6BC}"/>
              </c:ext>
            </c:extLst>
          </c:dPt>
          <c:dPt>
            <c:idx val="16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4-BB84-440D-BF43-09F85D05E6BC}"/>
              </c:ext>
            </c:extLst>
          </c:dPt>
          <c:dPt>
            <c:idx val="16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6-BB84-440D-BF43-09F85D05E6BC}"/>
              </c:ext>
            </c:extLst>
          </c:dPt>
          <c:dPt>
            <c:idx val="16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8-BB84-440D-BF43-09F85D05E6BC}"/>
              </c:ext>
            </c:extLst>
          </c:dPt>
          <c:dPt>
            <c:idx val="16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A-BB84-440D-BF43-09F85D05E6BC}"/>
              </c:ext>
            </c:extLst>
          </c:dPt>
          <c:dPt>
            <c:idx val="16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C-BB84-440D-BF43-09F85D05E6BC}"/>
              </c:ext>
            </c:extLst>
          </c:dPt>
          <c:dPt>
            <c:idx val="16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DE-BB84-440D-BF43-09F85D05E6BC}"/>
              </c:ext>
            </c:extLst>
          </c:dPt>
          <c:dPt>
            <c:idx val="16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0-BB84-440D-BF43-09F85D05E6BC}"/>
              </c:ext>
            </c:extLst>
          </c:dPt>
          <c:dPt>
            <c:idx val="16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2-BB84-440D-BF43-09F85D05E6BC}"/>
              </c:ext>
            </c:extLst>
          </c:dPt>
          <c:dPt>
            <c:idx val="16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4-BB84-440D-BF43-09F85D05E6BC}"/>
              </c:ext>
            </c:extLst>
          </c:dPt>
          <c:dPt>
            <c:idx val="17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6-BB84-440D-BF43-09F85D05E6BC}"/>
              </c:ext>
            </c:extLst>
          </c:dPt>
          <c:dPt>
            <c:idx val="17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8-BB84-440D-BF43-09F85D05E6BC}"/>
              </c:ext>
            </c:extLst>
          </c:dPt>
          <c:dPt>
            <c:idx val="17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A-BB84-440D-BF43-09F85D05E6BC}"/>
              </c:ext>
            </c:extLst>
          </c:dPt>
          <c:dPt>
            <c:idx val="17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C-BB84-440D-BF43-09F85D05E6BC}"/>
              </c:ext>
            </c:extLst>
          </c:dPt>
          <c:dPt>
            <c:idx val="17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EE-BB84-440D-BF43-09F85D05E6BC}"/>
              </c:ext>
            </c:extLst>
          </c:dPt>
          <c:dPt>
            <c:idx val="17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0-BB84-440D-BF43-09F85D05E6BC}"/>
              </c:ext>
            </c:extLst>
          </c:dPt>
          <c:dPt>
            <c:idx val="17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2-BB84-440D-BF43-09F85D05E6BC}"/>
              </c:ext>
            </c:extLst>
          </c:dPt>
          <c:dPt>
            <c:idx val="17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4-BB84-440D-BF43-09F85D05E6BC}"/>
              </c:ext>
            </c:extLst>
          </c:dPt>
          <c:dPt>
            <c:idx val="17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6-BB84-440D-BF43-09F85D05E6BC}"/>
              </c:ext>
            </c:extLst>
          </c:dPt>
          <c:dPt>
            <c:idx val="17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8-BB84-440D-BF43-09F85D05E6BC}"/>
              </c:ext>
            </c:extLst>
          </c:dPt>
          <c:dPt>
            <c:idx val="18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A-BB84-440D-BF43-09F85D05E6BC}"/>
              </c:ext>
            </c:extLst>
          </c:dPt>
          <c:dPt>
            <c:idx val="18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C-BB84-440D-BF43-09F85D05E6BC}"/>
              </c:ext>
            </c:extLst>
          </c:dPt>
          <c:dPt>
            <c:idx val="18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2FE-BB84-440D-BF43-09F85D05E6BC}"/>
              </c:ext>
            </c:extLst>
          </c:dPt>
          <c:dPt>
            <c:idx val="18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0-BB84-440D-BF43-09F85D05E6BC}"/>
              </c:ext>
            </c:extLst>
          </c:dPt>
          <c:dPt>
            <c:idx val="18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2-BB84-440D-BF43-09F85D05E6BC}"/>
              </c:ext>
            </c:extLst>
          </c:dPt>
          <c:dPt>
            <c:idx val="18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4-BB84-440D-BF43-09F85D05E6BC}"/>
              </c:ext>
            </c:extLst>
          </c:dPt>
          <c:dPt>
            <c:idx val="18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6-BB84-440D-BF43-09F85D05E6BC}"/>
              </c:ext>
            </c:extLst>
          </c:dPt>
          <c:dPt>
            <c:idx val="18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8-BB84-440D-BF43-09F85D05E6BC}"/>
              </c:ext>
            </c:extLst>
          </c:dPt>
          <c:dPt>
            <c:idx val="18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A-BB84-440D-BF43-09F85D05E6BC}"/>
              </c:ext>
            </c:extLst>
          </c:dPt>
          <c:dPt>
            <c:idx val="18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C-BB84-440D-BF43-09F85D05E6BC}"/>
              </c:ext>
            </c:extLst>
          </c:dPt>
          <c:dPt>
            <c:idx val="190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0E-BB84-440D-BF43-09F85D05E6BC}"/>
              </c:ext>
            </c:extLst>
          </c:dPt>
          <c:dPt>
            <c:idx val="191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0-BB84-440D-BF43-09F85D05E6BC}"/>
              </c:ext>
            </c:extLst>
          </c:dPt>
          <c:dPt>
            <c:idx val="192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2-BB84-440D-BF43-09F85D05E6BC}"/>
              </c:ext>
            </c:extLst>
          </c:dPt>
          <c:dPt>
            <c:idx val="193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4-BB84-440D-BF43-09F85D05E6BC}"/>
              </c:ext>
            </c:extLst>
          </c:dPt>
          <c:dPt>
            <c:idx val="194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6-BB84-440D-BF43-09F85D05E6BC}"/>
              </c:ext>
            </c:extLst>
          </c:dPt>
          <c:dPt>
            <c:idx val="195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8-BB84-440D-BF43-09F85D05E6BC}"/>
              </c:ext>
            </c:extLst>
          </c:dPt>
          <c:dPt>
            <c:idx val="196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A-BB84-440D-BF43-09F85D05E6BC}"/>
              </c:ext>
            </c:extLst>
          </c:dPt>
          <c:dPt>
            <c:idx val="197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C-BB84-440D-BF43-09F85D05E6BC}"/>
              </c:ext>
            </c:extLst>
          </c:dPt>
          <c:dPt>
            <c:idx val="198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1E-BB84-440D-BF43-09F85D05E6BC}"/>
              </c:ext>
            </c:extLst>
          </c:dPt>
          <c:dPt>
            <c:idx val="199"/>
            <c:bubble3D val="0"/>
            <c:spPr>
              <a:ln w="22225" cap="flat">
                <a:solidFill>
                  <a:srgbClr val="ED7D31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0-BB84-440D-BF43-09F85D05E6BC}"/>
              </c:ext>
            </c:extLst>
          </c:dPt>
          <c:yVal>
            <c:numRef>
              <c:f>Player_NeedExp!#REF!</c:f>
            </c:numRef>
          </c:yVal>
          <c:smooth val="0"/>
          <c:extLst>
            <c:ext xmlns:c16="http://schemas.microsoft.com/office/drawing/2014/chart" uri="{C3380CC4-5D6E-409C-BE32-E72D297353CC}">
              <c16:uniqueId val="{00000321-BB84-440D-BF43-09F85D05E6BC}"/>
            </c:ext>
          </c:extLst>
        </c:ser>
        <c:ser>
          <c:idx val="2"/>
          <c:order val="2"/>
          <c:tx>
            <c:strRef>
              <c:f>Player_NeedExp!$Q$12</c:f>
              <c:strCache>
                <c:ptCount val="1"/>
              </c:strCache>
            </c:strRef>
          </c:tx>
          <c:spPr>
            <a:ln w="22225" cap="flat">
              <a:solidFill>
                <a:srgbClr val="A5A5A5">
                  <a:alpha val="95294"/>
                </a:srgbClr>
              </a:solidFill>
              <a:round/>
            </a:ln>
            <a:effectLst>
              <a:glow rad="139700">
                <a:schemeClr val="accent3">
                  <a:satMod val="175000"/>
                  <a:alpha val="13737"/>
                </a:schemeClr>
              </a:glow>
            </a:effectLst>
          </c:spPr>
          <c:marker>
            <c:symbol val="none"/>
          </c:marker>
          <c:dPt>
            <c:idx val="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3-BB84-440D-BF43-09F85D05E6BC}"/>
              </c:ext>
            </c:extLst>
          </c:dPt>
          <c:dPt>
            <c:idx val="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5-BB84-440D-BF43-09F85D05E6BC}"/>
              </c:ext>
            </c:extLst>
          </c:dPt>
          <c:dPt>
            <c:idx val="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7-BB84-440D-BF43-09F85D05E6BC}"/>
              </c:ext>
            </c:extLst>
          </c:dPt>
          <c:dPt>
            <c:idx val="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9-BB84-440D-BF43-09F85D05E6BC}"/>
              </c:ext>
            </c:extLst>
          </c:dPt>
          <c:dPt>
            <c:idx val="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B-BB84-440D-BF43-09F85D05E6BC}"/>
              </c:ext>
            </c:extLst>
          </c:dPt>
          <c:dPt>
            <c:idx val="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D-BB84-440D-BF43-09F85D05E6BC}"/>
              </c:ext>
            </c:extLst>
          </c:dPt>
          <c:dPt>
            <c:idx val="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2F-BB84-440D-BF43-09F85D05E6BC}"/>
              </c:ext>
            </c:extLst>
          </c:dPt>
          <c:dPt>
            <c:idx val="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1-BB84-440D-BF43-09F85D05E6BC}"/>
              </c:ext>
            </c:extLst>
          </c:dPt>
          <c:dPt>
            <c:idx val="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3-BB84-440D-BF43-09F85D05E6BC}"/>
              </c:ext>
            </c:extLst>
          </c:dPt>
          <c:dPt>
            <c:idx val="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5-BB84-440D-BF43-09F85D05E6BC}"/>
              </c:ext>
            </c:extLst>
          </c:dPt>
          <c:dPt>
            <c:idx val="1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7-BB84-440D-BF43-09F85D05E6BC}"/>
              </c:ext>
            </c:extLst>
          </c:dPt>
          <c:dPt>
            <c:idx val="1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9-BB84-440D-BF43-09F85D05E6BC}"/>
              </c:ext>
            </c:extLst>
          </c:dPt>
          <c:dPt>
            <c:idx val="1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B-BB84-440D-BF43-09F85D05E6BC}"/>
              </c:ext>
            </c:extLst>
          </c:dPt>
          <c:dPt>
            <c:idx val="1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D-BB84-440D-BF43-09F85D05E6BC}"/>
              </c:ext>
            </c:extLst>
          </c:dPt>
          <c:dPt>
            <c:idx val="1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3F-BB84-440D-BF43-09F85D05E6BC}"/>
              </c:ext>
            </c:extLst>
          </c:dPt>
          <c:dPt>
            <c:idx val="1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1-BB84-440D-BF43-09F85D05E6BC}"/>
              </c:ext>
            </c:extLst>
          </c:dPt>
          <c:dPt>
            <c:idx val="1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3-BB84-440D-BF43-09F85D05E6BC}"/>
              </c:ext>
            </c:extLst>
          </c:dPt>
          <c:dPt>
            <c:idx val="1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5-BB84-440D-BF43-09F85D05E6BC}"/>
              </c:ext>
            </c:extLst>
          </c:dPt>
          <c:dPt>
            <c:idx val="1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7-BB84-440D-BF43-09F85D05E6BC}"/>
              </c:ext>
            </c:extLst>
          </c:dPt>
          <c:dPt>
            <c:idx val="1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9-BB84-440D-BF43-09F85D05E6BC}"/>
              </c:ext>
            </c:extLst>
          </c:dPt>
          <c:dPt>
            <c:idx val="2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B-BB84-440D-BF43-09F85D05E6BC}"/>
              </c:ext>
            </c:extLst>
          </c:dPt>
          <c:dPt>
            <c:idx val="2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D-BB84-440D-BF43-09F85D05E6BC}"/>
              </c:ext>
            </c:extLst>
          </c:dPt>
          <c:dPt>
            <c:idx val="2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4F-BB84-440D-BF43-09F85D05E6BC}"/>
              </c:ext>
            </c:extLst>
          </c:dPt>
          <c:dPt>
            <c:idx val="2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1-BB84-440D-BF43-09F85D05E6BC}"/>
              </c:ext>
            </c:extLst>
          </c:dPt>
          <c:dPt>
            <c:idx val="2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3-BB84-440D-BF43-09F85D05E6BC}"/>
              </c:ext>
            </c:extLst>
          </c:dPt>
          <c:dPt>
            <c:idx val="2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5-BB84-440D-BF43-09F85D05E6BC}"/>
              </c:ext>
            </c:extLst>
          </c:dPt>
          <c:dPt>
            <c:idx val="2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7-BB84-440D-BF43-09F85D05E6BC}"/>
              </c:ext>
            </c:extLst>
          </c:dPt>
          <c:dPt>
            <c:idx val="2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9-BB84-440D-BF43-09F85D05E6BC}"/>
              </c:ext>
            </c:extLst>
          </c:dPt>
          <c:dPt>
            <c:idx val="2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B-BB84-440D-BF43-09F85D05E6BC}"/>
              </c:ext>
            </c:extLst>
          </c:dPt>
          <c:dPt>
            <c:idx val="2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D-BB84-440D-BF43-09F85D05E6BC}"/>
              </c:ext>
            </c:extLst>
          </c:dPt>
          <c:dPt>
            <c:idx val="3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5F-BB84-440D-BF43-09F85D05E6BC}"/>
              </c:ext>
            </c:extLst>
          </c:dPt>
          <c:dPt>
            <c:idx val="3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1-BB84-440D-BF43-09F85D05E6BC}"/>
              </c:ext>
            </c:extLst>
          </c:dPt>
          <c:dPt>
            <c:idx val="3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3-BB84-440D-BF43-09F85D05E6BC}"/>
              </c:ext>
            </c:extLst>
          </c:dPt>
          <c:dPt>
            <c:idx val="3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5-BB84-440D-BF43-09F85D05E6BC}"/>
              </c:ext>
            </c:extLst>
          </c:dPt>
          <c:dPt>
            <c:idx val="3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7-BB84-440D-BF43-09F85D05E6BC}"/>
              </c:ext>
            </c:extLst>
          </c:dPt>
          <c:dPt>
            <c:idx val="3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9-BB84-440D-BF43-09F85D05E6BC}"/>
              </c:ext>
            </c:extLst>
          </c:dPt>
          <c:dPt>
            <c:idx val="3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B-BB84-440D-BF43-09F85D05E6BC}"/>
              </c:ext>
            </c:extLst>
          </c:dPt>
          <c:dPt>
            <c:idx val="3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D-BB84-440D-BF43-09F85D05E6BC}"/>
              </c:ext>
            </c:extLst>
          </c:dPt>
          <c:dPt>
            <c:idx val="3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6F-BB84-440D-BF43-09F85D05E6BC}"/>
              </c:ext>
            </c:extLst>
          </c:dPt>
          <c:dPt>
            <c:idx val="3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1-BB84-440D-BF43-09F85D05E6BC}"/>
              </c:ext>
            </c:extLst>
          </c:dPt>
          <c:dPt>
            <c:idx val="4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3-BB84-440D-BF43-09F85D05E6BC}"/>
              </c:ext>
            </c:extLst>
          </c:dPt>
          <c:dPt>
            <c:idx val="4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5-BB84-440D-BF43-09F85D05E6BC}"/>
              </c:ext>
            </c:extLst>
          </c:dPt>
          <c:dPt>
            <c:idx val="4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7-BB84-440D-BF43-09F85D05E6BC}"/>
              </c:ext>
            </c:extLst>
          </c:dPt>
          <c:dPt>
            <c:idx val="4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9-BB84-440D-BF43-09F85D05E6BC}"/>
              </c:ext>
            </c:extLst>
          </c:dPt>
          <c:dPt>
            <c:idx val="4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B-BB84-440D-BF43-09F85D05E6BC}"/>
              </c:ext>
            </c:extLst>
          </c:dPt>
          <c:dPt>
            <c:idx val="4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D-BB84-440D-BF43-09F85D05E6BC}"/>
              </c:ext>
            </c:extLst>
          </c:dPt>
          <c:dPt>
            <c:idx val="4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7F-BB84-440D-BF43-09F85D05E6BC}"/>
              </c:ext>
            </c:extLst>
          </c:dPt>
          <c:dPt>
            <c:idx val="4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1-BB84-440D-BF43-09F85D05E6BC}"/>
              </c:ext>
            </c:extLst>
          </c:dPt>
          <c:dPt>
            <c:idx val="4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3-BB84-440D-BF43-09F85D05E6BC}"/>
              </c:ext>
            </c:extLst>
          </c:dPt>
          <c:dPt>
            <c:idx val="4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5-BB84-440D-BF43-09F85D05E6BC}"/>
              </c:ext>
            </c:extLst>
          </c:dPt>
          <c:dPt>
            <c:idx val="5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7-BB84-440D-BF43-09F85D05E6BC}"/>
              </c:ext>
            </c:extLst>
          </c:dPt>
          <c:dPt>
            <c:idx val="5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9-BB84-440D-BF43-09F85D05E6BC}"/>
              </c:ext>
            </c:extLst>
          </c:dPt>
          <c:dPt>
            <c:idx val="5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B-BB84-440D-BF43-09F85D05E6BC}"/>
              </c:ext>
            </c:extLst>
          </c:dPt>
          <c:dPt>
            <c:idx val="5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D-BB84-440D-BF43-09F85D05E6BC}"/>
              </c:ext>
            </c:extLst>
          </c:dPt>
          <c:dPt>
            <c:idx val="5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8F-BB84-440D-BF43-09F85D05E6BC}"/>
              </c:ext>
            </c:extLst>
          </c:dPt>
          <c:dPt>
            <c:idx val="5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1-BB84-440D-BF43-09F85D05E6BC}"/>
              </c:ext>
            </c:extLst>
          </c:dPt>
          <c:dPt>
            <c:idx val="5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3-BB84-440D-BF43-09F85D05E6BC}"/>
              </c:ext>
            </c:extLst>
          </c:dPt>
          <c:dPt>
            <c:idx val="5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5-BB84-440D-BF43-09F85D05E6BC}"/>
              </c:ext>
            </c:extLst>
          </c:dPt>
          <c:dPt>
            <c:idx val="5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7-BB84-440D-BF43-09F85D05E6BC}"/>
              </c:ext>
            </c:extLst>
          </c:dPt>
          <c:dPt>
            <c:idx val="5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9-BB84-440D-BF43-09F85D05E6BC}"/>
              </c:ext>
            </c:extLst>
          </c:dPt>
          <c:dPt>
            <c:idx val="6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B-BB84-440D-BF43-09F85D05E6BC}"/>
              </c:ext>
            </c:extLst>
          </c:dPt>
          <c:dPt>
            <c:idx val="6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D-BB84-440D-BF43-09F85D05E6BC}"/>
              </c:ext>
            </c:extLst>
          </c:dPt>
          <c:dPt>
            <c:idx val="6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9F-BB84-440D-BF43-09F85D05E6BC}"/>
              </c:ext>
            </c:extLst>
          </c:dPt>
          <c:dPt>
            <c:idx val="6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1-BB84-440D-BF43-09F85D05E6BC}"/>
              </c:ext>
            </c:extLst>
          </c:dPt>
          <c:dPt>
            <c:idx val="6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3-BB84-440D-BF43-09F85D05E6BC}"/>
              </c:ext>
            </c:extLst>
          </c:dPt>
          <c:dPt>
            <c:idx val="6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5-BB84-440D-BF43-09F85D05E6BC}"/>
              </c:ext>
            </c:extLst>
          </c:dPt>
          <c:dPt>
            <c:idx val="6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7-BB84-440D-BF43-09F85D05E6BC}"/>
              </c:ext>
            </c:extLst>
          </c:dPt>
          <c:dPt>
            <c:idx val="6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9-BB84-440D-BF43-09F85D05E6BC}"/>
              </c:ext>
            </c:extLst>
          </c:dPt>
          <c:dPt>
            <c:idx val="6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B-BB84-440D-BF43-09F85D05E6BC}"/>
              </c:ext>
            </c:extLst>
          </c:dPt>
          <c:dPt>
            <c:idx val="6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D-BB84-440D-BF43-09F85D05E6BC}"/>
              </c:ext>
            </c:extLst>
          </c:dPt>
          <c:dPt>
            <c:idx val="7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AF-BB84-440D-BF43-09F85D05E6BC}"/>
              </c:ext>
            </c:extLst>
          </c:dPt>
          <c:dPt>
            <c:idx val="7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1-BB84-440D-BF43-09F85D05E6BC}"/>
              </c:ext>
            </c:extLst>
          </c:dPt>
          <c:dPt>
            <c:idx val="7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3-BB84-440D-BF43-09F85D05E6BC}"/>
              </c:ext>
            </c:extLst>
          </c:dPt>
          <c:dPt>
            <c:idx val="7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5-BB84-440D-BF43-09F85D05E6BC}"/>
              </c:ext>
            </c:extLst>
          </c:dPt>
          <c:dPt>
            <c:idx val="7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7-BB84-440D-BF43-09F85D05E6BC}"/>
              </c:ext>
            </c:extLst>
          </c:dPt>
          <c:dPt>
            <c:idx val="7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9-BB84-440D-BF43-09F85D05E6BC}"/>
              </c:ext>
            </c:extLst>
          </c:dPt>
          <c:dPt>
            <c:idx val="7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B-BB84-440D-BF43-09F85D05E6BC}"/>
              </c:ext>
            </c:extLst>
          </c:dPt>
          <c:dPt>
            <c:idx val="7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D-BB84-440D-BF43-09F85D05E6BC}"/>
              </c:ext>
            </c:extLst>
          </c:dPt>
          <c:dPt>
            <c:idx val="7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BF-BB84-440D-BF43-09F85D05E6BC}"/>
              </c:ext>
            </c:extLst>
          </c:dPt>
          <c:dPt>
            <c:idx val="7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1-BB84-440D-BF43-09F85D05E6BC}"/>
              </c:ext>
            </c:extLst>
          </c:dPt>
          <c:dPt>
            <c:idx val="8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3-BB84-440D-BF43-09F85D05E6BC}"/>
              </c:ext>
            </c:extLst>
          </c:dPt>
          <c:dPt>
            <c:idx val="8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5-BB84-440D-BF43-09F85D05E6BC}"/>
              </c:ext>
            </c:extLst>
          </c:dPt>
          <c:dPt>
            <c:idx val="8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7-BB84-440D-BF43-09F85D05E6BC}"/>
              </c:ext>
            </c:extLst>
          </c:dPt>
          <c:dPt>
            <c:idx val="8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9-BB84-440D-BF43-09F85D05E6BC}"/>
              </c:ext>
            </c:extLst>
          </c:dPt>
          <c:dPt>
            <c:idx val="8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B-BB84-440D-BF43-09F85D05E6BC}"/>
              </c:ext>
            </c:extLst>
          </c:dPt>
          <c:dPt>
            <c:idx val="8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D-BB84-440D-BF43-09F85D05E6BC}"/>
              </c:ext>
            </c:extLst>
          </c:dPt>
          <c:dPt>
            <c:idx val="8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CF-BB84-440D-BF43-09F85D05E6BC}"/>
              </c:ext>
            </c:extLst>
          </c:dPt>
          <c:dPt>
            <c:idx val="8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1-BB84-440D-BF43-09F85D05E6BC}"/>
              </c:ext>
            </c:extLst>
          </c:dPt>
          <c:dPt>
            <c:idx val="8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3-BB84-440D-BF43-09F85D05E6BC}"/>
              </c:ext>
            </c:extLst>
          </c:dPt>
          <c:dPt>
            <c:idx val="8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5-BB84-440D-BF43-09F85D05E6BC}"/>
              </c:ext>
            </c:extLst>
          </c:dPt>
          <c:dPt>
            <c:idx val="9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7-BB84-440D-BF43-09F85D05E6BC}"/>
              </c:ext>
            </c:extLst>
          </c:dPt>
          <c:dPt>
            <c:idx val="9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9-BB84-440D-BF43-09F85D05E6BC}"/>
              </c:ext>
            </c:extLst>
          </c:dPt>
          <c:dPt>
            <c:idx val="9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B-BB84-440D-BF43-09F85D05E6BC}"/>
              </c:ext>
            </c:extLst>
          </c:dPt>
          <c:dPt>
            <c:idx val="9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D-BB84-440D-BF43-09F85D05E6BC}"/>
              </c:ext>
            </c:extLst>
          </c:dPt>
          <c:dPt>
            <c:idx val="9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DF-BB84-440D-BF43-09F85D05E6BC}"/>
              </c:ext>
            </c:extLst>
          </c:dPt>
          <c:dPt>
            <c:idx val="9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1-BB84-440D-BF43-09F85D05E6BC}"/>
              </c:ext>
            </c:extLst>
          </c:dPt>
          <c:dPt>
            <c:idx val="9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3-BB84-440D-BF43-09F85D05E6BC}"/>
              </c:ext>
            </c:extLst>
          </c:dPt>
          <c:dPt>
            <c:idx val="9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5-BB84-440D-BF43-09F85D05E6BC}"/>
              </c:ext>
            </c:extLst>
          </c:dPt>
          <c:dPt>
            <c:idx val="9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7-BB84-440D-BF43-09F85D05E6BC}"/>
              </c:ext>
            </c:extLst>
          </c:dPt>
          <c:dPt>
            <c:idx val="9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9-BB84-440D-BF43-09F85D05E6BC}"/>
              </c:ext>
            </c:extLst>
          </c:dPt>
          <c:dPt>
            <c:idx val="10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B-BB84-440D-BF43-09F85D05E6BC}"/>
              </c:ext>
            </c:extLst>
          </c:dPt>
          <c:dPt>
            <c:idx val="10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D-BB84-440D-BF43-09F85D05E6BC}"/>
              </c:ext>
            </c:extLst>
          </c:dPt>
          <c:dPt>
            <c:idx val="10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EF-BB84-440D-BF43-09F85D05E6BC}"/>
              </c:ext>
            </c:extLst>
          </c:dPt>
          <c:dPt>
            <c:idx val="10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1-BB84-440D-BF43-09F85D05E6BC}"/>
              </c:ext>
            </c:extLst>
          </c:dPt>
          <c:dPt>
            <c:idx val="10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3-BB84-440D-BF43-09F85D05E6BC}"/>
              </c:ext>
            </c:extLst>
          </c:dPt>
          <c:dPt>
            <c:idx val="10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5-BB84-440D-BF43-09F85D05E6BC}"/>
              </c:ext>
            </c:extLst>
          </c:dPt>
          <c:dPt>
            <c:idx val="10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7-BB84-440D-BF43-09F85D05E6BC}"/>
              </c:ext>
            </c:extLst>
          </c:dPt>
          <c:dPt>
            <c:idx val="10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9-BB84-440D-BF43-09F85D05E6BC}"/>
              </c:ext>
            </c:extLst>
          </c:dPt>
          <c:dPt>
            <c:idx val="10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B-BB84-440D-BF43-09F85D05E6BC}"/>
              </c:ext>
            </c:extLst>
          </c:dPt>
          <c:dPt>
            <c:idx val="10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D-BB84-440D-BF43-09F85D05E6BC}"/>
              </c:ext>
            </c:extLst>
          </c:dPt>
          <c:dPt>
            <c:idx val="11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3FF-BB84-440D-BF43-09F85D05E6BC}"/>
              </c:ext>
            </c:extLst>
          </c:dPt>
          <c:dPt>
            <c:idx val="11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1-BB84-440D-BF43-09F85D05E6BC}"/>
              </c:ext>
            </c:extLst>
          </c:dPt>
          <c:dPt>
            <c:idx val="11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3-BB84-440D-BF43-09F85D05E6BC}"/>
              </c:ext>
            </c:extLst>
          </c:dPt>
          <c:dPt>
            <c:idx val="11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5-BB84-440D-BF43-09F85D05E6BC}"/>
              </c:ext>
            </c:extLst>
          </c:dPt>
          <c:dPt>
            <c:idx val="11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7-BB84-440D-BF43-09F85D05E6BC}"/>
              </c:ext>
            </c:extLst>
          </c:dPt>
          <c:dPt>
            <c:idx val="11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9-BB84-440D-BF43-09F85D05E6BC}"/>
              </c:ext>
            </c:extLst>
          </c:dPt>
          <c:dPt>
            <c:idx val="11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B-BB84-440D-BF43-09F85D05E6BC}"/>
              </c:ext>
            </c:extLst>
          </c:dPt>
          <c:dPt>
            <c:idx val="11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D-BB84-440D-BF43-09F85D05E6BC}"/>
              </c:ext>
            </c:extLst>
          </c:dPt>
          <c:dPt>
            <c:idx val="11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0F-BB84-440D-BF43-09F85D05E6BC}"/>
              </c:ext>
            </c:extLst>
          </c:dPt>
          <c:dPt>
            <c:idx val="11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1-BB84-440D-BF43-09F85D05E6BC}"/>
              </c:ext>
            </c:extLst>
          </c:dPt>
          <c:dPt>
            <c:idx val="12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3-BB84-440D-BF43-09F85D05E6BC}"/>
              </c:ext>
            </c:extLst>
          </c:dPt>
          <c:dPt>
            <c:idx val="12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5-BB84-440D-BF43-09F85D05E6BC}"/>
              </c:ext>
            </c:extLst>
          </c:dPt>
          <c:dPt>
            <c:idx val="12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7-BB84-440D-BF43-09F85D05E6BC}"/>
              </c:ext>
            </c:extLst>
          </c:dPt>
          <c:dPt>
            <c:idx val="12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9-BB84-440D-BF43-09F85D05E6BC}"/>
              </c:ext>
            </c:extLst>
          </c:dPt>
          <c:dPt>
            <c:idx val="12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B-BB84-440D-BF43-09F85D05E6BC}"/>
              </c:ext>
            </c:extLst>
          </c:dPt>
          <c:dPt>
            <c:idx val="12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D-BB84-440D-BF43-09F85D05E6BC}"/>
              </c:ext>
            </c:extLst>
          </c:dPt>
          <c:dPt>
            <c:idx val="12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1F-BB84-440D-BF43-09F85D05E6BC}"/>
              </c:ext>
            </c:extLst>
          </c:dPt>
          <c:dPt>
            <c:idx val="12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1-BB84-440D-BF43-09F85D05E6BC}"/>
              </c:ext>
            </c:extLst>
          </c:dPt>
          <c:dPt>
            <c:idx val="12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3-BB84-440D-BF43-09F85D05E6BC}"/>
              </c:ext>
            </c:extLst>
          </c:dPt>
          <c:dPt>
            <c:idx val="12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5-BB84-440D-BF43-09F85D05E6BC}"/>
              </c:ext>
            </c:extLst>
          </c:dPt>
          <c:dPt>
            <c:idx val="13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7-BB84-440D-BF43-09F85D05E6BC}"/>
              </c:ext>
            </c:extLst>
          </c:dPt>
          <c:dPt>
            <c:idx val="13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9-BB84-440D-BF43-09F85D05E6BC}"/>
              </c:ext>
            </c:extLst>
          </c:dPt>
          <c:dPt>
            <c:idx val="13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B-BB84-440D-BF43-09F85D05E6BC}"/>
              </c:ext>
            </c:extLst>
          </c:dPt>
          <c:dPt>
            <c:idx val="13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D-BB84-440D-BF43-09F85D05E6BC}"/>
              </c:ext>
            </c:extLst>
          </c:dPt>
          <c:dPt>
            <c:idx val="13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2F-BB84-440D-BF43-09F85D05E6BC}"/>
              </c:ext>
            </c:extLst>
          </c:dPt>
          <c:dPt>
            <c:idx val="13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1-BB84-440D-BF43-09F85D05E6BC}"/>
              </c:ext>
            </c:extLst>
          </c:dPt>
          <c:dPt>
            <c:idx val="13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3-BB84-440D-BF43-09F85D05E6BC}"/>
              </c:ext>
            </c:extLst>
          </c:dPt>
          <c:dPt>
            <c:idx val="13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5-BB84-440D-BF43-09F85D05E6BC}"/>
              </c:ext>
            </c:extLst>
          </c:dPt>
          <c:dPt>
            <c:idx val="13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7-BB84-440D-BF43-09F85D05E6BC}"/>
              </c:ext>
            </c:extLst>
          </c:dPt>
          <c:dPt>
            <c:idx val="13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9-BB84-440D-BF43-09F85D05E6BC}"/>
              </c:ext>
            </c:extLst>
          </c:dPt>
          <c:dPt>
            <c:idx val="14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B-BB84-440D-BF43-09F85D05E6BC}"/>
              </c:ext>
            </c:extLst>
          </c:dPt>
          <c:dPt>
            <c:idx val="14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D-BB84-440D-BF43-09F85D05E6BC}"/>
              </c:ext>
            </c:extLst>
          </c:dPt>
          <c:dPt>
            <c:idx val="14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3F-BB84-440D-BF43-09F85D05E6BC}"/>
              </c:ext>
            </c:extLst>
          </c:dPt>
          <c:dPt>
            <c:idx val="14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1-BB84-440D-BF43-09F85D05E6BC}"/>
              </c:ext>
            </c:extLst>
          </c:dPt>
          <c:dPt>
            <c:idx val="14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3-BB84-440D-BF43-09F85D05E6BC}"/>
              </c:ext>
            </c:extLst>
          </c:dPt>
          <c:dPt>
            <c:idx val="14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5-BB84-440D-BF43-09F85D05E6BC}"/>
              </c:ext>
            </c:extLst>
          </c:dPt>
          <c:dPt>
            <c:idx val="14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7-BB84-440D-BF43-09F85D05E6BC}"/>
              </c:ext>
            </c:extLst>
          </c:dPt>
          <c:dPt>
            <c:idx val="14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9-BB84-440D-BF43-09F85D05E6BC}"/>
              </c:ext>
            </c:extLst>
          </c:dPt>
          <c:dPt>
            <c:idx val="14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B-BB84-440D-BF43-09F85D05E6BC}"/>
              </c:ext>
            </c:extLst>
          </c:dPt>
          <c:dPt>
            <c:idx val="14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D-BB84-440D-BF43-09F85D05E6BC}"/>
              </c:ext>
            </c:extLst>
          </c:dPt>
          <c:dPt>
            <c:idx val="15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4F-BB84-440D-BF43-09F85D05E6BC}"/>
              </c:ext>
            </c:extLst>
          </c:dPt>
          <c:dPt>
            <c:idx val="15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1-BB84-440D-BF43-09F85D05E6BC}"/>
              </c:ext>
            </c:extLst>
          </c:dPt>
          <c:dPt>
            <c:idx val="15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3-BB84-440D-BF43-09F85D05E6BC}"/>
              </c:ext>
            </c:extLst>
          </c:dPt>
          <c:dPt>
            <c:idx val="15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5-BB84-440D-BF43-09F85D05E6BC}"/>
              </c:ext>
            </c:extLst>
          </c:dPt>
          <c:dPt>
            <c:idx val="15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7-BB84-440D-BF43-09F85D05E6BC}"/>
              </c:ext>
            </c:extLst>
          </c:dPt>
          <c:dPt>
            <c:idx val="15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9-BB84-440D-BF43-09F85D05E6BC}"/>
              </c:ext>
            </c:extLst>
          </c:dPt>
          <c:dPt>
            <c:idx val="15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B-BB84-440D-BF43-09F85D05E6BC}"/>
              </c:ext>
            </c:extLst>
          </c:dPt>
          <c:dPt>
            <c:idx val="15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D-BB84-440D-BF43-09F85D05E6BC}"/>
              </c:ext>
            </c:extLst>
          </c:dPt>
          <c:dPt>
            <c:idx val="15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5F-BB84-440D-BF43-09F85D05E6BC}"/>
              </c:ext>
            </c:extLst>
          </c:dPt>
          <c:dPt>
            <c:idx val="15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1-BB84-440D-BF43-09F85D05E6BC}"/>
              </c:ext>
            </c:extLst>
          </c:dPt>
          <c:dPt>
            <c:idx val="16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3-BB84-440D-BF43-09F85D05E6BC}"/>
              </c:ext>
            </c:extLst>
          </c:dPt>
          <c:dPt>
            <c:idx val="16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5-BB84-440D-BF43-09F85D05E6BC}"/>
              </c:ext>
            </c:extLst>
          </c:dPt>
          <c:dPt>
            <c:idx val="16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7-BB84-440D-BF43-09F85D05E6BC}"/>
              </c:ext>
            </c:extLst>
          </c:dPt>
          <c:dPt>
            <c:idx val="16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9-BB84-440D-BF43-09F85D05E6BC}"/>
              </c:ext>
            </c:extLst>
          </c:dPt>
          <c:dPt>
            <c:idx val="16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B-BB84-440D-BF43-09F85D05E6BC}"/>
              </c:ext>
            </c:extLst>
          </c:dPt>
          <c:dPt>
            <c:idx val="16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D-BB84-440D-BF43-09F85D05E6BC}"/>
              </c:ext>
            </c:extLst>
          </c:dPt>
          <c:dPt>
            <c:idx val="16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6F-BB84-440D-BF43-09F85D05E6BC}"/>
              </c:ext>
            </c:extLst>
          </c:dPt>
          <c:dPt>
            <c:idx val="16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1-BB84-440D-BF43-09F85D05E6BC}"/>
              </c:ext>
            </c:extLst>
          </c:dPt>
          <c:dPt>
            <c:idx val="16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3-BB84-440D-BF43-09F85D05E6BC}"/>
              </c:ext>
            </c:extLst>
          </c:dPt>
          <c:dPt>
            <c:idx val="16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5-BB84-440D-BF43-09F85D05E6BC}"/>
              </c:ext>
            </c:extLst>
          </c:dPt>
          <c:dPt>
            <c:idx val="17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7-BB84-440D-BF43-09F85D05E6BC}"/>
              </c:ext>
            </c:extLst>
          </c:dPt>
          <c:dPt>
            <c:idx val="17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9-BB84-440D-BF43-09F85D05E6BC}"/>
              </c:ext>
            </c:extLst>
          </c:dPt>
          <c:dPt>
            <c:idx val="17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B-BB84-440D-BF43-09F85D05E6BC}"/>
              </c:ext>
            </c:extLst>
          </c:dPt>
          <c:dPt>
            <c:idx val="17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D-BB84-440D-BF43-09F85D05E6BC}"/>
              </c:ext>
            </c:extLst>
          </c:dPt>
          <c:dPt>
            <c:idx val="17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7F-BB84-440D-BF43-09F85D05E6BC}"/>
              </c:ext>
            </c:extLst>
          </c:dPt>
          <c:dPt>
            <c:idx val="17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1-BB84-440D-BF43-09F85D05E6BC}"/>
              </c:ext>
            </c:extLst>
          </c:dPt>
          <c:dPt>
            <c:idx val="17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3-BB84-440D-BF43-09F85D05E6BC}"/>
              </c:ext>
            </c:extLst>
          </c:dPt>
          <c:dPt>
            <c:idx val="17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5-BB84-440D-BF43-09F85D05E6BC}"/>
              </c:ext>
            </c:extLst>
          </c:dPt>
          <c:dPt>
            <c:idx val="17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7-BB84-440D-BF43-09F85D05E6BC}"/>
              </c:ext>
            </c:extLst>
          </c:dPt>
          <c:dPt>
            <c:idx val="17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9-BB84-440D-BF43-09F85D05E6BC}"/>
              </c:ext>
            </c:extLst>
          </c:dPt>
          <c:dPt>
            <c:idx val="18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B-BB84-440D-BF43-09F85D05E6BC}"/>
              </c:ext>
            </c:extLst>
          </c:dPt>
          <c:dPt>
            <c:idx val="18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D-BB84-440D-BF43-09F85D05E6BC}"/>
              </c:ext>
            </c:extLst>
          </c:dPt>
          <c:dPt>
            <c:idx val="18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8F-BB84-440D-BF43-09F85D05E6BC}"/>
              </c:ext>
            </c:extLst>
          </c:dPt>
          <c:dPt>
            <c:idx val="18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1-BB84-440D-BF43-09F85D05E6BC}"/>
              </c:ext>
            </c:extLst>
          </c:dPt>
          <c:dPt>
            <c:idx val="18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3-BB84-440D-BF43-09F85D05E6BC}"/>
              </c:ext>
            </c:extLst>
          </c:dPt>
          <c:dPt>
            <c:idx val="18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5-BB84-440D-BF43-09F85D05E6BC}"/>
              </c:ext>
            </c:extLst>
          </c:dPt>
          <c:dPt>
            <c:idx val="18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7-BB84-440D-BF43-09F85D05E6BC}"/>
              </c:ext>
            </c:extLst>
          </c:dPt>
          <c:dPt>
            <c:idx val="18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9-BB84-440D-BF43-09F85D05E6BC}"/>
              </c:ext>
            </c:extLst>
          </c:dPt>
          <c:dPt>
            <c:idx val="18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B-BB84-440D-BF43-09F85D05E6BC}"/>
              </c:ext>
            </c:extLst>
          </c:dPt>
          <c:dPt>
            <c:idx val="18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D-BB84-440D-BF43-09F85D05E6BC}"/>
              </c:ext>
            </c:extLst>
          </c:dPt>
          <c:dPt>
            <c:idx val="190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9F-BB84-440D-BF43-09F85D05E6BC}"/>
              </c:ext>
            </c:extLst>
          </c:dPt>
          <c:dPt>
            <c:idx val="191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1-BB84-440D-BF43-09F85D05E6BC}"/>
              </c:ext>
            </c:extLst>
          </c:dPt>
          <c:dPt>
            <c:idx val="192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3-BB84-440D-BF43-09F85D05E6BC}"/>
              </c:ext>
            </c:extLst>
          </c:dPt>
          <c:dPt>
            <c:idx val="193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5-BB84-440D-BF43-09F85D05E6BC}"/>
              </c:ext>
            </c:extLst>
          </c:dPt>
          <c:dPt>
            <c:idx val="194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7-BB84-440D-BF43-09F85D05E6BC}"/>
              </c:ext>
            </c:extLst>
          </c:dPt>
          <c:dPt>
            <c:idx val="195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9-BB84-440D-BF43-09F85D05E6BC}"/>
              </c:ext>
            </c:extLst>
          </c:dPt>
          <c:dPt>
            <c:idx val="196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B-BB84-440D-BF43-09F85D05E6BC}"/>
              </c:ext>
            </c:extLst>
          </c:dPt>
          <c:dPt>
            <c:idx val="197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D-BB84-440D-BF43-09F85D05E6BC}"/>
              </c:ext>
            </c:extLst>
          </c:dPt>
          <c:dPt>
            <c:idx val="198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AF-BB84-440D-BF43-09F85D05E6BC}"/>
              </c:ext>
            </c:extLst>
          </c:dPt>
          <c:dPt>
            <c:idx val="199"/>
            <c:bubble3D val="0"/>
            <c:spPr>
              <a:ln w="22225" cap="flat">
                <a:solidFill>
                  <a:srgbClr val="A5A5A5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1-BB84-440D-BF43-09F85D05E6BC}"/>
              </c:ext>
            </c:extLst>
          </c:dPt>
          <c:yVal>
            <c:numRef>
              <c:f>Player_NeedExp!$Q$13:$Q$227</c:f>
              <c:numCache>
                <c:formatCode>General</c:formatCode>
                <c:ptCount val="2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4B2-BB84-440D-BF43-09F85D05E6BC}"/>
            </c:ext>
          </c:extLst>
        </c:ser>
        <c:ser>
          <c:idx val="3"/>
          <c:order val="3"/>
          <c:tx>
            <c:strRef>
              <c:f>Player_NeedExp!$T$12</c:f>
              <c:strCache>
                <c:ptCount val="1"/>
              </c:strCache>
            </c:strRef>
          </c:tx>
          <c:spPr>
            <a:ln w="22225" cap="flat">
              <a:solidFill>
                <a:srgbClr val="FFC000">
                  <a:alpha val="95294"/>
                </a:srgbClr>
              </a:solidFill>
              <a:round/>
            </a:ln>
            <a:effectLst>
              <a:glow rad="139700">
                <a:schemeClr val="accent4">
                  <a:satMod val="175000"/>
                  <a:alpha val="13737"/>
                </a:schemeClr>
              </a:glow>
            </a:effectLst>
          </c:spPr>
          <c:marker>
            <c:symbol val="none"/>
          </c:marker>
          <c:dPt>
            <c:idx val="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4-BB84-440D-BF43-09F85D05E6BC}"/>
              </c:ext>
            </c:extLst>
          </c:dPt>
          <c:dPt>
            <c:idx val="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6-BB84-440D-BF43-09F85D05E6BC}"/>
              </c:ext>
            </c:extLst>
          </c:dPt>
          <c:dPt>
            <c:idx val="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8-BB84-440D-BF43-09F85D05E6BC}"/>
              </c:ext>
            </c:extLst>
          </c:dPt>
          <c:dPt>
            <c:idx val="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A-BB84-440D-BF43-09F85D05E6BC}"/>
              </c:ext>
            </c:extLst>
          </c:dPt>
          <c:dPt>
            <c:idx val="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C-BB84-440D-BF43-09F85D05E6BC}"/>
              </c:ext>
            </c:extLst>
          </c:dPt>
          <c:dPt>
            <c:idx val="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BE-BB84-440D-BF43-09F85D05E6BC}"/>
              </c:ext>
            </c:extLst>
          </c:dPt>
          <c:dPt>
            <c:idx val="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0-BB84-440D-BF43-09F85D05E6BC}"/>
              </c:ext>
            </c:extLst>
          </c:dPt>
          <c:dPt>
            <c:idx val="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2-BB84-440D-BF43-09F85D05E6BC}"/>
              </c:ext>
            </c:extLst>
          </c:dPt>
          <c:dPt>
            <c:idx val="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4-BB84-440D-BF43-09F85D05E6BC}"/>
              </c:ext>
            </c:extLst>
          </c:dPt>
          <c:dPt>
            <c:idx val="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6-BB84-440D-BF43-09F85D05E6BC}"/>
              </c:ext>
            </c:extLst>
          </c:dPt>
          <c:dPt>
            <c:idx val="1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8-BB84-440D-BF43-09F85D05E6BC}"/>
              </c:ext>
            </c:extLst>
          </c:dPt>
          <c:dPt>
            <c:idx val="1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A-BB84-440D-BF43-09F85D05E6BC}"/>
              </c:ext>
            </c:extLst>
          </c:dPt>
          <c:dPt>
            <c:idx val="1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C-BB84-440D-BF43-09F85D05E6BC}"/>
              </c:ext>
            </c:extLst>
          </c:dPt>
          <c:dPt>
            <c:idx val="1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CE-BB84-440D-BF43-09F85D05E6BC}"/>
              </c:ext>
            </c:extLst>
          </c:dPt>
          <c:dPt>
            <c:idx val="1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0-BB84-440D-BF43-09F85D05E6BC}"/>
              </c:ext>
            </c:extLst>
          </c:dPt>
          <c:dPt>
            <c:idx val="1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2-BB84-440D-BF43-09F85D05E6BC}"/>
              </c:ext>
            </c:extLst>
          </c:dPt>
          <c:dPt>
            <c:idx val="1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4-BB84-440D-BF43-09F85D05E6BC}"/>
              </c:ext>
            </c:extLst>
          </c:dPt>
          <c:dPt>
            <c:idx val="1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6-BB84-440D-BF43-09F85D05E6BC}"/>
              </c:ext>
            </c:extLst>
          </c:dPt>
          <c:dPt>
            <c:idx val="1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8-BB84-440D-BF43-09F85D05E6BC}"/>
              </c:ext>
            </c:extLst>
          </c:dPt>
          <c:dPt>
            <c:idx val="1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A-BB84-440D-BF43-09F85D05E6BC}"/>
              </c:ext>
            </c:extLst>
          </c:dPt>
          <c:dPt>
            <c:idx val="2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C-BB84-440D-BF43-09F85D05E6BC}"/>
              </c:ext>
            </c:extLst>
          </c:dPt>
          <c:dPt>
            <c:idx val="2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DE-BB84-440D-BF43-09F85D05E6BC}"/>
              </c:ext>
            </c:extLst>
          </c:dPt>
          <c:dPt>
            <c:idx val="2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0-BB84-440D-BF43-09F85D05E6BC}"/>
              </c:ext>
            </c:extLst>
          </c:dPt>
          <c:dPt>
            <c:idx val="2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2-BB84-440D-BF43-09F85D05E6BC}"/>
              </c:ext>
            </c:extLst>
          </c:dPt>
          <c:dPt>
            <c:idx val="2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4-BB84-440D-BF43-09F85D05E6BC}"/>
              </c:ext>
            </c:extLst>
          </c:dPt>
          <c:dPt>
            <c:idx val="2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6-BB84-440D-BF43-09F85D05E6BC}"/>
              </c:ext>
            </c:extLst>
          </c:dPt>
          <c:dPt>
            <c:idx val="2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8-BB84-440D-BF43-09F85D05E6BC}"/>
              </c:ext>
            </c:extLst>
          </c:dPt>
          <c:dPt>
            <c:idx val="2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A-BB84-440D-BF43-09F85D05E6BC}"/>
              </c:ext>
            </c:extLst>
          </c:dPt>
          <c:dPt>
            <c:idx val="2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C-BB84-440D-BF43-09F85D05E6BC}"/>
              </c:ext>
            </c:extLst>
          </c:dPt>
          <c:dPt>
            <c:idx val="2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EE-BB84-440D-BF43-09F85D05E6BC}"/>
              </c:ext>
            </c:extLst>
          </c:dPt>
          <c:dPt>
            <c:idx val="3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0-BB84-440D-BF43-09F85D05E6BC}"/>
              </c:ext>
            </c:extLst>
          </c:dPt>
          <c:dPt>
            <c:idx val="3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2-BB84-440D-BF43-09F85D05E6BC}"/>
              </c:ext>
            </c:extLst>
          </c:dPt>
          <c:dPt>
            <c:idx val="3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4-BB84-440D-BF43-09F85D05E6BC}"/>
              </c:ext>
            </c:extLst>
          </c:dPt>
          <c:dPt>
            <c:idx val="3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6-BB84-440D-BF43-09F85D05E6BC}"/>
              </c:ext>
            </c:extLst>
          </c:dPt>
          <c:dPt>
            <c:idx val="3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8-BB84-440D-BF43-09F85D05E6BC}"/>
              </c:ext>
            </c:extLst>
          </c:dPt>
          <c:dPt>
            <c:idx val="3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A-BB84-440D-BF43-09F85D05E6BC}"/>
              </c:ext>
            </c:extLst>
          </c:dPt>
          <c:dPt>
            <c:idx val="3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C-BB84-440D-BF43-09F85D05E6BC}"/>
              </c:ext>
            </c:extLst>
          </c:dPt>
          <c:dPt>
            <c:idx val="3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4FE-BB84-440D-BF43-09F85D05E6BC}"/>
              </c:ext>
            </c:extLst>
          </c:dPt>
          <c:dPt>
            <c:idx val="3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0-BB84-440D-BF43-09F85D05E6BC}"/>
              </c:ext>
            </c:extLst>
          </c:dPt>
          <c:dPt>
            <c:idx val="3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2-BB84-440D-BF43-09F85D05E6BC}"/>
              </c:ext>
            </c:extLst>
          </c:dPt>
          <c:dPt>
            <c:idx val="4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4-BB84-440D-BF43-09F85D05E6BC}"/>
              </c:ext>
            </c:extLst>
          </c:dPt>
          <c:dPt>
            <c:idx val="4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6-BB84-440D-BF43-09F85D05E6BC}"/>
              </c:ext>
            </c:extLst>
          </c:dPt>
          <c:dPt>
            <c:idx val="4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8-BB84-440D-BF43-09F85D05E6BC}"/>
              </c:ext>
            </c:extLst>
          </c:dPt>
          <c:dPt>
            <c:idx val="4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A-BB84-440D-BF43-09F85D05E6BC}"/>
              </c:ext>
            </c:extLst>
          </c:dPt>
          <c:dPt>
            <c:idx val="4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C-BB84-440D-BF43-09F85D05E6BC}"/>
              </c:ext>
            </c:extLst>
          </c:dPt>
          <c:dPt>
            <c:idx val="4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0E-BB84-440D-BF43-09F85D05E6BC}"/>
              </c:ext>
            </c:extLst>
          </c:dPt>
          <c:dPt>
            <c:idx val="4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0-BB84-440D-BF43-09F85D05E6BC}"/>
              </c:ext>
            </c:extLst>
          </c:dPt>
          <c:dPt>
            <c:idx val="4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2-BB84-440D-BF43-09F85D05E6BC}"/>
              </c:ext>
            </c:extLst>
          </c:dPt>
          <c:dPt>
            <c:idx val="4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4-BB84-440D-BF43-09F85D05E6BC}"/>
              </c:ext>
            </c:extLst>
          </c:dPt>
          <c:dPt>
            <c:idx val="4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6-BB84-440D-BF43-09F85D05E6BC}"/>
              </c:ext>
            </c:extLst>
          </c:dPt>
          <c:dPt>
            <c:idx val="5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8-BB84-440D-BF43-09F85D05E6BC}"/>
              </c:ext>
            </c:extLst>
          </c:dPt>
          <c:dPt>
            <c:idx val="5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A-BB84-440D-BF43-09F85D05E6BC}"/>
              </c:ext>
            </c:extLst>
          </c:dPt>
          <c:dPt>
            <c:idx val="5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C-BB84-440D-BF43-09F85D05E6BC}"/>
              </c:ext>
            </c:extLst>
          </c:dPt>
          <c:dPt>
            <c:idx val="5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1E-BB84-440D-BF43-09F85D05E6BC}"/>
              </c:ext>
            </c:extLst>
          </c:dPt>
          <c:dPt>
            <c:idx val="5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0-BB84-440D-BF43-09F85D05E6BC}"/>
              </c:ext>
            </c:extLst>
          </c:dPt>
          <c:dPt>
            <c:idx val="5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2-BB84-440D-BF43-09F85D05E6BC}"/>
              </c:ext>
            </c:extLst>
          </c:dPt>
          <c:dPt>
            <c:idx val="5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4-BB84-440D-BF43-09F85D05E6BC}"/>
              </c:ext>
            </c:extLst>
          </c:dPt>
          <c:dPt>
            <c:idx val="5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6-BB84-440D-BF43-09F85D05E6BC}"/>
              </c:ext>
            </c:extLst>
          </c:dPt>
          <c:dPt>
            <c:idx val="5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8-BB84-440D-BF43-09F85D05E6BC}"/>
              </c:ext>
            </c:extLst>
          </c:dPt>
          <c:dPt>
            <c:idx val="5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A-BB84-440D-BF43-09F85D05E6BC}"/>
              </c:ext>
            </c:extLst>
          </c:dPt>
          <c:dPt>
            <c:idx val="6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C-BB84-440D-BF43-09F85D05E6BC}"/>
              </c:ext>
            </c:extLst>
          </c:dPt>
          <c:dPt>
            <c:idx val="6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2E-BB84-440D-BF43-09F85D05E6BC}"/>
              </c:ext>
            </c:extLst>
          </c:dPt>
          <c:dPt>
            <c:idx val="6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0-BB84-440D-BF43-09F85D05E6BC}"/>
              </c:ext>
            </c:extLst>
          </c:dPt>
          <c:dPt>
            <c:idx val="6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2-BB84-440D-BF43-09F85D05E6BC}"/>
              </c:ext>
            </c:extLst>
          </c:dPt>
          <c:dPt>
            <c:idx val="6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4-BB84-440D-BF43-09F85D05E6BC}"/>
              </c:ext>
            </c:extLst>
          </c:dPt>
          <c:dPt>
            <c:idx val="6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6-BB84-440D-BF43-09F85D05E6BC}"/>
              </c:ext>
            </c:extLst>
          </c:dPt>
          <c:dPt>
            <c:idx val="6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8-BB84-440D-BF43-09F85D05E6BC}"/>
              </c:ext>
            </c:extLst>
          </c:dPt>
          <c:dPt>
            <c:idx val="6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A-BB84-440D-BF43-09F85D05E6BC}"/>
              </c:ext>
            </c:extLst>
          </c:dPt>
          <c:dPt>
            <c:idx val="6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C-BB84-440D-BF43-09F85D05E6BC}"/>
              </c:ext>
            </c:extLst>
          </c:dPt>
          <c:dPt>
            <c:idx val="6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3E-BB84-440D-BF43-09F85D05E6BC}"/>
              </c:ext>
            </c:extLst>
          </c:dPt>
          <c:dPt>
            <c:idx val="7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0-BB84-440D-BF43-09F85D05E6BC}"/>
              </c:ext>
            </c:extLst>
          </c:dPt>
          <c:dPt>
            <c:idx val="7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2-BB84-440D-BF43-09F85D05E6BC}"/>
              </c:ext>
            </c:extLst>
          </c:dPt>
          <c:dPt>
            <c:idx val="7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4-BB84-440D-BF43-09F85D05E6BC}"/>
              </c:ext>
            </c:extLst>
          </c:dPt>
          <c:dPt>
            <c:idx val="7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6-BB84-440D-BF43-09F85D05E6BC}"/>
              </c:ext>
            </c:extLst>
          </c:dPt>
          <c:dPt>
            <c:idx val="7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8-BB84-440D-BF43-09F85D05E6BC}"/>
              </c:ext>
            </c:extLst>
          </c:dPt>
          <c:dPt>
            <c:idx val="7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A-BB84-440D-BF43-09F85D05E6BC}"/>
              </c:ext>
            </c:extLst>
          </c:dPt>
          <c:dPt>
            <c:idx val="7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C-BB84-440D-BF43-09F85D05E6BC}"/>
              </c:ext>
            </c:extLst>
          </c:dPt>
          <c:dPt>
            <c:idx val="7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4E-BB84-440D-BF43-09F85D05E6BC}"/>
              </c:ext>
            </c:extLst>
          </c:dPt>
          <c:dPt>
            <c:idx val="7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0-BB84-440D-BF43-09F85D05E6BC}"/>
              </c:ext>
            </c:extLst>
          </c:dPt>
          <c:dPt>
            <c:idx val="7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2-BB84-440D-BF43-09F85D05E6BC}"/>
              </c:ext>
            </c:extLst>
          </c:dPt>
          <c:dPt>
            <c:idx val="8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4-BB84-440D-BF43-09F85D05E6BC}"/>
              </c:ext>
            </c:extLst>
          </c:dPt>
          <c:dPt>
            <c:idx val="8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6-BB84-440D-BF43-09F85D05E6BC}"/>
              </c:ext>
            </c:extLst>
          </c:dPt>
          <c:dPt>
            <c:idx val="8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8-BB84-440D-BF43-09F85D05E6BC}"/>
              </c:ext>
            </c:extLst>
          </c:dPt>
          <c:dPt>
            <c:idx val="8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A-BB84-440D-BF43-09F85D05E6BC}"/>
              </c:ext>
            </c:extLst>
          </c:dPt>
          <c:dPt>
            <c:idx val="8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C-BB84-440D-BF43-09F85D05E6BC}"/>
              </c:ext>
            </c:extLst>
          </c:dPt>
          <c:dPt>
            <c:idx val="8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5E-BB84-440D-BF43-09F85D05E6BC}"/>
              </c:ext>
            </c:extLst>
          </c:dPt>
          <c:dPt>
            <c:idx val="8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0-BB84-440D-BF43-09F85D05E6BC}"/>
              </c:ext>
            </c:extLst>
          </c:dPt>
          <c:dPt>
            <c:idx val="8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2-BB84-440D-BF43-09F85D05E6BC}"/>
              </c:ext>
            </c:extLst>
          </c:dPt>
          <c:dPt>
            <c:idx val="8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4-BB84-440D-BF43-09F85D05E6BC}"/>
              </c:ext>
            </c:extLst>
          </c:dPt>
          <c:dPt>
            <c:idx val="8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6-BB84-440D-BF43-09F85D05E6BC}"/>
              </c:ext>
            </c:extLst>
          </c:dPt>
          <c:dPt>
            <c:idx val="9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8-BB84-440D-BF43-09F85D05E6BC}"/>
              </c:ext>
            </c:extLst>
          </c:dPt>
          <c:dPt>
            <c:idx val="9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A-BB84-440D-BF43-09F85D05E6BC}"/>
              </c:ext>
            </c:extLst>
          </c:dPt>
          <c:dPt>
            <c:idx val="9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C-BB84-440D-BF43-09F85D05E6BC}"/>
              </c:ext>
            </c:extLst>
          </c:dPt>
          <c:dPt>
            <c:idx val="9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6E-BB84-440D-BF43-09F85D05E6BC}"/>
              </c:ext>
            </c:extLst>
          </c:dPt>
          <c:dPt>
            <c:idx val="9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0-BB84-440D-BF43-09F85D05E6BC}"/>
              </c:ext>
            </c:extLst>
          </c:dPt>
          <c:dPt>
            <c:idx val="9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2-BB84-440D-BF43-09F85D05E6BC}"/>
              </c:ext>
            </c:extLst>
          </c:dPt>
          <c:dPt>
            <c:idx val="9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4-BB84-440D-BF43-09F85D05E6BC}"/>
              </c:ext>
            </c:extLst>
          </c:dPt>
          <c:dPt>
            <c:idx val="9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6-BB84-440D-BF43-09F85D05E6BC}"/>
              </c:ext>
            </c:extLst>
          </c:dPt>
          <c:dPt>
            <c:idx val="9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8-BB84-440D-BF43-09F85D05E6BC}"/>
              </c:ext>
            </c:extLst>
          </c:dPt>
          <c:dPt>
            <c:idx val="9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A-BB84-440D-BF43-09F85D05E6BC}"/>
              </c:ext>
            </c:extLst>
          </c:dPt>
          <c:dPt>
            <c:idx val="10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C-BB84-440D-BF43-09F85D05E6BC}"/>
              </c:ext>
            </c:extLst>
          </c:dPt>
          <c:dPt>
            <c:idx val="10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7E-BB84-440D-BF43-09F85D05E6BC}"/>
              </c:ext>
            </c:extLst>
          </c:dPt>
          <c:dPt>
            <c:idx val="10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0-BB84-440D-BF43-09F85D05E6BC}"/>
              </c:ext>
            </c:extLst>
          </c:dPt>
          <c:dPt>
            <c:idx val="10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2-BB84-440D-BF43-09F85D05E6BC}"/>
              </c:ext>
            </c:extLst>
          </c:dPt>
          <c:dPt>
            <c:idx val="10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4-BB84-440D-BF43-09F85D05E6BC}"/>
              </c:ext>
            </c:extLst>
          </c:dPt>
          <c:dPt>
            <c:idx val="10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6-BB84-440D-BF43-09F85D05E6BC}"/>
              </c:ext>
            </c:extLst>
          </c:dPt>
          <c:dPt>
            <c:idx val="10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8-BB84-440D-BF43-09F85D05E6BC}"/>
              </c:ext>
            </c:extLst>
          </c:dPt>
          <c:dPt>
            <c:idx val="10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A-BB84-440D-BF43-09F85D05E6BC}"/>
              </c:ext>
            </c:extLst>
          </c:dPt>
          <c:dPt>
            <c:idx val="10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C-BB84-440D-BF43-09F85D05E6BC}"/>
              </c:ext>
            </c:extLst>
          </c:dPt>
          <c:dPt>
            <c:idx val="10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8E-BB84-440D-BF43-09F85D05E6BC}"/>
              </c:ext>
            </c:extLst>
          </c:dPt>
          <c:dPt>
            <c:idx val="11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0-BB84-440D-BF43-09F85D05E6BC}"/>
              </c:ext>
            </c:extLst>
          </c:dPt>
          <c:dPt>
            <c:idx val="11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2-BB84-440D-BF43-09F85D05E6BC}"/>
              </c:ext>
            </c:extLst>
          </c:dPt>
          <c:dPt>
            <c:idx val="11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4-BB84-440D-BF43-09F85D05E6BC}"/>
              </c:ext>
            </c:extLst>
          </c:dPt>
          <c:dPt>
            <c:idx val="11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6-BB84-440D-BF43-09F85D05E6BC}"/>
              </c:ext>
            </c:extLst>
          </c:dPt>
          <c:dPt>
            <c:idx val="11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8-BB84-440D-BF43-09F85D05E6BC}"/>
              </c:ext>
            </c:extLst>
          </c:dPt>
          <c:dPt>
            <c:idx val="11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A-BB84-440D-BF43-09F85D05E6BC}"/>
              </c:ext>
            </c:extLst>
          </c:dPt>
          <c:dPt>
            <c:idx val="11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C-BB84-440D-BF43-09F85D05E6BC}"/>
              </c:ext>
            </c:extLst>
          </c:dPt>
          <c:dPt>
            <c:idx val="11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9E-BB84-440D-BF43-09F85D05E6BC}"/>
              </c:ext>
            </c:extLst>
          </c:dPt>
          <c:dPt>
            <c:idx val="11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0-BB84-440D-BF43-09F85D05E6BC}"/>
              </c:ext>
            </c:extLst>
          </c:dPt>
          <c:dPt>
            <c:idx val="11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2-BB84-440D-BF43-09F85D05E6BC}"/>
              </c:ext>
            </c:extLst>
          </c:dPt>
          <c:dPt>
            <c:idx val="12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4-BB84-440D-BF43-09F85D05E6BC}"/>
              </c:ext>
            </c:extLst>
          </c:dPt>
          <c:dPt>
            <c:idx val="12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6-BB84-440D-BF43-09F85D05E6BC}"/>
              </c:ext>
            </c:extLst>
          </c:dPt>
          <c:dPt>
            <c:idx val="12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8-BB84-440D-BF43-09F85D05E6BC}"/>
              </c:ext>
            </c:extLst>
          </c:dPt>
          <c:dPt>
            <c:idx val="12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A-BB84-440D-BF43-09F85D05E6BC}"/>
              </c:ext>
            </c:extLst>
          </c:dPt>
          <c:dPt>
            <c:idx val="12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C-BB84-440D-BF43-09F85D05E6BC}"/>
              </c:ext>
            </c:extLst>
          </c:dPt>
          <c:dPt>
            <c:idx val="12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AE-BB84-440D-BF43-09F85D05E6BC}"/>
              </c:ext>
            </c:extLst>
          </c:dPt>
          <c:dPt>
            <c:idx val="12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0-BB84-440D-BF43-09F85D05E6BC}"/>
              </c:ext>
            </c:extLst>
          </c:dPt>
          <c:dPt>
            <c:idx val="12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2-BB84-440D-BF43-09F85D05E6BC}"/>
              </c:ext>
            </c:extLst>
          </c:dPt>
          <c:dPt>
            <c:idx val="12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4-BB84-440D-BF43-09F85D05E6BC}"/>
              </c:ext>
            </c:extLst>
          </c:dPt>
          <c:dPt>
            <c:idx val="12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6-BB84-440D-BF43-09F85D05E6BC}"/>
              </c:ext>
            </c:extLst>
          </c:dPt>
          <c:dPt>
            <c:idx val="13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8-BB84-440D-BF43-09F85D05E6BC}"/>
              </c:ext>
            </c:extLst>
          </c:dPt>
          <c:dPt>
            <c:idx val="13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A-BB84-440D-BF43-09F85D05E6BC}"/>
              </c:ext>
            </c:extLst>
          </c:dPt>
          <c:dPt>
            <c:idx val="13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C-BB84-440D-BF43-09F85D05E6BC}"/>
              </c:ext>
            </c:extLst>
          </c:dPt>
          <c:dPt>
            <c:idx val="13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BE-BB84-440D-BF43-09F85D05E6BC}"/>
              </c:ext>
            </c:extLst>
          </c:dPt>
          <c:dPt>
            <c:idx val="13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0-BB84-440D-BF43-09F85D05E6BC}"/>
              </c:ext>
            </c:extLst>
          </c:dPt>
          <c:dPt>
            <c:idx val="13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2-BB84-440D-BF43-09F85D05E6BC}"/>
              </c:ext>
            </c:extLst>
          </c:dPt>
          <c:dPt>
            <c:idx val="13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4-BB84-440D-BF43-09F85D05E6BC}"/>
              </c:ext>
            </c:extLst>
          </c:dPt>
          <c:dPt>
            <c:idx val="13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6-BB84-440D-BF43-09F85D05E6BC}"/>
              </c:ext>
            </c:extLst>
          </c:dPt>
          <c:dPt>
            <c:idx val="13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8-BB84-440D-BF43-09F85D05E6BC}"/>
              </c:ext>
            </c:extLst>
          </c:dPt>
          <c:dPt>
            <c:idx val="13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A-BB84-440D-BF43-09F85D05E6BC}"/>
              </c:ext>
            </c:extLst>
          </c:dPt>
          <c:dPt>
            <c:idx val="14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C-BB84-440D-BF43-09F85D05E6BC}"/>
              </c:ext>
            </c:extLst>
          </c:dPt>
          <c:dPt>
            <c:idx val="14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CE-BB84-440D-BF43-09F85D05E6BC}"/>
              </c:ext>
            </c:extLst>
          </c:dPt>
          <c:dPt>
            <c:idx val="14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0-BB84-440D-BF43-09F85D05E6BC}"/>
              </c:ext>
            </c:extLst>
          </c:dPt>
          <c:dPt>
            <c:idx val="14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2-BB84-440D-BF43-09F85D05E6BC}"/>
              </c:ext>
            </c:extLst>
          </c:dPt>
          <c:dPt>
            <c:idx val="14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4-BB84-440D-BF43-09F85D05E6BC}"/>
              </c:ext>
            </c:extLst>
          </c:dPt>
          <c:dPt>
            <c:idx val="14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6-BB84-440D-BF43-09F85D05E6BC}"/>
              </c:ext>
            </c:extLst>
          </c:dPt>
          <c:dPt>
            <c:idx val="14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8-BB84-440D-BF43-09F85D05E6BC}"/>
              </c:ext>
            </c:extLst>
          </c:dPt>
          <c:dPt>
            <c:idx val="14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A-BB84-440D-BF43-09F85D05E6BC}"/>
              </c:ext>
            </c:extLst>
          </c:dPt>
          <c:dPt>
            <c:idx val="14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C-BB84-440D-BF43-09F85D05E6BC}"/>
              </c:ext>
            </c:extLst>
          </c:dPt>
          <c:dPt>
            <c:idx val="14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DE-BB84-440D-BF43-09F85D05E6BC}"/>
              </c:ext>
            </c:extLst>
          </c:dPt>
          <c:dPt>
            <c:idx val="15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0-BB84-440D-BF43-09F85D05E6BC}"/>
              </c:ext>
            </c:extLst>
          </c:dPt>
          <c:dPt>
            <c:idx val="15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2-BB84-440D-BF43-09F85D05E6BC}"/>
              </c:ext>
            </c:extLst>
          </c:dPt>
          <c:dPt>
            <c:idx val="15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4-BB84-440D-BF43-09F85D05E6BC}"/>
              </c:ext>
            </c:extLst>
          </c:dPt>
          <c:dPt>
            <c:idx val="15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6-BB84-440D-BF43-09F85D05E6BC}"/>
              </c:ext>
            </c:extLst>
          </c:dPt>
          <c:dPt>
            <c:idx val="15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8-BB84-440D-BF43-09F85D05E6BC}"/>
              </c:ext>
            </c:extLst>
          </c:dPt>
          <c:dPt>
            <c:idx val="15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A-BB84-440D-BF43-09F85D05E6BC}"/>
              </c:ext>
            </c:extLst>
          </c:dPt>
          <c:dPt>
            <c:idx val="15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C-BB84-440D-BF43-09F85D05E6BC}"/>
              </c:ext>
            </c:extLst>
          </c:dPt>
          <c:dPt>
            <c:idx val="15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EE-BB84-440D-BF43-09F85D05E6BC}"/>
              </c:ext>
            </c:extLst>
          </c:dPt>
          <c:dPt>
            <c:idx val="15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0-BB84-440D-BF43-09F85D05E6BC}"/>
              </c:ext>
            </c:extLst>
          </c:dPt>
          <c:dPt>
            <c:idx val="15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2-BB84-440D-BF43-09F85D05E6BC}"/>
              </c:ext>
            </c:extLst>
          </c:dPt>
          <c:dPt>
            <c:idx val="16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4-BB84-440D-BF43-09F85D05E6BC}"/>
              </c:ext>
            </c:extLst>
          </c:dPt>
          <c:dPt>
            <c:idx val="16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6-BB84-440D-BF43-09F85D05E6BC}"/>
              </c:ext>
            </c:extLst>
          </c:dPt>
          <c:dPt>
            <c:idx val="16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8-BB84-440D-BF43-09F85D05E6BC}"/>
              </c:ext>
            </c:extLst>
          </c:dPt>
          <c:dPt>
            <c:idx val="16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A-BB84-440D-BF43-09F85D05E6BC}"/>
              </c:ext>
            </c:extLst>
          </c:dPt>
          <c:dPt>
            <c:idx val="16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C-BB84-440D-BF43-09F85D05E6BC}"/>
              </c:ext>
            </c:extLst>
          </c:dPt>
          <c:dPt>
            <c:idx val="16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5FE-BB84-440D-BF43-09F85D05E6BC}"/>
              </c:ext>
            </c:extLst>
          </c:dPt>
          <c:dPt>
            <c:idx val="16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0-BB84-440D-BF43-09F85D05E6BC}"/>
              </c:ext>
            </c:extLst>
          </c:dPt>
          <c:dPt>
            <c:idx val="16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2-BB84-440D-BF43-09F85D05E6BC}"/>
              </c:ext>
            </c:extLst>
          </c:dPt>
          <c:dPt>
            <c:idx val="16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4-BB84-440D-BF43-09F85D05E6BC}"/>
              </c:ext>
            </c:extLst>
          </c:dPt>
          <c:dPt>
            <c:idx val="16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6-BB84-440D-BF43-09F85D05E6BC}"/>
              </c:ext>
            </c:extLst>
          </c:dPt>
          <c:dPt>
            <c:idx val="17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8-BB84-440D-BF43-09F85D05E6BC}"/>
              </c:ext>
            </c:extLst>
          </c:dPt>
          <c:dPt>
            <c:idx val="17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A-BB84-440D-BF43-09F85D05E6BC}"/>
              </c:ext>
            </c:extLst>
          </c:dPt>
          <c:dPt>
            <c:idx val="17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C-BB84-440D-BF43-09F85D05E6BC}"/>
              </c:ext>
            </c:extLst>
          </c:dPt>
          <c:dPt>
            <c:idx val="17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0E-BB84-440D-BF43-09F85D05E6BC}"/>
              </c:ext>
            </c:extLst>
          </c:dPt>
          <c:dPt>
            <c:idx val="17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0-BB84-440D-BF43-09F85D05E6BC}"/>
              </c:ext>
            </c:extLst>
          </c:dPt>
          <c:dPt>
            <c:idx val="17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2-BB84-440D-BF43-09F85D05E6BC}"/>
              </c:ext>
            </c:extLst>
          </c:dPt>
          <c:dPt>
            <c:idx val="17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4-BB84-440D-BF43-09F85D05E6BC}"/>
              </c:ext>
            </c:extLst>
          </c:dPt>
          <c:dPt>
            <c:idx val="17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6-BB84-440D-BF43-09F85D05E6BC}"/>
              </c:ext>
            </c:extLst>
          </c:dPt>
          <c:dPt>
            <c:idx val="17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8-BB84-440D-BF43-09F85D05E6BC}"/>
              </c:ext>
            </c:extLst>
          </c:dPt>
          <c:dPt>
            <c:idx val="17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A-BB84-440D-BF43-09F85D05E6BC}"/>
              </c:ext>
            </c:extLst>
          </c:dPt>
          <c:dPt>
            <c:idx val="18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C-BB84-440D-BF43-09F85D05E6BC}"/>
              </c:ext>
            </c:extLst>
          </c:dPt>
          <c:dPt>
            <c:idx val="18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1E-BB84-440D-BF43-09F85D05E6BC}"/>
              </c:ext>
            </c:extLst>
          </c:dPt>
          <c:dPt>
            <c:idx val="18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0-BB84-440D-BF43-09F85D05E6BC}"/>
              </c:ext>
            </c:extLst>
          </c:dPt>
          <c:dPt>
            <c:idx val="18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2-BB84-440D-BF43-09F85D05E6BC}"/>
              </c:ext>
            </c:extLst>
          </c:dPt>
          <c:dPt>
            <c:idx val="18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4-BB84-440D-BF43-09F85D05E6BC}"/>
              </c:ext>
            </c:extLst>
          </c:dPt>
          <c:dPt>
            <c:idx val="18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6-BB84-440D-BF43-09F85D05E6BC}"/>
              </c:ext>
            </c:extLst>
          </c:dPt>
          <c:dPt>
            <c:idx val="18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8-BB84-440D-BF43-09F85D05E6BC}"/>
              </c:ext>
            </c:extLst>
          </c:dPt>
          <c:dPt>
            <c:idx val="18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A-BB84-440D-BF43-09F85D05E6BC}"/>
              </c:ext>
            </c:extLst>
          </c:dPt>
          <c:dPt>
            <c:idx val="18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C-BB84-440D-BF43-09F85D05E6BC}"/>
              </c:ext>
            </c:extLst>
          </c:dPt>
          <c:dPt>
            <c:idx val="18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2E-BB84-440D-BF43-09F85D05E6BC}"/>
              </c:ext>
            </c:extLst>
          </c:dPt>
          <c:dPt>
            <c:idx val="190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0-BB84-440D-BF43-09F85D05E6BC}"/>
              </c:ext>
            </c:extLst>
          </c:dPt>
          <c:dPt>
            <c:idx val="191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2-BB84-440D-BF43-09F85D05E6BC}"/>
              </c:ext>
            </c:extLst>
          </c:dPt>
          <c:dPt>
            <c:idx val="192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4-BB84-440D-BF43-09F85D05E6BC}"/>
              </c:ext>
            </c:extLst>
          </c:dPt>
          <c:dPt>
            <c:idx val="193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6-BB84-440D-BF43-09F85D05E6BC}"/>
              </c:ext>
            </c:extLst>
          </c:dPt>
          <c:dPt>
            <c:idx val="194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8-BB84-440D-BF43-09F85D05E6BC}"/>
              </c:ext>
            </c:extLst>
          </c:dPt>
          <c:dPt>
            <c:idx val="195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A-BB84-440D-BF43-09F85D05E6BC}"/>
              </c:ext>
            </c:extLst>
          </c:dPt>
          <c:dPt>
            <c:idx val="196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C-BB84-440D-BF43-09F85D05E6BC}"/>
              </c:ext>
            </c:extLst>
          </c:dPt>
          <c:dPt>
            <c:idx val="197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3E-BB84-440D-BF43-09F85D05E6BC}"/>
              </c:ext>
            </c:extLst>
          </c:dPt>
          <c:dPt>
            <c:idx val="198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40-BB84-440D-BF43-09F85D05E6BC}"/>
              </c:ext>
            </c:extLst>
          </c:dPt>
          <c:dPt>
            <c:idx val="199"/>
            <c:bubble3D val="0"/>
            <c:spPr>
              <a:ln w="22225" cap="flat">
                <a:solidFill>
                  <a:srgbClr val="FFC000">
                    <a:alpha val="95294"/>
                  </a:srgbClr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642-BB84-440D-BF43-09F85D05E6BC}"/>
              </c:ext>
            </c:extLst>
          </c:dPt>
          <c:yVal>
            <c:numRef>
              <c:f>Player_NeedExp!$T$13:$T$227</c:f>
              <c:numCache>
                <c:formatCode>General</c:formatCode>
                <c:ptCount val="2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643-BB84-440D-BF43-09F85D05E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"/>
        <c:axId val="222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Player_NeedExp!$U$12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flat">
                    <a:solidFill>
                      <a:srgbClr val="4472C4">
                        <a:alpha val="95294"/>
                      </a:srgbClr>
                    </a:solidFill>
                    <a:round/>
                  </a:ln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Player_NeedExp!$U$13:$U$227</c15:sqref>
                        </c15:formulaRef>
                      </c:ext>
                    </c:extLst>
                    <c:numCache>
                      <c:formatCode>General</c:formatCode>
                      <c:ptCount val="215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644-BB84-440D-BF43-09F85D05E6BC}"/>
                  </c:ext>
                </c:extLst>
              </c15:ser>
            </c15:filteredScatterSeries>
          </c:ext>
        </c:extLst>
      </c:scatterChart>
      <c:valAx>
        <c:axId val="1111"/>
        <c:scaling>
          <c:orientation val="minMax"/>
          <c:max val="200"/>
        </c:scaling>
        <c:delete val="0"/>
        <c:axPos val="b"/>
        <c:majorGridlines>
          <c:spPr>
            <a:ln w="9525" cap="flat">
              <a:solidFill>
                <a:srgbClr val="595959">
                  <a:alpha val="70196"/>
                </a:srgbClr>
              </a:solidFill>
              <a:round/>
            </a:ln>
          </c:spPr>
        </c:majorGridlines>
        <c:title>
          <c:tx>
            <c:rich>
              <a:bodyPr rot="0" vert="horz" anchor="ctr" anchorCtr="1"/>
              <a:lstStyle/>
              <a:p>
                <a:pPr>
                  <a:defRPr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ko-KR" altLang="en-US"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rPr>
                  <a:t>레벨</a:t>
                </a:r>
              </a:p>
            </c:rich>
          </c:tx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5294"/>
              </a:srgbClr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crossBetween val="midCat"/>
        <c:majorUnit val="10"/>
      </c:val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95959">
                  <a:alpha val="70196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5294"/>
              </a:srgbClr>
            </a:solidFill>
            <a:round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midCat"/>
      </c:valAx>
      <c:spPr>
        <a:noFill/>
        <a:ln>
          <a:noFill/>
          <a:round/>
        </a:ln>
      </c:spPr>
    </c:plotArea>
    <c:legend>
      <c:legendPos val="t"/>
      <c:overlay val="0"/>
      <c:spPr>
        <a:noFill/>
        <a:ln>
          <a:noFill/>
          <a:round/>
        </a:ln>
      </c:spPr>
      <c:txPr>
        <a:bodyPr rot="0" vert="horz" anchor="ctr" anchorCtr="1"/>
        <a:lstStyle/>
        <a:p>
          <a:pPr>
            <a:defRPr sz="900" b="0" i="0" u="none" baseline="0">
              <a:solidFill>
                <a:srgbClr val="BFBFBF"/>
              </a:solidFill>
              <a:latin typeface="Calibri"/>
              <a:ea typeface="Calibri"/>
            </a:defRPr>
          </a:pPr>
          <a:endParaRPr lang="ko-KR"/>
        </a:p>
      </c:txPr>
    </c:legend>
    <c:plotVisOnly val="1"/>
    <c:dispBlanksAs val="gap"/>
    <c:showDLblsOverMax val="1"/>
  </c:chart>
  <c:spPr>
    <a:solidFill>
      <a:srgbClr val="404040">
        <a:alpha val="95294"/>
      </a:srgbClr>
    </a:solidFill>
    <a:ln w="9525" cap="flat">
      <a:solidFill>
        <a:srgbClr val="D9D9D9">
          <a:alpha val="95294"/>
        </a:srgbClr>
      </a:solidFill>
      <a:round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4445</xdr:rowOff>
    </xdr:from>
    <xdr:to>
      <xdr:col>15</xdr:col>
      <xdr:colOff>685800</xdr:colOff>
      <xdr:row>26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표2" displayName="표2" ref="B4:I20" totalsRowShown="0">
  <autoFilter ref="B4:I20"/>
  <tableColumns count="8">
    <tableColumn id="1" name="No."/>
    <tableColumn id="2" name="Name"/>
    <tableColumn id="3" name="1"/>
    <tableColumn id="4" name="2"/>
    <tableColumn id="5" name="3"/>
    <tableColumn id="6" name="4"/>
    <tableColumn id="7" name="5"/>
    <tableColumn id="8" name="Total" dataDxfId="58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12" name="표12" displayName="표12" ref="E3:J9" totalsRowShown="0" headerRowDxfId="28">
  <autoFilter ref="E3:J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속성" dataDxfId="27"/>
    <tableColumn id="2" name="효과명" dataDxfId="26"/>
    <tableColumn id="3" name="효과" dataDxfId="25"/>
    <tableColumn id="4" name="기본"/>
    <tableColumn id="5" name="1포인트 당 증가량"/>
    <tableColumn id="6" name="최대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16" name="표16" displayName="표16" ref="A2:H17" totalsRowShown="0">
  <autoFilter ref="A2:H17"/>
  <tableColumns count="8">
    <tableColumn id="1" name="No."/>
    <tableColumn id="2" name="ID"/>
    <tableColumn id="3" name="Name"/>
    <tableColumn id="4" name="Synergy01"/>
    <tableColumn id="5" name="Synergy02"/>
    <tableColumn id="9" name="증가 대상"/>
    <tableColumn id="7" name="증가값"/>
    <tableColumn id="8" name="설명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표13" displayName="표13" ref="A3:N17" totalsRowShown="0">
  <autoFilter ref="A3:N17"/>
  <tableColumns count="14">
    <tableColumn id="1" name="No."/>
    <tableColumn id="2" name="무기"/>
    <tableColumn id="3" name="타입"/>
    <tableColumn id="4" name="DMG"/>
    <tableColumn id="5" name="발사 주기"/>
    <tableColumn id="6" name="투사체 크기"/>
    <tableColumn id="7" name="넉백력"/>
    <tableColumn id="8" name="투사체 속도"/>
    <tableColumn id="10" name="관통력"/>
    <tableColumn id="11" name="튕김"/>
    <tableColumn id="12" name="투사체 수"/>
    <tableColumn id="13" name="종류"/>
    <tableColumn id="14" name="공격 설명"/>
    <tableColumn id="15" name="이펙트 링크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표13_18" displayName="표13_18" ref="A21:K28" totalsRowShown="0" headerRowDxfId="24" dataDxfId="23">
  <autoFilter ref="A21:K28"/>
  <tableColumns count="11">
    <tableColumn id="1" name="No." dataDxfId="22"/>
    <tableColumn id="2" name="무기" dataDxfId="21"/>
    <tableColumn id="4" name="평타" dataDxfId="20"/>
    <tableColumn id="5" name="스킬" dataDxfId="19"/>
    <tableColumn id="6" name="스왑" dataDxfId="18"/>
    <tableColumn id="7" name="데미지" dataDxfId="17"/>
    <tableColumn id="8" name="유틸" dataDxfId="16"/>
    <tableColumn id="10" name="소환" dataDxfId="15"/>
    <tableColumn id="11" name="체력" dataDxfId="14"/>
    <tableColumn id="15" name="이펙트" dataDxfId="13"/>
    <tableColumn id="3" name="포인트 합계" dataDxfId="12">
      <calculatedColumnFormula>SUM(표13_18[[#This Row],[평타]:[체력]])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6" name="표3_7134161922252847" displayName="표3_7134161922252847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" name="표1_5112141720232625" displayName="표1_5112141720232625" ref="B8:G208" totalsRowShown="0">
  <autoFilter ref="B8:G208"/>
  <tableColumns count="6">
    <tableColumn id="8" name="현재 레벨"/>
    <tableColumn id="1" name="목표 레벨" dataDxfId="11"/>
    <tableColumn id="2" name="기본 요구 경험치"/>
    <tableColumn id="3" name="요구 경험치 보정값"/>
    <tableColumn id="5" name="최종 요구 경험치" dataDxfId="10"/>
    <tableColumn id="4" name="누적 플레이어 요구 경험치" dataDxfId="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표2_6123151821242736" displayName="표2_6123151821242736" ref="J2:M5" totalsRowShown="0">
  <autoFilter ref="J2:M5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3:X10" totalsRowShown="0">
  <autoFilter ref="A3:X10"/>
  <tableColumns count="24">
    <tableColumn id="1" name="No."/>
    <tableColumn id="2" name="ID"/>
    <tableColumn id="3" name="Name"/>
    <tableColumn id="4" name="Name(EN)"/>
    <tableColumn id="5" name="IMG"/>
    <tableColumn id="6" name="Release"/>
    <tableColumn id="7" name="Basic Weapon"/>
    <tableColumn id="8" name="Trait"/>
    <tableColumn id="9" name="레벨적용"/>
    <tableColumn id="10" name="피해량"/>
    <tableColumn id="11" name="공격속도"/>
    <tableColumn id="12" name="공격범위"/>
    <tableColumn id="13" name="치명타확률"/>
    <tableColumn id="15" name="투사체 개수"/>
    <tableColumn id="16" name="쿨타임 감소"/>
    <tableColumn id="17" name="이동속도"/>
    <tableColumn id="18" name="골드 획득량 증가"/>
    <tableColumn id="19" name="경험치 획득량 증가"/>
    <tableColumn id="20" name="행운"/>
    <tableColumn id="21" name="자석"/>
    <tableColumn id="22" name="부활"/>
    <tableColumn id="23" name="최대 체력"/>
    <tableColumn id="24" name="체력 재생"/>
    <tableColumn id="25" name="방어력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0" name="표10" displayName="표10" ref="A3:G6" totalsRowShown="0" headerRowDxfId="57">
  <autoFilter ref="A3:G6"/>
  <tableColumns count="7">
    <tableColumn id="1" name="No"/>
    <tableColumn id="2" name="체스말"/>
    <tableColumn id="3" name="시너지"/>
    <tableColumn id="4" name="체스말2"/>
    <tableColumn id="5" name="시너지3"/>
    <tableColumn id="6" name="체스말4"/>
    <tableColumn id="7" name="시너지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표7" displayName="표7" ref="B14:T23" totalsRowShown="0" headerRowDxfId="56">
  <autoFilter ref="B14:T23"/>
  <tableColumns count="19">
    <tableColumn id="1" name="No."/>
    <tableColumn id="20" name="퍽 레벨" dataDxfId="55"/>
    <tableColumn id="3" name="이름" dataDxfId="54"/>
    <tableColumn id="19" name="ID"/>
    <tableColumn id="4" name="속성"/>
    <tableColumn id="5" name="특화"/>
    <tableColumn id="6" name="액티브?" dataDxfId="53"/>
    <tableColumn id="7" name="스킬 적용 형태" dataDxfId="52"/>
    <tableColumn id="8" name="스킬 발동 조건" dataDxfId="51"/>
    <tableColumn id="9" name="증가 대상X" dataDxfId="50"/>
    <tableColumn id="10" name="증가값X" dataDxfId="49"/>
    <tableColumn id="11" name="기본X" dataDxfId="48"/>
    <tableColumn id="12" name="1포인트 당 증가량X" dataDxfId="47"/>
    <tableColumn id="13" name="최대X" dataDxfId="46"/>
    <tableColumn id="14" name="증가 대상Y" dataDxfId="45"/>
    <tableColumn id="15" name="증가값Y" dataDxfId="44"/>
    <tableColumn id="16" name="기본Y" dataDxfId="43"/>
    <tableColumn id="17" name="1포인트 당 증가량Y" dataDxfId="42"/>
    <tableColumn id="18" name="최대Y" dataDxfId="4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14" name="표3_15" displayName="표3_15" ref="B50:K70" totalsRowShown="0">
  <autoFilter ref="B50:K70"/>
  <tableColumns count="10">
    <tableColumn id="1" name="No."/>
    <tableColumn id="2" name="Name" dataDxfId="40"/>
    <tableColumn id="3" name="Basic"/>
    <tableColumn id="4" name="Weapon"/>
    <tableColumn id="5" name="Char"/>
    <tableColumn id="6" name="Lobby UG2"/>
    <tableColumn id="7" name="Perk"/>
    <tableColumn id="8" name="Synergy"/>
    <tableColumn id="10" name="Boss Acce"/>
    <tableColumn id="9" name="Total" dataDxfId="39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3" name="표3" displayName="표3" ref="B27:K47" totalsRowShown="0">
  <autoFilter ref="B27:K47"/>
  <tableColumns count="10">
    <tableColumn id="1" name="No."/>
    <tableColumn id="2" name="Name" dataDxfId="38"/>
    <tableColumn id="3" name="Basic"/>
    <tableColumn id="4" name="Weapon"/>
    <tableColumn id="5" name="Char"/>
    <tableColumn id="6" name="Lobby UG2"/>
    <tableColumn id="7" name="Perk"/>
    <tableColumn id="8" name="Synergy"/>
    <tableColumn id="10" name="Boss Acce"/>
    <tableColumn id="9" name="Total" dataDxfId="37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15" name="표15" displayName="표15" ref="W14:AD32" totalsRowShown="0" headerRowDxfId="36">
  <autoFilter ref="W14:AD32"/>
  <tableColumns count="8">
    <tableColumn id="1" name="No."/>
    <tableColumn id="5" name="증가 대상 모음"/>
    <tableColumn id="4" name="Basic"/>
    <tableColumn id="8" name="증가값"/>
    <tableColumn id="6" name="Lv."/>
    <tableColumn id="7" name="Total" dataDxfId="35"/>
    <tableColumn id="9" name="유지 시간 여부"/>
    <tableColumn id="10" name="유지 시간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표8" displayName="표8" ref="W35:Y74" totalsRowShown="0" headerRowDxfId="34">
  <autoFilter ref="W35:Y74"/>
  <tableColumns count="3">
    <tableColumn id="2" name="No."/>
    <tableColumn id="1" name="증가값 종류"/>
    <tableColumn id="4" name="결과값" dataDxfId="33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id="11" name="표11" displayName="표11" ref="A12:T78" totalsRowShown="0" headerRowDxfId="32">
  <autoFilter ref="A12:T78"/>
  <tableColumns count="20">
    <tableColumn id="1" name="No."/>
    <tableColumn id="25" name="ID"/>
    <tableColumn id="24" name="이름"/>
    <tableColumn id="2" name="속성" dataDxfId="31"/>
    <tableColumn id="3" name="특화" dataDxfId="30"/>
    <tableColumn id="4" name="단계" dataDxfId="29"/>
    <tableColumn id="5" name="효과"/>
    <tableColumn id="12" name="액티브?"/>
    <tableColumn id="20" name="스킬 적용 형태"/>
    <tableColumn id="22" name="발동 조건"/>
    <tableColumn id="16" name="증가 대상X"/>
    <tableColumn id="13" name="증가값X"/>
    <tableColumn id="6" name="기본X"/>
    <tableColumn id="7" name="1포인트 당 증가량X"/>
    <tableColumn id="8" name="최대X">
      <calculatedColumnFormula>표11[[#This Row],[기본X]]+(표11[[#This Row],[1포인트 당 증가량X]]*$O$3)</calculatedColumnFormula>
    </tableColumn>
    <tableColumn id="17" name="증가 대상Y"/>
    <tableColumn id="14" name="증가값Y"/>
    <tableColumn id="9" name="기본Y"/>
    <tableColumn id="10" name="1포인트 당 증가량Y"/>
    <tableColumn id="11" name="최대Y">
      <calculatedColumnFormula>표11[[#This Row],[기본Y]]+(표11[[#This Row],[1포인트 당 증가량Y]]*$O$3)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1.xml"/><Relationship Id="rId4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0"/>
  <sheetViews>
    <sheetView topLeftCell="A43" workbookViewId="0">
      <selection activeCell="D53" sqref="D53"/>
    </sheetView>
  </sheetViews>
  <sheetFormatPr defaultRowHeight="16.5" x14ac:dyDescent="0.3"/>
  <cols>
    <col min="3" max="3" width="37.75" customWidth="1"/>
    <col min="4" max="4" width="47.875" customWidth="1"/>
    <col min="5" max="5" width="40" customWidth="1"/>
    <col min="6" max="6" width="31.875" customWidth="1"/>
    <col min="7" max="7" width="21.875" customWidth="1"/>
  </cols>
  <sheetData>
    <row r="2" spans="2:6" x14ac:dyDescent="0.3">
      <c r="B2" t="s">
        <v>134</v>
      </c>
      <c r="C2" t="s">
        <v>104</v>
      </c>
      <c r="D2" t="s">
        <v>105</v>
      </c>
    </row>
    <row r="3" spans="2:6" x14ac:dyDescent="0.3">
      <c r="B3" t="s">
        <v>119</v>
      </c>
      <c r="C3" t="s">
        <v>121</v>
      </c>
      <c r="D3" t="s">
        <v>180</v>
      </c>
    </row>
    <row r="4" spans="2:6" x14ac:dyDescent="0.3">
      <c r="C4" t="s">
        <v>122</v>
      </c>
      <c r="D4" t="s">
        <v>130</v>
      </c>
    </row>
    <row r="5" spans="2:6" x14ac:dyDescent="0.3">
      <c r="C5" t="s">
        <v>123</v>
      </c>
      <c r="D5" t="s">
        <v>156</v>
      </c>
    </row>
    <row r="6" spans="2:6" x14ac:dyDescent="0.3">
      <c r="C6" t="s">
        <v>155</v>
      </c>
      <c r="D6" t="s">
        <v>131</v>
      </c>
    </row>
    <row r="7" spans="2:6" x14ac:dyDescent="0.3">
      <c r="C7" t="s">
        <v>179</v>
      </c>
      <c r="D7" t="s">
        <v>141</v>
      </c>
    </row>
    <row r="8" spans="2:6" x14ac:dyDescent="0.3">
      <c r="B8" t="s">
        <v>120</v>
      </c>
      <c r="C8" t="s">
        <v>124</v>
      </c>
      <c r="D8" t="s">
        <v>132</v>
      </c>
    </row>
    <row r="9" spans="2:6" x14ac:dyDescent="0.3">
      <c r="C9" t="s">
        <v>126</v>
      </c>
      <c r="D9" t="s">
        <v>133</v>
      </c>
    </row>
    <row r="10" spans="2:6" x14ac:dyDescent="0.3">
      <c r="C10" t="s">
        <v>125</v>
      </c>
    </row>
    <row r="11" spans="2:6" x14ac:dyDescent="0.3">
      <c r="B11" t="s">
        <v>127</v>
      </c>
      <c r="C11" t="s">
        <v>129</v>
      </c>
      <c r="D11" t="s">
        <v>128</v>
      </c>
    </row>
    <row r="13" spans="2:6" x14ac:dyDescent="0.3">
      <c r="C13" t="s">
        <v>106</v>
      </c>
      <c r="D13" t="s">
        <v>107</v>
      </c>
      <c r="E13" t="s">
        <v>108</v>
      </c>
      <c r="F13" t="s">
        <v>109</v>
      </c>
    </row>
    <row r="14" spans="2:6" x14ac:dyDescent="0.3">
      <c r="B14" t="s">
        <v>119</v>
      </c>
      <c r="C14" t="s">
        <v>175</v>
      </c>
      <c r="D14" t="s">
        <v>175</v>
      </c>
      <c r="E14" t="s">
        <v>176</v>
      </c>
      <c r="F14" t="s">
        <v>177</v>
      </c>
    </row>
    <row r="15" spans="2:6" x14ac:dyDescent="0.3">
      <c r="C15" t="s">
        <v>131</v>
      </c>
      <c r="D15" t="s">
        <v>131</v>
      </c>
      <c r="E15" t="s">
        <v>131</v>
      </c>
      <c r="F15" t="s">
        <v>143</v>
      </c>
    </row>
    <row r="16" spans="2:6" x14ac:dyDescent="0.3">
      <c r="C16" t="s">
        <v>140</v>
      </c>
      <c r="D16" t="s">
        <v>142</v>
      </c>
      <c r="E16" t="s">
        <v>139</v>
      </c>
      <c r="F16" t="s">
        <v>144</v>
      </c>
    </row>
    <row r="17" spans="2:7" x14ac:dyDescent="0.3">
      <c r="B17" t="s">
        <v>120</v>
      </c>
      <c r="C17" t="s">
        <v>136</v>
      </c>
      <c r="D17" t="s">
        <v>135</v>
      </c>
      <c r="E17" t="s">
        <v>135</v>
      </c>
      <c r="F17" t="s">
        <v>135</v>
      </c>
    </row>
    <row r="18" spans="2:7" x14ac:dyDescent="0.3">
      <c r="C18" t="s">
        <v>137</v>
      </c>
      <c r="D18" t="s">
        <v>137</v>
      </c>
      <c r="E18" t="s">
        <v>186</v>
      </c>
      <c r="F18" t="s">
        <v>145</v>
      </c>
    </row>
    <row r="19" spans="2:7" x14ac:dyDescent="0.3">
      <c r="C19" t="s">
        <v>185</v>
      </c>
      <c r="D19" t="s">
        <v>138</v>
      </c>
      <c r="E19" t="s">
        <v>187</v>
      </c>
      <c r="F19" t="s">
        <v>146</v>
      </c>
    </row>
    <row r="21" spans="2:7" x14ac:dyDescent="0.3">
      <c r="C21" t="s">
        <v>110</v>
      </c>
      <c r="D21" t="s">
        <v>111</v>
      </c>
      <c r="E21" t="s">
        <v>112</v>
      </c>
      <c r="F21" t="s">
        <v>113</v>
      </c>
      <c r="G21" t="s">
        <v>114</v>
      </c>
    </row>
    <row r="22" spans="2:7" x14ac:dyDescent="0.3">
      <c r="B22" t="s">
        <v>119</v>
      </c>
      <c r="C22" t="s">
        <v>181</v>
      </c>
      <c r="D22" t="s">
        <v>154</v>
      </c>
      <c r="E22" t="s">
        <v>153</v>
      </c>
      <c r="F22" t="s">
        <v>158</v>
      </c>
      <c r="G22" t="s">
        <v>157</v>
      </c>
    </row>
    <row r="23" spans="2:7" x14ac:dyDescent="0.3">
      <c r="C23" t="s">
        <v>182</v>
      </c>
      <c r="D23" t="s">
        <v>183</v>
      </c>
      <c r="E23" t="s">
        <v>184</v>
      </c>
      <c r="F23" t="s">
        <v>152</v>
      </c>
    </row>
    <row r="24" spans="2:7" x14ac:dyDescent="0.3">
      <c r="C24" t="s">
        <v>178</v>
      </c>
    </row>
    <row r="25" spans="2:7" x14ac:dyDescent="0.3">
      <c r="B25" t="s">
        <v>120</v>
      </c>
      <c r="C25" t="s">
        <v>135</v>
      </c>
      <c r="D25" t="s">
        <v>147</v>
      </c>
      <c r="E25" t="s">
        <v>147</v>
      </c>
      <c r="F25" t="s">
        <v>160</v>
      </c>
      <c r="G25" t="s">
        <v>159</v>
      </c>
    </row>
    <row r="26" spans="2:7" x14ac:dyDescent="0.3">
      <c r="C26" t="s">
        <v>145</v>
      </c>
      <c r="D26" t="s">
        <v>148</v>
      </c>
      <c r="E26" t="s">
        <v>150</v>
      </c>
      <c r="F26" t="s">
        <v>161</v>
      </c>
      <c r="G26" t="s">
        <v>164</v>
      </c>
    </row>
    <row r="27" spans="2:7" x14ac:dyDescent="0.3">
      <c r="C27" t="s">
        <v>146</v>
      </c>
      <c r="D27" t="s">
        <v>149</v>
      </c>
      <c r="E27" t="s">
        <v>151</v>
      </c>
      <c r="F27" t="s">
        <v>162</v>
      </c>
    </row>
    <row r="29" spans="2:7" x14ac:dyDescent="0.3">
      <c r="C29" t="s">
        <v>115</v>
      </c>
      <c r="D29" t="s">
        <v>116</v>
      </c>
      <c r="E29" t="s">
        <v>117</v>
      </c>
      <c r="F29" t="s">
        <v>118</v>
      </c>
    </row>
    <row r="30" spans="2:7" x14ac:dyDescent="0.3">
      <c r="B30" t="s">
        <v>119</v>
      </c>
      <c r="C30" t="s">
        <v>158</v>
      </c>
      <c r="D30" t="s">
        <v>167</v>
      </c>
      <c r="E30" t="s">
        <v>173</v>
      </c>
      <c r="F30" t="s">
        <v>168</v>
      </c>
    </row>
    <row r="31" spans="2:7" x14ac:dyDescent="0.3">
      <c r="E31" t="s">
        <v>174</v>
      </c>
      <c r="F31" t="s">
        <v>169</v>
      </c>
    </row>
    <row r="32" spans="2:7" x14ac:dyDescent="0.3">
      <c r="F32" t="s">
        <v>170</v>
      </c>
    </row>
    <row r="33" spans="2:7" x14ac:dyDescent="0.3">
      <c r="B33" t="s">
        <v>120</v>
      </c>
      <c r="C33" t="s">
        <v>159</v>
      </c>
      <c r="D33" t="s">
        <v>159</v>
      </c>
      <c r="E33" t="s">
        <v>174</v>
      </c>
      <c r="F33" t="s">
        <v>171</v>
      </c>
    </row>
    <row r="34" spans="2:7" x14ac:dyDescent="0.3">
      <c r="C34" t="s">
        <v>165</v>
      </c>
      <c r="D34" t="s">
        <v>166</v>
      </c>
      <c r="F34" t="s">
        <v>172</v>
      </c>
    </row>
    <row r="35" spans="2:7" x14ac:dyDescent="0.3">
      <c r="D35" t="s">
        <v>163</v>
      </c>
    </row>
    <row r="38" spans="2:7" x14ac:dyDescent="0.3">
      <c r="F38" t="s">
        <v>109</v>
      </c>
    </row>
    <row r="39" spans="2:7" x14ac:dyDescent="0.3">
      <c r="B39" t="s">
        <v>119</v>
      </c>
      <c r="F39" t="s">
        <v>309</v>
      </c>
    </row>
    <row r="40" spans="2:7" x14ac:dyDescent="0.3">
      <c r="F40" t="s">
        <v>310</v>
      </c>
    </row>
    <row r="41" spans="2:7" x14ac:dyDescent="0.3">
      <c r="F41" t="s">
        <v>311</v>
      </c>
    </row>
    <row r="42" spans="2:7" x14ac:dyDescent="0.3">
      <c r="B42" t="s">
        <v>120</v>
      </c>
      <c r="F42" t="s">
        <v>306</v>
      </c>
    </row>
    <row r="43" spans="2:7" x14ac:dyDescent="0.3">
      <c r="F43" t="s">
        <v>307</v>
      </c>
    </row>
    <row r="44" spans="2:7" x14ac:dyDescent="0.3">
      <c r="F44" t="s">
        <v>308</v>
      </c>
    </row>
    <row r="46" spans="2:7" x14ac:dyDescent="0.3">
      <c r="C46" t="s">
        <v>110</v>
      </c>
      <c r="D46" t="s">
        <v>111</v>
      </c>
      <c r="E46" t="s">
        <v>112</v>
      </c>
      <c r="F46" t="s">
        <v>113</v>
      </c>
      <c r="G46" t="s">
        <v>114</v>
      </c>
    </row>
    <row r="47" spans="2:7" x14ac:dyDescent="0.3">
      <c r="B47" t="s">
        <v>119</v>
      </c>
      <c r="C47" t="s">
        <v>313</v>
      </c>
      <c r="D47" t="s">
        <v>313</v>
      </c>
      <c r="E47" t="s">
        <v>319</v>
      </c>
      <c r="F47" t="s">
        <v>326</v>
      </c>
      <c r="G47" t="s">
        <v>328</v>
      </c>
    </row>
    <row r="48" spans="2:7" x14ac:dyDescent="0.3">
      <c r="C48" t="s">
        <v>314</v>
      </c>
      <c r="D48" t="s">
        <v>316</v>
      </c>
      <c r="E48" t="s">
        <v>320</v>
      </c>
      <c r="F48" t="s">
        <v>327</v>
      </c>
    </row>
    <row r="49" spans="2:7" x14ac:dyDescent="0.3">
      <c r="C49" t="s">
        <v>315</v>
      </c>
      <c r="D49" t="s">
        <v>315</v>
      </c>
    </row>
    <row r="50" spans="2:7" x14ac:dyDescent="0.3">
      <c r="B50" t="s">
        <v>120</v>
      </c>
      <c r="C50" t="s">
        <v>135</v>
      </c>
      <c r="D50" t="s">
        <v>135</v>
      </c>
      <c r="E50" t="s">
        <v>135</v>
      </c>
      <c r="F50" t="s">
        <v>324</v>
      </c>
      <c r="G50" t="s">
        <v>325</v>
      </c>
    </row>
    <row r="51" spans="2:7" x14ac:dyDescent="0.3">
      <c r="C51" t="s">
        <v>312</v>
      </c>
      <c r="D51" t="s">
        <v>317</v>
      </c>
      <c r="E51" t="s">
        <v>334</v>
      </c>
      <c r="F51" t="s">
        <v>321</v>
      </c>
    </row>
    <row r="52" spans="2:7" x14ac:dyDescent="0.3">
      <c r="C52" t="s">
        <v>323</v>
      </c>
      <c r="E52" t="s">
        <v>318</v>
      </c>
      <c r="F52" t="s">
        <v>322</v>
      </c>
    </row>
    <row r="54" spans="2:7" x14ac:dyDescent="0.3">
      <c r="C54" t="s">
        <v>115</v>
      </c>
      <c r="D54" t="s">
        <v>116</v>
      </c>
      <c r="E54" t="s">
        <v>117</v>
      </c>
      <c r="F54" t="s">
        <v>118</v>
      </c>
    </row>
    <row r="55" spans="2:7" x14ac:dyDescent="0.3">
      <c r="B55" t="s">
        <v>119</v>
      </c>
      <c r="C55" t="s">
        <v>332</v>
      </c>
      <c r="D55" t="s">
        <v>158</v>
      </c>
      <c r="E55" t="s">
        <v>174</v>
      </c>
      <c r="F55" t="s">
        <v>335</v>
      </c>
    </row>
    <row r="58" spans="2:7" x14ac:dyDescent="0.3">
      <c r="B58" t="s">
        <v>120</v>
      </c>
      <c r="C58" t="s">
        <v>333</v>
      </c>
      <c r="D58" t="s">
        <v>159</v>
      </c>
      <c r="E58" t="s">
        <v>329</v>
      </c>
      <c r="F58" t="s">
        <v>336</v>
      </c>
    </row>
    <row r="59" spans="2:7" x14ac:dyDescent="0.3">
      <c r="E59" t="s">
        <v>330</v>
      </c>
    </row>
    <row r="60" spans="2:7" x14ac:dyDescent="0.3">
      <c r="E60" t="s">
        <v>331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8"/>
  <sheetViews>
    <sheetView workbookViewId="0">
      <pane ySplit="8" topLeftCell="A9" activePane="bottomLeft" state="frozen"/>
      <selection pane="bottomLeft" activeCell="A26" sqref="A26"/>
    </sheetView>
  </sheetViews>
  <sheetFormatPr defaultColWidth="9" defaultRowHeight="16.5" x14ac:dyDescent="0.3"/>
  <cols>
    <col min="2" max="2" width="10.25" customWidth="1"/>
    <col min="3" max="3" width="13.875" customWidth="1"/>
    <col min="4" max="4" width="25.625" customWidth="1"/>
    <col min="5" max="5" width="23.5" customWidth="1"/>
    <col min="6" max="6" width="24.875" customWidth="1"/>
    <col min="7" max="7" width="29.75" customWidth="1"/>
    <col min="11" max="11" width="9.25" customWidth="1"/>
    <col min="13" max="13" width="16" customWidth="1"/>
  </cols>
  <sheetData>
    <row r="2" spans="2:16" x14ac:dyDescent="0.3">
      <c r="B2" t="s">
        <v>0</v>
      </c>
      <c r="C2" s="69" t="s">
        <v>11</v>
      </c>
      <c r="D2" s="69"/>
      <c r="E2" s="69"/>
      <c r="J2" t="s">
        <v>1</v>
      </c>
      <c r="K2" t="s">
        <v>2</v>
      </c>
      <c r="L2" t="s">
        <v>3</v>
      </c>
      <c r="M2" t="s">
        <v>4</v>
      </c>
      <c r="O2" t="s">
        <v>1</v>
      </c>
      <c r="P2" t="s">
        <v>5</v>
      </c>
    </row>
    <row r="3" spans="2:16" x14ac:dyDescent="0.3">
      <c r="J3" t="s">
        <v>6</v>
      </c>
      <c r="K3">
        <v>5</v>
      </c>
      <c r="L3">
        <v>10</v>
      </c>
      <c r="M3">
        <v>1</v>
      </c>
      <c r="O3" t="s">
        <v>7</v>
      </c>
      <c r="P3">
        <v>0</v>
      </c>
    </row>
    <row r="4" spans="2:16" x14ac:dyDescent="0.3">
      <c r="B4" t="s">
        <v>8</v>
      </c>
      <c r="J4" t="s">
        <v>9</v>
      </c>
      <c r="K4">
        <v>0</v>
      </c>
      <c r="L4">
        <v>4</v>
      </c>
      <c r="M4">
        <v>20</v>
      </c>
      <c r="O4" t="s">
        <v>10</v>
      </c>
      <c r="P4">
        <v>0</v>
      </c>
    </row>
    <row r="5" spans="2:16" x14ac:dyDescent="0.3">
      <c r="J5" t="s">
        <v>18</v>
      </c>
      <c r="K5">
        <v>0</v>
      </c>
      <c r="L5">
        <v>7</v>
      </c>
      <c r="M5">
        <v>40</v>
      </c>
    </row>
    <row r="8" spans="2:16" x14ac:dyDescent="0.3">
      <c r="B8" s="2" t="s">
        <v>12</v>
      </c>
      <c r="C8" s="1" t="s">
        <v>13</v>
      </c>
      <c r="D8" s="2" t="s">
        <v>14</v>
      </c>
      <c r="E8" s="2" t="s">
        <v>15</v>
      </c>
      <c r="F8" s="3" t="s">
        <v>16</v>
      </c>
      <c r="G8" s="3" t="s">
        <v>17</v>
      </c>
    </row>
    <row r="9" spans="2:16" x14ac:dyDescent="0.3">
      <c r="B9" s="2">
        <v>0</v>
      </c>
      <c r="C9" s="4" t="e">
        <f>IF(#REF!=0,1,$C8+1)</f>
        <v>#REF!</v>
      </c>
      <c r="D9" s="2" t="str">
        <f>IFERROR(IF(#REF!=1,0,IF(#REF!=2,$K$3,$K$3+IF(QUOTIENT(#REF!-1,$M$3)=0,0,QUOTIENT(#REF!-1,$M$3))*$L$3)),"")</f>
        <v/>
      </c>
      <c r="E9" s="2" t="str">
        <f>IFERROR(IF(#REF!=1,0,IF(#REF!&gt;=$M$5,QUOTIENT((#REF!-1),$M$3)*($K$5+$L$5),IF(#REF!&gt;=$M$4,QUOTIENT((#REF!-1),$M$3)*($K$4+$L$4),0))),"")</f>
        <v/>
      </c>
      <c r="F9" s="4" t="str">
        <f>IFERROR(IF(#REF!+#REF!&gt;$P$3,$P$3,#REF!+#REF!),"")</f>
        <v/>
      </c>
      <c r="G9" s="4" t="str">
        <f>IFERROR(IF(#REF!=1,#REF!,$G8+#REF!),"")</f>
        <v/>
      </c>
    </row>
    <row r="10" spans="2:16" x14ac:dyDescent="0.3">
      <c r="B10" s="2">
        <v>1</v>
      </c>
      <c r="C10" s="4" t="e">
        <f>IF(#REF!=0,1,$C9+1)</f>
        <v>#REF!</v>
      </c>
      <c r="D10" s="2" t="str">
        <f>IFERROR(IF(#REF!=1,0,IF(#REF!=2,$K$3,$K$3+IF(QUOTIENT(#REF!-1,$M$3)=0,0,QUOTIENT(#REF!-1,$M$3))*$L$3)),"")</f>
        <v/>
      </c>
      <c r="E10" s="2" t="str">
        <f>IFERROR(IF(#REF!=1,0,IF(#REF!&gt;=$M$5,QUOTIENT((#REF!-1),$M$3)*($K$5+$L$5),IF(#REF!&gt;=$M$4,QUOTIENT((#REF!-1),$M$3)*($K$4+$L$4),0))),"")</f>
        <v/>
      </c>
      <c r="F10" s="4" t="str">
        <f>IFERROR(IF(#REF!+#REF!&gt;$P$3,$P$3,#REF!+#REF!),"")</f>
        <v/>
      </c>
      <c r="G10" s="4" t="str">
        <f>IFERROR(IF(#REF!=1,#REF!,$G9+#REF!),"")</f>
        <v/>
      </c>
    </row>
    <row r="11" spans="2:16" x14ac:dyDescent="0.3">
      <c r="B11" s="2">
        <v>2</v>
      </c>
      <c r="C11" s="4" t="e">
        <f>IF(#REF!=0,1,$C10+1)</f>
        <v>#REF!</v>
      </c>
      <c r="D11" s="5" t="str">
        <f>IFERROR(IF(#REF!=1,0,IF(#REF!=2,$K$3,$K$3+IF(QUOTIENT(#REF!-1,$M$3)=0,0,QUOTIENT(#REF!-1,$M$3))*$L$3)),"")</f>
        <v/>
      </c>
      <c r="E11" s="2" t="str">
        <f>IFERROR(IF(#REF!=1,0,IF(#REF!&gt;=$M$5,QUOTIENT((#REF!-1),$M$3)*($K$5+$L$5),IF(#REF!&gt;=$M$4,QUOTIENT((#REF!-1),$M$3)*($K$4+$L$4),0))),"")</f>
        <v/>
      </c>
      <c r="F11" s="4" t="str">
        <f>IFERROR(IF(#REF!+#REF!&gt;$P$3,$P$3,#REF!+#REF!),"")</f>
        <v/>
      </c>
      <c r="G11" s="6" t="str">
        <f>IFERROR(IF(#REF!=1,#REF!,$G10+#REF!),"")</f>
        <v/>
      </c>
    </row>
    <row r="12" spans="2:16" x14ac:dyDescent="0.3">
      <c r="B12" s="2">
        <v>3</v>
      </c>
      <c r="C12" s="4" t="e">
        <f>IF(#REF!=0,1,$C11+1)</f>
        <v>#REF!</v>
      </c>
      <c r="D12" s="5" t="str">
        <f>IFERROR(IF(#REF!=1,0,IF(#REF!=2,$K$3,$K$3+IF(QUOTIENT(#REF!-1,$M$3)=0,0,QUOTIENT(#REF!-1,$M$3))*$L$3)),"")</f>
        <v/>
      </c>
      <c r="E12" s="2" t="str">
        <f>IFERROR(IF(#REF!=1,0,IF(#REF!&gt;=$M$5,QUOTIENT((#REF!-1),$M$3)*($K$5+$L$5),IF(#REF!&gt;=$M$4,QUOTIENT((#REF!-1),$M$3)*($K$4+$L$4),0))),"")</f>
        <v/>
      </c>
      <c r="F12" s="4" t="str">
        <f>IFERROR(IF(#REF!+#REF!&gt;$P$3,$P$3,#REF!+#REF!),"")</f>
        <v/>
      </c>
      <c r="G12" s="6" t="str">
        <f>IFERROR(IF(#REF!=1,#REF!,$G11+#REF!),"")</f>
        <v/>
      </c>
    </row>
    <row r="13" spans="2:16" x14ac:dyDescent="0.3">
      <c r="B13" s="2">
        <v>4</v>
      </c>
      <c r="C13" s="4" t="e">
        <f>IF(#REF!=0,1,$C12+1)</f>
        <v>#REF!</v>
      </c>
      <c r="D13" s="5" t="str">
        <f>IFERROR(IF(#REF!=1,0,IF(#REF!=2,$K$3,$K$3+IF(QUOTIENT(#REF!-1,$M$3)=0,0,QUOTIENT(#REF!-1,$M$3))*$L$3)),"")</f>
        <v/>
      </c>
      <c r="E13" s="2" t="str">
        <f>IFERROR(IF(#REF!=1,0,IF(#REF!&gt;=$M$5,QUOTIENT((#REF!-1),$M$3)*($K$5+$L$5),IF(#REF!&gt;=$M$4,QUOTIENT((#REF!-1),$M$3)*($K$4+$L$4),0))),"")</f>
        <v/>
      </c>
      <c r="F13" s="4" t="str">
        <f>IFERROR(IF(#REF!+#REF!&gt;$P$3,$P$3,#REF!+#REF!),"")</f>
        <v/>
      </c>
      <c r="G13" s="6" t="str">
        <f>IFERROR(IF(#REF!=1,#REF!,$G12+#REF!),"")</f>
        <v/>
      </c>
    </row>
    <row r="14" spans="2:16" x14ac:dyDescent="0.3">
      <c r="B14" s="2">
        <v>5</v>
      </c>
      <c r="C14" s="4" t="e">
        <f>IF(#REF!=0,1,$C13+1)</f>
        <v>#REF!</v>
      </c>
      <c r="D14" s="5" t="str">
        <f>IFERROR(IF(#REF!=1,0,IF(#REF!=2,$K$3,$K$3+IF(QUOTIENT(#REF!-1,$M$3)=0,0,QUOTIENT(#REF!-1,$M$3))*$L$3)),"")</f>
        <v/>
      </c>
      <c r="E14" s="2" t="str">
        <f>IFERROR(IF(#REF!=1,0,IF(#REF!&gt;=$M$5,QUOTIENT((#REF!-1),$M$3)*($K$5+$L$5),IF(#REF!&gt;=$M$4,QUOTIENT((#REF!-1),$M$3)*($K$4+$L$4),0))),"")</f>
        <v/>
      </c>
      <c r="F14" s="4" t="str">
        <f>IFERROR(IF(#REF!+#REF!&gt;$P$3,$P$3,#REF!+#REF!),"")</f>
        <v/>
      </c>
      <c r="G14" s="6" t="str">
        <f>IFERROR(IF(#REF!=1,#REF!,$G13+#REF!),"")</f>
        <v/>
      </c>
    </row>
    <row r="15" spans="2:16" x14ac:dyDescent="0.3">
      <c r="B15" s="2">
        <v>6</v>
      </c>
      <c r="C15" s="4" t="e">
        <f>IF(#REF!=0,1,$C14+1)</f>
        <v>#REF!</v>
      </c>
      <c r="D15" s="5" t="str">
        <f>IFERROR(IF(#REF!=1,0,IF(#REF!=2,$K$3,$K$3+IF(QUOTIENT(#REF!-1,$M$3)=0,0,QUOTIENT(#REF!-1,$M$3))*$L$3)),"")</f>
        <v/>
      </c>
      <c r="E15" s="2" t="str">
        <f>IFERROR(IF(#REF!=1,0,IF(#REF!&gt;=$M$5,QUOTIENT((#REF!-1),$M$3)*($K$5+$L$5),IF(#REF!&gt;=$M$4,QUOTIENT((#REF!-1),$M$3)*($K$4+$L$4),0))),"")</f>
        <v/>
      </c>
      <c r="F15" s="4" t="str">
        <f>IFERROR(IF(#REF!+#REF!&gt;$P$3,$P$3,#REF!+#REF!),"")</f>
        <v/>
      </c>
      <c r="G15" s="6" t="str">
        <f>IFERROR(IF(#REF!=1,#REF!,$G14+#REF!),"")</f>
        <v/>
      </c>
    </row>
    <row r="16" spans="2:16" x14ac:dyDescent="0.3">
      <c r="B16" s="2">
        <v>7</v>
      </c>
      <c r="C16" s="4" t="e">
        <f>IF(#REF!=0,1,$C15+1)</f>
        <v>#REF!</v>
      </c>
      <c r="D16" s="5" t="str">
        <f>IFERROR(IF(#REF!=1,0,IF(#REF!=2,$K$3,$K$3+IF(QUOTIENT(#REF!-1,$M$3)=0,0,QUOTIENT(#REF!-1,$M$3))*$L$3)),"")</f>
        <v/>
      </c>
      <c r="E16" s="2" t="str">
        <f>IFERROR(IF(#REF!=1,0,IF(#REF!&gt;=$M$5,QUOTIENT((#REF!-1),$M$3)*($K$5+$L$5),IF(#REF!&gt;=$M$4,QUOTIENT((#REF!-1),$M$3)*($K$4+$L$4),0))),"")</f>
        <v/>
      </c>
      <c r="F16" s="4" t="str">
        <f>IFERROR(IF(#REF!+#REF!&gt;$P$3,$P$3,#REF!+#REF!),"")</f>
        <v/>
      </c>
      <c r="G16" s="6" t="str">
        <f>IFERROR(IF(#REF!=1,#REF!,$G15+#REF!),"")</f>
        <v/>
      </c>
    </row>
    <row r="17" spans="2:7" x14ac:dyDescent="0.3">
      <c r="B17" s="2">
        <v>8</v>
      </c>
      <c r="C17" s="4" t="e">
        <f>IF(#REF!=0,1,$C16+1)</f>
        <v>#REF!</v>
      </c>
      <c r="D17" s="5" t="str">
        <f>IFERROR(IF(#REF!=1,0,IF(#REF!=2,$K$3,$K$3+IF(QUOTIENT(#REF!-1,$M$3)=0,0,QUOTIENT(#REF!-1,$M$3))*$L$3)),"")</f>
        <v/>
      </c>
      <c r="E17" s="2" t="str">
        <f>IFERROR(IF(#REF!=1,0,IF(#REF!&gt;=$M$5,QUOTIENT((#REF!-1),$M$3)*($K$5+$L$5),IF(#REF!&gt;=$M$4,QUOTIENT((#REF!-1),$M$3)*($K$4+$L$4),0))),"")</f>
        <v/>
      </c>
      <c r="F17" s="4" t="str">
        <f>IFERROR(IF(#REF!+#REF!&gt;$P$3,$P$3,#REF!+#REF!),"")</f>
        <v/>
      </c>
      <c r="G17" s="6" t="str">
        <f>IFERROR(IF(#REF!=1,#REF!,$G16+#REF!),"")</f>
        <v/>
      </c>
    </row>
    <row r="18" spans="2:7" x14ac:dyDescent="0.3">
      <c r="B18" s="2">
        <v>9</v>
      </c>
      <c r="C18" s="4" t="e">
        <f>IF(#REF!=0,1,$C17+1)</f>
        <v>#REF!</v>
      </c>
      <c r="D18" s="5" t="str">
        <f>IFERROR(IF(#REF!=1,0,IF(#REF!=2,$K$3,$K$3+IF(QUOTIENT(#REF!-1,$M$3)=0,0,QUOTIENT(#REF!-1,$M$3))*$L$3)),"")</f>
        <v/>
      </c>
      <c r="E18" s="2" t="str">
        <f>IFERROR(IF(#REF!=1,0,IF(#REF!&gt;=$M$5,QUOTIENT((#REF!-1),$M$3)*($K$5+$L$5),IF(#REF!&gt;=$M$4,QUOTIENT((#REF!-1),$M$3)*($K$4+$L$4),0))),"")</f>
        <v/>
      </c>
      <c r="F18" s="4" t="str">
        <f>IFERROR(IF(#REF!+#REF!&gt;$P$3,$P$3,#REF!+#REF!),"")</f>
        <v/>
      </c>
      <c r="G18" s="6" t="str">
        <f>IFERROR(IF(#REF!=1,#REF!,$G17+#REF!),"")</f>
        <v/>
      </c>
    </row>
    <row r="19" spans="2:7" x14ac:dyDescent="0.3">
      <c r="B19" s="2">
        <v>10</v>
      </c>
      <c r="C19" s="4" t="e">
        <f>IF(#REF!=0,1,$C18+1)</f>
        <v>#REF!</v>
      </c>
      <c r="D19" s="5" t="str">
        <f>IFERROR(IF(#REF!=1,0,IF(#REF!=2,$K$3,$K$3+IF(QUOTIENT(#REF!-1,$M$3)=0,0,QUOTIENT(#REF!-1,$M$3))*$L$3)),"")</f>
        <v/>
      </c>
      <c r="E19" s="2" t="str">
        <f>IFERROR(IF(#REF!=1,0,IF(#REF!&gt;=$M$5,QUOTIENT((#REF!-1),$M$3)*($K$5+$L$5),IF(#REF!&gt;=$M$4,QUOTIENT((#REF!-1),$M$3)*($K$4+$L$4),0))),"")</f>
        <v/>
      </c>
      <c r="F19" s="4" t="str">
        <f>IFERROR(IF(#REF!+#REF!&gt;$P$3,$P$3,#REF!+#REF!),"")</f>
        <v/>
      </c>
      <c r="G19" s="6" t="str">
        <f>IFERROR(IF(#REF!=1,#REF!,$G18+#REF!),"")</f>
        <v/>
      </c>
    </row>
    <row r="20" spans="2:7" x14ac:dyDescent="0.3">
      <c r="B20" s="2">
        <v>11</v>
      </c>
      <c r="C20" s="4" t="e">
        <f>IF(#REF!=0,1,$C19+1)</f>
        <v>#REF!</v>
      </c>
      <c r="D20" s="5" t="str">
        <f>IFERROR(IF(#REF!=1,0,IF(#REF!=2,$K$3,$K$3+IF(QUOTIENT(#REF!-1,$M$3)=0,0,QUOTIENT(#REF!-1,$M$3))*$L$3)),"")</f>
        <v/>
      </c>
      <c r="E20" s="2" t="str">
        <f>IFERROR(IF(#REF!=1,0,IF(#REF!&gt;=$M$5,QUOTIENT((#REF!-1),$M$3)*($K$5+$L$5),IF(#REF!&gt;=$M$4,QUOTIENT((#REF!-1),$M$3)*($K$4+$L$4),0))),"")</f>
        <v/>
      </c>
      <c r="F20" s="4" t="str">
        <f>IFERROR(IF(#REF!+#REF!&gt;$P$3,$P$3,#REF!+#REF!),"")</f>
        <v/>
      </c>
      <c r="G20" s="6" t="str">
        <f>IFERROR(IF(#REF!=1,#REF!,$G19+#REF!),"")</f>
        <v/>
      </c>
    </row>
    <row r="21" spans="2:7" x14ac:dyDescent="0.3">
      <c r="B21" s="2">
        <v>12</v>
      </c>
      <c r="C21" s="4" t="e">
        <f>IF(#REF!=0,1,$C20+1)</f>
        <v>#REF!</v>
      </c>
      <c r="D21" s="5" t="str">
        <f>IFERROR(IF(#REF!=1,0,IF(#REF!=2,$K$3,$K$3+IF(QUOTIENT(#REF!-1,$M$3)=0,0,QUOTIENT(#REF!-1,$M$3))*$L$3)),"")</f>
        <v/>
      </c>
      <c r="E21" s="2" t="str">
        <f>IFERROR(IF(#REF!=1,0,IF(#REF!&gt;=$M$5,QUOTIENT((#REF!-1),$M$3)*($K$5+$L$5),IF(#REF!&gt;=$M$4,QUOTIENT((#REF!-1),$M$3)*($K$4+$L$4),0))),"")</f>
        <v/>
      </c>
      <c r="F21" s="4" t="str">
        <f>IFERROR(IF(#REF!+#REF!&gt;$P$3,$P$3,#REF!+#REF!),"")</f>
        <v/>
      </c>
      <c r="G21" s="6" t="str">
        <f>IFERROR(IF(#REF!=1,#REF!,$G20+#REF!),"")</f>
        <v/>
      </c>
    </row>
    <row r="22" spans="2:7" x14ac:dyDescent="0.3">
      <c r="B22" s="2">
        <v>13</v>
      </c>
      <c r="C22" s="4" t="e">
        <f>IF(#REF!=0,1,$C21+1)</f>
        <v>#REF!</v>
      </c>
      <c r="D22" s="5" t="str">
        <f>IFERROR(IF(#REF!=1,0,IF(#REF!=2,$K$3,$K$3+IF(QUOTIENT(#REF!-1,$M$3)=0,0,QUOTIENT(#REF!-1,$M$3))*$L$3)),"")</f>
        <v/>
      </c>
      <c r="E22" s="2" t="str">
        <f>IFERROR(IF(#REF!=1,0,IF(#REF!&gt;=$M$5,QUOTIENT((#REF!-1),$M$3)*($K$5+$L$5),IF(#REF!&gt;=$M$4,QUOTIENT((#REF!-1),$M$3)*($K$4+$L$4),0))),"")</f>
        <v/>
      </c>
      <c r="F22" s="4" t="str">
        <f>IFERROR(IF(#REF!+#REF!&gt;$P$3,$P$3,#REF!+#REF!),"")</f>
        <v/>
      </c>
      <c r="G22" s="6" t="str">
        <f>IFERROR(IF(#REF!=1,#REF!,$G21+#REF!),"")</f>
        <v/>
      </c>
    </row>
    <row r="23" spans="2:7" x14ac:dyDescent="0.3">
      <c r="B23" s="2">
        <v>14</v>
      </c>
      <c r="C23" s="4" t="e">
        <f>IF(#REF!=0,1,$C22+1)</f>
        <v>#REF!</v>
      </c>
      <c r="D23" s="5" t="str">
        <f>IFERROR(IF(#REF!=1,0,IF(#REF!=2,$K$3,$K$3+IF(QUOTIENT(#REF!-1,$M$3)=0,0,QUOTIENT(#REF!-1,$M$3))*$L$3)),"")</f>
        <v/>
      </c>
      <c r="E23" s="2" t="str">
        <f>IFERROR(IF(#REF!=1,0,IF(#REF!&gt;=$M$5,QUOTIENT((#REF!-1),$M$3)*($K$5+$L$5),IF(#REF!&gt;=$M$4,QUOTIENT((#REF!-1),$M$3)*($K$4+$L$4),0))),"")</f>
        <v/>
      </c>
      <c r="F23" s="4" t="str">
        <f>IFERROR(IF(#REF!+#REF!&gt;$P$3,$P$3,#REF!+#REF!),"")</f>
        <v/>
      </c>
      <c r="G23" s="6" t="str">
        <f>IFERROR(IF(#REF!=1,#REF!,$G22+#REF!),"")</f>
        <v/>
      </c>
    </row>
    <row r="24" spans="2:7" x14ac:dyDescent="0.3">
      <c r="B24" s="2">
        <v>15</v>
      </c>
      <c r="C24" s="4" t="e">
        <f>IF(#REF!=0,1,$C23+1)</f>
        <v>#REF!</v>
      </c>
      <c r="D24" s="5" t="str">
        <f>IFERROR(IF(#REF!=1,0,IF(#REF!=2,$K$3,$K$3+IF(QUOTIENT(#REF!-1,$M$3)=0,0,QUOTIENT(#REF!-1,$M$3))*$L$3)),"")</f>
        <v/>
      </c>
      <c r="E24" s="2" t="str">
        <f>IFERROR(IF(#REF!=1,0,IF(#REF!&gt;=$M$5,QUOTIENT((#REF!-1),$M$3)*($K$5+$L$5),IF(#REF!&gt;=$M$4,QUOTIENT((#REF!-1),$M$3)*($K$4+$L$4),0))),"")</f>
        <v/>
      </c>
      <c r="F24" s="4" t="str">
        <f>IFERROR(IF(#REF!+#REF!&gt;$P$3,$P$3,#REF!+#REF!),"")</f>
        <v/>
      </c>
      <c r="G24" s="6" t="str">
        <f>IFERROR(IF(#REF!=1,#REF!,$G23+#REF!),"")</f>
        <v/>
      </c>
    </row>
    <row r="25" spans="2:7" x14ac:dyDescent="0.3">
      <c r="B25" s="2">
        <v>16</v>
      </c>
      <c r="C25" s="4" t="e">
        <f>IF(#REF!=0,1,$C24+1)</f>
        <v>#REF!</v>
      </c>
      <c r="D25" s="5" t="str">
        <f>IFERROR(IF(#REF!=1,0,IF(#REF!=2,$K$3,$K$3+IF(QUOTIENT(#REF!-1,$M$3)=0,0,QUOTIENT(#REF!-1,$M$3))*$L$3)),"")</f>
        <v/>
      </c>
      <c r="E25" s="2" t="str">
        <f>IFERROR(IF(#REF!=1,0,IF(#REF!&gt;=$M$5,QUOTIENT((#REF!-1),$M$3)*($K$5+$L$5),IF(#REF!&gt;=$M$4,QUOTIENT((#REF!-1),$M$3)*($K$4+$L$4),0))),"")</f>
        <v/>
      </c>
      <c r="F25" s="4" t="str">
        <f>IFERROR(IF(#REF!+#REF!&gt;$P$3,$P$3,#REF!+#REF!),"")</f>
        <v/>
      </c>
      <c r="G25" s="6" t="str">
        <f>IFERROR(IF(#REF!=1,#REF!,$G24+#REF!),"")</f>
        <v/>
      </c>
    </row>
    <row r="26" spans="2:7" x14ac:dyDescent="0.3">
      <c r="B26" s="2">
        <v>17</v>
      </c>
      <c r="C26" s="4" t="e">
        <f>IF(#REF!=0,1,$C25+1)</f>
        <v>#REF!</v>
      </c>
      <c r="D26" s="5" t="str">
        <f>IFERROR(IF(#REF!=1,0,IF(#REF!=2,$K$3,$K$3+IF(QUOTIENT(#REF!-1,$M$3)=0,0,QUOTIENT(#REF!-1,$M$3))*$L$3)),"")</f>
        <v/>
      </c>
      <c r="E26" s="2" t="str">
        <f>IFERROR(IF(#REF!=1,0,IF(#REF!&gt;=$M$5,QUOTIENT((#REF!-1),$M$3)*($K$5+$L$5),IF(#REF!&gt;=$M$4,QUOTIENT((#REF!-1),$M$3)*($K$4+$L$4),0))),"")</f>
        <v/>
      </c>
      <c r="F26" s="4" t="str">
        <f>IFERROR(IF(#REF!+#REF!&gt;$P$3,$P$3,#REF!+#REF!),"")</f>
        <v/>
      </c>
      <c r="G26" s="6" t="str">
        <f>IFERROR(IF(#REF!=1,#REF!,$G25+#REF!),"")</f>
        <v/>
      </c>
    </row>
    <row r="27" spans="2:7" x14ac:dyDescent="0.3">
      <c r="B27" s="2">
        <v>18</v>
      </c>
      <c r="C27" s="4" t="e">
        <f>IF(#REF!=0,1,$C26+1)</f>
        <v>#REF!</v>
      </c>
      <c r="D27" s="5" t="str">
        <f>IFERROR(IF(#REF!=1,0,IF(#REF!=2,$K$3,$K$3+IF(QUOTIENT(#REF!-1,$M$3)=0,0,QUOTIENT(#REF!-1,$M$3))*$L$3)),"")</f>
        <v/>
      </c>
      <c r="E27" s="2" t="str">
        <f>IFERROR(IF(#REF!=1,0,IF(#REF!&gt;=$M$5,QUOTIENT((#REF!-1),$M$3)*($K$5+$L$5),IF(#REF!&gt;=$M$4,QUOTIENT((#REF!-1),$M$3)*($K$4+$L$4),0))),"")</f>
        <v/>
      </c>
      <c r="F27" s="4" t="str">
        <f>IFERROR(IF(#REF!+#REF!&gt;$P$3,$P$3,#REF!+#REF!),"")</f>
        <v/>
      </c>
      <c r="G27" s="6" t="str">
        <f>IFERROR(IF(#REF!=1,#REF!,$G26+#REF!),"")</f>
        <v/>
      </c>
    </row>
    <row r="28" spans="2:7" x14ac:dyDescent="0.3">
      <c r="B28" s="2">
        <v>19</v>
      </c>
      <c r="C28" s="4" t="e">
        <f>IF(#REF!=0,1,$C27+1)</f>
        <v>#REF!</v>
      </c>
      <c r="D28" s="5" t="str">
        <f>IFERROR(IF(#REF!=1,0,IF(#REF!=2,$K$3,$K$3+IF(QUOTIENT(#REF!-1,$M$3)=0,0,QUOTIENT(#REF!-1,$M$3))*$L$3)),"")</f>
        <v/>
      </c>
      <c r="E28" s="2" t="str">
        <f>IFERROR(IF(#REF!=1,0,IF(#REF!&gt;=$M$5,QUOTIENT((#REF!-1),$M$3)*($K$5+$L$5),IF(#REF!&gt;=$M$4,QUOTIENT((#REF!-1),$M$3)*($K$4+$L$4),0))),"")</f>
        <v/>
      </c>
      <c r="F28" s="4" t="str">
        <f>IFERROR(IF(#REF!+#REF!&gt;$P$3,$P$3,#REF!+#REF!),"")</f>
        <v/>
      </c>
      <c r="G28" s="6" t="str">
        <f>IFERROR(IF(#REF!=1,#REF!,$G27+#REF!),"")</f>
        <v/>
      </c>
    </row>
    <row r="29" spans="2:7" x14ac:dyDescent="0.3">
      <c r="B29" s="2">
        <v>20</v>
      </c>
      <c r="C29" s="4" t="e">
        <f>IF(#REF!=0,1,$C28+1)</f>
        <v>#REF!</v>
      </c>
      <c r="D29" s="5" t="str">
        <f>IFERROR(IF(#REF!=1,0,IF(#REF!=2,$K$3,$K$3+IF(QUOTIENT(#REF!-1,$M$3)=0,0,QUOTIENT(#REF!-1,$M$3))*$L$3)),"")</f>
        <v/>
      </c>
      <c r="E29" s="2" t="str">
        <f>IFERROR(IF(#REF!=1,0,IF(#REF!&gt;=$M$5,QUOTIENT((#REF!-1),$M$3)*($K$5+$L$5),IF(#REF!&gt;=$M$4,QUOTIENT((#REF!-1),$M$3)*($K$4+$L$4),0))),"")</f>
        <v/>
      </c>
      <c r="F29" s="4" t="str">
        <f>IFERROR(IF(#REF!+#REF!&gt;$P$3,$P$3,#REF!+#REF!),"")</f>
        <v/>
      </c>
      <c r="G29" s="6" t="str">
        <f>IFERROR(IF(#REF!=1,#REF!,$G28+#REF!),"")</f>
        <v/>
      </c>
    </row>
    <row r="30" spans="2:7" x14ac:dyDescent="0.3">
      <c r="B30" s="2">
        <v>21</v>
      </c>
      <c r="C30" s="4" t="e">
        <f>IF(#REF!=0,1,$C29+1)</f>
        <v>#REF!</v>
      </c>
      <c r="D30" s="5" t="str">
        <f>IFERROR(IF(#REF!=1,0,IF(#REF!=2,$K$3,$K$3+IF(QUOTIENT(#REF!-1,$M$3)=0,0,QUOTIENT(#REF!-1,$M$3))*$L$3)),"")</f>
        <v/>
      </c>
      <c r="E30" s="2" t="str">
        <f>IFERROR(IF(#REF!=1,0,IF(#REF!&gt;=$M$5,QUOTIENT((#REF!-1),$M$3)*($K$5+$L$5),IF(#REF!&gt;=$M$4,QUOTIENT((#REF!-1),$M$3)*($K$4+$L$4),0))),"")</f>
        <v/>
      </c>
      <c r="F30" s="4" t="str">
        <f>IFERROR(IF(#REF!+#REF!&gt;$P$3,$P$3,#REF!+#REF!),"")</f>
        <v/>
      </c>
      <c r="G30" s="6" t="str">
        <f>IFERROR(IF(#REF!=1,#REF!,$G29+#REF!),"")</f>
        <v/>
      </c>
    </row>
    <row r="31" spans="2:7" x14ac:dyDescent="0.3">
      <c r="B31" s="2">
        <v>22</v>
      </c>
      <c r="C31" s="4" t="e">
        <f>IF(#REF!=0,1,$C30+1)</f>
        <v>#REF!</v>
      </c>
      <c r="D31" s="5" t="str">
        <f>IFERROR(IF(#REF!=1,0,IF(#REF!=2,$K$3,$K$3+IF(QUOTIENT(#REF!-1,$M$3)=0,0,QUOTIENT(#REF!-1,$M$3))*$L$3)),"")</f>
        <v/>
      </c>
      <c r="E31" s="2" t="str">
        <f>IFERROR(IF(#REF!=1,0,IF(#REF!&gt;=$M$5,QUOTIENT((#REF!-1),$M$3)*($K$5+$L$5),IF(#REF!&gt;=$M$4,QUOTIENT((#REF!-1),$M$3)*($K$4+$L$4),0))),"")</f>
        <v/>
      </c>
      <c r="F31" s="4" t="str">
        <f>IFERROR(IF(#REF!+#REF!&gt;$P$3,$P$3,#REF!+#REF!),"")</f>
        <v/>
      </c>
      <c r="G31" s="6" t="str">
        <f>IFERROR(IF(#REF!=1,#REF!,$G30+#REF!),"")</f>
        <v/>
      </c>
    </row>
    <row r="32" spans="2:7" x14ac:dyDescent="0.3">
      <c r="B32" s="2">
        <v>23</v>
      </c>
      <c r="C32" s="4" t="e">
        <f>IF(#REF!=0,1,$C31+1)</f>
        <v>#REF!</v>
      </c>
      <c r="D32" s="5" t="str">
        <f>IFERROR(IF(#REF!=1,0,IF(#REF!=2,$K$3,$K$3+IF(QUOTIENT(#REF!-1,$M$3)=0,0,QUOTIENT(#REF!-1,$M$3))*$L$3)),"")</f>
        <v/>
      </c>
      <c r="E32" s="2" t="str">
        <f>IFERROR(IF(#REF!=1,0,IF(#REF!&gt;=$M$5,QUOTIENT((#REF!-1),$M$3)*($K$5+$L$5),IF(#REF!&gt;=$M$4,QUOTIENT((#REF!-1),$M$3)*($K$4+$L$4),0))),"")</f>
        <v/>
      </c>
      <c r="F32" s="4" t="str">
        <f>IFERROR(IF(#REF!+#REF!&gt;$P$3,$P$3,#REF!+#REF!),"")</f>
        <v/>
      </c>
      <c r="G32" s="6" t="str">
        <f>IFERROR(IF(#REF!=1,#REF!,$G31+#REF!),"")</f>
        <v/>
      </c>
    </row>
    <row r="33" spans="2:7" x14ac:dyDescent="0.3">
      <c r="B33" s="2">
        <v>24</v>
      </c>
      <c r="C33" s="4" t="e">
        <f>IF(#REF!=0,1,$C32+1)</f>
        <v>#REF!</v>
      </c>
      <c r="D33" s="5" t="str">
        <f>IFERROR(IF(#REF!=1,0,IF(#REF!=2,$K$3,$K$3+IF(QUOTIENT(#REF!-1,$M$3)=0,0,QUOTIENT(#REF!-1,$M$3))*$L$3)),"")</f>
        <v/>
      </c>
      <c r="E33" s="2" t="str">
        <f>IFERROR(IF(#REF!=1,0,IF(#REF!&gt;=$M$5,QUOTIENT((#REF!-1),$M$3)*($K$5+$L$5),IF(#REF!&gt;=$M$4,QUOTIENT((#REF!-1),$M$3)*($K$4+$L$4),0))),"")</f>
        <v/>
      </c>
      <c r="F33" s="4" t="str">
        <f>IFERROR(IF(#REF!+#REF!&gt;$P$3,$P$3,#REF!+#REF!),"")</f>
        <v/>
      </c>
      <c r="G33" s="6" t="str">
        <f>IFERROR(IF(#REF!=1,#REF!,$G32+#REF!),"")</f>
        <v/>
      </c>
    </row>
    <row r="34" spans="2:7" x14ac:dyDescent="0.3">
      <c r="B34" s="2">
        <v>25</v>
      </c>
      <c r="C34" s="4" t="e">
        <f>IF(#REF!=0,1,$C33+1)</f>
        <v>#REF!</v>
      </c>
      <c r="D34" s="5" t="str">
        <f>IFERROR(IF(#REF!=1,0,IF(#REF!=2,$K$3,$K$3+IF(QUOTIENT(#REF!-1,$M$3)=0,0,QUOTIENT(#REF!-1,$M$3))*$L$3)),"")</f>
        <v/>
      </c>
      <c r="E34" s="2" t="str">
        <f>IFERROR(IF(#REF!=1,0,IF(#REF!&gt;=$M$5,QUOTIENT((#REF!-1),$M$3)*($K$5+$L$5),IF(#REF!&gt;=$M$4,QUOTIENT((#REF!-1),$M$3)*($K$4+$L$4),0))),"")</f>
        <v/>
      </c>
      <c r="F34" s="4" t="str">
        <f>IFERROR(IF(#REF!+#REF!&gt;$P$3,$P$3,#REF!+#REF!),"")</f>
        <v/>
      </c>
      <c r="G34" s="6" t="str">
        <f>IFERROR(IF(#REF!=1,#REF!,$G33+#REF!),"")</f>
        <v/>
      </c>
    </row>
    <row r="35" spans="2:7" x14ac:dyDescent="0.3">
      <c r="B35" s="2">
        <v>26</v>
      </c>
      <c r="C35" s="4" t="e">
        <f>IF(#REF!=0,1,$C34+1)</f>
        <v>#REF!</v>
      </c>
      <c r="D35" s="5" t="str">
        <f>IFERROR(IF(#REF!=1,0,IF(#REF!=2,$K$3,$K$3+IF(QUOTIENT(#REF!-1,$M$3)=0,0,QUOTIENT(#REF!-1,$M$3))*$L$3)),"")</f>
        <v/>
      </c>
      <c r="E35" s="2" t="str">
        <f>IFERROR(IF(#REF!=1,0,IF(#REF!&gt;=$M$5,QUOTIENT((#REF!-1),$M$3)*($K$5+$L$5),IF(#REF!&gt;=$M$4,QUOTIENT((#REF!-1),$M$3)*($K$4+$L$4),0))),"")</f>
        <v/>
      </c>
      <c r="F35" s="4" t="str">
        <f>IFERROR(IF(#REF!+#REF!&gt;$P$3,$P$3,#REF!+#REF!),"")</f>
        <v/>
      </c>
      <c r="G35" s="6" t="str">
        <f>IFERROR(IF(#REF!=1,#REF!,$G34+#REF!),"")</f>
        <v/>
      </c>
    </row>
    <row r="36" spans="2:7" x14ac:dyDescent="0.3">
      <c r="B36" s="2">
        <v>27</v>
      </c>
      <c r="C36" s="4" t="e">
        <f>IF(#REF!=0,1,$C35+1)</f>
        <v>#REF!</v>
      </c>
      <c r="D36" s="5" t="str">
        <f>IFERROR(IF(#REF!=1,0,IF(#REF!=2,$K$3,$K$3+IF(QUOTIENT(#REF!-1,$M$3)=0,0,QUOTIENT(#REF!-1,$M$3))*$L$3)),"")</f>
        <v/>
      </c>
      <c r="E36" s="2" t="str">
        <f>IFERROR(IF(#REF!=1,0,IF(#REF!&gt;=$M$5,QUOTIENT((#REF!-1),$M$3)*($K$5+$L$5),IF(#REF!&gt;=$M$4,QUOTIENT((#REF!-1),$M$3)*($K$4+$L$4),0))),"")</f>
        <v/>
      </c>
      <c r="F36" s="4" t="str">
        <f>IFERROR(IF(#REF!+#REF!&gt;$P$3,$P$3,#REF!+#REF!),"")</f>
        <v/>
      </c>
      <c r="G36" s="6" t="str">
        <f>IFERROR(IF(#REF!=1,#REF!,$G35+#REF!),"")</f>
        <v/>
      </c>
    </row>
    <row r="37" spans="2:7" x14ac:dyDescent="0.3">
      <c r="B37" s="2">
        <v>28</v>
      </c>
      <c r="C37" s="4" t="e">
        <f>IF(#REF!=0,1,$C36+1)</f>
        <v>#REF!</v>
      </c>
      <c r="D37" s="5" t="str">
        <f>IFERROR(IF(#REF!=1,0,IF(#REF!=2,$K$3,$K$3+IF(QUOTIENT(#REF!-1,$M$3)=0,0,QUOTIENT(#REF!-1,$M$3))*$L$3)),"")</f>
        <v/>
      </c>
      <c r="E37" s="2" t="str">
        <f>IFERROR(IF(#REF!=1,0,IF(#REF!&gt;=$M$5,QUOTIENT((#REF!-1),$M$3)*($K$5+$L$5),IF(#REF!&gt;=$M$4,QUOTIENT((#REF!-1),$M$3)*($K$4+$L$4),0))),"")</f>
        <v/>
      </c>
      <c r="F37" s="4" t="str">
        <f>IFERROR(IF(#REF!+#REF!&gt;$P$3,$P$3,#REF!+#REF!),"")</f>
        <v/>
      </c>
      <c r="G37" s="6" t="str">
        <f>IFERROR(IF(#REF!=1,#REF!,$G36+#REF!),"")</f>
        <v/>
      </c>
    </row>
    <row r="38" spans="2:7" x14ac:dyDescent="0.3">
      <c r="B38" s="2">
        <v>29</v>
      </c>
      <c r="C38" s="4" t="e">
        <f>IF(#REF!=0,1,$C37+1)</f>
        <v>#REF!</v>
      </c>
      <c r="D38" s="5" t="str">
        <f>IFERROR(IF(#REF!=1,0,IF(#REF!=2,$K$3,$K$3+IF(QUOTIENT(#REF!-1,$M$3)=0,0,QUOTIENT(#REF!-1,$M$3))*$L$3)),"")</f>
        <v/>
      </c>
      <c r="E38" s="2" t="str">
        <f>IFERROR(IF(#REF!=1,0,IF(#REF!&gt;=$M$5,QUOTIENT((#REF!-1),$M$3)*($K$5+$L$5),IF(#REF!&gt;=$M$4,QUOTIENT((#REF!-1),$M$3)*($K$4+$L$4),0))),"")</f>
        <v/>
      </c>
      <c r="F38" s="4" t="str">
        <f>IFERROR(IF(#REF!+#REF!&gt;$P$3,$P$3,#REF!+#REF!),"")</f>
        <v/>
      </c>
      <c r="G38" s="6" t="str">
        <f>IFERROR(IF(#REF!=1,#REF!,$G37+#REF!),"")</f>
        <v/>
      </c>
    </row>
    <row r="39" spans="2:7" x14ac:dyDescent="0.3">
      <c r="B39" s="2">
        <v>30</v>
      </c>
      <c r="C39" s="4" t="e">
        <f>IF(#REF!=0,1,$C38+1)</f>
        <v>#REF!</v>
      </c>
      <c r="D39" s="5" t="str">
        <f>IFERROR(IF(#REF!=1,0,IF(#REF!=2,$K$3,$K$3+IF(QUOTIENT(#REF!-1,$M$3)=0,0,QUOTIENT(#REF!-1,$M$3))*$L$3)),"")</f>
        <v/>
      </c>
      <c r="E39" s="2" t="str">
        <f>IFERROR(IF(#REF!=1,0,IF(#REF!&gt;=$M$5,QUOTIENT((#REF!-1),$M$3)*($K$5+$L$5),IF(#REF!&gt;=$M$4,QUOTIENT((#REF!-1),$M$3)*($K$4+$L$4),0))),"")</f>
        <v/>
      </c>
      <c r="F39" s="4" t="str">
        <f>IFERROR(IF(#REF!+#REF!&gt;$P$3,$P$3,#REF!+#REF!),"")</f>
        <v/>
      </c>
      <c r="G39" s="6" t="str">
        <f>IFERROR(IF(#REF!=1,#REF!,$G38+#REF!),"")</f>
        <v/>
      </c>
    </row>
    <row r="40" spans="2:7" x14ac:dyDescent="0.3">
      <c r="B40" s="2">
        <v>31</v>
      </c>
      <c r="C40" s="4" t="e">
        <f>IF(#REF!=0,1,$C39+1)</f>
        <v>#REF!</v>
      </c>
      <c r="D40" s="5" t="str">
        <f>IFERROR(IF(#REF!=1,0,IF(#REF!=2,$K$3,$K$3+IF(QUOTIENT(#REF!-1,$M$3)=0,0,QUOTIENT(#REF!-1,$M$3))*$L$3)),"")</f>
        <v/>
      </c>
      <c r="E40" s="2" t="str">
        <f>IFERROR(IF(#REF!=1,0,IF(#REF!&gt;=$M$5,QUOTIENT((#REF!-1),$M$3)*($K$5+$L$5),IF(#REF!&gt;=$M$4,QUOTIENT((#REF!-1),$M$3)*($K$4+$L$4),0))),"")</f>
        <v/>
      </c>
      <c r="F40" s="4" t="str">
        <f>IFERROR(IF(#REF!+#REF!&gt;$P$3,$P$3,#REF!+#REF!),"")</f>
        <v/>
      </c>
      <c r="G40" s="6" t="str">
        <f>IFERROR(IF(#REF!=1,#REF!,$G39+#REF!),"")</f>
        <v/>
      </c>
    </row>
    <row r="41" spans="2:7" x14ac:dyDescent="0.3">
      <c r="B41" s="2">
        <v>32</v>
      </c>
      <c r="C41" s="4" t="e">
        <f>IF(#REF!=0,1,$C40+1)</f>
        <v>#REF!</v>
      </c>
      <c r="D41" s="5" t="str">
        <f>IFERROR(IF(#REF!=1,0,IF(#REF!=2,$K$3,$K$3+IF(QUOTIENT(#REF!-1,$M$3)=0,0,QUOTIENT(#REF!-1,$M$3))*$L$3)),"")</f>
        <v/>
      </c>
      <c r="E41" s="2" t="str">
        <f>IFERROR(IF(#REF!=1,0,IF(#REF!&gt;=$M$5,QUOTIENT((#REF!-1),$M$3)*($K$5+$L$5),IF(#REF!&gt;=$M$4,QUOTIENT((#REF!-1),$M$3)*($K$4+$L$4),0))),"")</f>
        <v/>
      </c>
      <c r="F41" s="4" t="str">
        <f>IFERROR(IF(#REF!+#REF!&gt;$P$3,$P$3,#REF!+#REF!),"")</f>
        <v/>
      </c>
      <c r="G41" s="6" t="str">
        <f>IFERROR(IF(#REF!=1,#REF!,$G40+#REF!),"")</f>
        <v/>
      </c>
    </row>
    <row r="42" spans="2:7" x14ac:dyDescent="0.3">
      <c r="B42" s="2">
        <v>33</v>
      </c>
      <c r="C42" s="4" t="e">
        <f>IF(#REF!=0,1,$C41+1)</f>
        <v>#REF!</v>
      </c>
      <c r="D42" s="5" t="str">
        <f>IFERROR(IF(#REF!=1,0,IF(#REF!=2,$K$3,$K$3+IF(QUOTIENT(#REF!-1,$M$3)=0,0,QUOTIENT(#REF!-1,$M$3))*$L$3)),"")</f>
        <v/>
      </c>
      <c r="E42" s="2" t="str">
        <f>IFERROR(IF(#REF!=1,0,IF(#REF!&gt;=$M$5,QUOTIENT((#REF!-1),$M$3)*($K$5+$L$5),IF(#REF!&gt;=$M$4,QUOTIENT((#REF!-1),$M$3)*($K$4+$L$4),0))),"")</f>
        <v/>
      </c>
      <c r="F42" s="4" t="str">
        <f>IFERROR(IF(#REF!+#REF!&gt;$P$3,$P$3,#REF!+#REF!),"")</f>
        <v/>
      </c>
      <c r="G42" s="6" t="str">
        <f>IFERROR(IF(#REF!=1,#REF!,$G41+#REF!),"")</f>
        <v/>
      </c>
    </row>
    <row r="43" spans="2:7" x14ac:dyDescent="0.3">
      <c r="B43" s="2">
        <v>34</v>
      </c>
      <c r="C43" s="4" t="e">
        <f>IF(#REF!=0,1,$C42+1)</f>
        <v>#REF!</v>
      </c>
      <c r="D43" s="5" t="str">
        <f>IFERROR(IF(#REF!=1,0,IF(#REF!=2,$K$3,$K$3+IF(QUOTIENT(#REF!-1,$M$3)=0,0,QUOTIENT(#REF!-1,$M$3))*$L$3)),"")</f>
        <v/>
      </c>
      <c r="E43" s="2" t="str">
        <f>IFERROR(IF(#REF!=1,0,IF(#REF!&gt;=$M$5,QUOTIENT((#REF!-1),$M$3)*($K$5+$L$5),IF(#REF!&gt;=$M$4,QUOTIENT((#REF!-1),$M$3)*($K$4+$L$4),0))),"")</f>
        <v/>
      </c>
      <c r="F43" s="4" t="str">
        <f>IFERROR(IF(#REF!+#REF!&gt;$P$3,$P$3,#REF!+#REF!),"")</f>
        <v/>
      </c>
      <c r="G43" s="6" t="str">
        <f>IFERROR(IF(#REF!=1,#REF!,$G42+#REF!),"")</f>
        <v/>
      </c>
    </row>
    <row r="44" spans="2:7" x14ac:dyDescent="0.3">
      <c r="B44" s="2">
        <v>35</v>
      </c>
      <c r="C44" s="4" t="e">
        <f>IF(#REF!=0,1,$C43+1)</f>
        <v>#REF!</v>
      </c>
      <c r="D44" s="5" t="str">
        <f>IFERROR(IF(#REF!=1,0,IF(#REF!=2,$K$3,$K$3+IF(QUOTIENT(#REF!-1,$M$3)=0,0,QUOTIENT(#REF!-1,$M$3))*$L$3)),"")</f>
        <v/>
      </c>
      <c r="E44" s="2" t="str">
        <f>IFERROR(IF(#REF!=1,0,IF(#REF!&gt;=$M$5,QUOTIENT((#REF!-1),$M$3)*($K$5+$L$5),IF(#REF!&gt;=$M$4,QUOTIENT((#REF!-1),$M$3)*($K$4+$L$4),0))),"")</f>
        <v/>
      </c>
      <c r="F44" s="4" t="str">
        <f>IFERROR(IF(#REF!+#REF!&gt;$P$3,$P$3,#REF!+#REF!),"")</f>
        <v/>
      </c>
      <c r="G44" s="6" t="str">
        <f>IFERROR(IF(#REF!=1,#REF!,$G43+#REF!),"")</f>
        <v/>
      </c>
    </row>
    <row r="45" spans="2:7" x14ac:dyDescent="0.3">
      <c r="B45" s="2">
        <v>36</v>
      </c>
      <c r="C45" s="4" t="e">
        <f>IF(#REF!=0,1,$C44+1)</f>
        <v>#REF!</v>
      </c>
      <c r="D45" s="5" t="str">
        <f>IFERROR(IF(#REF!=1,0,IF(#REF!=2,$K$3,$K$3+IF(QUOTIENT(#REF!-1,$M$3)=0,0,QUOTIENT(#REF!-1,$M$3))*$L$3)),"")</f>
        <v/>
      </c>
      <c r="E45" s="2" t="str">
        <f>IFERROR(IF(#REF!=1,0,IF(#REF!&gt;=$M$5,QUOTIENT((#REF!-1),$M$3)*($K$5+$L$5),IF(#REF!&gt;=$M$4,QUOTIENT((#REF!-1),$M$3)*($K$4+$L$4),0))),"")</f>
        <v/>
      </c>
      <c r="F45" s="4" t="str">
        <f>IFERROR(IF(#REF!+#REF!&gt;$P$3,$P$3,#REF!+#REF!),"")</f>
        <v/>
      </c>
      <c r="G45" s="6" t="str">
        <f>IFERROR(IF(#REF!=1,#REF!,$G44+#REF!),"")</f>
        <v/>
      </c>
    </row>
    <row r="46" spans="2:7" x14ac:dyDescent="0.3">
      <c r="B46" s="2">
        <v>37</v>
      </c>
      <c r="C46" s="4" t="e">
        <f>IF(#REF!=0,1,$C45+1)</f>
        <v>#REF!</v>
      </c>
      <c r="D46" s="5" t="str">
        <f>IFERROR(IF(#REF!=1,0,IF(#REF!=2,$K$3,$K$3+IF(QUOTIENT(#REF!-1,$M$3)=0,0,QUOTIENT(#REF!-1,$M$3))*$L$3)),"")</f>
        <v/>
      </c>
      <c r="E46" s="2" t="str">
        <f>IFERROR(IF(#REF!=1,0,IF(#REF!&gt;=$M$5,QUOTIENT((#REF!-1),$M$3)*($K$5+$L$5),IF(#REF!&gt;=$M$4,QUOTIENT((#REF!-1),$M$3)*($K$4+$L$4),0))),"")</f>
        <v/>
      </c>
      <c r="F46" s="4" t="str">
        <f>IFERROR(IF(#REF!+#REF!&gt;$P$3,$P$3,#REF!+#REF!),"")</f>
        <v/>
      </c>
      <c r="G46" s="6" t="str">
        <f>IFERROR(IF(#REF!=1,#REF!,$G45+#REF!),"")</f>
        <v/>
      </c>
    </row>
    <row r="47" spans="2:7" x14ac:dyDescent="0.3">
      <c r="B47" s="2">
        <v>38</v>
      </c>
      <c r="C47" s="4" t="e">
        <f>IF(#REF!=0,1,$C46+1)</f>
        <v>#REF!</v>
      </c>
      <c r="D47" s="5" t="str">
        <f>IFERROR(IF(#REF!=1,0,IF(#REF!=2,$K$3,$K$3+IF(QUOTIENT(#REF!-1,$M$3)=0,0,QUOTIENT(#REF!-1,$M$3))*$L$3)),"")</f>
        <v/>
      </c>
      <c r="E47" s="2" t="str">
        <f>IFERROR(IF(#REF!=1,0,IF(#REF!&gt;=$M$5,QUOTIENT((#REF!-1),$M$3)*($K$5+$L$5),IF(#REF!&gt;=$M$4,QUOTIENT((#REF!-1),$M$3)*($K$4+$L$4),0))),"")</f>
        <v/>
      </c>
      <c r="F47" s="4" t="str">
        <f>IFERROR(IF(#REF!+#REF!&gt;$P$3,$P$3,#REF!+#REF!),"")</f>
        <v/>
      </c>
      <c r="G47" s="6" t="str">
        <f>IFERROR(IF(#REF!=1,#REF!,$G46+#REF!),"")</f>
        <v/>
      </c>
    </row>
    <row r="48" spans="2:7" x14ac:dyDescent="0.3">
      <c r="B48" s="2">
        <v>39</v>
      </c>
      <c r="C48" s="4" t="e">
        <f>IF(#REF!=0,1,$C47+1)</f>
        <v>#REF!</v>
      </c>
      <c r="D48" s="5" t="str">
        <f>IFERROR(IF(#REF!=1,0,IF(#REF!=2,$K$3,$K$3+IF(QUOTIENT(#REF!-1,$M$3)=0,0,QUOTIENT(#REF!-1,$M$3))*$L$3)),"")</f>
        <v/>
      </c>
      <c r="E48" s="2" t="str">
        <f>IFERROR(IF(#REF!=1,0,IF(#REF!&gt;=$M$5,QUOTIENT((#REF!-1),$M$3)*($K$5+$L$5),IF(#REF!&gt;=$M$4,QUOTIENT((#REF!-1),$M$3)*($K$4+$L$4),0))),"")</f>
        <v/>
      </c>
      <c r="F48" s="4" t="str">
        <f>IFERROR(IF(#REF!+#REF!&gt;$P$3,$P$3,#REF!+#REF!),"")</f>
        <v/>
      </c>
      <c r="G48" s="6" t="str">
        <f>IFERROR(IF(#REF!=1,#REF!,$G47+#REF!),"")</f>
        <v/>
      </c>
    </row>
    <row r="49" spans="2:7" x14ac:dyDescent="0.3">
      <c r="B49" s="2">
        <v>40</v>
      </c>
      <c r="C49" s="4" t="e">
        <f>IF(#REF!=0,1,$C48+1)</f>
        <v>#REF!</v>
      </c>
      <c r="D49" s="5" t="str">
        <f>IFERROR(IF(#REF!=1,0,IF(#REF!=2,$K$3,$K$3+IF(QUOTIENT(#REF!-1,$M$3)=0,0,QUOTIENT(#REF!-1,$M$3))*$L$3)),"")</f>
        <v/>
      </c>
      <c r="E49" s="2" t="str">
        <f>IFERROR(IF(#REF!=1,0,IF(#REF!&gt;=$M$5,QUOTIENT((#REF!-1),$M$3)*($K$5+$L$5),IF(#REF!&gt;=$M$4,QUOTIENT((#REF!-1),$M$3)*($K$4+$L$4),0))),"")</f>
        <v/>
      </c>
      <c r="F49" s="4" t="str">
        <f>IFERROR(IF(#REF!+#REF!&gt;$P$3,$P$3,#REF!+#REF!),"")</f>
        <v/>
      </c>
      <c r="G49" s="6" t="str">
        <f>IFERROR(IF(#REF!=1,#REF!,$G48+#REF!),"")</f>
        <v/>
      </c>
    </row>
    <row r="50" spans="2:7" x14ac:dyDescent="0.3">
      <c r="B50" s="2">
        <v>41</v>
      </c>
      <c r="C50" s="4" t="e">
        <f>IF(#REF!=0,1,$C49+1)</f>
        <v>#REF!</v>
      </c>
      <c r="D50" s="5" t="str">
        <f>IFERROR(IF(#REF!=1,0,IF(#REF!=2,$K$3,$K$3+IF(QUOTIENT(#REF!-1,$M$3)=0,0,QUOTIENT(#REF!-1,$M$3))*$L$3)),"")</f>
        <v/>
      </c>
      <c r="E50" s="2" t="str">
        <f>IFERROR(IF(#REF!=1,0,IF(#REF!&gt;=$M$5,QUOTIENT((#REF!-1),$M$3)*($K$5+$L$5),IF(#REF!&gt;=$M$4,QUOTIENT((#REF!-1),$M$3)*($K$4+$L$4),0))),"")</f>
        <v/>
      </c>
      <c r="F50" s="4" t="str">
        <f>IFERROR(IF(#REF!+#REF!&gt;$P$3,$P$3,#REF!+#REF!),"")</f>
        <v/>
      </c>
      <c r="G50" s="6" t="str">
        <f>IFERROR(IF(#REF!=1,#REF!,$G49+#REF!),"")</f>
        <v/>
      </c>
    </row>
    <row r="51" spans="2:7" x14ac:dyDescent="0.3">
      <c r="B51" s="2">
        <v>42</v>
      </c>
      <c r="C51" s="4" t="e">
        <f>IF(#REF!=0,1,$C50+1)</f>
        <v>#REF!</v>
      </c>
      <c r="D51" s="5" t="str">
        <f>IFERROR(IF(#REF!=1,0,IF(#REF!=2,$K$3,$K$3+IF(QUOTIENT(#REF!-1,$M$3)=0,0,QUOTIENT(#REF!-1,$M$3))*$L$3)),"")</f>
        <v/>
      </c>
      <c r="E51" s="2" t="str">
        <f>IFERROR(IF(#REF!=1,0,IF(#REF!&gt;=$M$5,QUOTIENT((#REF!-1),$M$3)*($K$5+$L$5),IF(#REF!&gt;=$M$4,QUOTIENT((#REF!-1),$M$3)*($K$4+$L$4),0))),"")</f>
        <v/>
      </c>
      <c r="F51" s="4" t="str">
        <f>IFERROR(IF(#REF!+#REF!&gt;$P$3,$P$3,#REF!+#REF!),"")</f>
        <v/>
      </c>
      <c r="G51" s="6" t="str">
        <f>IFERROR(IF(#REF!=1,#REF!,$G50+#REF!),"")</f>
        <v/>
      </c>
    </row>
    <row r="52" spans="2:7" x14ac:dyDescent="0.3">
      <c r="B52" s="2">
        <v>43</v>
      </c>
      <c r="C52" s="4" t="e">
        <f>IF(#REF!=0,1,$C51+1)</f>
        <v>#REF!</v>
      </c>
      <c r="D52" s="5" t="str">
        <f>IFERROR(IF(#REF!=1,0,IF(#REF!=2,$K$3,$K$3+IF(QUOTIENT(#REF!-1,$M$3)=0,0,QUOTIENT(#REF!-1,$M$3))*$L$3)),"")</f>
        <v/>
      </c>
      <c r="E52" s="2" t="str">
        <f>IFERROR(IF(#REF!=1,0,IF(#REF!&gt;=$M$5,QUOTIENT((#REF!-1),$M$3)*($K$5+$L$5),IF(#REF!&gt;=$M$4,QUOTIENT((#REF!-1),$M$3)*($K$4+$L$4),0))),"")</f>
        <v/>
      </c>
      <c r="F52" s="4" t="str">
        <f>IFERROR(IF(#REF!+#REF!&gt;$P$3,$P$3,#REF!+#REF!),"")</f>
        <v/>
      </c>
      <c r="G52" s="6" t="str">
        <f>IFERROR(IF(#REF!=1,#REF!,$G51+#REF!),"")</f>
        <v/>
      </c>
    </row>
    <row r="53" spans="2:7" x14ac:dyDescent="0.3">
      <c r="B53" s="2">
        <v>44</v>
      </c>
      <c r="C53" s="4" t="e">
        <f>IF(#REF!=0,1,$C52+1)</f>
        <v>#REF!</v>
      </c>
      <c r="D53" s="5" t="str">
        <f>IFERROR(IF(#REF!=1,0,IF(#REF!=2,$K$3,$K$3+IF(QUOTIENT(#REF!-1,$M$3)=0,0,QUOTIENT(#REF!-1,$M$3))*$L$3)),"")</f>
        <v/>
      </c>
      <c r="E53" s="2" t="str">
        <f>IFERROR(IF(#REF!=1,0,IF(#REF!&gt;=$M$5,QUOTIENT((#REF!-1),$M$3)*($K$5+$L$5),IF(#REF!&gt;=$M$4,QUOTIENT((#REF!-1),$M$3)*($K$4+$L$4),0))),"")</f>
        <v/>
      </c>
      <c r="F53" s="4" t="str">
        <f>IFERROR(IF(#REF!+#REF!&gt;$P$3,$P$3,#REF!+#REF!),"")</f>
        <v/>
      </c>
      <c r="G53" s="6" t="str">
        <f>IFERROR(IF(#REF!=1,#REF!,$G52+#REF!),"")</f>
        <v/>
      </c>
    </row>
    <row r="54" spans="2:7" x14ac:dyDescent="0.3">
      <c r="B54" s="2">
        <v>45</v>
      </c>
      <c r="C54" s="4" t="e">
        <f>IF(#REF!=0,1,$C53+1)</f>
        <v>#REF!</v>
      </c>
      <c r="D54" s="5" t="str">
        <f>IFERROR(IF(#REF!=1,0,IF(#REF!=2,$K$3,$K$3+IF(QUOTIENT(#REF!-1,$M$3)=0,0,QUOTIENT(#REF!-1,$M$3))*$L$3)),"")</f>
        <v/>
      </c>
      <c r="E54" s="2" t="str">
        <f>IFERROR(IF(#REF!=1,0,IF(#REF!&gt;=$M$5,QUOTIENT((#REF!-1),$M$3)*($K$5+$L$5),IF(#REF!&gt;=$M$4,QUOTIENT((#REF!-1),$M$3)*($K$4+$L$4),0))),"")</f>
        <v/>
      </c>
      <c r="F54" s="4" t="str">
        <f>IFERROR(IF(#REF!+#REF!&gt;$P$3,$P$3,#REF!+#REF!),"")</f>
        <v/>
      </c>
      <c r="G54" s="6" t="str">
        <f>IFERROR(IF(#REF!=1,#REF!,$G53+#REF!),"")</f>
        <v/>
      </c>
    </row>
    <row r="55" spans="2:7" x14ac:dyDescent="0.3">
      <c r="B55" s="2">
        <v>46</v>
      </c>
      <c r="C55" s="4" t="e">
        <f>IF(#REF!=0,1,$C54+1)</f>
        <v>#REF!</v>
      </c>
      <c r="D55" s="5" t="str">
        <f>IFERROR(IF(#REF!=1,0,IF(#REF!=2,$K$3,$K$3+IF(QUOTIENT(#REF!-1,$M$3)=0,0,QUOTIENT(#REF!-1,$M$3))*$L$3)),"")</f>
        <v/>
      </c>
      <c r="E55" s="2" t="str">
        <f>IFERROR(IF(#REF!=1,0,IF(#REF!&gt;=$M$5,QUOTIENT((#REF!-1),$M$3)*($K$5+$L$5),IF(#REF!&gt;=$M$4,QUOTIENT((#REF!-1),$M$3)*($K$4+$L$4),0))),"")</f>
        <v/>
      </c>
      <c r="F55" s="4" t="str">
        <f>IFERROR(IF(#REF!+#REF!&gt;$P$3,$P$3,#REF!+#REF!),"")</f>
        <v/>
      </c>
      <c r="G55" s="6" t="str">
        <f>IFERROR(IF(#REF!=1,#REF!,$G54+#REF!),"")</f>
        <v/>
      </c>
    </row>
    <row r="56" spans="2:7" x14ac:dyDescent="0.3">
      <c r="B56" s="2">
        <v>47</v>
      </c>
      <c r="C56" s="4" t="e">
        <f>IF(#REF!=0,1,$C55+1)</f>
        <v>#REF!</v>
      </c>
      <c r="D56" s="5" t="str">
        <f>IFERROR(IF(#REF!=1,0,IF(#REF!=2,$K$3,$K$3+IF(QUOTIENT(#REF!-1,$M$3)=0,0,QUOTIENT(#REF!-1,$M$3))*$L$3)),"")</f>
        <v/>
      </c>
      <c r="E56" s="2" t="str">
        <f>IFERROR(IF(#REF!=1,0,IF(#REF!&gt;=$M$5,QUOTIENT((#REF!-1),$M$3)*($K$5+$L$5),IF(#REF!&gt;=$M$4,QUOTIENT((#REF!-1),$M$3)*($K$4+$L$4),0))),"")</f>
        <v/>
      </c>
      <c r="F56" s="4" t="str">
        <f>IFERROR(IF(#REF!+#REF!&gt;$P$3,$P$3,#REF!+#REF!),"")</f>
        <v/>
      </c>
      <c r="G56" s="6" t="str">
        <f>IFERROR(IF(#REF!=1,#REF!,$G55+#REF!),"")</f>
        <v/>
      </c>
    </row>
    <row r="57" spans="2:7" x14ac:dyDescent="0.3">
      <c r="B57" s="2">
        <v>48</v>
      </c>
      <c r="C57" s="4" t="e">
        <f>IF(#REF!=0,1,$C56+1)</f>
        <v>#REF!</v>
      </c>
      <c r="D57" s="5" t="str">
        <f>IFERROR(IF(#REF!=1,0,IF(#REF!=2,$K$3,$K$3+IF(QUOTIENT(#REF!-1,$M$3)=0,0,QUOTIENT(#REF!-1,$M$3))*$L$3)),"")</f>
        <v/>
      </c>
      <c r="E57" s="2" t="str">
        <f>IFERROR(IF(#REF!=1,0,IF(#REF!&gt;=$M$5,QUOTIENT((#REF!-1),$M$3)*($K$5+$L$5),IF(#REF!&gt;=$M$4,QUOTIENT((#REF!-1),$M$3)*($K$4+$L$4),0))),"")</f>
        <v/>
      </c>
      <c r="F57" s="4" t="str">
        <f>IFERROR(IF(#REF!+#REF!&gt;$P$3,$P$3,#REF!+#REF!),"")</f>
        <v/>
      </c>
      <c r="G57" s="6" t="str">
        <f>IFERROR(IF(#REF!=1,#REF!,$G56+#REF!),"")</f>
        <v/>
      </c>
    </row>
    <row r="58" spans="2:7" x14ac:dyDescent="0.3">
      <c r="B58" s="2">
        <v>49</v>
      </c>
      <c r="C58" s="4" t="e">
        <f>IF(#REF!=0,1,$C57+1)</f>
        <v>#REF!</v>
      </c>
      <c r="D58" s="5" t="str">
        <f>IFERROR(IF(#REF!=1,0,IF(#REF!=2,$K$3,$K$3+IF(QUOTIENT(#REF!-1,$M$3)=0,0,QUOTIENT(#REF!-1,$M$3))*$L$3)),"")</f>
        <v/>
      </c>
      <c r="E58" s="2" t="str">
        <f>IFERROR(IF(#REF!=1,0,IF(#REF!&gt;=$M$5,QUOTIENT((#REF!-1),$M$3)*($K$5+$L$5),IF(#REF!&gt;=$M$4,QUOTIENT((#REF!-1),$M$3)*($K$4+$L$4),0))),"")</f>
        <v/>
      </c>
      <c r="F58" s="4" t="str">
        <f>IFERROR(IF(#REF!+#REF!&gt;$P$3,$P$3,#REF!+#REF!),"")</f>
        <v/>
      </c>
      <c r="G58" s="6" t="str">
        <f>IFERROR(IF(#REF!=1,#REF!,$G57+#REF!),"")</f>
        <v/>
      </c>
    </row>
    <row r="59" spans="2:7" x14ac:dyDescent="0.3">
      <c r="B59" s="2">
        <v>50</v>
      </c>
      <c r="C59" s="4" t="e">
        <f>IF(#REF!=0,1,$C58+1)</f>
        <v>#REF!</v>
      </c>
      <c r="D59" s="5" t="str">
        <f>IFERROR(IF(#REF!=1,0,IF(#REF!=2,$K$3,$K$3+IF(QUOTIENT(#REF!-1,$M$3)=0,0,QUOTIENT(#REF!-1,$M$3))*$L$3)),"")</f>
        <v/>
      </c>
      <c r="E59" s="2" t="str">
        <f>IFERROR(IF(#REF!=1,0,IF(#REF!&gt;=$M$5,QUOTIENT((#REF!-1),$M$3)*($K$5+$L$5),IF(#REF!&gt;=$M$4,QUOTIENT((#REF!-1),$M$3)*($K$4+$L$4),0))),"")</f>
        <v/>
      </c>
      <c r="F59" s="4" t="str">
        <f>IFERROR(IF(#REF!+#REF!&gt;$P$3,$P$3,#REF!+#REF!),"")</f>
        <v/>
      </c>
      <c r="G59" s="6" t="str">
        <f>IFERROR(IF(#REF!=1,#REF!,$G58+#REF!),"")</f>
        <v/>
      </c>
    </row>
    <row r="60" spans="2:7" x14ac:dyDescent="0.3">
      <c r="B60" s="2">
        <v>51</v>
      </c>
      <c r="C60" s="4" t="e">
        <f>IF(#REF!=0,1,$C59+1)</f>
        <v>#REF!</v>
      </c>
      <c r="D60" s="5" t="str">
        <f>IFERROR(IF(#REF!=1,0,IF(#REF!=2,$K$3,$K$3+IF(QUOTIENT(#REF!-1,$M$3)=0,0,QUOTIENT(#REF!-1,$M$3))*$L$3)),"")</f>
        <v/>
      </c>
      <c r="E60" s="2" t="str">
        <f>IFERROR(IF(#REF!=1,0,IF(#REF!&gt;=$M$5,QUOTIENT((#REF!-1),$M$3)*($K$5+$L$5),IF(#REF!&gt;=$M$4,QUOTIENT((#REF!-1),$M$3)*($K$4+$L$4),0))),"")</f>
        <v/>
      </c>
      <c r="F60" s="4" t="str">
        <f>IFERROR(IF(#REF!+#REF!&gt;$P$3,$P$3,#REF!+#REF!),"")</f>
        <v/>
      </c>
      <c r="G60" s="6" t="str">
        <f>IFERROR(IF(#REF!=1,#REF!,$G59+#REF!),"")</f>
        <v/>
      </c>
    </row>
    <row r="61" spans="2:7" x14ac:dyDescent="0.3">
      <c r="B61" s="2">
        <v>52</v>
      </c>
      <c r="C61" s="4" t="e">
        <f>IF(#REF!=0,1,$C60+1)</f>
        <v>#REF!</v>
      </c>
      <c r="D61" s="5" t="str">
        <f>IFERROR(IF(#REF!=1,0,IF(#REF!=2,$K$3,$K$3+IF(QUOTIENT(#REF!-1,$M$3)=0,0,QUOTIENT(#REF!-1,$M$3))*$L$3)),"")</f>
        <v/>
      </c>
      <c r="E61" s="2" t="str">
        <f>IFERROR(IF(#REF!=1,0,IF(#REF!&gt;=$M$5,QUOTIENT((#REF!-1),$M$3)*($K$5+$L$5),IF(#REF!&gt;=$M$4,QUOTIENT((#REF!-1),$M$3)*($K$4+$L$4),0))),"")</f>
        <v/>
      </c>
      <c r="F61" s="4" t="str">
        <f>IFERROR(IF(#REF!+#REF!&gt;$P$3,$P$3,#REF!+#REF!),"")</f>
        <v/>
      </c>
      <c r="G61" s="6" t="str">
        <f>IFERROR(IF(#REF!=1,#REF!,$G60+#REF!),"")</f>
        <v/>
      </c>
    </row>
    <row r="62" spans="2:7" x14ac:dyDescent="0.3">
      <c r="B62" s="2">
        <v>53</v>
      </c>
      <c r="C62" s="4" t="e">
        <f>IF(#REF!=0,1,$C61+1)</f>
        <v>#REF!</v>
      </c>
      <c r="D62" s="5" t="str">
        <f>IFERROR(IF(#REF!=1,0,IF(#REF!=2,$K$3,$K$3+IF(QUOTIENT(#REF!-1,$M$3)=0,0,QUOTIENT(#REF!-1,$M$3))*$L$3)),"")</f>
        <v/>
      </c>
      <c r="E62" s="2" t="str">
        <f>IFERROR(IF(#REF!=1,0,IF(#REF!&gt;=$M$5,QUOTIENT((#REF!-1),$M$3)*($K$5+$L$5),IF(#REF!&gt;=$M$4,QUOTIENT((#REF!-1),$M$3)*($K$4+$L$4),0))),"")</f>
        <v/>
      </c>
      <c r="F62" s="4" t="str">
        <f>IFERROR(IF(#REF!+#REF!&gt;$P$3,$P$3,#REF!+#REF!),"")</f>
        <v/>
      </c>
      <c r="G62" s="6" t="str">
        <f>IFERROR(IF(#REF!=1,#REF!,$G61+#REF!),"")</f>
        <v/>
      </c>
    </row>
    <row r="63" spans="2:7" x14ac:dyDescent="0.3">
      <c r="B63" s="2">
        <v>54</v>
      </c>
      <c r="C63" s="4" t="e">
        <f>IF(#REF!=0,1,$C62+1)</f>
        <v>#REF!</v>
      </c>
      <c r="D63" s="5" t="str">
        <f>IFERROR(IF(#REF!=1,0,IF(#REF!=2,$K$3,$K$3+IF(QUOTIENT(#REF!-1,$M$3)=0,0,QUOTIENT(#REF!-1,$M$3))*$L$3)),"")</f>
        <v/>
      </c>
      <c r="E63" s="2" t="str">
        <f>IFERROR(IF(#REF!=1,0,IF(#REF!&gt;=$M$5,QUOTIENT((#REF!-1),$M$3)*($K$5+$L$5),IF(#REF!&gt;=$M$4,QUOTIENT((#REF!-1),$M$3)*($K$4+$L$4),0))),"")</f>
        <v/>
      </c>
      <c r="F63" s="4" t="str">
        <f>IFERROR(IF(#REF!+#REF!&gt;$P$3,$P$3,#REF!+#REF!),"")</f>
        <v/>
      </c>
      <c r="G63" s="6" t="str">
        <f>IFERROR(IF(#REF!=1,#REF!,$G62+#REF!),"")</f>
        <v/>
      </c>
    </row>
    <row r="64" spans="2:7" x14ac:dyDescent="0.3">
      <c r="B64" s="2">
        <v>55</v>
      </c>
      <c r="C64" s="4" t="e">
        <f>IF(#REF!=0,1,$C63+1)</f>
        <v>#REF!</v>
      </c>
      <c r="D64" s="5" t="str">
        <f>IFERROR(IF(#REF!=1,0,IF(#REF!=2,$K$3,$K$3+IF(QUOTIENT(#REF!-1,$M$3)=0,0,QUOTIENT(#REF!-1,$M$3))*$L$3)),"")</f>
        <v/>
      </c>
      <c r="E64" s="2" t="str">
        <f>IFERROR(IF(#REF!=1,0,IF(#REF!&gt;=$M$5,QUOTIENT((#REF!-1),$M$3)*($K$5+$L$5),IF(#REF!&gt;=$M$4,QUOTIENT((#REF!-1),$M$3)*($K$4+$L$4),0))),"")</f>
        <v/>
      </c>
      <c r="F64" s="4" t="str">
        <f>IFERROR(IF(#REF!+#REF!&gt;$P$3,$P$3,#REF!+#REF!),"")</f>
        <v/>
      </c>
      <c r="G64" s="6" t="str">
        <f>IFERROR(IF(#REF!=1,#REF!,$G63+#REF!),"")</f>
        <v/>
      </c>
    </row>
    <row r="65" spans="2:7" x14ac:dyDescent="0.3">
      <c r="B65" s="2">
        <v>56</v>
      </c>
      <c r="C65" s="4" t="e">
        <f>IF(#REF!=0,1,$C64+1)</f>
        <v>#REF!</v>
      </c>
      <c r="D65" s="5" t="str">
        <f>IFERROR(IF(#REF!=1,0,IF(#REF!=2,$K$3,$K$3+IF(QUOTIENT(#REF!-1,$M$3)=0,0,QUOTIENT(#REF!-1,$M$3))*$L$3)),"")</f>
        <v/>
      </c>
      <c r="E65" s="2" t="str">
        <f>IFERROR(IF(#REF!=1,0,IF(#REF!&gt;=$M$5,QUOTIENT((#REF!-1),$M$3)*($K$5+$L$5),IF(#REF!&gt;=$M$4,QUOTIENT((#REF!-1),$M$3)*($K$4+$L$4),0))),"")</f>
        <v/>
      </c>
      <c r="F65" s="4" t="str">
        <f>IFERROR(IF(#REF!+#REF!&gt;$P$3,$P$3,#REF!+#REF!),"")</f>
        <v/>
      </c>
      <c r="G65" s="6" t="str">
        <f>IFERROR(IF(#REF!=1,#REF!,$G64+#REF!),"")</f>
        <v/>
      </c>
    </row>
    <row r="66" spans="2:7" x14ac:dyDescent="0.3">
      <c r="B66" s="2">
        <v>57</v>
      </c>
      <c r="C66" s="4" t="e">
        <f>IF(#REF!=0,1,$C65+1)</f>
        <v>#REF!</v>
      </c>
      <c r="D66" s="5" t="str">
        <f>IFERROR(IF(#REF!=1,0,IF(#REF!=2,$K$3,$K$3+IF(QUOTIENT(#REF!-1,$M$3)=0,0,QUOTIENT(#REF!-1,$M$3))*$L$3)),"")</f>
        <v/>
      </c>
      <c r="E66" s="2" t="str">
        <f>IFERROR(IF(#REF!=1,0,IF(#REF!&gt;=$M$5,QUOTIENT((#REF!-1),$M$3)*($K$5+$L$5),IF(#REF!&gt;=$M$4,QUOTIENT((#REF!-1),$M$3)*($K$4+$L$4),0))),"")</f>
        <v/>
      </c>
      <c r="F66" s="4" t="str">
        <f>IFERROR(IF(#REF!+#REF!&gt;$P$3,$P$3,#REF!+#REF!),"")</f>
        <v/>
      </c>
      <c r="G66" s="6" t="str">
        <f>IFERROR(IF(#REF!=1,#REF!,$G65+#REF!),"")</f>
        <v/>
      </c>
    </row>
    <row r="67" spans="2:7" x14ac:dyDescent="0.3">
      <c r="B67" s="2">
        <v>58</v>
      </c>
      <c r="C67" s="4" t="e">
        <f>IF(#REF!=0,1,$C66+1)</f>
        <v>#REF!</v>
      </c>
      <c r="D67" s="5" t="str">
        <f>IFERROR(IF(#REF!=1,0,IF(#REF!=2,$K$3,$K$3+IF(QUOTIENT(#REF!-1,$M$3)=0,0,QUOTIENT(#REF!-1,$M$3))*$L$3)),"")</f>
        <v/>
      </c>
      <c r="E67" s="2" t="str">
        <f>IFERROR(IF(#REF!=1,0,IF(#REF!&gt;=$M$5,QUOTIENT((#REF!-1),$M$3)*($K$5+$L$5),IF(#REF!&gt;=$M$4,QUOTIENT((#REF!-1),$M$3)*($K$4+$L$4),0))),"")</f>
        <v/>
      </c>
      <c r="F67" s="4" t="str">
        <f>IFERROR(IF(#REF!+#REF!&gt;$P$3,$P$3,#REF!+#REF!),"")</f>
        <v/>
      </c>
      <c r="G67" s="6" t="str">
        <f>IFERROR(IF(#REF!=1,#REF!,$G66+#REF!),"")</f>
        <v/>
      </c>
    </row>
    <row r="68" spans="2:7" x14ac:dyDescent="0.3">
      <c r="B68" s="2">
        <v>59</v>
      </c>
      <c r="C68" s="4" t="e">
        <f>IF(#REF!=0,1,$C67+1)</f>
        <v>#REF!</v>
      </c>
      <c r="D68" s="5" t="str">
        <f>IFERROR(IF(#REF!=1,0,IF(#REF!=2,$K$3,$K$3+IF(QUOTIENT(#REF!-1,$M$3)=0,0,QUOTIENT(#REF!-1,$M$3))*$L$3)),"")</f>
        <v/>
      </c>
      <c r="E68" s="2" t="str">
        <f>IFERROR(IF(#REF!=1,0,IF(#REF!&gt;=$M$5,QUOTIENT((#REF!-1),$M$3)*($K$5+$L$5),IF(#REF!&gt;=$M$4,QUOTIENT((#REF!-1),$M$3)*($K$4+$L$4),0))),"")</f>
        <v/>
      </c>
      <c r="F68" s="4" t="str">
        <f>IFERROR(IF(#REF!+#REF!&gt;$P$3,$P$3,#REF!+#REF!),"")</f>
        <v/>
      </c>
      <c r="G68" s="6" t="str">
        <f>IFERROR(IF(#REF!=1,#REF!,$G67+#REF!),"")</f>
        <v/>
      </c>
    </row>
    <row r="69" spans="2:7" x14ac:dyDescent="0.3">
      <c r="B69" s="2">
        <v>60</v>
      </c>
      <c r="C69" s="4" t="e">
        <f>IF(#REF!=0,1,$C68+1)</f>
        <v>#REF!</v>
      </c>
      <c r="D69" s="5" t="str">
        <f>IFERROR(IF(#REF!=1,0,IF(#REF!=2,$K$3,$K$3+IF(QUOTIENT(#REF!-1,$M$3)=0,0,QUOTIENT(#REF!-1,$M$3))*$L$3)),"")</f>
        <v/>
      </c>
      <c r="E69" s="2" t="str">
        <f>IFERROR(IF(#REF!=1,0,IF(#REF!&gt;=$M$5,QUOTIENT((#REF!-1),$M$3)*($K$5+$L$5),IF(#REF!&gt;=$M$4,QUOTIENT((#REF!-1),$M$3)*($K$4+$L$4),0))),"")</f>
        <v/>
      </c>
      <c r="F69" s="4" t="str">
        <f>IFERROR(IF(#REF!+#REF!&gt;$P$3,$P$3,#REF!+#REF!),"")</f>
        <v/>
      </c>
      <c r="G69" s="6" t="str">
        <f>IFERROR(IF(#REF!=1,#REF!,$G68+#REF!),"")</f>
        <v/>
      </c>
    </row>
    <row r="70" spans="2:7" x14ac:dyDescent="0.3">
      <c r="B70" s="2">
        <v>61</v>
      </c>
      <c r="C70" s="4" t="e">
        <f>IF(#REF!=0,1,$C69+1)</f>
        <v>#REF!</v>
      </c>
      <c r="D70" s="5" t="str">
        <f>IFERROR(IF(#REF!=1,0,IF(#REF!=2,$K$3,$K$3+IF(QUOTIENT(#REF!-1,$M$3)=0,0,QUOTIENT(#REF!-1,$M$3))*$L$3)),"")</f>
        <v/>
      </c>
      <c r="E70" s="2" t="str">
        <f>IFERROR(IF(#REF!=1,0,IF(#REF!&gt;=$M$5,QUOTIENT((#REF!-1),$M$3)*($K$5+$L$5),IF(#REF!&gt;=$M$4,QUOTIENT((#REF!-1),$M$3)*($K$4+$L$4),0))),"")</f>
        <v/>
      </c>
      <c r="F70" s="4" t="str">
        <f>IFERROR(IF(#REF!+#REF!&gt;$P$3,$P$3,#REF!+#REF!),"")</f>
        <v/>
      </c>
      <c r="G70" s="6" t="str">
        <f>IFERROR(IF(#REF!=1,#REF!,$G69+#REF!),"")</f>
        <v/>
      </c>
    </row>
    <row r="71" spans="2:7" x14ac:dyDescent="0.3">
      <c r="B71" s="2">
        <v>62</v>
      </c>
      <c r="C71" s="4" t="e">
        <f>IF(#REF!=0,1,$C70+1)</f>
        <v>#REF!</v>
      </c>
      <c r="D71" s="5" t="str">
        <f>IFERROR(IF(#REF!=1,0,IF(#REF!=2,$K$3,$K$3+IF(QUOTIENT(#REF!-1,$M$3)=0,0,QUOTIENT(#REF!-1,$M$3))*$L$3)),"")</f>
        <v/>
      </c>
      <c r="E71" s="2" t="str">
        <f>IFERROR(IF(#REF!=1,0,IF(#REF!&gt;=$M$5,QUOTIENT((#REF!-1),$M$3)*($K$5+$L$5),IF(#REF!&gt;=$M$4,QUOTIENT((#REF!-1),$M$3)*($K$4+$L$4),0))),"")</f>
        <v/>
      </c>
      <c r="F71" s="4" t="str">
        <f>IFERROR(IF(#REF!+#REF!&gt;$P$3,$P$3,#REF!+#REF!),"")</f>
        <v/>
      </c>
      <c r="G71" s="6" t="str">
        <f>IFERROR(IF(#REF!=1,#REF!,$G70+#REF!),"")</f>
        <v/>
      </c>
    </row>
    <row r="72" spans="2:7" x14ac:dyDescent="0.3">
      <c r="B72" s="2">
        <v>63</v>
      </c>
      <c r="C72" s="4" t="e">
        <f>IF(#REF!=0,1,$C71+1)</f>
        <v>#REF!</v>
      </c>
      <c r="D72" s="5" t="str">
        <f>IFERROR(IF(#REF!=1,0,IF(#REF!=2,$K$3,$K$3+IF(QUOTIENT(#REF!-1,$M$3)=0,0,QUOTIENT(#REF!-1,$M$3))*$L$3)),"")</f>
        <v/>
      </c>
      <c r="E72" s="2" t="str">
        <f>IFERROR(IF(#REF!=1,0,IF(#REF!&gt;=$M$5,QUOTIENT((#REF!-1),$M$3)*($K$5+$L$5),IF(#REF!&gt;=$M$4,QUOTIENT((#REF!-1),$M$3)*($K$4+$L$4),0))),"")</f>
        <v/>
      </c>
      <c r="F72" s="4" t="str">
        <f>IFERROR(IF(#REF!+#REF!&gt;$P$3,$P$3,#REF!+#REF!),"")</f>
        <v/>
      </c>
      <c r="G72" s="6" t="str">
        <f>IFERROR(IF(#REF!=1,#REF!,$G71+#REF!),"")</f>
        <v/>
      </c>
    </row>
    <row r="73" spans="2:7" x14ac:dyDescent="0.3">
      <c r="B73" s="2">
        <v>64</v>
      </c>
      <c r="C73" s="4" t="e">
        <f>IF(#REF!=0,1,$C72+1)</f>
        <v>#REF!</v>
      </c>
      <c r="D73" s="5" t="str">
        <f>IFERROR(IF(#REF!=1,0,IF(#REF!=2,$K$3,$K$3+IF(QUOTIENT(#REF!-1,$M$3)=0,0,QUOTIENT(#REF!-1,$M$3))*$L$3)),"")</f>
        <v/>
      </c>
      <c r="E73" s="2" t="str">
        <f>IFERROR(IF(#REF!=1,0,IF(#REF!&gt;=$M$5,QUOTIENT((#REF!-1),$M$3)*($K$5+$L$5),IF(#REF!&gt;=$M$4,QUOTIENT((#REF!-1),$M$3)*($K$4+$L$4),0))),"")</f>
        <v/>
      </c>
      <c r="F73" s="4" t="str">
        <f>IFERROR(IF(#REF!+#REF!&gt;$P$3,$P$3,#REF!+#REF!),"")</f>
        <v/>
      </c>
      <c r="G73" s="6" t="str">
        <f>IFERROR(IF(#REF!=1,#REF!,$G72+#REF!),"")</f>
        <v/>
      </c>
    </row>
    <row r="74" spans="2:7" x14ac:dyDescent="0.3">
      <c r="B74" s="2">
        <v>65</v>
      </c>
      <c r="C74" s="4" t="e">
        <f>IF(#REF!=0,1,$C73+1)</f>
        <v>#REF!</v>
      </c>
      <c r="D74" s="5" t="str">
        <f>IFERROR(IF(#REF!=1,0,IF(#REF!=2,$K$3,$K$3+IF(QUOTIENT(#REF!-1,$M$3)=0,0,QUOTIENT(#REF!-1,$M$3))*$L$3)),"")</f>
        <v/>
      </c>
      <c r="E74" s="2" t="str">
        <f>IFERROR(IF(#REF!=1,0,IF(#REF!&gt;=$M$5,QUOTIENT((#REF!-1),$M$3)*($K$5+$L$5),IF(#REF!&gt;=$M$4,QUOTIENT((#REF!-1),$M$3)*($K$4+$L$4),0))),"")</f>
        <v/>
      </c>
      <c r="F74" s="4" t="str">
        <f>IFERROR(IF(#REF!+#REF!&gt;$P$3,$P$3,#REF!+#REF!),"")</f>
        <v/>
      </c>
      <c r="G74" s="6" t="str">
        <f>IFERROR(IF(#REF!=1,#REF!,$G73+#REF!),"")</f>
        <v/>
      </c>
    </row>
    <row r="75" spans="2:7" x14ac:dyDescent="0.3">
      <c r="B75" s="2">
        <v>66</v>
      </c>
      <c r="C75" s="4" t="e">
        <f>IF(#REF!=0,1,$C74+1)</f>
        <v>#REF!</v>
      </c>
      <c r="D75" s="5" t="str">
        <f>IFERROR(IF(#REF!=1,0,IF(#REF!=2,$K$3,$K$3+IF(QUOTIENT(#REF!-1,$M$3)=0,0,QUOTIENT(#REF!-1,$M$3))*$L$3)),"")</f>
        <v/>
      </c>
      <c r="E75" s="2" t="str">
        <f>IFERROR(IF(#REF!=1,0,IF(#REF!&gt;=$M$5,QUOTIENT((#REF!-1),$M$3)*($K$5+$L$5),IF(#REF!&gt;=$M$4,QUOTIENT((#REF!-1),$M$3)*($K$4+$L$4),0))),"")</f>
        <v/>
      </c>
      <c r="F75" s="4" t="str">
        <f>IFERROR(IF(#REF!+#REF!&gt;$P$3,$P$3,#REF!+#REF!),"")</f>
        <v/>
      </c>
      <c r="G75" s="6" t="str">
        <f>IFERROR(IF(#REF!=1,#REF!,$G74+#REF!),"")</f>
        <v/>
      </c>
    </row>
    <row r="76" spans="2:7" x14ac:dyDescent="0.3">
      <c r="B76" s="2">
        <v>67</v>
      </c>
      <c r="C76" s="4" t="e">
        <f>IF(#REF!=0,1,$C75+1)</f>
        <v>#REF!</v>
      </c>
      <c r="D76" s="5" t="str">
        <f>IFERROR(IF(#REF!=1,0,IF(#REF!=2,$K$3,$K$3+IF(QUOTIENT(#REF!-1,$M$3)=0,0,QUOTIENT(#REF!-1,$M$3))*$L$3)),"")</f>
        <v/>
      </c>
      <c r="E76" s="2" t="str">
        <f>IFERROR(IF(#REF!=1,0,IF(#REF!&gt;=$M$5,QUOTIENT((#REF!-1),$M$3)*($K$5+$L$5),IF(#REF!&gt;=$M$4,QUOTIENT((#REF!-1),$M$3)*($K$4+$L$4),0))),"")</f>
        <v/>
      </c>
      <c r="F76" s="4" t="str">
        <f>IFERROR(IF(#REF!+#REF!&gt;$P$3,$P$3,#REF!+#REF!),"")</f>
        <v/>
      </c>
      <c r="G76" s="6" t="str">
        <f>IFERROR(IF(#REF!=1,#REF!,$G75+#REF!),"")</f>
        <v/>
      </c>
    </row>
    <row r="77" spans="2:7" x14ac:dyDescent="0.3">
      <c r="B77" s="2">
        <v>68</v>
      </c>
      <c r="C77" s="4" t="e">
        <f>IF(#REF!=0,1,$C76+1)</f>
        <v>#REF!</v>
      </c>
      <c r="D77" s="5" t="str">
        <f>IFERROR(IF(#REF!=1,0,IF(#REF!=2,$K$3,$K$3+IF(QUOTIENT(#REF!-1,$M$3)=0,0,QUOTIENT(#REF!-1,$M$3))*$L$3)),"")</f>
        <v/>
      </c>
      <c r="E77" s="2" t="str">
        <f>IFERROR(IF(#REF!=1,0,IF(#REF!&gt;=$M$5,QUOTIENT((#REF!-1),$M$3)*($K$5+$L$5),IF(#REF!&gt;=$M$4,QUOTIENT((#REF!-1),$M$3)*($K$4+$L$4),0))),"")</f>
        <v/>
      </c>
      <c r="F77" s="4" t="str">
        <f>IFERROR(IF(#REF!+#REF!&gt;$P$3,$P$3,#REF!+#REF!),"")</f>
        <v/>
      </c>
      <c r="G77" s="6" t="str">
        <f>IFERROR(IF(#REF!=1,#REF!,$G76+#REF!),"")</f>
        <v/>
      </c>
    </row>
    <row r="78" spans="2:7" x14ac:dyDescent="0.3">
      <c r="B78" s="2">
        <v>69</v>
      </c>
      <c r="C78" s="4" t="e">
        <f>IF(#REF!=0,1,$C77+1)</f>
        <v>#REF!</v>
      </c>
      <c r="D78" s="5" t="str">
        <f>IFERROR(IF(#REF!=1,0,IF(#REF!=2,$K$3,$K$3+IF(QUOTIENT(#REF!-1,$M$3)=0,0,QUOTIENT(#REF!-1,$M$3))*$L$3)),"")</f>
        <v/>
      </c>
      <c r="E78" s="2" t="str">
        <f>IFERROR(IF(#REF!=1,0,IF(#REF!&gt;=$M$5,QUOTIENT((#REF!-1),$M$3)*($K$5+$L$5),IF(#REF!&gt;=$M$4,QUOTIENT((#REF!-1),$M$3)*($K$4+$L$4),0))),"")</f>
        <v/>
      </c>
      <c r="F78" s="4" t="str">
        <f>IFERROR(IF(#REF!+#REF!&gt;$P$3,$P$3,#REF!+#REF!),"")</f>
        <v/>
      </c>
      <c r="G78" s="6" t="str">
        <f>IFERROR(IF(#REF!=1,#REF!,$G77+#REF!),"")</f>
        <v/>
      </c>
    </row>
    <row r="79" spans="2:7" x14ac:dyDescent="0.3">
      <c r="B79" s="2">
        <v>70</v>
      </c>
      <c r="C79" s="4" t="e">
        <f>IF(#REF!=0,1,$C78+1)</f>
        <v>#REF!</v>
      </c>
      <c r="D79" s="5" t="str">
        <f>IFERROR(IF(#REF!=1,0,IF(#REF!=2,$K$3,$K$3+IF(QUOTIENT(#REF!-1,$M$3)=0,0,QUOTIENT(#REF!-1,$M$3))*$L$3)),"")</f>
        <v/>
      </c>
      <c r="E79" s="2" t="str">
        <f>IFERROR(IF(#REF!=1,0,IF(#REF!&gt;=$M$5,QUOTIENT((#REF!-1),$M$3)*($K$5+$L$5),IF(#REF!&gt;=$M$4,QUOTIENT((#REF!-1),$M$3)*($K$4+$L$4),0))),"")</f>
        <v/>
      </c>
      <c r="F79" s="4" t="str">
        <f>IFERROR(IF(#REF!+#REF!&gt;$P$3,$P$3,#REF!+#REF!),"")</f>
        <v/>
      </c>
      <c r="G79" s="6" t="str">
        <f>IFERROR(IF(#REF!=1,#REF!,$G78+#REF!),"")</f>
        <v/>
      </c>
    </row>
    <row r="80" spans="2:7" x14ac:dyDescent="0.3">
      <c r="B80" s="2">
        <v>71</v>
      </c>
      <c r="C80" s="4" t="e">
        <f>IF(#REF!=0,1,$C79+1)</f>
        <v>#REF!</v>
      </c>
      <c r="D80" s="5" t="str">
        <f>IFERROR(IF(#REF!=1,0,IF(#REF!=2,$K$3,$K$3+IF(QUOTIENT(#REF!-1,$M$3)=0,0,QUOTIENT(#REF!-1,$M$3))*$L$3)),"")</f>
        <v/>
      </c>
      <c r="E80" s="2" t="str">
        <f>IFERROR(IF(#REF!=1,0,IF(#REF!&gt;=$M$5,QUOTIENT((#REF!-1),$M$3)*($K$5+$L$5),IF(#REF!&gt;=$M$4,QUOTIENT((#REF!-1),$M$3)*($K$4+$L$4),0))),"")</f>
        <v/>
      </c>
      <c r="F80" s="4" t="str">
        <f>IFERROR(IF(#REF!+#REF!&gt;$P$3,$P$3,#REF!+#REF!),"")</f>
        <v/>
      </c>
      <c r="G80" s="6" t="str">
        <f>IFERROR(IF(#REF!=1,#REF!,$G79+#REF!),"")</f>
        <v/>
      </c>
    </row>
    <row r="81" spans="2:7" x14ac:dyDescent="0.3">
      <c r="B81" s="2">
        <v>72</v>
      </c>
      <c r="C81" s="4" t="e">
        <f>IF(#REF!=0,1,$C80+1)</f>
        <v>#REF!</v>
      </c>
      <c r="D81" s="5" t="str">
        <f>IFERROR(IF(#REF!=1,0,IF(#REF!=2,$K$3,$K$3+IF(QUOTIENT(#REF!-1,$M$3)=0,0,QUOTIENT(#REF!-1,$M$3))*$L$3)),"")</f>
        <v/>
      </c>
      <c r="E81" s="2" t="str">
        <f>IFERROR(IF(#REF!=1,0,IF(#REF!&gt;=$M$5,QUOTIENT((#REF!-1),$M$3)*($K$5+$L$5),IF(#REF!&gt;=$M$4,QUOTIENT((#REF!-1),$M$3)*($K$4+$L$4),0))),"")</f>
        <v/>
      </c>
      <c r="F81" s="4" t="str">
        <f>IFERROR(IF(#REF!+#REF!&gt;$P$3,$P$3,#REF!+#REF!),"")</f>
        <v/>
      </c>
      <c r="G81" s="6" t="str">
        <f>IFERROR(IF(#REF!=1,#REF!,$G80+#REF!),"")</f>
        <v/>
      </c>
    </row>
    <row r="82" spans="2:7" x14ac:dyDescent="0.3">
      <c r="B82" s="2">
        <v>73</v>
      </c>
      <c r="C82" s="4" t="e">
        <f>IF(#REF!=0,1,$C81+1)</f>
        <v>#REF!</v>
      </c>
      <c r="D82" s="5" t="str">
        <f>IFERROR(IF(#REF!=1,0,IF(#REF!=2,$K$3,$K$3+IF(QUOTIENT(#REF!-1,$M$3)=0,0,QUOTIENT(#REF!-1,$M$3))*$L$3)),"")</f>
        <v/>
      </c>
      <c r="E82" s="2" t="str">
        <f>IFERROR(IF(#REF!=1,0,IF(#REF!&gt;=$M$5,QUOTIENT((#REF!-1),$M$3)*($K$5+$L$5),IF(#REF!&gt;=$M$4,QUOTIENT((#REF!-1),$M$3)*($K$4+$L$4),0))),"")</f>
        <v/>
      </c>
      <c r="F82" s="4" t="str">
        <f>IFERROR(IF(#REF!+#REF!&gt;$P$3,$P$3,#REF!+#REF!),"")</f>
        <v/>
      </c>
      <c r="G82" s="6" t="str">
        <f>IFERROR(IF(#REF!=1,#REF!,$G81+#REF!),"")</f>
        <v/>
      </c>
    </row>
    <row r="83" spans="2:7" x14ac:dyDescent="0.3">
      <c r="B83" s="2">
        <v>74</v>
      </c>
      <c r="C83" s="4" t="e">
        <f>IF(#REF!=0,1,$C82+1)</f>
        <v>#REF!</v>
      </c>
      <c r="D83" s="5" t="str">
        <f>IFERROR(IF(#REF!=1,0,IF(#REF!=2,$K$3,$K$3+IF(QUOTIENT(#REF!-1,$M$3)=0,0,QUOTIENT(#REF!-1,$M$3))*$L$3)),"")</f>
        <v/>
      </c>
      <c r="E83" s="2" t="str">
        <f>IFERROR(IF(#REF!=1,0,IF(#REF!&gt;=$M$5,QUOTIENT((#REF!-1),$M$3)*($K$5+$L$5),IF(#REF!&gt;=$M$4,QUOTIENT((#REF!-1),$M$3)*($K$4+$L$4),0))),"")</f>
        <v/>
      </c>
      <c r="F83" s="4" t="str">
        <f>IFERROR(IF(#REF!+#REF!&gt;$P$3,$P$3,#REF!+#REF!),"")</f>
        <v/>
      </c>
      <c r="G83" s="6" t="str">
        <f>IFERROR(IF(#REF!=1,#REF!,$G82+#REF!),"")</f>
        <v/>
      </c>
    </row>
    <row r="84" spans="2:7" x14ac:dyDescent="0.3">
      <c r="B84" s="2">
        <v>75</v>
      </c>
      <c r="C84" s="4" t="e">
        <f>IF(#REF!=0,1,$C83+1)</f>
        <v>#REF!</v>
      </c>
      <c r="D84" s="5" t="str">
        <f>IFERROR(IF(#REF!=1,0,IF(#REF!=2,$K$3,$K$3+IF(QUOTIENT(#REF!-1,$M$3)=0,0,QUOTIENT(#REF!-1,$M$3))*$L$3)),"")</f>
        <v/>
      </c>
      <c r="E84" s="2" t="str">
        <f>IFERROR(IF(#REF!=1,0,IF(#REF!&gt;=$M$5,QUOTIENT((#REF!-1),$M$3)*($K$5+$L$5),IF(#REF!&gt;=$M$4,QUOTIENT((#REF!-1),$M$3)*($K$4+$L$4),0))),"")</f>
        <v/>
      </c>
      <c r="F84" s="4" t="str">
        <f>IFERROR(IF(#REF!+#REF!&gt;$P$3,$P$3,#REF!+#REF!),"")</f>
        <v/>
      </c>
      <c r="G84" s="6" t="str">
        <f>IFERROR(IF(#REF!=1,#REF!,$G83+#REF!),"")</f>
        <v/>
      </c>
    </row>
    <row r="85" spans="2:7" x14ac:dyDescent="0.3">
      <c r="B85" s="2">
        <v>76</v>
      </c>
      <c r="C85" s="4" t="e">
        <f>IF(#REF!=0,1,$C84+1)</f>
        <v>#REF!</v>
      </c>
      <c r="D85" s="5" t="str">
        <f>IFERROR(IF(#REF!=1,0,IF(#REF!=2,$K$3,$K$3+IF(QUOTIENT(#REF!-1,$M$3)=0,0,QUOTIENT(#REF!-1,$M$3))*$L$3)),"")</f>
        <v/>
      </c>
      <c r="E85" s="2" t="str">
        <f>IFERROR(IF(#REF!=1,0,IF(#REF!&gt;=$M$5,QUOTIENT((#REF!-1),$M$3)*($K$5+$L$5),IF(#REF!&gt;=$M$4,QUOTIENT((#REF!-1),$M$3)*($K$4+$L$4),0))),"")</f>
        <v/>
      </c>
      <c r="F85" s="4" t="str">
        <f>IFERROR(IF(#REF!+#REF!&gt;$P$3,$P$3,#REF!+#REF!),"")</f>
        <v/>
      </c>
      <c r="G85" s="6" t="str">
        <f>IFERROR(IF(#REF!=1,#REF!,$G84+#REF!),"")</f>
        <v/>
      </c>
    </row>
    <row r="86" spans="2:7" x14ac:dyDescent="0.3">
      <c r="B86" s="2">
        <v>77</v>
      </c>
      <c r="C86" s="4" t="e">
        <f>IF(#REF!=0,1,$C85+1)</f>
        <v>#REF!</v>
      </c>
      <c r="D86" s="5" t="str">
        <f>IFERROR(IF(#REF!=1,0,IF(#REF!=2,$K$3,$K$3+IF(QUOTIENT(#REF!-1,$M$3)=0,0,QUOTIENT(#REF!-1,$M$3))*$L$3)),"")</f>
        <v/>
      </c>
      <c r="E86" s="2" t="str">
        <f>IFERROR(IF(#REF!=1,0,IF(#REF!&gt;=$M$5,QUOTIENT((#REF!-1),$M$3)*($K$5+$L$5),IF(#REF!&gt;=$M$4,QUOTIENT((#REF!-1),$M$3)*($K$4+$L$4),0))),"")</f>
        <v/>
      </c>
      <c r="F86" s="4" t="str">
        <f>IFERROR(IF(#REF!+#REF!&gt;$P$3,$P$3,#REF!+#REF!),"")</f>
        <v/>
      </c>
      <c r="G86" s="6" t="str">
        <f>IFERROR(IF(#REF!=1,#REF!,$G85+#REF!),"")</f>
        <v/>
      </c>
    </row>
    <row r="87" spans="2:7" x14ac:dyDescent="0.3">
      <c r="B87" s="2">
        <v>78</v>
      </c>
      <c r="C87" s="4" t="e">
        <f>IF(#REF!=0,1,$C86+1)</f>
        <v>#REF!</v>
      </c>
      <c r="D87" s="5" t="str">
        <f>IFERROR(IF(#REF!=1,0,IF(#REF!=2,$K$3,$K$3+IF(QUOTIENT(#REF!-1,$M$3)=0,0,QUOTIENT(#REF!-1,$M$3))*$L$3)),"")</f>
        <v/>
      </c>
      <c r="E87" s="2" t="str">
        <f>IFERROR(IF(#REF!=1,0,IF(#REF!&gt;=$M$5,QUOTIENT((#REF!-1),$M$3)*($K$5+$L$5),IF(#REF!&gt;=$M$4,QUOTIENT((#REF!-1),$M$3)*($K$4+$L$4),0))),"")</f>
        <v/>
      </c>
      <c r="F87" s="4" t="str">
        <f>IFERROR(IF(#REF!+#REF!&gt;$P$3,$P$3,#REF!+#REF!),"")</f>
        <v/>
      </c>
      <c r="G87" s="6" t="str">
        <f>IFERROR(IF(#REF!=1,#REF!,$G86+#REF!),"")</f>
        <v/>
      </c>
    </row>
    <row r="88" spans="2:7" x14ac:dyDescent="0.3">
      <c r="B88" s="2">
        <v>79</v>
      </c>
      <c r="C88" s="4" t="e">
        <f>IF(#REF!=0,1,$C87+1)</f>
        <v>#REF!</v>
      </c>
      <c r="D88" s="5" t="str">
        <f>IFERROR(IF(#REF!=1,0,IF(#REF!=2,$K$3,$K$3+IF(QUOTIENT(#REF!-1,$M$3)=0,0,QUOTIENT(#REF!-1,$M$3))*$L$3)),"")</f>
        <v/>
      </c>
      <c r="E88" s="2" t="str">
        <f>IFERROR(IF(#REF!=1,0,IF(#REF!&gt;=$M$5,QUOTIENT((#REF!-1),$M$3)*($K$5+$L$5),IF(#REF!&gt;=$M$4,QUOTIENT((#REF!-1),$M$3)*($K$4+$L$4),0))),"")</f>
        <v/>
      </c>
      <c r="F88" s="4" t="str">
        <f>IFERROR(IF(#REF!+#REF!&gt;$P$3,$P$3,#REF!+#REF!),"")</f>
        <v/>
      </c>
      <c r="G88" s="6" t="str">
        <f>IFERROR(IF(#REF!=1,#REF!,$G87+#REF!),"")</f>
        <v/>
      </c>
    </row>
    <row r="89" spans="2:7" x14ac:dyDescent="0.3">
      <c r="B89" s="2">
        <v>80</v>
      </c>
      <c r="C89" s="4" t="e">
        <f>IF(#REF!=0,1,$C88+1)</f>
        <v>#REF!</v>
      </c>
      <c r="D89" s="5" t="str">
        <f>IFERROR(IF(#REF!=1,0,IF(#REF!=2,$K$3,$K$3+IF(QUOTIENT(#REF!-1,$M$3)=0,0,QUOTIENT(#REF!-1,$M$3))*$L$3)),"")</f>
        <v/>
      </c>
      <c r="E89" s="2" t="str">
        <f>IFERROR(IF(#REF!=1,0,IF(#REF!&gt;=$M$5,QUOTIENT((#REF!-1),$M$3)*($K$5+$L$5),IF(#REF!&gt;=$M$4,QUOTIENT((#REF!-1),$M$3)*($K$4+$L$4),0))),"")</f>
        <v/>
      </c>
      <c r="F89" s="4" t="str">
        <f>IFERROR(IF(#REF!+#REF!&gt;$P$3,$P$3,#REF!+#REF!),"")</f>
        <v/>
      </c>
      <c r="G89" s="6" t="str">
        <f>IFERROR(IF(#REF!=1,#REF!,$G88+#REF!),"")</f>
        <v/>
      </c>
    </row>
    <row r="90" spans="2:7" x14ac:dyDescent="0.3">
      <c r="B90" s="2">
        <v>81</v>
      </c>
      <c r="C90" s="4" t="e">
        <f>IF(#REF!=0,1,$C89+1)</f>
        <v>#REF!</v>
      </c>
      <c r="D90" s="5" t="str">
        <f>IFERROR(IF(#REF!=1,0,IF(#REF!=2,$K$3,$K$3+IF(QUOTIENT(#REF!-1,$M$3)=0,0,QUOTIENT(#REF!-1,$M$3))*$L$3)),"")</f>
        <v/>
      </c>
      <c r="E90" s="2" t="str">
        <f>IFERROR(IF(#REF!=1,0,IF(#REF!&gt;=$M$5,QUOTIENT((#REF!-1),$M$3)*($K$5+$L$5),IF(#REF!&gt;=$M$4,QUOTIENT((#REF!-1),$M$3)*($K$4+$L$4),0))),"")</f>
        <v/>
      </c>
      <c r="F90" s="4" t="str">
        <f>IFERROR(IF(#REF!+#REF!&gt;$P$3,$P$3,#REF!+#REF!),"")</f>
        <v/>
      </c>
      <c r="G90" s="6" t="str">
        <f>IFERROR(IF(#REF!=1,#REF!,$G89+#REF!),"")</f>
        <v/>
      </c>
    </row>
    <row r="91" spans="2:7" x14ac:dyDescent="0.3">
      <c r="B91" s="2">
        <v>82</v>
      </c>
      <c r="C91" s="4" t="e">
        <f>IF(#REF!=0,1,$C90+1)</f>
        <v>#REF!</v>
      </c>
      <c r="D91" s="5" t="str">
        <f>IFERROR(IF(#REF!=1,0,IF(#REF!=2,$K$3,$K$3+IF(QUOTIENT(#REF!-1,$M$3)=0,0,QUOTIENT(#REF!-1,$M$3))*$L$3)),"")</f>
        <v/>
      </c>
      <c r="E91" s="2" t="str">
        <f>IFERROR(IF(#REF!=1,0,IF(#REF!&gt;=$M$5,QUOTIENT((#REF!-1),$M$3)*($K$5+$L$5),IF(#REF!&gt;=$M$4,QUOTIENT((#REF!-1),$M$3)*($K$4+$L$4),0))),"")</f>
        <v/>
      </c>
      <c r="F91" s="4" t="str">
        <f>IFERROR(IF(#REF!+#REF!&gt;$P$3,$P$3,#REF!+#REF!),"")</f>
        <v/>
      </c>
      <c r="G91" s="6" t="str">
        <f>IFERROR(IF(#REF!=1,#REF!,$G90+#REF!),"")</f>
        <v/>
      </c>
    </row>
    <row r="92" spans="2:7" x14ac:dyDescent="0.3">
      <c r="B92" s="2">
        <v>83</v>
      </c>
      <c r="C92" s="4" t="e">
        <f>IF(#REF!=0,1,$C91+1)</f>
        <v>#REF!</v>
      </c>
      <c r="D92" s="5" t="str">
        <f>IFERROR(IF(#REF!=1,0,IF(#REF!=2,$K$3,$K$3+IF(QUOTIENT(#REF!-1,$M$3)=0,0,QUOTIENT(#REF!-1,$M$3))*$L$3)),"")</f>
        <v/>
      </c>
      <c r="E92" s="2" t="str">
        <f>IFERROR(IF(#REF!=1,0,IF(#REF!&gt;=$M$5,QUOTIENT((#REF!-1),$M$3)*($K$5+$L$5),IF(#REF!&gt;=$M$4,QUOTIENT((#REF!-1),$M$3)*($K$4+$L$4),0))),"")</f>
        <v/>
      </c>
      <c r="F92" s="4" t="str">
        <f>IFERROR(IF(#REF!+#REF!&gt;$P$3,$P$3,#REF!+#REF!),"")</f>
        <v/>
      </c>
      <c r="G92" s="6" t="str">
        <f>IFERROR(IF(#REF!=1,#REF!,$G91+#REF!),"")</f>
        <v/>
      </c>
    </row>
    <row r="93" spans="2:7" x14ac:dyDescent="0.3">
      <c r="B93" s="2">
        <v>84</v>
      </c>
      <c r="C93" s="4" t="e">
        <f>IF(#REF!=0,1,$C92+1)</f>
        <v>#REF!</v>
      </c>
      <c r="D93" s="5" t="str">
        <f>IFERROR(IF(#REF!=1,0,IF(#REF!=2,$K$3,$K$3+IF(QUOTIENT(#REF!-1,$M$3)=0,0,QUOTIENT(#REF!-1,$M$3))*$L$3)),"")</f>
        <v/>
      </c>
      <c r="E93" s="2" t="str">
        <f>IFERROR(IF(#REF!=1,0,IF(#REF!&gt;=$M$5,QUOTIENT((#REF!-1),$M$3)*($K$5+$L$5),IF(#REF!&gt;=$M$4,QUOTIENT((#REF!-1),$M$3)*($K$4+$L$4),0))),"")</f>
        <v/>
      </c>
      <c r="F93" s="4" t="str">
        <f>IFERROR(IF(#REF!+#REF!&gt;$P$3,$P$3,#REF!+#REF!),"")</f>
        <v/>
      </c>
      <c r="G93" s="6" t="str">
        <f>IFERROR(IF(#REF!=1,#REF!,$G92+#REF!),"")</f>
        <v/>
      </c>
    </row>
    <row r="94" spans="2:7" x14ac:dyDescent="0.3">
      <c r="B94" s="2">
        <v>85</v>
      </c>
      <c r="C94" s="4" t="e">
        <f>IF(#REF!=0,1,$C93+1)</f>
        <v>#REF!</v>
      </c>
      <c r="D94" s="5" t="str">
        <f>IFERROR(IF(#REF!=1,0,IF(#REF!=2,$K$3,$K$3+IF(QUOTIENT(#REF!-1,$M$3)=0,0,QUOTIENT(#REF!-1,$M$3))*$L$3)),"")</f>
        <v/>
      </c>
      <c r="E94" s="2" t="str">
        <f>IFERROR(IF(#REF!=1,0,IF(#REF!&gt;=$M$5,QUOTIENT((#REF!-1),$M$3)*($K$5+$L$5),IF(#REF!&gt;=$M$4,QUOTIENT((#REF!-1),$M$3)*($K$4+$L$4),0))),"")</f>
        <v/>
      </c>
      <c r="F94" s="4" t="str">
        <f>IFERROR(IF(#REF!+#REF!&gt;$P$3,$P$3,#REF!+#REF!),"")</f>
        <v/>
      </c>
      <c r="G94" s="6" t="str">
        <f>IFERROR(IF(#REF!=1,#REF!,$G93+#REF!),"")</f>
        <v/>
      </c>
    </row>
    <row r="95" spans="2:7" x14ac:dyDescent="0.3">
      <c r="B95" s="2">
        <v>86</v>
      </c>
      <c r="C95" s="4" t="e">
        <f>IF(#REF!=0,1,$C94+1)</f>
        <v>#REF!</v>
      </c>
      <c r="D95" s="5" t="str">
        <f>IFERROR(IF(#REF!=1,0,IF(#REF!=2,$K$3,$K$3+IF(QUOTIENT(#REF!-1,$M$3)=0,0,QUOTIENT(#REF!-1,$M$3))*$L$3)),"")</f>
        <v/>
      </c>
      <c r="E95" s="2" t="str">
        <f>IFERROR(IF(#REF!=1,0,IF(#REF!&gt;=$M$5,QUOTIENT((#REF!-1),$M$3)*($K$5+$L$5),IF(#REF!&gt;=$M$4,QUOTIENT((#REF!-1),$M$3)*($K$4+$L$4),0))),"")</f>
        <v/>
      </c>
      <c r="F95" s="4" t="str">
        <f>IFERROR(IF(#REF!+#REF!&gt;$P$3,$P$3,#REF!+#REF!),"")</f>
        <v/>
      </c>
      <c r="G95" s="6" t="str">
        <f>IFERROR(IF(#REF!=1,#REF!,$G94+#REF!),"")</f>
        <v/>
      </c>
    </row>
    <row r="96" spans="2:7" x14ac:dyDescent="0.3">
      <c r="B96" s="2">
        <v>87</v>
      </c>
      <c r="C96" s="4" t="e">
        <f>IF(#REF!=0,1,$C95+1)</f>
        <v>#REF!</v>
      </c>
      <c r="D96" s="5" t="str">
        <f>IFERROR(IF(#REF!=1,0,IF(#REF!=2,$K$3,$K$3+IF(QUOTIENT(#REF!-1,$M$3)=0,0,QUOTIENT(#REF!-1,$M$3))*$L$3)),"")</f>
        <v/>
      </c>
      <c r="E96" s="2" t="str">
        <f>IFERROR(IF(#REF!=1,0,IF(#REF!&gt;=$M$5,QUOTIENT((#REF!-1),$M$3)*($K$5+$L$5),IF(#REF!&gt;=$M$4,QUOTIENT((#REF!-1),$M$3)*($K$4+$L$4),0))),"")</f>
        <v/>
      </c>
      <c r="F96" s="4" t="str">
        <f>IFERROR(IF(#REF!+#REF!&gt;$P$3,$P$3,#REF!+#REF!),"")</f>
        <v/>
      </c>
      <c r="G96" s="6" t="str">
        <f>IFERROR(IF(#REF!=1,#REF!,$G95+#REF!),"")</f>
        <v/>
      </c>
    </row>
    <row r="97" spans="2:7" x14ac:dyDescent="0.3">
      <c r="B97" s="2">
        <v>88</v>
      </c>
      <c r="C97" s="4" t="e">
        <f>IF(#REF!=0,1,$C96+1)</f>
        <v>#REF!</v>
      </c>
      <c r="D97" s="5" t="str">
        <f>IFERROR(IF(#REF!=1,0,IF(#REF!=2,$K$3,$K$3+IF(QUOTIENT(#REF!-1,$M$3)=0,0,QUOTIENT(#REF!-1,$M$3))*$L$3)),"")</f>
        <v/>
      </c>
      <c r="E97" s="2" t="str">
        <f>IFERROR(IF(#REF!=1,0,IF(#REF!&gt;=$M$5,QUOTIENT((#REF!-1),$M$3)*($K$5+$L$5),IF(#REF!&gt;=$M$4,QUOTIENT((#REF!-1),$M$3)*($K$4+$L$4),0))),"")</f>
        <v/>
      </c>
      <c r="F97" s="4" t="str">
        <f>IFERROR(IF(#REF!+#REF!&gt;$P$3,$P$3,#REF!+#REF!),"")</f>
        <v/>
      </c>
      <c r="G97" s="6" t="str">
        <f>IFERROR(IF(#REF!=1,#REF!,$G96+#REF!),"")</f>
        <v/>
      </c>
    </row>
    <row r="98" spans="2:7" x14ac:dyDescent="0.3">
      <c r="B98" s="2">
        <v>89</v>
      </c>
      <c r="C98" s="4" t="e">
        <f>IF(#REF!=0,1,$C97+1)</f>
        <v>#REF!</v>
      </c>
      <c r="D98" s="5" t="str">
        <f>IFERROR(IF(#REF!=1,0,IF(#REF!=2,$K$3,$K$3+IF(QUOTIENT(#REF!-1,$M$3)=0,0,QUOTIENT(#REF!-1,$M$3))*$L$3)),"")</f>
        <v/>
      </c>
      <c r="E98" s="2" t="str">
        <f>IFERROR(IF(#REF!=1,0,IF(#REF!&gt;=$M$5,QUOTIENT((#REF!-1),$M$3)*($K$5+$L$5),IF(#REF!&gt;=$M$4,QUOTIENT((#REF!-1),$M$3)*($K$4+$L$4),0))),"")</f>
        <v/>
      </c>
      <c r="F98" s="4" t="str">
        <f>IFERROR(IF(#REF!+#REF!&gt;$P$3,$P$3,#REF!+#REF!),"")</f>
        <v/>
      </c>
      <c r="G98" s="6" t="str">
        <f>IFERROR(IF(#REF!=1,#REF!,$G97+#REF!),"")</f>
        <v/>
      </c>
    </row>
    <row r="99" spans="2:7" x14ac:dyDescent="0.3">
      <c r="B99" s="2">
        <v>90</v>
      </c>
      <c r="C99" s="4" t="e">
        <f>IF(#REF!=0,1,$C98+1)</f>
        <v>#REF!</v>
      </c>
      <c r="D99" s="5" t="str">
        <f>IFERROR(IF(#REF!=1,0,IF(#REF!=2,$K$3,$K$3+IF(QUOTIENT(#REF!-1,$M$3)=0,0,QUOTIENT(#REF!-1,$M$3))*$L$3)),"")</f>
        <v/>
      </c>
      <c r="E99" s="2" t="str">
        <f>IFERROR(IF(#REF!=1,0,IF(#REF!&gt;=$M$5,QUOTIENT((#REF!-1),$M$3)*($K$5+$L$5),IF(#REF!&gt;=$M$4,QUOTIENT((#REF!-1),$M$3)*($K$4+$L$4),0))),"")</f>
        <v/>
      </c>
      <c r="F99" s="4" t="str">
        <f>IFERROR(IF(#REF!+#REF!&gt;$P$3,$P$3,#REF!+#REF!),"")</f>
        <v/>
      </c>
      <c r="G99" s="6" t="str">
        <f>IFERROR(IF(#REF!=1,#REF!,$G98+#REF!),"")</f>
        <v/>
      </c>
    </row>
    <row r="100" spans="2:7" x14ac:dyDescent="0.3">
      <c r="B100" s="2">
        <v>91</v>
      </c>
      <c r="C100" s="4" t="e">
        <f>IF(#REF!=0,1,$C99+1)</f>
        <v>#REF!</v>
      </c>
      <c r="D100" s="5" t="str">
        <f>IFERROR(IF(#REF!=1,0,IF(#REF!=2,$K$3,$K$3+IF(QUOTIENT(#REF!-1,$M$3)=0,0,QUOTIENT(#REF!-1,$M$3))*$L$3)),"")</f>
        <v/>
      </c>
      <c r="E100" s="2" t="str">
        <f>IFERROR(IF(#REF!=1,0,IF(#REF!&gt;=$M$5,QUOTIENT((#REF!-1),$M$3)*($K$5+$L$5),IF(#REF!&gt;=$M$4,QUOTIENT((#REF!-1),$M$3)*($K$4+$L$4),0))),"")</f>
        <v/>
      </c>
      <c r="F100" s="4" t="str">
        <f>IFERROR(IF(#REF!+#REF!&gt;$P$3,$P$3,#REF!+#REF!),"")</f>
        <v/>
      </c>
      <c r="G100" s="6" t="str">
        <f>IFERROR(IF(#REF!=1,#REF!,$G99+#REF!),"")</f>
        <v/>
      </c>
    </row>
    <row r="101" spans="2:7" x14ac:dyDescent="0.3">
      <c r="B101" s="2">
        <v>92</v>
      </c>
      <c r="C101" s="4" t="e">
        <f>IF(#REF!=0,1,$C100+1)</f>
        <v>#REF!</v>
      </c>
      <c r="D101" s="5" t="str">
        <f>IFERROR(IF(#REF!=1,0,IF(#REF!=2,$K$3,$K$3+IF(QUOTIENT(#REF!-1,$M$3)=0,0,QUOTIENT(#REF!-1,$M$3))*$L$3)),"")</f>
        <v/>
      </c>
      <c r="E101" s="2" t="str">
        <f>IFERROR(IF(#REF!=1,0,IF(#REF!&gt;=$M$5,QUOTIENT((#REF!-1),$M$3)*($K$5+$L$5),IF(#REF!&gt;=$M$4,QUOTIENT((#REF!-1),$M$3)*($K$4+$L$4),0))),"")</f>
        <v/>
      </c>
      <c r="F101" s="4" t="str">
        <f>IFERROR(IF(#REF!+#REF!&gt;$P$3,$P$3,#REF!+#REF!),"")</f>
        <v/>
      </c>
      <c r="G101" s="6" t="str">
        <f>IFERROR(IF(#REF!=1,#REF!,$G100+#REF!),"")</f>
        <v/>
      </c>
    </row>
    <row r="102" spans="2:7" x14ac:dyDescent="0.3">
      <c r="B102" s="2">
        <v>93</v>
      </c>
      <c r="C102" s="4" t="e">
        <f>IF(#REF!=0,1,$C101+1)</f>
        <v>#REF!</v>
      </c>
      <c r="D102" s="5" t="str">
        <f>IFERROR(IF(#REF!=1,0,IF(#REF!=2,$K$3,$K$3+IF(QUOTIENT(#REF!-1,$M$3)=0,0,QUOTIENT(#REF!-1,$M$3))*$L$3)),"")</f>
        <v/>
      </c>
      <c r="E102" s="2" t="str">
        <f>IFERROR(IF(#REF!=1,0,IF(#REF!&gt;=$M$5,QUOTIENT((#REF!-1),$M$3)*($K$5+$L$5),IF(#REF!&gt;=$M$4,QUOTIENT((#REF!-1),$M$3)*($K$4+$L$4),0))),"")</f>
        <v/>
      </c>
      <c r="F102" s="4" t="str">
        <f>IFERROR(IF(#REF!+#REF!&gt;$P$3,$P$3,#REF!+#REF!),"")</f>
        <v/>
      </c>
      <c r="G102" s="6" t="str">
        <f>IFERROR(IF(#REF!=1,#REF!,$G101+#REF!),"")</f>
        <v/>
      </c>
    </row>
    <row r="103" spans="2:7" x14ac:dyDescent="0.3">
      <c r="B103" s="2">
        <v>94</v>
      </c>
      <c r="C103" s="4" t="e">
        <f>IF(#REF!=0,1,$C102+1)</f>
        <v>#REF!</v>
      </c>
      <c r="D103" s="5" t="str">
        <f>IFERROR(IF(#REF!=1,0,IF(#REF!=2,$K$3,$K$3+IF(QUOTIENT(#REF!-1,$M$3)=0,0,QUOTIENT(#REF!-1,$M$3))*$L$3)),"")</f>
        <v/>
      </c>
      <c r="E103" s="2" t="str">
        <f>IFERROR(IF(#REF!=1,0,IF(#REF!&gt;=$M$5,QUOTIENT((#REF!-1),$M$3)*($K$5+$L$5),IF(#REF!&gt;=$M$4,QUOTIENT((#REF!-1),$M$3)*($K$4+$L$4),0))),"")</f>
        <v/>
      </c>
      <c r="F103" s="4" t="str">
        <f>IFERROR(IF(#REF!+#REF!&gt;$P$3,$P$3,#REF!+#REF!),"")</f>
        <v/>
      </c>
      <c r="G103" s="6" t="str">
        <f>IFERROR(IF(#REF!=1,#REF!,$G102+#REF!),"")</f>
        <v/>
      </c>
    </row>
    <row r="104" spans="2:7" x14ac:dyDescent="0.3">
      <c r="B104" s="2">
        <v>95</v>
      </c>
      <c r="C104" s="4" t="e">
        <f>IF(#REF!=0,1,$C103+1)</f>
        <v>#REF!</v>
      </c>
      <c r="D104" s="5" t="str">
        <f>IFERROR(IF(#REF!=1,0,IF(#REF!=2,$K$3,$K$3+IF(QUOTIENT(#REF!-1,$M$3)=0,0,QUOTIENT(#REF!-1,$M$3))*$L$3)),"")</f>
        <v/>
      </c>
      <c r="E104" s="2" t="str">
        <f>IFERROR(IF(#REF!=1,0,IF(#REF!&gt;=$M$5,QUOTIENT((#REF!-1),$M$3)*($K$5+$L$5),IF(#REF!&gt;=$M$4,QUOTIENT((#REF!-1),$M$3)*($K$4+$L$4),0))),"")</f>
        <v/>
      </c>
      <c r="F104" s="4" t="str">
        <f>IFERROR(IF(#REF!+#REF!&gt;$P$3,$P$3,#REF!+#REF!),"")</f>
        <v/>
      </c>
      <c r="G104" s="6" t="str">
        <f>IFERROR(IF(#REF!=1,#REF!,$G103+#REF!),"")</f>
        <v/>
      </c>
    </row>
    <row r="105" spans="2:7" x14ac:dyDescent="0.3">
      <c r="B105" s="2">
        <v>96</v>
      </c>
      <c r="C105" s="4" t="e">
        <f>IF(#REF!=0,1,$C104+1)</f>
        <v>#REF!</v>
      </c>
      <c r="D105" s="5" t="str">
        <f>IFERROR(IF(#REF!=1,0,IF(#REF!=2,$K$3,$K$3+IF(QUOTIENT(#REF!-1,$M$3)=0,0,QUOTIENT(#REF!-1,$M$3))*$L$3)),"")</f>
        <v/>
      </c>
      <c r="E105" s="2" t="str">
        <f>IFERROR(IF(#REF!=1,0,IF(#REF!&gt;=$M$5,QUOTIENT((#REF!-1),$M$3)*($K$5+$L$5),IF(#REF!&gt;=$M$4,QUOTIENT((#REF!-1),$M$3)*($K$4+$L$4),0))),"")</f>
        <v/>
      </c>
      <c r="F105" s="4" t="str">
        <f>IFERROR(IF(#REF!+#REF!&gt;$P$3,$P$3,#REF!+#REF!),"")</f>
        <v/>
      </c>
      <c r="G105" s="6" t="str">
        <f>IFERROR(IF(#REF!=1,#REF!,$G104+#REF!),"")</f>
        <v/>
      </c>
    </row>
    <row r="106" spans="2:7" x14ac:dyDescent="0.3">
      <c r="B106" s="2">
        <v>97</v>
      </c>
      <c r="C106" s="4" t="e">
        <f>IF(#REF!=0,1,$C105+1)</f>
        <v>#REF!</v>
      </c>
      <c r="D106" s="5" t="str">
        <f>IFERROR(IF(#REF!=1,0,IF(#REF!=2,$K$3,$K$3+IF(QUOTIENT(#REF!-1,$M$3)=0,0,QUOTIENT(#REF!-1,$M$3))*$L$3)),"")</f>
        <v/>
      </c>
      <c r="E106" s="2" t="str">
        <f>IFERROR(IF(#REF!=1,0,IF(#REF!&gt;=$M$5,QUOTIENT((#REF!-1),$M$3)*($K$5+$L$5),IF(#REF!&gt;=$M$4,QUOTIENT((#REF!-1),$M$3)*($K$4+$L$4),0))),"")</f>
        <v/>
      </c>
      <c r="F106" s="4" t="str">
        <f>IFERROR(IF(#REF!+#REF!&gt;$P$3,$P$3,#REF!+#REF!),"")</f>
        <v/>
      </c>
      <c r="G106" s="6" t="str">
        <f>IFERROR(IF(#REF!=1,#REF!,$G105+#REF!),"")</f>
        <v/>
      </c>
    </row>
    <row r="107" spans="2:7" x14ac:dyDescent="0.3">
      <c r="B107" s="2">
        <v>98</v>
      </c>
      <c r="C107" s="4" t="e">
        <f>IF(#REF!=0,1,$C106+1)</f>
        <v>#REF!</v>
      </c>
      <c r="D107" s="5" t="str">
        <f>IFERROR(IF(#REF!=1,0,IF(#REF!=2,$K$3,$K$3+IF(QUOTIENT(#REF!-1,$M$3)=0,0,QUOTIENT(#REF!-1,$M$3))*$L$3)),"")</f>
        <v/>
      </c>
      <c r="E107" s="2" t="str">
        <f>IFERROR(IF(#REF!=1,0,IF(#REF!&gt;=$M$5,QUOTIENT((#REF!-1),$M$3)*($K$5+$L$5),IF(#REF!&gt;=$M$4,QUOTIENT((#REF!-1),$M$3)*($K$4+$L$4),0))),"")</f>
        <v/>
      </c>
      <c r="F107" s="4" t="str">
        <f>IFERROR(IF(#REF!+#REF!&gt;$P$3,$P$3,#REF!+#REF!),"")</f>
        <v/>
      </c>
      <c r="G107" s="6" t="str">
        <f>IFERROR(IF(#REF!=1,#REF!,$G106+#REF!),"")</f>
        <v/>
      </c>
    </row>
    <row r="108" spans="2:7" x14ac:dyDescent="0.3">
      <c r="B108" s="2">
        <v>99</v>
      </c>
      <c r="C108" s="4" t="e">
        <f>IF(#REF!=0,1,$C107+1)</f>
        <v>#REF!</v>
      </c>
      <c r="D108" s="5" t="str">
        <f>IFERROR(IF(#REF!=1,0,IF(#REF!=2,$K$3,$K$3+IF(QUOTIENT(#REF!-1,$M$3)=0,0,QUOTIENT(#REF!-1,$M$3))*$L$3)),"")</f>
        <v/>
      </c>
      <c r="E108" s="2" t="str">
        <f>IFERROR(IF(#REF!=1,0,IF(#REF!&gt;=$M$5,QUOTIENT((#REF!-1),$M$3)*($K$5+$L$5),IF(#REF!&gt;=$M$4,QUOTIENT((#REF!-1),$M$3)*($K$4+$L$4),0))),"")</f>
        <v/>
      </c>
      <c r="F108" s="4" t="str">
        <f>IFERROR(IF(#REF!+#REF!&gt;$P$3,$P$3,#REF!+#REF!),"")</f>
        <v/>
      </c>
      <c r="G108" s="6" t="str">
        <f>IFERROR(IF(#REF!=1,#REF!,$G107+#REF!),"")</f>
        <v/>
      </c>
    </row>
    <row r="109" spans="2:7" x14ac:dyDescent="0.3">
      <c r="B109" s="2">
        <v>100</v>
      </c>
      <c r="C109" s="4" t="e">
        <f>IF(#REF!=0,1,$C108+1)</f>
        <v>#REF!</v>
      </c>
      <c r="D109" s="5" t="str">
        <f>IFERROR(IF(#REF!=1,0,IF(#REF!=2,$K$3,$K$3+IF(QUOTIENT(#REF!-1,$M$3)=0,0,QUOTIENT(#REF!-1,$M$3))*$L$3)),"")</f>
        <v/>
      </c>
      <c r="E109" s="2" t="str">
        <f>IFERROR(IF(#REF!=1,0,IF(#REF!&gt;=$M$5,QUOTIENT((#REF!-1),$M$3)*($K$5+$L$5),IF(#REF!&gt;=$M$4,QUOTIENT((#REF!-1),$M$3)*($K$4+$L$4),0))),"")</f>
        <v/>
      </c>
      <c r="F109" s="4" t="str">
        <f>IFERROR(IF(#REF!+#REF!&gt;$P$3,$P$3,#REF!+#REF!),"")</f>
        <v/>
      </c>
      <c r="G109" s="6" t="str">
        <f>IFERROR(IF(#REF!=1,#REF!,$G108+#REF!),"")</f>
        <v/>
      </c>
    </row>
    <row r="110" spans="2:7" x14ac:dyDescent="0.3">
      <c r="B110" s="2">
        <v>101</v>
      </c>
      <c r="C110" s="4" t="e">
        <f>IF(#REF!=0,1,$C109+1)</f>
        <v>#REF!</v>
      </c>
      <c r="D110" s="5" t="str">
        <f>IFERROR(IF(#REF!=1,0,IF(#REF!=2,$K$3,$K$3+IF(QUOTIENT(#REF!-1,$M$3)=0,0,QUOTIENT(#REF!-1,$M$3))*$L$3)),"")</f>
        <v/>
      </c>
      <c r="E110" s="2" t="str">
        <f>IFERROR(IF(#REF!=1,0,IF(#REF!&gt;=$M$5,QUOTIENT((#REF!-1),$M$3)*($K$5+$L$5),IF(#REF!&gt;=$M$4,QUOTIENT((#REF!-1),$M$3)*($K$4+$L$4),0))),"")</f>
        <v/>
      </c>
      <c r="F110" s="4" t="str">
        <f>IFERROR(IF(#REF!+#REF!&gt;$P$3,$P$3,#REF!+#REF!),"")</f>
        <v/>
      </c>
      <c r="G110" s="6" t="str">
        <f>IFERROR(IF(#REF!=1,#REF!,$G109+#REF!),"")</f>
        <v/>
      </c>
    </row>
    <row r="111" spans="2:7" x14ac:dyDescent="0.3">
      <c r="B111" s="2">
        <v>102</v>
      </c>
      <c r="C111" s="4" t="e">
        <f>IF(#REF!=0,1,$C110+1)</f>
        <v>#REF!</v>
      </c>
      <c r="D111" s="5" t="str">
        <f>IFERROR(IF(#REF!=1,0,IF(#REF!=2,$K$3,$K$3+IF(QUOTIENT(#REF!-1,$M$3)=0,0,QUOTIENT(#REF!-1,$M$3))*$L$3)),"")</f>
        <v/>
      </c>
      <c r="E111" s="2" t="str">
        <f>IFERROR(IF(#REF!=1,0,IF(#REF!&gt;=$M$5,QUOTIENT((#REF!-1),$M$3)*($K$5+$L$5),IF(#REF!&gt;=$M$4,QUOTIENT((#REF!-1),$M$3)*($K$4+$L$4),0))),"")</f>
        <v/>
      </c>
      <c r="F111" s="4" t="str">
        <f>IFERROR(IF(#REF!+#REF!&gt;$P$3,$P$3,#REF!+#REF!),"")</f>
        <v/>
      </c>
      <c r="G111" s="6" t="str">
        <f>IFERROR(IF(#REF!=1,#REF!,$G110+#REF!),"")</f>
        <v/>
      </c>
    </row>
    <row r="112" spans="2:7" x14ac:dyDescent="0.3">
      <c r="B112" s="2">
        <v>103</v>
      </c>
      <c r="C112" s="4" t="e">
        <f>IF(#REF!=0,1,$C111+1)</f>
        <v>#REF!</v>
      </c>
      <c r="D112" s="5" t="str">
        <f>IFERROR(IF(#REF!=1,0,IF(#REF!=2,$K$3,$K$3+IF(QUOTIENT(#REF!-1,$M$3)=0,0,QUOTIENT(#REF!-1,$M$3))*$L$3)),"")</f>
        <v/>
      </c>
      <c r="E112" s="2" t="str">
        <f>IFERROR(IF(#REF!=1,0,IF(#REF!&gt;=$M$5,QUOTIENT((#REF!-1),$M$3)*($K$5+$L$5),IF(#REF!&gt;=$M$4,QUOTIENT((#REF!-1),$M$3)*($K$4+$L$4),0))),"")</f>
        <v/>
      </c>
      <c r="F112" s="4" t="str">
        <f>IFERROR(IF(#REF!+#REF!&gt;$P$3,$P$3,#REF!+#REF!),"")</f>
        <v/>
      </c>
      <c r="G112" s="6" t="str">
        <f>IFERROR(IF(#REF!=1,#REF!,$G111+#REF!),"")</f>
        <v/>
      </c>
    </row>
    <row r="113" spans="2:7" x14ac:dyDescent="0.3">
      <c r="B113" s="2">
        <v>104</v>
      </c>
      <c r="C113" s="4" t="e">
        <f>IF(#REF!=0,1,$C112+1)</f>
        <v>#REF!</v>
      </c>
      <c r="D113" s="5" t="str">
        <f>IFERROR(IF(#REF!=1,0,IF(#REF!=2,$K$3,$K$3+IF(QUOTIENT(#REF!-1,$M$3)=0,0,QUOTIENT(#REF!-1,$M$3))*$L$3)),"")</f>
        <v/>
      </c>
      <c r="E113" s="2" t="str">
        <f>IFERROR(IF(#REF!=1,0,IF(#REF!&gt;=$M$5,QUOTIENT((#REF!-1),$M$3)*($K$5+$L$5),IF(#REF!&gt;=$M$4,QUOTIENT((#REF!-1),$M$3)*($K$4+$L$4),0))),"")</f>
        <v/>
      </c>
      <c r="F113" s="4" t="str">
        <f>IFERROR(IF(#REF!+#REF!&gt;$P$3,$P$3,#REF!+#REF!),"")</f>
        <v/>
      </c>
      <c r="G113" s="6" t="str">
        <f>IFERROR(IF(#REF!=1,#REF!,$G112+#REF!),"")</f>
        <v/>
      </c>
    </row>
    <row r="114" spans="2:7" x14ac:dyDescent="0.3">
      <c r="B114" s="2">
        <v>105</v>
      </c>
      <c r="C114" s="4" t="e">
        <f>IF(#REF!=0,1,$C113+1)</f>
        <v>#REF!</v>
      </c>
      <c r="D114" s="5" t="str">
        <f>IFERROR(IF(#REF!=1,0,IF(#REF!=2,$K$3,$K$3+IF(QUOTIENT(#REF!-1,$M$3)=0,0,QUOTIENT(#REF!-1,$M$3))*$L$3)),"")</f>
        <v/>
      </c>
      <c r="E114" s="2" t="str">
        <f>IFERROR(IF(#REF!=1,0,IF(#REF!&gt;=$M$5,QUOTIENT((#REF!-1),$M$3)*($K$5+$L$5),IF(#REF!&gt;=$M$4,QUOTIENT((#REF!-1),$M$3)*($K$4+$L$4),0))),"")</f>
        <v/>
      </c>
      <c r="F114" s="4" t="str">
        <f>IFERROR(IF(#REF!+#REF!&gt;$P$3,$P$3,#REF!+#REF!),"")</f>
        <v/>
      </c>
      <c r="G114" s="6" t="str">
        <f>IFERROR(IF(#REF!=1,#REF!,$G113+#REF!),"")</f>
        <v/>
      </c>
    </row>
    <row r="115" spans="2:7" x14ac:dyDescent="0.3">
      <c r="B115" s="2">
        <v>106</v>
      </c>
      <c r="C115" s="4" t="e">
        <f>IF(#REF!=0,1,$C114+1)</f>
        <v>#REF!</v>
      </c>
      <c r="D115" s="5" t="str">
        <f>IFERROR(IF(#REF!=1,0,IF(#REF!=2,$K$3,$K$3+IF(QUOTIENT(#REF!-1,$M$3)=0,0,QUOTIENT(#REF!-1,$M$3))*$L$3)),"")</f>
        <v/>
      </c>
      <c r="E115" s="2" t="str">
        <f>IFERROR(IF(#REF!=1,0,IF(#REF!&gt;=$M$5,QUOTIENT((#REF!-1),$M$3)*($K$5+$L$5),IF(#REF!&gt;=$M$4,QUOTIENT((#REF!-1),$M$3)*($K$4+$L$4),0))),"")</f>
        <v/>
      </c>
      <c r="F115" s="4" t="str">
        <f>IFERROR(IF(#REF!+#REF!&gt;$P$3,$P$3,#REF!+#REF!),"")</f>
        <v/>
      </c>
      <c r="G115" s="6" t="str">
        <f>IFERROR(IF(#REF!=1,#REF!,$G114+#REF!),"")</f>
        <v/>
      </c>
    </row>
    <row r="116" spans="2:7" x14ac:dyDescent="0.3">
      <c r="B116" s="2">
        <v>107</v>
      </c>
      <c r="C116" s="4" t="e">
        <f>IF(#REF!=0,1,$C115+1)</f>
        <v>#REF!</v>
      </c>
      <c r="D116" s="5" t="str">
        <f>IFERROR(IF(#REF!=1,0,IF(#REF!=2,$K$3,$K$3+IF(QUOTIENT(#REF!-1,$M$3)=0,0,QUOTIENT(#REF!-1,$M$3))*$L$3)),"")</f>
        <v/>
      </c>
      <c r="E116" s="2" t="str">
        <f>IFERROR(IF(#REF!=1,0,IF(#REF!&gt;=$M$5,QUOTIENT((#REF!-1),$M$3)*($K$5+$L$5),IF(#REF!&gt;=$M$4,QUOTIENT((#REF!-1),$M$3)*($K$4+$L$4),0))),"")</f>
        <v/>
      </c>
      <c r="F116" s="4" t="str">
        <f>IFERROR(IF(#REF!+#REF!&gt;$P$3,$P$3,#REF!+#REF!),"")</f>
        <v/>
      </c>
      <c r="G116" s="6" t="str">
        <f>IFERROR(IF(#REF!=1,#REF!,$G115+#REF!),"")</f>
        <v/>
      </c>
    </row>
    <row r="117" spans="2:7" x14ac:dyDescent="0.3">
      <c r="B117" s="2">
        <v>108</v>
      </c>
      <c r="C117" s="4" t="e">
        <f>IF(#REF!=0,1,$C116+1)</f>
        <v>#REF!</v>
      </c>
      <c r="D117" s="5" t="str">
        <f>IFERROR(IF(#REF!=1,0,IF(#REF!=2,$K$3,$K$3+IF(QUOTIENT(#REF!-1,$M$3)=0,0,QUOTIENT(#REF!-1,$M$3))*$L$3)),"")</f>
        <v/>
      </c>
      <c r="E117" s="2" t="str">
        <f>IFERROR(IF(#REF!=1,0,IF(#REF!&gt;=$M$5,QUOTIENT((#REF!-1),$M$3)*($K$5+$L$5),IF(#REF!&gt;=$M$4,QUOTIENT((#REF!-1),$M$3)*($K$4+$L$4),0))),"")</f>
        <v/>
      </c>
      <c r="F117" s="4" t="str">
        <f>IFERROR(IF(#REF!+#REF!&gt;$P$3,$P$3,#REF!+#REF!),"")</f>
        <v/>
      </c>
      <c r="G117" s="6" t="str">
        <f>IFERROR(IF(#REF!=1,#REF!,$G116+#REF!),"")</f>
        <v/>
      </c>
    </row>
    <row r="118" spans="2:7" x14ac:dyDescent="0.3">
      <c r="B118" s="2">
        <v>109</v>
      </c>
      <c r="C118" s="4" t="e">
        <f>IF(#REF!=0,1,$C117+1)</f>
        <v>#REF!</v>
      </c>
      <c r="D118" s="5" t="str">
        <f>IFERROR(IF(#REF!=1,0,IF(#REF!=2,$K$3,$K$3+IF(QUOTIENT(#REF!-1,$M$3)=0,0,QUOTIENT(#REF!-1,$M$3))*$L$3)),"")</f>
        <v/>
      </c>
      <c r="E118" s="2" t="str">
        <f>IFERROR(IF(#REF!=1,0,IF(#REF!&gt;=$M$5,QUOTIENT((#REF!-1),$M$3)*($K$5+$L$5),IF(#REF!&gt;=$M$4,QUOTIENT((#REF!-1),$M$3)*($K$4+$L$4),0))),"")</f>
        <v/>
      </c>
      <c r="F118" s="4" t="str">
        <f>IFERROR(IF(#REF!+#REF!&gt;$P$3,$P$3,#REF!+#REF!),"")</f>
        <v/>
      </c>
      <c r="G118" s="6" t="str">
        <f>IFERROR(IF(#REF!=1,#REF!,$G117+#REF!),"")</f>
        <v/>
      </c>
    </row>
    <row r="119" spans="2:7" x14ac:dyDescent="0.3">
      <c r="B119" s="2">
        <v>110</v>
      </c>
      <c r="C119" s="4" t="e">
        <f>IF(#REF!=0,1,$C118+1)</f>
        <v>#REF!</v>
      </c>
      <c r="D119" s="5" t="str">
        <f>IFERROR(IF(#REF!=1,0,IF(#REF!=2,$K$3,$K$3+IF(QUOTIENT(#REF!-1,$M$3)=0,0,QUOTIENT(#REF!-1,$M$3))*$L$3)),"")</f>
        <v/>
      </c>
      <c r="E119" s="2" t="str">
        <f>IFERROR(IF(#REF!=1,0,IF(#REF!&gt;=$M$5,QUOTIENT((#REF!-1),$M$3)*($K$5+$L$5),IF(#REF!&gt;=$M$4,QUOTIENT((#REF!-1),$M$3)*($K$4+$L$4),0))),"")</f>
        <v/>
      </c>
      <c r="F119" s="4" t="str">
        <f>IFERROR(IF(#REF!+#REF!&gt;$P$3,$P$3,#REF!+#REF!),"")</f>
        <v/>
      </c>
      <c r="G119" s="6" t="str">
        <f>IFERROR(IF(#REF!=1,#REF!,$G118+#REF!),"")</f>
        <v/>
      </c>
    </row>
    <row r="120" spans="2:7" x14ac:dyDescent="0.3">
      <c r="B120" s="2">
        <v>111</v>
      </c>
      <c r="C120" s="4" t="e">
        <f>IF(#REF!=0,1,$C119+1)</f>
        <v>#REF!</v>
      </c>
      <c r="D120" s="5" t="str">
        <f>IFERROR(IF(#REF!=1,0,IF(#REF!=2,$K$3,$K$3+IF(QUOTIENT(#REF!-1,$M$3)=0,0,QUOTIENT(#REF!-1,$M$3))*$L$3)),"")</f>
        <v/>
      </c>
      <c r="E120" s="2" t="str">
        <f>IFERROR(IF(#REF!=1,0,IF(#REF!&gt;=$M$5,QUOTIENT((#REF!-1),$M$3)*($K$5+$L$5),IF(#REF!&gt;=$M$4,QUOTIENT((#REF!-1),$M$3)*($K$4+$L$4),0))),"")</f>
        <v/>
      </c>
      <c r="F120" s="4" t="str">
        <f>IFERROR(IF(#REF!+#REF!&gt;$P$3,$P$3,#REF!+#REF!),"")</f>
        <v/>
      </c>
      <c r="G120" s="6" t="str">
        <f>IFERROR(IF(#REF!=1,#REF!,$G119+#REF!),"")</f>
        <v/>
      </c>
    </row>
    <row r="121" spans="2:7" x14ac:dyDescent="0.3">
      <c r="B121" s="2">
        <v>112</v>
      </c>
      <c r="C121" s="4" t="e">
        <f>IF(#REF!=0,1,$C120+1)</f>
        <v>#REF!</v>
      </c>
      <c r="D121" s="5" t="str">
        <f>IFERROR(IF(#REF!=1,0,IF(#REF!=2,$K$3,$K$3+IF(QUOTIENT(#REF!-1,$M$3)=0,0,QUOTIENT(#REF!-1,$M$3))*$L$3)),"")</f>
        <v/>
      </c>
      <c r="E121" s="2" t="str">
        <f>IFERROR(IF(#REF!=1,0,IF(#REF!&gt;=$M$5,QUOTIENT((#REF!-1),$M$3)*($K$5+$L$5),IF(#REF!&gt;=$M$4,QUOTIENT((#REF!-1),$M$3)*($K$4+$L$4),0))),"")</f>
        <v/>
      </c>
      <c r="F121" s="4" t="str">
        <f>IFERROR(IF(#REF!+#REF!&gt;$P$3,$P$3,#REF!+#REF!),"")</f>
        <v/>
      </c>
      <c r="G121" s="6" t="str">
        <f>IFERROR(IF(#REF!=1,#REF!,$G120+#REF!),"")</f>
        <v/>
      </c>
    </row>
    <row r="122" spans="2:7" x14ac:dyDescent="0.3">
      <c r="B122" s="2">
        <v>113</v>
      </c>
      <c r="C122" s="4" t="e">
        <f>IF(#REF!=0,1,$C121+1)</f>
        <v>#REF!</v>
      </c>
      <c r="D122" s="5" t="str">
        <f>IFERROR(IF(#REF!=1,0,IF(#REF!=2,$K$3,$K$3+IF(QUOTIENT(#REF!-1,$M$3)=0,0,QUOTIENT(#REF!-1,$M$3))*$L$3)),"")</f>
        <v/>
      </c>
      <c r="E122" s="2" t="str">
        <f>IFERROR(IF(#REF!=1,0,IF(#REF!&gt;=$M$5,QUOTIENT((#REF!-1),$M$3)*($K$5+$L$5),IF(#REF!&gt;=$M$4,QUOTIENT((#REF!-1),$M$3)*($K$4+$L$4),0))),"")</f>
        <v/>
      </c>
      <c r="F122" s="4" t="str">
        <f>IFERROR(IF(#REF!+#REF!&gt;$P$3,$P$3,#REF!+#REF!),"")</f>
        <v/>
      </c>
      <c r="G122" s="6" t="str">
        <f>IFERROR(IF(#REF!=1,#REF!,$G121+#REF!),"")</f>
        <v/>
      </c>
    </row>
    <row r="123" spans="2:7" x14ac:dyDescent="0.3">
      <c r="B123" s="2">
        <v>114</v>
      </c>
      <c r="C123" s="4" t="e">
        <f>IF(#REF!=0,1,$C122+1)</f>
        <v>#REF!</v>
      </c>
      <c r="D123" s="5" t="str">
        <f>IFERROR(IF(#REF!=1,0,IF(#REF!=2,$K$3,$K$3+IF(QUOTIENT(#REF!-1,$M$3)=0,0,QUOTIENT(#REF!-1,$M$3))*$L$3)),"")</f>
        <v/>
      </c>
      <c r="E123" s="2" t="str">
        <f>IFERROR(IF(#REF!=1,0,IF(#REF!&gt;=$M$5,QUOTIENT((#REF!-1),$M$3)*($K$5+$L$5),IF(#REF!&gt;=$M$4,QUOTIENT((#REF!-1),$M$3)*($K$4+$L$4),0))),"")</f>
        <v/>
      </c>
      <c r="F123" s="4" t="str">
        <f>IFERROR(IF(#REF!+#REF!&gt;$P$3,$P$3,#REF!+#REF!),"")</f>
        <v/>
      </c>
      <c r="G123" s="6" t="str">
        <f>IFERROR(IF(#REF!=1,#REF!,$G122+#REF!),"")</f>
        <v/>
      </c>
    </row>
    <row r="124" spans="2:7" x14ac:dyDescent="0.3">
      <c r="B124" s="2">
        <v>115</v>
      </c>
      <c r="C124" s="4" t="e">
        <f>IF(#REF!=0,1,$C123+1)</f>
        <v>#REF!</v>
      </c>
      <c r="D124" s="5" t="str">
        <f>IFERROR(IF(#REF!=1,0,IF(#REF!=2,$K$3,$K$3+IF(QUOTIENT(#REF!-1,$M$3)=0,0,QUOTIENT(#REF!-1,$M$3))*$L$3)),"")</f>
        <v/>
      </c>
      <c r="E124" s="2" t="str">
        <f>IFERROR(IF(#REF!=1,0,IF(#REF!&gt;=$M$5,QUOTIENT((#REF!-1),$M$3)*($K$5+$L$5),IF(#REF!&gt;=$M$4,QUOTIENT((#REF!-1),$M$3)*($K$4+$L$4),0))),"")</f>
        <v/>
      </c>
      <c r="F124" s="4" t="str">
        <f>IFERROR(IF(#REF!+#REF!&gt;$P$3,$P$3,#REF!+#REF!),"")</f>
        <v/>
      </c>
      <c r="G124" s="6" t="str">
        <f>IFERROR(IF(#REF!=1,#REF!,$G123+#REF!),"")</f>
        <v/>
      </c>
    </row>
    <row r="125" spans="2:7" x14ac:dyDescent="0.3">
      <c r="B125" s="2">
        <v>116</v>
      </c>
      <c r="C125" s="4" t="e">
        <f>IF(#REF!=0,1,$C124+1)</f>
        <v>#REF!</v>
      </c>
      <c r="D125" s="5" t="str">
        <f>IFERROR(IF(#REF!=1,0,IF(#REF!=2,$K$3,$K$3+IF(QUOTIENT(#REF!-1,$M$3)=0,0,QUOTIENT(#REF!-1,$M$3))*$L$3)),"")</f>
        <v/>
      </c>
      <c r="E125" s="2" t="str">
        <f>IFERROR(IF(#REF!=1,0,IF(#REF!&gt;=$M$5,QUOTIENT((#REF!-1),$M$3)*($K$5+$L$5),IF(#REF!&gt;=$M$4,QUOTIENT((#REF!-1),$M$3)*($K$4+$L$4),0))),"")</f>
        <v/>
      </c>
      <c r="F125" s="4" t="str">
        <f>IFERROR(IF(#REF!+#REF!&gt;$P$3,$P$3,#REF!+#REF!),"")</f>
        <v/>
      </c>
      <c r="G125" s="6" t="str">
        <f>IFERROR(IF(#REF!=1,#REF!,$G124+#REF!),"")</f>
        <v/>
      </c>
    </row>
    <row r="126" spans="2:7" x14ac:dyDescent="0.3">
      <c r="B126" s="2">
        <v>117</v>
      </c>
      <c r="C126" s="4" t="e">
        <f>IF(#REF!=0,1,$C125+1)</f>
        <v>#REF!</v>
      </c>
      <c r="D126" s="5" t="str">
        <f>IFERROR(IF(#REF!=1,0,IF(#REF!=2,$K$3,$K$3+IF(QUOTIENT(#REF!-1,$M$3)=0,0,QUOTIENT(#REF!-1,$M$3))*$L$3)),"")</f>
        <v/>
      </c>
      <c r="E126" s="2" t="str">
        <f>IFERROR(IF(#REF!=1,0,IF(#REF!&gt;=$M$5,QUOTIENT((#REF!-1),$M$3)*($K$5+$L$5),IF(#REF!&gt;=$M$4,QUOTIENT((#REF!-1),$M$3)*($K$4+$L$4),0))),"")</f>
        <v/>
      </c>
      <c r="F126" s="4" t="str">
        <f>IFERROR(IF(#REF!+#REF!&gt;$P$3,$P$3,#REF!+#REF!),"")</f>
        <v/>
      </c>
      <c r="G126" s="6" t="str">
        <f>IFERROR(IF(#REF!=1,#REF!,$G125+#REF!),"")</f>
        <v/>
      </c>
    </row>
    <row r="127" spans="2:7" x14ac:dyDescent="0.3">
      <c r="B127" s="2">
        <v>118</v>
      </c>
      <c r="C127" s="4" t="e">
        <f>IF(#REF!=0,1,$C126+1)</f>
        <v>#REF!</v>
      </c>
      <c r="D127" s="5" t="str">
        <f>IFERROR(IF(#REF!=1,0,IF(#REF!=2,$K$3,$K$3+IF(QUOTIENT(#REF!-1,$M$3)=0,0,QUOTIENT(#REF!-1,$M$3))*$L$3)),"")</f>
        <v/>
      </c>
      <c r="E127" s="2" t="str">
        <f>IFERROR(IF(#REF!=1,0,IF(#REF!&gt;=$M$5,QUOTIENT((#REF!-1),$M$3)*($K$5+$L$5),IF(#REF!&gt;=$M$4,QUOTIENT((#REF!-1),$M$3)*($K$4+$L$4),0))),"")</f>
        <v/>
      </c>
      <c r="F127" s="4" t="str">
        <f>IFERROR(IF(#REF!+#REF!&gt;$P$3,$P$3,#REF!+#REF!),"")</f>
        <v/>
      </c>
      <c r="G127" s="6" t="str">
        <f>IFERROR(IF(#REF!=1,#REF!,$G126+#REF!),"")</f>
        <v/>
      </c>
    </row>
    <row r="128" spans="2:7" x14ac:dyDescent="0.3">
      <c r="B128" s="2">
        <v>119</v>
      </c>
      <c r="C128" s="4" t="e">
        <f>IF(#REF!=0,1,$C127+1)</f>
        <v>#REF!</v>
      </c>
      <c r="D128" s="5" t="str">
        <f>IFERROR(IF(#REF!=1,0,IF(#REF!=2,$K$3,$K$3+IF(QUOTIENT(#REF!-1,$M$3)=0,0,QUOTIENT(#REF!-1,$M$3))*$L$3)),"")</f>
        <v/>
      </c>
      <c r="E128" s="2" t="str">
        <f>IFERROR(IF(#REF!=1,0,IF(#REF!&gt;=$M$5,QUOTIENT((#REF!-1),$M$3)*($K$5+$L$5),IF(#REF!&gt;=$M$4,QUOTIENT((#REF!-1),$M$3)*($K$4+$L$4),0))),"")</f>
        <v/>
      </c>
      <c r="F128" s="4" t="str">
        <f>IFERROR(IF(#REF!+#REF!&gt;$P$3,$P$3,#REF!+#REF!),"")</f>
        <v/>
      </c>
      <c r="G128" s="6" t="str">
        <f>IFERROR(IF(#REF!=1,#REF!,$G127+#REF!),"")</f>
        <v/>
      </c>
    </row>
    <row r="129" spans="2:7" x14ac:dyDescent="0.3">
      <c r="B129" s="2">
        <v>120</v>
      </c>
      <c r="C129" s="4" t="e">
        <f>IF(#REF!=0,1,$C128+1)</f>
        <v>#REF!</v>
      </c>
      <c r="D129" s="5" t="str">
        <f>IFERROR(IF(#REF!=1,0,IF(#REF!=2,$K$3,$K$3+IF(QUOTIENT(#REF!-1,$M$3)=0,0,QUOTIENT(#REF!-1,$M$3))*$L$3)),"")</f>
        <v/>
      </c>
      <c r="E129" s="2" t="str">
        <f>IFERROR(IF(#REF!=1,0,IF(#REF!&gt;=$M$5,QUOTIENT((#REF!-1),$M$3)*($K$5+$L$5),IF(#REF!&gt;=$M$4,QUOTIENT((#REF!-1),$M$3)*($K$4+$L$4),0))),"")</f>
        <v/>
      </c>
      <c r="F129" s="4" t="str">
        <f>IFERROR(IF(#REF!+#REF!&gt;$P$3,$P$3,#REF!+#REF!),"")</f>
        <v/>
      </c>
      <c r="G129" s="6" t="str">
        <f>IFERROR(IF(#REF!=1,#REF!,$G128+#REF!),"")</f>
        <v/>
      </c>
    </row>
    <row r="130" spans="2:7" x14ac:dyDescent="0.3">
      <c r="B130" s="2">
        <v>121</v>
      </c>
      <c r="C130" s="4" t="e">
        <f>IF(#REF!=0,1,$C129+1)</f>
        <v>#REF!</v>
      </c>
      <c r="D130" s="5" t="str">
        <f>IFERROR(IF(#REF!=1,0,IF(#REF!=2,$K$3,$K$3+IF(QUOTIENT(#REF!-1,$M$3)=0,0,QUOTIENT(#REF!-1,$M$3))*$L$3)),"")</f>
        <v/>
      </c>
      <c r="E130" s="2" t="str">
        <f>IFERROR(IF(#REF!=1,0,IF(#REF!&gt;=$M$5,QUOTIENT((#REF!-1),$M$3)*($K$5+$L$5),IF(#REF!&gt;=$M$4,QUOTIENT((#REF!-1),$M$3)*($K$4+$L$4),0))),"")</f>
        <v/>
      </c>
      <c r="F130" s="4" t="str">
        <f>IFERROR(IF(#REF!+#REF!&gt;$P$3,$P$3,#REF!+#REF!),"")</f>
        <v/>
      </c>
      <c r="G130" s="6" t="str">
        <f>IFERROR(IF(#REF!=1,#REF!,$G129+#REF!),"")</f>
        <v/>
      </c>
    </row>
    <row r="131" spans="2:7" x14ac:dyDescent="0.3">
      <c r="B131" s="2">
        <v>122</v>
      </c>
      <c r="C131" s="4" t="e">
        <f>IF(#REF!=0,1,$C130+1)</f>
        <v>#REF!</v>
      </c>
      <c r="D131" s="5" t="str">
        <f>IFERROR(IF(#REF!=1,0,IF(#REF!=2,$K$3,$K$3+IF(QUOTIENT(#REF!-1,$M$3)=0,0,QUOTIENT(#REF!-1,$M$3))*$L$3)),"")</f>
        <v/>
      </c>
      <c r="E131" s="2" t="str">
        <f>IFERROR(IF(#REF!=1,0,IF(#REF!&gt;=$M$5,QUOTIENT((#REF!-1),$M$3)*($K$5+$L$5),IF(#REF!&gt;=$M$4,QUOTIENT((#REF!-1),$M$3)*($K$4+$L$4),0))),"")</f>
        <v/>
      </c>
      <c r="F131" s="4" t="str">
        <f>IFERROR(IF(#REF!+#REF!&gt;$P$3,$P$3,#REF!+#REF!),"")</f>
        <v/>
      </c>
      <c r="G131" s="6" t="str">
        <f>IFERROR(IF(#REF!=1,#REF!,$G130+#REF!),"")</f>
        <v/>
      </c>
    </row>
    <row r="132" spans="2:7" x14ac:dyDescent="0.3">
      <c r="B132" s="2">
        <v>123</v>
      </c>
      <c r="C132" s="4" t="e">
        <f>IF(#REF!=0,1,$C131+1)</f>
        <v>#REF!</v>
      </c>
      <c r="D132" s="5" t="str">
        <f>IFERROR(IF(#REF!=1,0,IF(#REF!=2,$K$3,$K$3+IF(QUOTIENT(#REF!-1,$M$3)=0,0,QUOTIENT(#REF!-1,$M$3))*$L$3)),"")</f>
        <v/>
      </c>
      <c r="E132" s="2" t="str">
        <f>IFERROR(IF(#REF!=1,0,IF(#REF!&gt;=$M$5,QUOTIENT((#REF!-1),$M$3)*($K$5+$L$5),IF(#REF!&gt;=$M$4,QUOTIENT((#REF!-1),$M$3)*($K$4+$L$4),0))),"")</f>
        <v/>
      </c>
      <c r="F132" s="4" t="str">
        <f>IFERROR(IF(#REF!+#REF!&gt;$P$3,$P$3,#REF!+#REF!),"")</f>
        <v/>
      </c>
      <c r="G132" s="6" t="str">
        <f>IFERROR(IF(#REF!=1,#REF!,$G131+#REF!),"")</f>
        <v/>
      </c>
    </row>
    <row r="133" spans="2:7" x14ac:dyDescent="0.3">
      <c r="B133" s="2">
        <v>124</v>
      </c>
      <c r="C133" s="4" t="e">
        <f>IF(#REF!=0,1,$C132+1)</f>
        <v>#REF!</v>
      </c>
      <c r="D133" s="5" t="str">
        <f>IFERROR(IF(#REF!=1,0,IF(#REF!=2,$K$3,$K$3+IF(QUOTIENT(#REF!-1,$M$3)=0,0,QUOTIENT(#REF!-1,$M$3))*$L$3)),"")</f>
        <v/>
      </c>
      <c r="E133" s="2" t="str">
        <f>IFERROR(IF(#REF!=1,0,IF(#REF!&gt;=$M$5,QUOTIENT((#REF!-1),$M$3)*($K$5+$L$5),IF(#REF!&gt;=$M$4,QUOTIENT((#REF!-1),$M$3)*($K$4+$L$4),0))),"")</f>
        <v/>
      </c>
      <c r="F133" s="4" t="str">
        <f>IFERROR(IF(#REF!+#REF!&gt;$P$3,$P$3,#REF!+#REF!),"")</f>
        <v/>
      </c>
      <c r="G133" s="6" t="str">
        <f>IFERROR(IF(#REF!=1,#REF!,$G132+#REF!),"")</f>
        <v/>
      </c>
    </row>
    <row r="134" spans="2:7" x14ac:dyDescent="0.3">
      <c r="B134" s="2">
        <v>125</v>
      </c>
      <c r="C134" s="4" t="e">
        <f>IF(#REF!=0,1,$C133+1)</f>
        <v>#REF!</v>
      </c>
      <c r="D134" s="5" t="str">
        <f>IFERROR(IF(#REF!=1,0,IF(#REF!=2,$K$3,$K$3+IF(QUOTIENT(#REF!-1,$M$3)=0,0,QUOTIENT(#REF!-1,$M$3))*$L$3)),"")</f>
        <v/>
      </c>
      <c r="E134" s="2" t="str">
        <f>IFERROR(IF(#REF!=1,0,IF(#REF!&gt;=$M$5,QUOTIENT((#REF!-1),$M$3)*($K$5+$L$5),IF(#REF!&gt;=$M$4,QUOTIENT((#REF!-1),$M$3)*($K$4+$L$4),0))),"")</f>
        <v/>
      </c>
      <c r="F134" s="4" t="str">
        <f>IFERROR(IF(#REF!+#REF!&gt;$P$3,$P$3,#REF!+#REF!),"")</f>
        <v/>
      </c>
      <c r="G134" s="6" t="str">
        <f>IFERROR(IF(#REF!=1,#REF!,$G133+#REF!),"")</f>
        <v/>
      </c>
    </row>
    <row r="135" spans="2:7" x14ac:dyDescent="0.3">
      <c r="B135" s="2">
        <v>126</v>
      </c>
      <c r="C135" s="4" t="e">
        <f>IF(#REF!=0,1,$C134+1)</f>
        <v>#REF!</v>
      </c>
      <c r="D135" s="5" t="str">
        <f>IFERROR(IF(#REF!=1,0,IF(#REF!=2,$K$3,$K$3+IF(QUOTIENT(#REF!-1,$M$3)=0,0,QUOTIENT(#REF!-1,$M$3))*$L$3)),"")</f>
        <v/>
      </c>
      <c r="E135" s="2" t="str">
        <f>IFERROR(IF(#REF!=1,0,IF(#REF!&gt;=$M$5,QUOTIENT((#REF!-1),$M$3)*($K$5+$L$5),IF(#REF!&gt;=$M$4,QUOTIENT((#REF!-1),$M$3)*($K$4+$L$4),0))),"")</f>
        <v/>
      </c>
      <c r="F135" s="4" t="str">
        <f>IFERROR(IF(#REF!+#REF!&gt;$P$3,$P$3,#REF!+#REF!),"")</f>
        <v/>
      </c>
      <c r="G135" s="6" t="str">
        <f>IFERROR(IF(#REF!=1,#REF!,$G134+#REF!),"")</f>
        <v/>
      </c>
    </row>
    <row r="136" spans="2:7" x14ac:dyDescent="0.3">
      <c r="B136" s="2">
        <v>127</v>
      </c>
      <c r="C136" s="4" t="e">
        <f>IF(#REF!=0,1,$C135+1)</f>
        <v>#REF!</v>
      </c>
      <c r="D136" s="5" t="str">
        <f>IFERROR(IF(#REF!=1,0,IF(#REF!=2,$K$3,$K$3+IF(QUOTIENT(#REF!-1,$M$3)=0,0,QUOTIENT(#REF!-1,$M$3))*$L$3)),"")</f>
        <v/>
      </c>
      <c r="E136" s="2" t="str">
        <f>IFERROR(IF(#REF!=1,0,IF(#REF!&gt;=$M$5,QUOTIENT((#REF!-1),$M$3)*($K$5+$L$5),IF(#REF!&gt;=$M$4,QUOTIENT((#REF!-1),$M$3)*($K$4+$L$4),0))),"")</f>
        <v/>
      </c>
      <c r="F136" s="4" t="str">
        <f>IFERROR(IF(#REF!+#REF!&gt;$P$3,$P$3,#REF!+#REF!),"")</f>
        <v/>
      </c>
      <c r="G136" s="6" t="str">
        <f>IFERROR(IF(#REF!=1,#REF!,$G135+#REF!),"")</f>
        <v/>
      </c>
    </row>
    <row r="137" spans="2:7" x14ac:dyDescent="0.3">
      <c r="B137" s="2">
        <v>128</v>
      </c>
      <c r="C137" s="4" t="e">
        <f>IF(#REF!=0,1,$C136+1)</f>
        <v>#REF!</v>
      </c>
      <c r="D137" s="5" t="str">
        <f>IFERROR(IF(#REF!=1,0,IF(#REF!=2,$K$3,$K$3+IF(QUOTIENT(#REF!-1,$M$3)=0,0,QUOTIENT(#REF!-1,$M$3))*$L$3)),"")</f>
        <v/>
      </c>
      <c r="E137" s="2" t="str">
        <f>IFERROR(IF(#REF!=1,0,IF(#REF!&gt;=$M$5,QUOTIENT((#REF!-1),$M$3)*($K$5+$L$5),IF(#REF!&gt;=$M$4,QUOTIENT((#REF!-1),$M$3)*($K$4+$L$4),0))),"")</f>
        <v/>
      </c>
      <c r="F137" s="4" t="str">
        <f>IFERROR(IF(#REF!+#REF!&gt;$P$3,$P$3,#REF!+#REF!),"")</f>
        <v/>
      </c>
      <c r="G137" s="6" t="str">
        <f>IFERROR(IF(#REF!=1,#REF!,$G136+#REF!),"")</f>
        <v/>
      </c>
    </row>
    <row r="138" spans="2:7" x14ac:dyDescent="0.3">
      <c r="B138" s="2">
        <v>129</v>
      </c>
      <c r="C138" s="4" t="e">
        <f>IF(#REF!=0,1,$C137+1)</f>
        <v>#REF!</v>
      </c>
      <c r="D138" s="5" t="str">
        <f>IFERROR(IF(#REF!=1,0,IF(#REF!=2,$K$3,$K$3+IF(QUOTIENT(#REF!-1,$M$3)=0,0,QUOTIENT(#REF!-1,$M$3))*$L$3)),"")</f>
        <v/>
      </c>
      <c r="E138" s="2" t="str">
        <f>IFERROR(IF(#REF!=1,0,IF(#REF!&gt;=$M$5,QUOTIENT((#REF!-1),$M$3)*($K$5+$L$5),IF(#REF!&gt;=$M$4,QUOTIENT((#REF!-1),$M$3)*($K$4+$L$4),0))),"")</f>
        <v/>
      </c>
      <c r="F138" s="4" t="str">
        <f>IFERROR(IF(#REF!+#REF!&gt;$P$3,$P$3,#REF!+#REF!),"")</f>
        <v/>
      </c>
      <c r="G138" s="6" t="str">
        <f>IFERROR(IF(#REF!=1,#REF!,$G137+#REF!),"")</f>
        <v/>
      </c>
    </row>
    <row r="139" spans="2:7" x14ac:dyDescent="0.3">
      <c r="B139" s="2">
        <v>130</v>
      </c>
      <c r="C139" s="4" t="e">
        <f>IF(#REF!=0,1,$C138+1)</f>
        <v>#REF!</v>
      </c>
      <c r="D139" s="5" t="str">
        <f>IFERROR(IF(#REF!=1,0,IF(#REF!=2,$K$3,$K$3+IF(QUOTIENT(#REF!-1,$M$3)=0,0,QUOTIENT(#REF!-1,$M$3))*$L$3)),"")</f>
        <v/>
      </c>
      <c r="E139" s="2" t="str">
        <f>IFERROR(IF(#REF!=1,0,IF(#REF!&gt;=$M$5,QUOTIENT((#REF!-1),$M$3)*($K$5+$L$5),IF(#REF!&gt;=$M$4,QUOTIENT((#REF!-1),$M$3)*($K$4+$L$4),0))),"")</f>
        <v/>
      </c>
      <c r="F139" s="4" t="str">
        <f>IFERROR(IF(#REF!+#REF!&gt;$P$3,$P$3,#REF!+#REF!),"")</f>
        <v/>
      </c>
      <c r="G139" s="6" t="str">
        <f>IFERROR(IF(#REF!=1,#REF!,$G138+#REF!),"")</f>
        <v/>
      </c>
    </row>
    <row r="140" spans="2:7" x14ac:dyDescent="0.3">
      <c r="B140" s="2">
        <v>131</v>
      </c>
      <c r="C140" s="4" t="e">
        <f>IF(#REF!=0,1,$C139+1)</f>
        <v>#REF!</v>
      </c>
      <c r="D140" s="5" t="str">
        <f>IFERROR(IF(#REF!=1,0,IF(#REF!=2,$K$3,$K$3+IF(QUOTIENT(#REF!-1,$M$3)=0,0,QUOTIENT(#REF!-1,$M$3))*$L$3)),"")</f>
        <v/>
      </c>
      <c r="E140" s="2" t="str">
        <f>IFERROR(IF(#REF!=1,0,IF(#REF!&gt;=$M$5,QUOTIENT((#REF!-1),$M$3)*($K$5+$L$5),IF(#REF!&gt;=$M$4,QUOTIENT((#REF!-1),$M$3)*($K$4+$L$4),0))),"")</f>
        <v/>
      </c>
      <c r="F140" s="4" t="str">
        <f>IFERROR(IF(#REF!+#REF!&gt;$P$3,$P$3,#REF!+#REF!),"")</f>
        <v/>
      </c>
      <c r="G140" s="6" t="str">
        <f>IFERROR(IF(#REF!=1,#REF!,$G139+#REF!),"")</f>
        <v/>
      </c>
    </row>
    <row r="141" spans="2:7" x14ac:dyDescent="0.3">
      <c r="B141" s="2">
        <v>132</v>
      </c>
      <c r="C141" s="4" t="e">
        <f>IF(#REF!=0,1,$C140+1)</f>
        <v>#REF!</v>
      </c>
      <c r="D141" s="5" t="str">
        <f>IFERROR(IF(#REF!=1,0,IF(#REF!=2,$K$3,$K$3+IF(QUOTIENT(#REF!-1,$M$3)=0,0,QUOTIENT(#REF!-1,$M$3))*$L$3)),"")</f>
        <v/>
      </c>
      <c r="E141" s="2" t="str">
        <f>IFERROR(IF(#REF!=1,0,IF(#REF!&gt;=$M$5,QUOTIENT((#REF!-1),$M$3)*($K$5+$L$5),IF(#REF!&gt;=$M$4,QUOTIENT((#REF!-1),$M$3)*($K$4+$L$4),0))),"")</f>
        <v/>
      </c>
      <c r="F141" s="4" t="str">
        <f>IFERROR(IF(#REF!+#REF!&gt;$P$3,$P$3,#REF!+#REF!),"")</f>
        <v/>
      </c>
      <c r="G141" s="6" t="str">
        <f>IFERROR(IF(#REF!=1,#REF!,$G140+#REF!),"")</f>
        <v/>
      </c>
    </row>
    <row r="142" spans="2:7" x14ac:dyDescent="0.3">
      <c r="B142" s="2">
        <v>133</v>
      </c>
      <c r="C142" s="4" t="e">
        <f>IF(#REF!=0,1,$C141+1)</f>
        <v>#REF!</v>
      </c>
      <c r="D142" s="5" t="str">
        <f>IFERROR(IF(#REF!=1,0,IF(#REF!=2,$K$3,$K$3+IF(QUOTIENT(#REF!-1,$M$3)=0,0,QUOTIENT(#REF!-1,$M$3))*$L$3)),"")</f>
        <v/>
      </c>
      <c r="E142" s="2" t="str">
        <f>IFERROR(IF(#REF!=1,0,IF(#REF!&gt;=$M$5,QUOTIENT((#REF!-1),$M$3)*($K$5+$L$5),IF(#REF!&gt;=$M$4,QUOTIENT((#REF!-1),$M$3)*($K$4+$L$4),0))),"")</f>
        <v/>
      </c>
      <c r="F142" s="4" t="str">
        <f>IFERROR(IF(#REF!+#REF!&gt;$P$3,$P$3,#REF!+#REF!),"")</f>
        <v/>
      </c>
      <c r="G142" s="6" t="str">
        <f>IFERROR(IF(#REF!=1,#REF!,$G141+#REF!),"")</f>
        <v/>
      </c>
    </row>
    <row r="143" spans="2:7" x14ac:dyDescent="0.3">
      <c r="B143" s="2">
        <v>134</v>
      </c>
      <c r="C143" s="4" t="e">
        <f>IF(#REF!=0,1,$C142+1)</f>
        <v>#REF!</v>
      </c>
      <c r="D143" s="5" t="str">
        <f>IFERROR(IF(#REF!=1,0,IF(#REF!=2,$K$3,$K$3+IF(QUOTIENT(#REF!-1,$M$3)=0,0,QUOTIENT(#REF!-1,$M$3))*$L$3)),"")</f>
        <v/>
      </c>
      <c r="E143" s="2" t="str">
        <f>IFERROR(IF(#REF!=1,0,IF(#REF!&gt;=$M$5,QUOTIENT((#REF!-1),$M$3)*($K$5+$L$5),IF(#REF!&gt;=$M$4,QUOTIENT((#REF!-1),$M$3)*($K$4+$L$4),0))),"")</f>
        <v/>
      </c>
      <c r="F143" s="4" t="str">
        <f>IFERROR(IF(#REF!+#REF!&gt;$P$3,$P$3,#REF!+#REF!),"")</f>
        <v/>
      </c>
      <c r="G143" s="6" t="str">
        <f>IFERROR(IF(#REF!=1,#REF!,$G142+#REF!),"")</f>
        <v/>
      </c>
    </row>
    <row r="144" spans="2:7" x14ac:dyDescent="0.3">
      <c r="B144" s="2">
        <v>135</v>
      </c>
      <c r="C144" s="4" t="e">
        <f>IF(#REF!=0,1,$C143+1)</f>
        <v>#REF!</v>
      </c>
      <c r="D144" s="5" t="str">
        <f>IFERROR(IF(#REF!=1,0,IF(#REF!=2,$K$3,$K$3+IF(QUOTIENT(#REF!-1,$M$3)=0,0,QUOTIENT(#REF!-1,$M$3))*$L$3)),"")</f>
        <v/>
      </c>
      <c r="E144" s="2" t="str">
        <f>IFERROR(IF(#REF!=1,0,IF(#REF!&gt;=$M$5,QUOTIENT((#REF!-1),$M$3)*($K$5+$L$5),IF(#REF!&gt;=$M$4,QUOTIENT((#REF!-1),$M$3)*($K$4+$L$4),0))),"")</f>
        <v/>
      </c>
      <c r="F144" s="4" t="str">
        <f>IFERROR(IF(#REF!+#REF!&gt;$P$3,$P$3,#REF!+#REF!),"")</f>
        <v/>
      </c>
      <c r="G144" s="6" t="str">
        <f>IFERROR(IF(#REF!=1,#REF!,$G143+#REF!),"")</f>
        <v/>
      </c>
    </row>
    <row r="145" spans="2:7" x14ac:dyDescent="0.3">
      <c r="B145" s="2">
        <v>136</v>
      </c>
      <c r="C145" s="4" t="e">
        <f>IF(#REF!=0,1,$C144+1)</f>
        <v>#REF!</v>
      </c>
      <c r="D145" s="5" t="str">
        <f>IFERROR(IF(#REF!=1,0,IF(#REF!=2,$K$3,$K$3+IF(QUOTIENT(#REF!-1,$M$3)=0,0,QUOTIENT(#REF!-1,$M$3))*$L$3)),"")</f>
        <v/>
      </c>
      <c r="E145" s="2" t="str">
        <f>IFERROR(IF(#REF!=1,0,IF(#REF!&gt;=$M$5,QUOTIENT((#REF!-1),$M$3)*($K$5+$L$5),IF(#REF!&gt;=$M$4,QUOTIENT((#REF!-1),$M$3)*($K$4+$L$4),0))),"")</f>
        <v/>
      </c>
      <c r="F145" s="4" t="str">
        <f>IFERROR(IF(#REF!+#REF!&gt;$P$3,$P$3,#REF!+#REF!),"")</f>
        <v/>
      </c>
      <c r="G145" s="6" t="str">
        <f>IFERROR(IF(#REF!=1,#REF!,$G144+#REF!),"")</f>
        <v/>
      </c>
    </row>
    <row r="146" spans="2:7" x14ac:dyDescent="0.3">
      <c r="B146" s="2">
        <v>137</v>
      </c>
      <c r="C146" s="4" t="e">
        <f>IF(#REF!=0,1,$C145+1)</f>
        <v>#REF!</v>
      </c>
      <c r="D146" s="5" t="str">
        <f>IFERROR(IF(#REF!=1,0,IF(#REF!=2,$K$3,$K$3+IF(QUOTIENT(#REF!-1,$M$3)=0,0,QUOTIENT(#REF!-1,$M$3))*$L$3)),"")</f>
        <v/>
      </c>
      <c r="E146" s="2" t="str">
        <f>IFERROR(IF(#REF!=1,0,IF(#REF!&gt;=$M$5,QUOTIENT((#REF!-1),$M$3)*($K$5+$L$5),IF(#REF!&gt;=$M$4,QUOTIENT((#REF!-1),$M$3)*($K$4+$L$4),0))),"")</f>
        <v/>
      </c>
      <c r="F146" s="4" t="str">
        <f>IFERROR(IF(#REF!+#REF!&gt;$P$3,$P$3,#REF!+#REF!),"")</f>
        <v/>
      </c>
      <c r="G146" s="6" t="str">
        <f>IFERROR(IF(#REF!=1,#REF!,$G145+#REF!),"")</f>
        <v/>
      </c>
    </row>
    <row r="147" spans="2:7" x14ac:dyDescent="0.3">
      <c r="B147" s="2">
        <v>138</v>
      </c>
      <c r="C147" s="4" t="e">
        <f>IF(#REF!=0,1,$C146+1)</f>
        <v>#REF!</v>
      </c>
      <c r="D147" s="5" t="str">
        <f>IFERROR(IF(#REF!=1,0,IF(#REF!=2,$K$3,$K$3+IF(QUOTIENT(#REF!-1,$M$3)=0,0,QUOTIENT(#REF!-1,$M$3))*$L$3)),"")</f>
        <v/>
      </c>
      <c r="E147" s="2" t="str">
        <f>IFERROR(IF(#REF!=1,0,IF(#REF!&gt;=$M$5,QUOTIENT((#REF!-1),$M$3)*($K$5+$L$5),IF(#REF!&gt;=$M$4,QUOTIENT((#REF!-1),$M$3)*($K$4+$L$4),0))),"")</f>
        <v/>
      </c>
      <c r="F147" s="4" t="str">
        <f>IFERROR(IF(#REF!+#REF!&gt;$P$3,$P$3,#REF!+#REF!),"")</f>
        <v/>
      </c>
      <c r="G147" s="6" t="str">
        <f>IFERROR(IF(#REF!=1,#REF!,$G146+#REF!),"")</f>
        <v/>
      </c>
    </row>
    <row r="148" spans="2:7" x14ac:dyDescent="0.3">
      <c r="B148" s="2">
        <v>139</v>
      </c>
      <c r="C148" s="4" t="e">
        <f>IF(#REF!=0,1,$C147+1)</f>
        <v>#REF!</v>
      </c>
      <c r="D148" s="5" t="str">
        <f>IFERROR(IF(#REF!=1,0,IF(#REF!=2,$K$3,$K$3+IF(QUOTIENT(#REF!-1,$M$3)=0,0,QUOTIENT(#REF!-1,$M$3))*$L$3)),"")</f>
        <v/>
      </c>
      <c r="E148" s="2" t="str">
        <f>IFERROR(IF(#REF!=1,0,IF(#REF!&gt;=$M$5,QUOTIENT((#REF!-1),$M$3)*($K$5+$L$5),IF(#REF!&gt;=$M$4,QUOTIENT((#REF!-1),$M$3)*($K$4+$L$4),0))),"")</f>
        <v/>
      </c>
      <c r="F148" s="4" t="str">
        <f>IFERROR(IF(#REF!+#REF!&gt;$P$3,$P$3,#REF!+#REF!),"")</f>
        <v/>
      </c>
      <c r="G148" s="6" t="str">
        <f>IFERROR(IF(#REF!=1,#REF!,$G147+#REF!),"")</f>
        <v/>
      </c>
    </row>
    <row r="149" spans="2:7" x14ac:dyDescent="0.3">
      <c r="B149" s="2">
        <v>140</v>
      </c>
      <c r="C149" s="4" t="e">
        <f>IF(#REF!=0,1,$C148+1)</f>
        <v>#REF!</v>
      </c>
      <c r="D149" s="5" t="str">
        <f>IFERROR(IF(#REF!=1,0,IF(#REF!=2,$K$3,$K$3+IF(QUOTIENT(#REF!-1,$M$3)=0,0,QUOTIENT(#REF!-1,$M$3))*$L$3)),"")</f>
        <v/>
      </c>
      <c r="E149" s="2" t="str">
        <f>IFERROR(IF(#REF!=1,0,IF(#REF!&gt;=$M$5,QUOTIENT((#REF!-1),$M$3)*($K$5+$L$5),IF(#REF!&gt;=$M$4,QUOTIENT((#REF!-1),$M$3)*($K$4+$L$4),0))),"")</f>
        <v/>
      </c>
      <c r="F149" s="4" t="str">
        <f>IFERROR(IF(#REF!+#REF!&gt;$P$3,$P$3,#REF!+#REF!),"")</f>
        <v/>
      </c>
      <c r="G149" s="6" t="str">
        <f>IFERROR(IF(#REF!=1,#REF!,$G148+#REF!),"")</f>
        <v/>
      </c>
    </row>
    <row r="150" spans="2:7" x14ac:dyDescent="0.3">
      <c r="B150" s="2">
        <v>141</v>
      </c>
      <c r="C150" s="4" t="e">
        <f>IF(#REF!=0,1,$C149+1)</f>
        <v>#REF!</v>
      </c>
      <c r="D150" s="5" t="str">
        <f>IFERROR(IF(#REF!=1,0,IF(#REF!=2,$K$3,$K$3+IF(QUOTIENT(#REF!-1,$M$3)=0,0,QUOTIENT(#REF!-1,$M$3))*$L$3)),"")</f>
        <v/>
      </c>
      <c r="E150" s="2" t="str">
        <f>IFERROR(IF(#REF!=1,0,IF(#REF!&gt;=$M$5,QUOTIENT((#REF!-1),$M$3)*($K$5+$L$5),IF(#REF!&gt;=$M$4,QUOTIENT((#REF!-1),$M$3)*($K$4+$L$4),0))),"")</f>
        <v/>
      </c>
      <c r="F150" s="4" t="str">
        <f>IFERROR(IF(#REF!+#REF!&gt;$P$3,$P$3,#REF!+#REF!),"")</f>
        <v/>
      </c>
      <c r="G150" s="6" t="str">
        <f>IFERROR(IF(#REF!=1,#REF!,$G149+#REF!),"")</f>
        <v/>
      </c>
    </row>
    <row r="151" spans="2:7" x14ac:dyDescent="0.3">
      <c r="B151" s="2">
        <v>142</v>
      </c>
      <c r="C151" s="4" t="e">
        <f>IF(#REF!=0,1,$C150+1)</f>
        <v>#REF!</v>
      </c>
      <c r="D151" s="5" t="str">
        <f>IFERROR(IF(#REF!=1,0,IF(#REF!=2,$K$3,$K$3+IF(QUOTIENT(#REF!-1,$M$3)=0,0,QUOTIENT(#REF!-1,$M$3))*$L$3)),"")</f>
        <v/>
      </c>
      <c r="E151" s="2" t="str">
        <f>IFERROR(IF(#REF!=1,0,IF(#REF!&gt;=$M$5,QUOTIENT((#REF!-1),$M$3)*($K$5+$L$5),IF(#REF!&gt;=$M$4,QUOTIENT((#REF!-1),$M$3)*($K$4+$L$4),0))),"")</f>
        <v/>
      </c>
      <c r="F151" s="4" t="str">
        <f>IFERROR(IF(#REF!+#REF!&gt;$P$3,$P$3,#REF!+#REF!),"")</f>
        <v/>
      </c>
      <c r="G151" s="6" t="str">
        <f>IFERROR(IF(#REF!=1,#REF!,$G150+#REF!),"")</f>
        <v/>
      </c>
    </row>
    <row r="152" spans="2:7" x14ac:dyDescent="0.3">
      <c r="B152" s="2">
        <v>143</v>
      </c>
      <c r="C152" s="4" t="e">
        <f>IF(#REF!=0,1,$C151+1)</f>
        <v>#REF!</v>
      </c>
      <c r="D152" s="5" t="str">
        <f>IFERROR(IF(#REF!=1,0,IF(#REF!=2,$K$3,$K$3+IF(QUOTIENT(#REF!-1,$M$3)=0,0,QUOTIENT(#REF!-1,$M$3))*$L$3)),"")</f>
        <v/>
      </c>
      <c r="E152" s="2" t="str">
        <f>IFERROR(IF(#REF!=1,0,IF(#REF!&gt;=$M$5,QUOTIENT((#REF!-1),$M$3)*($K$5+$L$5),IF(#REF!&gt;=$M$4,QUOTIENT((#REF!-1),$M$3)*($K$4+$L$4),0))),"")</f>
        <v/>
      </c>
      <c r="F152" s="4" t="str">
        <f>IFERROR(IF(#REF!+#REF!&gt;$P$3,$P$3,#REF!+#REF!),"")</f>
        <v/>
      </c>
      <c r="G152" s="6" t="str">
        <f>IFERROR(IF(#REF!=1,#REF!,$G151+#REF!),"")</f>
        <v/>
      </c>
    </row>
    <row r="153" spans="2:7" x14ac:dyDescent="0.3">
      <c r="B153" s="2">
        <v>144</v>
      </c>
      <c r="C153" s="4" t="e">
        <f>IF(#REF!=0,1,$C152+1)</f>
        <v>#REF!</v>
      </c>
      <c r="D153" s="5" t="str">
        <f>IFERROR(IF(#REF!=1,0,IF(#REF!=2,$K$3,$K$3+IF(QUOTIENT(#REF!-1,$M$3)=0,0,QUOTIENT(#REF!-1,$M$3))*$L$3)),"")</f>
        <v/>
      </c>
      <c r="E153" s="2" t="str">
        <f>IFERROR(IF(#REF!=1,0,IF(#REF!&gt;=$M$5,QUOTIENT((#REF!-1),$M$3)*($K$5+$L$5),IF(#REF!&gt;=$M$4,QUOTIENT((#REF!-1),$M$3)*($K$4+$L$4),0))),"")</f>
        <v/>
      </c>
      <c r="F153" s="4" t="str">
        <f>IFERROR(IF(#REF!+#REF!&gt;$P$3,$P$3,#REF!+#REF!),"")</f>
        <v/>
      </c>
      <c r="G153" s="6" t="str">
        <f>IFERROR(IF(#REF!=1,#REF!,$G152+#REF!),"")</f>
        <v/>
      </c>
    </row>
    <row r="154" spans="2:7" x14ac:dyDescent="0.3">
      <c r="B154" s="2">
        <v>145</v>
      </c>
      <c r="C154" s="4" t="e">
        <f>IF(#REF!=0,1,$C153+1)</f>
        <v>#REF!</v>
      </c>
      <c r="D154" s="5" t="str">
        <f>IFERROR(IF(#REF!=1,0,IF(#REF!=2,$K$3,$K$3+IF(QUOTIENT(#REF!-1,$M$3)=0,0,QUOTIENT(#REF!-1,$M$3))*$L$3)),"")</f>
        <v/>
      </c>
      <c r="E154" s="2" t="str">
        <f>IFERROR(IF(#REF!=1,0,IF(#REF!&gt;=$M$5,QUOTIENT((#REF!-1),$M$3)*($K$5+$L$5),IF(#REF!&gt;=$M$4,QUOTIENT((#REF!-1),$M$3)*($K$4+$L$4),0))),"")</f>
        <v/>
      </c>
      <c r="F154" s="4" t="str">
        <f>IFERROR(IF(#REF!+#REF!&gt;$P$3,$P$3,#REF!+#REF!),"")</f>
        <v/>
      </c>
      <c r="G154" s="6" t="str">
        <f>IFERROR(IF(#REF!=1,#REF!,$G153+#REF!),"")</f>
        <v/>
      </c>
    </row>
    <row r="155" spans="2:7" x14ac:dyDescent="0.3">
      <c r="B155" s="2">
        <v>146</v>
      </c>
      <c r="C155" s="4" t="e">
        <f>IF(#REF!=0,1,$C154+1)</f>
        <v>#REF!</v>
      </c>
      <c r="D155" s="5" t="str">
        <f>IFERROR(IF(#REF!=1,0,IF(#REF!=2,$K$3,$K$3+IF(QUOTIENT(#REF!-1,$M$3)=0,0,QUOTIENT(#REF!-1,$M$3))*$L$3)),"")</f>
        <v/>
      </c>
      <c r="E155" s="2" t="str">
        <f>IFERROR(IF(#REF!=1,0,IF(#REF!&gt;=$M$5,QUOTIENT((#REF!-1),$M$3)*($K$5+$L$5),IF(#REF!&gt;=$M$4,QUOTIENT((#REF!-1),$M$3)*($K$4+$L$4),0))),"")</f>
        <v/>
      </c>
      <c r="F155" s="4" t="str">
        <f>IFERROR(IF(#REF!+#REF!&gt;$P$3,$P$3,#REF!+#REF!),"")</f>
        <v/>
      </c>
      <c r="G155" s="6" t="str">
        <f>IFERROR(IF(#REF!=1,#REF!,$G154+#REF!),"")</f>
        <v/>
      </c>
    </row>
    <row r="156" spans="2:7" x14ac:dyDescent="0.3">
      <c r="B156" s="2">
        <v>147</v>
      </c>
      <c r="C156" s="4" t="e">
        <f>IF(#REF!=0,1,$C155+1)</f>
        <v>#REF!</v>
      </c>
      <c r="D156" s="5" t="str">
        <f>IFERROR(IF(#REF!=1,0,IF(#REF!=2,$K$3,$K$3+IF(QUOTIENT(#REF!-1,$M$3)=0,0,QUOTIENT(#REF!-1,$M$3))*$L$3)),"")</f>
        <v/>
      </c>
      <c r="E156" s="2" t="str">
        <f>IFERROR(IF(#REF!=1,0,IF(#REF!&gt;=$M$5,QUOTIENT((#REF!-1),$M$3)*($K$5+$L$5),IF(#REF!&gt;=$M$4,QUOTIENT((#REF!-1),$M$3)*($K$4+$L$4),0))),"")</f>
        <v/>
      </c>
      <c r="F156" s="4" t="str">
        <f>IFERROR(IF(#REF!+#REF!&gt;$P$3,$P$3,#REF!+#REF!),"")</f>
        <v/>
      </c>
      <c r="G156" s="6" t="str">
        <f>IFERROR(IF(#REF!=1,#REF!,$G155+#REF!),"")</f>
        <v/>
      </c>
    </row>
    <row r="157" spans="2:7" x14ac:dyDescent="0.3">
      <c r="B157" s="2">
        <v>148</v>
      </c>
      <c r="C157" s="4" t="e">
        <f>IF(#REF!=0,1,$C156+1)</f>
        <v>#REF!</v>
      </c>
      <c r="D157" s="5" t="str">
        <f>IFERROR(IF(#REF!=1,0,IF(#REF!=2,$K$3,$K$3+IF(QUOTIENT(#REF!-1,$M$3)=0,0,QUOTIENT(#REF!-1,$M$3))*$L$3)),"")</f>
        <v/>
      </c>
      <c r="E157" s="2" t="str">
        <f>IFERROR(IF(#REF!=1,0,IF(#REF!&gt;=$M$5,QUOTIENT((#REF!-1),$M$3)*($K$5+$L$5),IF(#REF!&gt;=$M$4,QUOTIENT((#REF!-1),$M$3)*($K$4+$L$4),0))),"")</f>
        <v/>
      </c>
      <c r="F157" s="4" t="str">
        <f>IFERROR(IF(#REF!+#REF!&gt;$P$3,$P$3,#REF!+#REF!),"")</f>
        <v/>
      </c>
      <c r="G157" s="6" t="str">
        <f>IFERROR(IF(#REF!=1,#REF!,$G156+#REF!),"")</f>
        <v/>
      </c>
    </row>
    <row r="158" spans="2:7" x14ac:dyDescent="0.3">
      <c r="B158" s="2">
        <v>149</v>
      </c>
      <c r="C158" s="4" t="e">
        <f>IF(#REF!=0,1,$C157+1)</f>
        <v>#REF!</v>
      </c>
      <c r="D158" s="5" t="str">
        <f>IFERROR(IF(#REF!=1,0,IF(#REF!=2,$K$3,$K$3+IF(QUOTIENT(#REF!-1,$M$3)=0,0,QUOTIENT(#REF!-1,$M$3))*$L$3)),"")</f>
        <v/>
      </c>
      <c r="E158" s="2" t="str">
        <f>IFERROR(IF(#REF!=1,0,IF(#REF!&gt;=$M$5,QUOTIENT((#REF!-1),$M$3)*($K$5+$L$5),IF(#REF!&gt;=$M$4,QUOTIENT((#REF!-1),$M$3)*($K$4+$L$4),0))),"")</f>
        <v/>
      </c>
      <c r="F158" s="4" t="str">
        <f>IFERROR(IF(#REF!+#REF!&gt;$P$3,$P$3,#REF!+#REF!),"")</f>
        <v/>
      </c>
      <c r="G158" s="6" t="str">
        <f>IFERROR(IF(#REF!=1,#REF!,$G157+#REF!),"")</f>
        <v/>
      </c>
    </row>
    <row r="159" spans="2:7" x14ac:dyDescent="0.3">
      <c r="B159" s="2">
        <v>150</v>
      </c>
      <c r="C159" s="4" t="e">
        <f>IF(#REF!=0,1,$C158+1)</f>
        <v>#REF!</v>
      </c>
      <c r="D159" s="5" t="str">
        <f>IFERROR(IF(#REF!=1,0,IF(#REF!=2,$K$3,$K$3+IF(QUOTIENT(#REF!-1,$M$3)=0,0,QUOTIENT(#REF!-1,$M$3))*$L$3)),"")</f>
        <v/>
      </c>
      <c r="E159" s="2" t="str">
        <f>IFERROR(IF(#REF!=1,0,IF(#REF!&gt;=$M$5,QUOTIENT((#REF!-1),$M$3)*($K$5+$L$5),IF(#REF!&gt;=$M$4,QUOTIENT((#REF!-1),$M$3)*($K$4+$L$4),0))),"")</f>
        <v/>
      </c>
      <c r="F159" s="4" t="str">
        <f>IFERROR(IF(#REF!+#REF!&gt;$P$3,$P$3,#REF!+#REF!),"")</f>
        <v/>
      </c>
      <c r="G159" s="6" t="str">
        <f>IFERROR(IF(#REF!=1,#REF!,$G158+#REF!),"")</f>
        <v/>
      </c>
    </row>
    <row r="160" spans="2:7" x14ac:dyDescent="0.3">
      <c r="B160" s="2">
        <v>151</v>
      </c>
      <c r="C160" s="4" t="e">
        <f>IF(#REF!=0,1,$C159+1)</f>
        <v>#REF!</v>
      </c>
      <c r="D160" s="5" t="str">
        <f>IFERROR(IF(#REF!=1,0,IF(#REF!=2,$K$3,$K$3+IF(QUOTIENT(#REF!-1,$M$3)=0,0,QUOTIENT(#REF!-1,$M$3))*$L$3)),"")</f>
        <v/>
      </c>
      <c r="E160" s="2" t="str">
        <f>IFERROR(IF(#REF!=1,0,IF(#REF!&gt;=$M$5,QUOTIENT((#REF!-1),$M$3)*($K$5+$L$5),IF(#REF!&gt;=$M$4,QUOTIENT((#REF!-1),$M$3)*($K$4+$L$4),0))),"")</f>
        <v/>
      </c>
      <c r="F160" s="4" t="str">
        <f>IFERROR(IF(#REF!+#REF!&gt;$P$3,$P$3,#REF!+#REF!),"")</f>
        <v/>
      </c>
      <c r="G160" s="6" t="str">
        <f>IFERROR(IF(#REF!=1,#REF!,$G159+#REF!),"")</f>
        <v/>
      </c>
    </row>
    <row r="161" spans="2:7" x14ac:dyDescent="0.3">
      <c r="B161" s="2">
        <v>152</v>
      </c>
      <c r="C161" s="4" t="e">
        <f>IF(#REF!=0,1,$C160+1)</f>
        <v>#REF!</v>
      </c>
      <c r="D161" s="5" t="str">
        <f>IFERROR(IF(#REF!=1,0,IF(#REF!=2,$K$3,$K$3+IF(QUOTIENT(#REF!-1,$M$3)=0,0,QUOTIENT(#REF!-1,$M$3))*$L$3)),"")</f>
        <v/>
      </c>
      <c r="E161" s="2" t="str">
        <f>IFERROR(IF(#REF!=1,0,IF(#REF!&gt;=$M$5,QUOTIENT((#REF!-1),$M$3)*($K$5+$L$5),IF(#REF!&gt;=$M$4,QUOTIENT((#REF!-1),$M$3)*($K$4+$L$4),0))),"")</f>
        <v/>
      </c>
      <c r="F161" s="4" t="str">
        <f>IFERROR(IF(#REF!+#REF!&gt;$P$3,$P$3,#REF!+#REF!),"")</f>
        <v/>
      </c>
      <c r="G161" s="6" t="str">
        <f>IFERROR(IF(#REF!=1,#REF!,$G160+#REF!),"")</f>
        <v/>
      </c>
    </row>
    <row r="162" spans="2:7" x14ac:dyDescent="0.3">
      <c r="B162" s="2">
        <v>153</v>
      </c>
      <c r="C162" s="4" t="e">
        <f>IF(#REF!=0,1,$C161+1)</f>
        <v>#REF!</v>
      </c>
      <c r="D162" s="5" t="str">
        <f>IFERROR(IF(#REF!=1,0,IF(#REF!=2,$K$3,$K$3+IF(QUOTIENT(#REF!-1,$M$3)=0,0,QUOTIENT(#REF!-1,$M$3))*$L$3)),"")</f>
        <v/>
      </c>
      <c r="E162" s="2" t="str">
        <f>IFERROR(IF(#REF!=1,0,IF(#REF!&gt;=$M$5,QUOTIENT((#REF!-1),$M$3)*($K$5+$L$5),IF(#REF!&gt;=$M$4,QUOTIENT((#REF!-1),$M$3)*($K$4+$L$4),0))),"")</f>
        <v/>
      </c>
      <c r="F162" s="4" t="str">
        <f>IFERROR(IF(#REF!+#REF!&gt;$P$3,$P$3,#REF!+#REF!),"")</f>
        <v/>
      </c>
      <c r="G162" s="6" t="str">
        <f>IFERROR(IF(#REF!=1,#REF!,$G161+#REF!),"")</f>
        <v/>
      </c>
    </row>
    <row r="163" spans="2:7" x14ac:dyDescent="0.3">
      <c r="B163" s="2">
        <v>154</v>
      </c>
      <c r="C163" s="4" t="e">
        <f>IF(#REF!=0,1,$C162+1)</f>
        <v>#REF!</v>
      </c>
      <c r="D163" s="5" t="str">
        <f>IFERROR(IF(#REF!=1,0,IF(#REF!=2,$K$3,$K$3+IF(QUOTIENT(#REF!-1,$M$3)=0,0,QUOTIENT(#REF!-1,$M$3))*$L$3)),"")</f>
        <v/>
      </c>
      <c r="E163" s="2" t="str">
        <f>IFERROR(IF(#REF!=1,0,IF(#REF!&gt;=$M$5,QUOTIENT((#REF!-1),$M$3)*($K$5+$L$5),IF(#REF!&gt;=$M$4,QUOTIENT((#REF!-1),$M$3)*($K$4+$L$4),0))),"")</f>
        <v/>
      </c>
      <c r="F163" s="4" t="str">
        <f>IFERROR(IF(#REF!+#REF!&gt;$P$3,$P$3,#REF!+#REF!),"")</f>
        <v/>
      </c>
      <c r="G163" s="6" t="str">
        <f>IFERROR(IF(#REF!=1,#REF!,$G162+#REF!),"")</f>
        <v/>
      </c>
    </row>
    <row r="164" spans="2:7" x14ac:dyDescent="0.3">
      <c r="B164" s="2">
        <v>155</v>
      </c>
      <c r="C164" s="4" t="e">
        <f>IF(#REF!=0,1,$C163+1)</f>
        <v>#REF!</v>
      </c>
      <c r="D164" s="5" t="str">
        <f>IFERROR(IF(#REF!=1,0,IF(#REF!=2,$K$3,$K$3+IF(QUOTIENT(#REF!-1,$M$3)=0,0,QUOTIENT(#REF!-1,$M$3))*$L$3)),"")</f>
        <v/>
      </c>
      <c r="E164" s="2" t="str">
        <f>IFERROR(IF(#REF!=1,0,IF(#REF!&gt;=$M$5,QUOTIENT((#REF!-1),$M$3)*($K$5+$L$5),IF(#REF!&gt;=$M$4,QUOTIENT((#REF!-1),$M$3)*($K$4+$L$4),0))),"")</f>
        <v/>
      </c>
      <c r="F164" s="4" t="str">
        <f>IFERROR(IF(#REF!+#REF!&gt;$P$3,$P$3,#REF!+#REF!),"")</f>
        <v/>
      </c>
      <c r="G164" s="6" t="str">
        <f>IFERROR(IF(#REF!=1,#REF!,$G163+#REF!),"")</f>
        <v/>
      </c>
    </row>
    <row r="165" spans="2:7" x14ac:dyDescent="0.3">
      <c r="B165" s="2">
        <v>156</v>
      </c>
      <c r="C165" s="4" t="e">
        <f>IF(#REF!=0,1,$C164+1)</f>
        <v>#REF!</v>
      </c>
      <c r="D165" s="5" t="str">
        <f>IFERROR(IF(#REF!=1,0,IF(#REF!=2,$K$3,$K$3+IF(QUOTIENT(#REF!-1,$M$3)=0,0,QUOTIENT(#REF!-1,$M$3))*$L$3)),"")</f>
        <v/>
      </c>
      <c r="E165" s="2" t="str">
        <f>IFERROR(IF(#REF!=1,0,IF(#REF!&gt;=$M$5,QUOTIENT((#REF!-1),$M$3)*($K$5+$L$5),IF(#REF!&gt;=$M$4,QUOTIENT((#REF!-1),$M$3)*($K$4+$L$4),0))),"")</f>
        <v/>
      </c>
      <c r="F165" s="4" t="str">
        <f>IFERROR(IF(#REF!+#REF!&gt;$P$3,$P$3,#REF!+#REF!),"")</f>
        <v/>
      </c>
      <c r="G165" s="6" t="str">
        <f>IFERROR(IF(#REF!=1,#REF!,$G164+#REF!),"")</f>
        <v/>
      </c>
    </row>
    <row r="166" spans="2:7" x14ac:dyDescent="0.3">
      <c r="B166" s="2">
        <v>157</v>
      </c>
      <c r="C166" s="4" t="e">
        <f>IF(#REF!=0,1,$C165+1)</f>
        <v>#REF!</v>
      </c>
      <c r="D166" s="5" t="str">
        <f>IFERROR(IF(#REF!=1,0,IF(#REF!=2,$K$3,$K$3+IF(QUOTIENT(#REF!-1,$M$3)=0,0,QUOTIENT(#REF!-1,$M$3))*$L$3)),"")</f>
        <v/>
      </c>
      <c r="E166" s="2" t="str">
        <f>IFERROR(IF(#REF!=1,0,IF(#REF!&gt;=$M$5,QUOTIENT((#REF!-1),$M$3)*($K$5+$L$5),IF(#REF!&gt;=$M$4,QUOTIENT((#REF!-1),$M$3)*($K$4+$L$4),0))),"")</f>
        <v/>
      </c>
      <c r="F166" s="4" t="str">
        <f>IFERROR(IF(#REF!+#REF!&gt;$P$3,$P$3,#REF!+#REF!),"")</f>
        <v/>
      </c>
      <c r="G166" s="6" t="str">
        <f>IFERROR(IF(#REF!=1,#REF!,$G165+#REF!),"")</f>
        <v/>
      </c>
    </row>
    <row r="167" spans="2:7" x14ac:dyDescent="0.3">
      <c r="B167" s="2">
        <v>158</v>
      </c>
      <c r="C167" s="4" t="e">
        <f>IF(#REF!=0,1,$C166+1)</f>
        <v>#REF!</v>
      </c>
      <c r="D167" s="5" t="str">
        <f>IFERROR(IF(#REF!=1,0,IF(#REF!=2,$K$3,$K$3+IF(QUOTIENT(#REF!-1,$M$3)=0,0,QUOTIENT(#REF!-1,$M$3))*$L$3)),"")</f>
        <v/>
      </c>
      <c r="E167" s="2" t="str">
        <f>IFERROR(IF(#REF!=1,0,IF(#REF!&gt;=$M$5,QUOTIENT((#REF!-1),$M$3)*($K$5+$L$5),IF(#REF!&gt;=$M$4,QUOTIENT((#REF!-1),$M$3)*($K$4+$L$4),0))),"")</f>
        <v/>
      </c>
      <c r="F167" s="4" t="str">
        <f>IFERROR(IF(#REF!+#REF!&gt;$P$3,$P$3,#REF!+#REF!),"")</f>
        <v/>
      </c>
      <c r="G167" s="6" t="str">
        <f>IFERROR(IF(#REF!=1,#REF!,$G166+#REF!),"")</f>
        <v/>
      </c>
    </row>
    <row r="168" spans="2:7" x14ac:dyDescent="0.3">
      <c r="B168" s="2">
        <v>159</v>
      </c>
      <c r="C168" s="4" t="e">
        <f>IF(#REF!=0,1,$C167+1)</f>
        <v>#REF!</v>
      </c>
      <c r="D168" s="5" t="str">
        <f>IFERROR(IF(#REF!=1,0,IF(#REF!=2,$K$3,$K$3+IF(QUOTIENT(#REF!-1,$M$3)=0,0,QUOTIENT(#REF!-1,$M$3))*$L$3)),"")</f>
        <v/>
      </c>
      <c r="E168" s="2" t="str">
        <f>IFERROR(IF(#REF!=1,0,IF(#REF!&gt;=$M$5,QUOTIENT((#REF!-1),$M$3)*($K$5+$L$5),IF(#REF!&gt;=$M$4,QUOTIENT((#REF!-1),$M$3)*($K$4+$L$4),0))),"")</f>
        <v/>
      </c>
      <c r="F168" s="4" t="str">
        <f>IFERROR(IF(#REF!+#REF!&gt;$P$3,$P$3,#REF!+#REF!),"")</f>
        <v/>
      </c>
      <c r="G168" s="6" t="str">
        <f>IFERROR(IF(#REF!=1,#REF!,$G167+#REF!),"")</f>
        <v/>
      </c>
    </row>
    <row r="169" spans="2:7" x14ac:dyDescent="0.3">
      <c r="B169" s="2">
        <v>160</v>
      </c>
      <c r="C169" s="4" t="e">
        <f>IF(#REF!=0,1,$C168+1)</f>
        <v>#REF!</v>
      </c>
      <c r="D169" s="5" t="str">
        <f>IFERROR(IF(#REF!=1,0,IF(#REF!=2,$K$3,$K$3+IF(QUOTIENT(#REF!-1,$M$3)=0,0,QUOTIENT(#REF!-1,$M$3))*$L$3)),"")</f>
        <v/>
      </c>
      <c r="E169" s="2" t="str">
        <f>IFERROR(IF(#REF!=1,0,IF(#REF!&gt;=$M$5,QUOTIENT((#REF!-1),$M$3)*($K$5+$L$5),IF(#REF!&gt;=$M$4,QUOTIENT((#REF!-1),$M$3)*($K$4+$L$4),0))),"")</f>
        <v/>
      </c>
      <c r="F169" s="4" t="str">
        <f>IFERROR(IF(#REF!+#REF!&gt;$P$3,$P$3,#REF!+#REF!),"")</f>
        <v/>
      </c>
      <c r="G169" s="6" t="str">
        <f>IFERROR(IF(#REF!=1,#REF!,$G168+#REF!),"")</f>
        <v/>
      </c>
    </row>
    <row r="170" spans="2:7" x14ac:dyDescent="0.3">
      <c r="B170" s="2">
        <v>161</v>
      </c>
      <c r="C170" s="4" t="e">
        <f>IF(#REF!=0,1,$C169+1)</f>
        <v>#REF!</v>
      </c>
      <c r="D170" s="5" t="str">
        <f>IFERROR(IF(#REF!=1,0,IF(#REF!=2,$K$3,$K$3+IF(QUOTIENT(#REF!-1,$M$3)=0,0,QUOTIENT(#REF!-1,$M$3))*$L$3)),"")</f>
        <v/>
      </c>
      <c r="E170" s="2" t="str">
        <f>IFERROR(IF(#REF!=1,0,IF(#REF!&gt;=$M$5,QUOTIENT((#REF!-1),$M$3)*($K$5+$L$5),IF(#REF!&gt;=$M$4,QUOTIENT((#REF!-1),$M$3)*($K$4+$L$4),0))),"")</f>
        <v/>
      </c>
      <c r="F170" s="4" t="str">
        <f>IFERROR(IF(#REF!+#REF!&gt;$P$3,$P$3,#REF!+#REF!),"")</f>
        <v/>
      </c>
      <c r="G170" s="6" t="str">
        <f>IFERROR(IF(#REF!=1,#REF!,$G169+#REF!),"")</f>
        <v/>
      </c>
    </row>
    <row r="171" spans="2:7" x14ac:dyDescent="0.3">
      <c r="B171" s="2">
        <v>162</v>
      </c>
      <c r="C171" s="4" t="e">
        <f>IF(#REF!=0,1,$C170+1)</f>
        <v>#REF!</v>
      </c>
      <c r="D171" s="5" t="str">
        <f>IFERROR(IF(#REF!=1,0,IF(#REF!=2,$K$3,$K$3+IF(QUOTIENT(#REF!-1,$M$3)=0,0,QUOTIENT(#REF!-1,$M$3))*$L$3)),"")</f>
        <v/>
      </c>
      <c r="E171" s="2" t="str">
        <f>IFERROR(IF(#REF!=1,0,IF(#REF!&gt;=$M$5,QUOTIENT((#REF!-1),$M$3)*($K$5+$L$5),IF(#REF!&gt;=$M$4,QUOTIENT((#REF!-1),$M$3)*($K$4+$L$4),0))),"")</f>
        <v/>
      </c>
      <c r="F171" s="4" t="str">
        <f>IFERROR(IF(#REF!+#REF!&gt;$P$3,$P$3,#REF!+#REF!),"")</f>
        <v/>
      </c>
      <c r="G171" s="6" t="str">
        <f>IFERROR(IF(#REF!=1,#REF!,$G170+#REF!),"")</f>
        <v/>
      </c>
    </row>
    <row r="172" spans="2:7" x14ac:dyDescent="0.3">
      <c r="B172" s="2">
        <v>163</v>
      </c>
      <c r="C172" s="4" t="e">
        <f>IF(#REF!=0,1,$C171+1)</f>
        <v>#REF!</v>
      </c>
      <c r="D172" s="5" t="str">
        <f>IFERROR(IF(#REF!=1,0,IF(#REF!=2,$K$3,$K$3+IF(QUOTIENT(#REF!-1,$M$3)=0,0,QUOTIENT(#REF!-1,$M$3))*$L$3)),"")</f>
        <v/>
      </c>
      <c r="E172" s="2" t="str">
        <f>IFERROR(IF(#REF!=1,0,IF(#REF!&gt;=$M$5,QUOTIENT((#REF!-1),$M$3)*($K$5+$L$5),IF(#REF!&gt;=$M$4,QUOTIENT((#REF!-1),$M$3)*($K$4+$L$4),0))),"")</f>
        <v/>
      </c>
      <c r="F172" s="4" t="str">
        <f>IFERROR(IF(#REF!+#REF!&gt;$P$3,$P$3,#REF!+#REF!),"")</f>
        <v/>
      </c>
      <c r="G172" s="6" t="str">
        <f>IFERROR(IF(#REF!=1,#REF!,$G171+#REF!),"")</f>
        <v/>
      </c>
    </row>
    <row r="173" spans="2:7" x14ac:dyDescent="0.3">
      <c r="B173" s="2">
        <v>164</v>
      </c>
      <c r="C173" s="4" t="e">
        <f>IF(#REF!=0,1,$C172+1)</f>
        <v>#REF!</v>
      </c>
      <c r="D173" s="5" t="str">
        <f>IFERROR(IF(#REF!=1,0,IF(#REF!=2,$K$3,$K$3+IF(QUOTIENT(#REF!-1,$M$3)=0,0,QUOTIENT(#REF!-1,$M$3))*$L$3)),"")</f>
        <v/>
      </c>
      <c r="E173" s="2" t="str">
        <f>IFERROR(IF(#REF!=1,0,IF(#REF!&gt;=$M$5,QUOTIENT((#REF!-1),$M$3)*($K$5+$L$5),IF(#REF!&gt;=$M$4,QUOTIENT((#REF!-1),$M$3)*($K$4+$L$4),0))),"")</f>
        <v/>
      </c>
      <c r="F173" s="4" t="str">
        <f>IFERROR(IF(#REF!+#REF!&gt;$P$3,$P$3,#REF!+#REF!),"")</f>
        <v/>
      </c>
      <c r="G173" s="6" t="str">
        <f>IFERROR(IF(#REF!=1,#REF!,$G172+#REF!),"")</f>
        <v/>
      </c>
    </row>
    <row r="174" spans="2:7" x14ac:dyDescent="0.3">
      <c r="B174" s="2">
        <v>165</v>
      </c>
      <c r="C174" s="4" t="e">
        <f>IF(#REF!=0,1,$C173+1)</f>
        <v>#REF!</v>
      </c>
      <c r="D174" s="5" t="str">
        <f>IFERROR(IF(#REF!=1,0,IF(#REF!=2,$K$3,$K$3+IF(QUOTIENT(#REF!-1,$M$3)=0,0,QUOTIENT(#REF!-1,$M$3))*$L$3)),"")</f>
        <v/>
      </c>
      <c r="E174" s="2" t="str">
        <f>IFERROR(IF(#REF!=1,0,IF(#REF!&gt;=$M$5,QUOTIENT((#REF!-1),$M$3)*($K$5+$L$5),IF(#REF!&gt;=$M$4,QUOTIENT((#REF!-1),$M$3)*($K$4+$L$4),0))),"")</f>
        <v/>
      </c>
      <c r="F174" s="4" t="str">
        <f>IFERROR(IF(#REF!+#REF!&gt;$P$3,$P$3,#REF!+#REF!),"")</f>
        <v/>
      </c>
      <c r="G174" s="6" t="str">
        <f>IFERROR(IF(#REF!=1,#REF!,$G173+#REF!),"")</f>
        <v/>
      </c>
    </row>
    <row r="175" spans="2:7" x14ac:dyDescent="0.3">
      <c r="B175" s="2">
        <v>166</v>
      </c>
      <c r="C175" s="4" t="e">
        <f>IF(#REF!=0,1,$C174+1)</f>
        <v>#REF!</v>
      </c>
      <c r="D175" s="5" t="str">
        <f>IFERROR(IF(#REF!=1,0,IF(#REF!=2,$K$3,$K$3+IF(QUOTIENT(#REF!-1,$M$3)=0,0,QUOTIENT(#REF!-1,$M$3))*$L$3)),"")</f>
        <v/>
      </c>
      <c r="E175" s="2" t="str">
        <f>IFERROR(IF(#REF!=1,0,IF(#REF!&gt;=$M$5,QUOTIENT((#REF!-1),$M$3)*($K$5+$L$5),IF(#REF!&gt;=$M$4,QUOTIENT((#REF!-1),$M$3)*($K$4+$L$4),0))),"")</f>
        <v/>
      </c>
      <c r="F175" s="4" t="str">
        <f>IFERROR(IF(#REF!+#REF!&gt;$P$3,$P$3,#REF!+#REF!),"")</f>
        <v/>
      </c>
      <c r="G175" s="6" t="str">
        <f>IFERROR(IF(#REF!=1,#REF!,$G174+#REF!),"")</f>
        <v/>
      </c>
    </row>
    <row r="176" spans="2:7" x14ac:dyDescent="0.3">
      <c r="B176" s="2">
        <v>167</v>
      </c>
      <c r="C176" s="4" t="e">
        <f>IF(#REF!=0,1,$C175+1)</f>
        <v>#REF!</v>
      </c>
      <c r="D176" s="5" t="str">
        <f>IFERROR(IF(#REF!=1,0,IF(#REF!=2,$K$3,$K$3+IF(QUOTIENT(#REF!-1,$M$3)=0,0,QUOTIENT(#REF!-1,$M$3))*$L$3)),"")</f>
        <v/>
      </c>
      <c r="E176" s="2" t="str">
        <f>IFERROR(IF(#REF!=1,0,IF(#REF!&gt;=$M$5,QUOTIENT((#REF!-1),$M$3)*($K$5+$L$5),IF(#REF!&gt;=$M$4,QUOTIENT((#REF!-1),$M$3)*($K$4+$L$4),0))),"")</f>
        <v/>
      </c>
      <c r="F176" s="4" t="str">
        <f>IFERROR(IF(#REF!+#REF!&gt;$P$3,$P$3,#REF!+#REF!),"")</f>
        <v/>
      </c>
      <c r="G176" s="6" t="str">
        <f>IFERROR(IF(#REF!=1,#REF!,$G175+#REF!),"")</f>
        <v/>
      </c>
    </row>
    <row r="177" spans="2:7" x14ac:dyDescent="0.3">
      <c r="B177" s="2">
        <v>168</v>
      </c>
      <c r="C177" s="4" t="e">
        <f>IF(#REF!=0,1,$C176+1)</f>
        <v>#REF!</v>
      </c>
      <c r="D177" s="5" t="str">
        <f>IFERROR(IF(#REF!=1,0,IF(#REF!=2,$K$3,$K$3+IF(QUOTIENT(#REF!-1,$M$3)=0,0,QUOTIENT(#REF!-1,$M$3))*$L$3)),"")</f>
        <v/>
      </c>
      <c r="E177" s="2" t="str">
        <f>IFERROR(IF(#REF!=1,0,IF(#REF!&gt;=$M$5,QUOTIENT((#REF!-1),$M$3)*($K$5+$L$5),IF(#REF!&gt;=$M$4,QUOTIENT((#REF!-1),$M$3)*($K$4+$L$4),0))),"")</f>
        <v/>
      </c>
      <c r="F177" s="4" t="str">
        <f>IFERROR(IF(#REF!+#REF!&gt;$P$3,$P$3,#REF!+#REF!),"")</f>
        <v/>
      </c>
      <c r="G177" s="6" t="str">
        <f>IFERROR(IF(#REF!=1,#REF!,$G176+#REF!),"")</f>
        <v/>
      </c>
    </row>
    <row r="178" spans="2:7" x14ac:dyDescent="0.3">
      <c r="B178" s="2">
        <v>169</v>
      </c>
      <c r="C178" s="4" t="e">
        <f>IF(#REF!=0,1,$C177+1)</f>
        <v>#REF!</v>
      </c>
      <c r="D178" s="5" t="str">
        <f>IFERROR(IF(#REF!=1,0,IF(#REF!=2,$K$3,$K$3+IF(QUOTIENT(#REF!-1,$M$3)=0,0,QUOTIENT(#REF!-1,$M$3))*$L$3)),"")</f>
        <v/>
      </c>
      <c r="E178" s="2" t="str">
        <f>IFERROR(IF(#REF!=1,0,IF(#REF!&gt;=$M$5,QUOTIENT((#REF!-1),$M$3)*($K$5+$L$5),IF(#REF!&gt;=$M$4,QUOTIENT((#REF!-1),$M$3)*($K$4+$L$4),0))),"")</f>
        <v/>
      </c>
      <c r="F178" s="4" t="str">
        <f>IFERROR(IF(#REF!+#REF!&gt;$P$3,$P$3,#REF!+#REF!),"")</f>
        <v/>
      </c>
      <c r="G178" s="6" t="str">
        <f>IFERROR(IF(#REF!=1,#REF!,$G177+#REF!),"")</f>
        <v/>
      </c>
    </row>
    <row r="179" spans="2:7" x14ac:dyDescent="0.3">
      <c r="B179" s="2">
        <v>170</v>
      </c>
      <c r="C179" s="4" t="e">
        <f>IF(#REF!=0,1,$C178+1)</f>
        <v>#REF!</v>
      </c>
      <c r="D179" s="5" t="str">
        <f>IFERROR(IF(#REF!=1,0,IF(#REF!=2,$K$3,$K$3+IF(QUOTIENT(#REF!-1,$M$3)=0,0,QUOTIENT(#REF!-1,$M$3))*$L$3)),"")</f>
        <v/>
      </c>
      <c r="E179" s="2" t="str">
        <f>IFERROR(IF(#REF!=1,0,IF(#REF!&gt;=$M$5,QUOTIENT((#REF!-1),$M$3)*($K$5+$L$5),IF(#REF!&gt;=$M$4,QUOTIENT((#REF!-1),$M$3)*($K$4+$L$4),0))),"")</f>
        <v/>
      </c>
      <c r="F179" s="4" t="str">
        <f>IFERROR(IF(#REF!+#REF!&gt;$P$3,$P$3,#REF!+#REF!),"")</f>
        <v/>
      </c>
      <c r="G179" s="6" t="str">
        <f>IFERROR(IF(#REF!=1,#REF!,$G178+#REF!),"")</f>
        <v/>
      </c>
    </row>
    <row r="180" spans="2:7" x14ac:dyDescent="0.3">
      <c r="B180" s="2">
        <v>171</v>
      </c>
      <c r="C180" s="4" t="e">
        <f>IF(#REF!=0,1,$C179+1)</f>
        <v>#REF!</v>
      </c>
      <c r="D180" s="5" t="str">
        <f>IFERROR(IF(#REF!=1,0,IF(#REF!=2,$K$3,$K$3+IF(QUOTIENT(#REF!-1,$M$3)=0,0,QUOTIENT(#REF!-1,$M$3))*$L$3)),"")</f>
        <v/>
      </c>
      <c r="E180" s="2" t="str">
        <f>IFERROR(IF(#REF!=1,0,IF(#REF!&gt;=$M$5,QUOTIENT((#REF!-1),$M$3)*($K$5+$L$5),IF(#REF!&gt;=$M$4,QUOTIENT((#REF!-1),$M$3)*($K$4+$L$4),0))),"")</f>
        <v/>
      </c>
      <c r="F180" s="4" t="str">
        <f>IFERROR(IF(#REF!+#REF!&gt;$P$3,$P$3,#REF!+#REF!),"")</f>
        <v/>
      </c>
      <c r="G180" s="6" t="str">
        <f>IFERROR(IF(#REF!=1,#REF!,$G179+#REF!),"")</f>
        <v/>
      </c>
    </row>
    <row r="181" spans="2:7" x14ac:dyDescent="0.3">
      <c r="B181" s="2">
        <v>172</v>
      </c>
      <c r="C181" s="4" t="e">
        <f>IF(#REF!=0,1,$C180+1)</f>
        <v>#REF!</v>
      </c>
      <c r="D181" s="5" t="str">
        <f>IFERROR(IF(#REF!=1,0,IF(#REF!=2,$K$3,$K$3+IF(QUOTIENT(#REF!-1,$M$3)=0,0,QUOTIENT(#REF!-1,$M$3))*$L$3)),"")</f>
        <v/>
      </c>
      <c r="E181" s="2" t="str">
        <f>IFERROR(IF(#REF!=1,0,IF(#REF!&gt;=$M$5,QUOTIENT((#REF!-1),$M$3)*($K$5+$L$5),IF(#REF!&gt;=$M$4,QUOTIENT((#REF!-1),$M$3)*($K$4+$L$4),0))),"")</f>
        <v/>
      </c>
      <c r="F181" s="4" t="str">
        <f>IFERROR(IF(#REF!+#REF!&gt;$P$3,$P$3,#REF!+#REF!),"")</f>
        <v/>
      </c>
      <c r="G181" s="6" t="str">
        <f>IFERROR(IF(#REF!=1,#REF!,$G180+#REF!),"")</f>
        <v/>
      </c>
    </row>
    <row r="182" spans="2:7" x14ac:dyDescent="0.3">
      <c r="B182" s="2">
        <v>173</v>
      </c>
      <c r="C182" s="4" t="e">
        <f>IF(#REF!=0,1,$C181+1)</f>
        <v>#REF!</v>
      </c>
      <c r="D182" s="5" t="str">
        <f>IFERROR(IF(#REF!=1,0,IF(#REF!=2,$K$3,$K$3+IF(QUOTIENT(#REF!-1,$M$3)=0,0,QUOTIENT(#REF!-1,$M$3))*$L$3)),"")</f>
        <v/>
      </c>
      <c r="E182" s="2" t="str">
        <f>IFERROR(IF(#REF!=1,0,IF(#REF!&gt;=$M$5,QUOTIENT((#REF!-1),$M$3)*($K$5+$L$5),IF(#REF!&gt;=$M$4,QUOTIENT((#REF!-1),$M$3)*($K$4+$L$4),0))),"")</f>
        <v/>
      </c>
      <c r="F182" s="4" t="str">
        <f>IFERROR(IF(#REF!+#REF!&gt;$P$3,$P$3,#REF!+#REF!),"")</f>
        <v/>
      </c>
      <c r="G182" s="6" t="str">
        <f>IFERROR(IF(#REF!=1,#REF!,$G181+#REF!),"")</f>
        <v/>
      </c>
    </row>
    <row r="183" spans="2:7" x14ac:dyDescent="0.3">
      <c r="B183" s="2">
        <v>174</v>
      </c>
      <c r="C183" s="4" t="e">
        <f>IF(#REF!=0,1,$C182+1)</f>
        <v>#REF!</v>
      </c>
      <c r="D183" s="5" t="str">
        <f>IFERROR(IF(#REF!=1,0,IF(#REF!=2,$K$3,$K$3+IF(QUOTIENT(#REF!-1,$M$3)=0,0,QUOTIENT(#REF!-1,$M$3))*$L$3)),"")</f>
        <v/>
      </c>
      <c r="E183" s="2" t="str">
        <f>IFERROR(IF(#REF!=1,0,IF(#REF!&gt;=$M$5,QUOTIENT((#REF!-1),$M$3)*($K$5+$L$5),IF(#REF!&gt;=$M$4,QUOTIENT((#REF!-1),$M$3)*($K$4+$L$4),0))),"")</f>
        <v/>
      </c>
      <c r="F183" s="4" t="str">
        <f>IFERROR(IF(#REF!+#REF!&gt;$P$3,$P$3,#REF!+#REF!),"")</f>
        <v/>
      </c>
      <c r="G183" s="6" t="str">
        <f>IFERROR(IF(#REF!=1,#REF!,$G182+#REF!),"")</f>
        <v/>
      </c>
    </row>
    <row r="184" spans="2:7" x14ac:dyDescent="0.3">
      <c r="B184" s="2">
        <v>175</v>
      </c>
      <c r="C184" s="4" t="e">
        <f>IF(#REF!=0,1,$C183+1)</f>
        <v>#REF!</v>
      </c>
      <c r="D184" s="5" t="str">
        <f>IFERROR(IF(#REF!=1,0,IF(#REF!=2,$K$3,$K$3+IF(QUOTIENT(#REF!-1,$M$3)=0,0,QUOTIENT(#REF!-1,$M$3))*$L$3)),"")</f>
        <v/>
      </c>
      <c r="E184" s="2" t="str">
        <f>IFERROR(IF(#REF!=1,0,IF(#REF!&gt;=$M$5,QUOTIENT((#REF!-1),$M$3)*($K$5+$L$5),IF(#REF!&gt;=$M$4,QUOTIENT((#REF!-1),$M$3)*($K$4+$L$4),0))),"")</f>
        <v/>
      </c>
      <c r="F184" s="4" t="str">
        <f>IFERROR(IF(#REF!+#REF!&gt;$P$3,$P$3,#REF!+#REF!),"")</f>
        <v/>
      </c>
      <c r="G184" s="6" t="str">
        <f>IFERROR(IF(#REF!=1,#REF!,$G183+#REF!),"")</f>
        <v/>
      </c>
    </row>
    <row r="185" spans="2:7" x14ac:dyDescent="0.3">
      <c r="B185" s="2">
        <v>176</v>
      </c>
      <c r="C185" s="4" t="e">
        <f>IF(#REF!=0,1,$C184+1)</f>
        <v>#REF!</v>
      </c>
      <c r="D185" s="5" t="str">
        <f>IFERROR(IF(#REF!=1,0,IF(#REF!=2,$K$3,$K$3+IF(QUOTIENT(#REF!-1,$M$3)=0,0,QUOTIENT(#REF!-1,$M$3))*$L$3)),"")</f>
        <v/>
      </c>
      <c r="E185" s="2" t="str">
        <f>IFERROR(IF(#REF!=1,0,IF(#REF!&gt;=$M$5,QUOTIENT((#REF!-1),$M$3)*($K$5+$L$5),IF(#REF!&gt;=$M$4,QUOTIENT((#REF!-1),$M$3)*($K$4+$L$4),0))),"")</f>
        <v/>
      </c>
      <c r="F185" s="4" t="str">
        <f>IFERROR(IF(#REF!+#REF!&gt;$P$3,$P$3,#REF!+#REF!),"")</f>
        <v/>
      </c>
      <c r="G185" s="6" t="str">
        <f>IFERROR(IF(#REF!=1,#REF!,$G184+#REF!),"")</f>
        <v/>
      </c>
    </row>
    <row r="186" spans="2:7" x14ac:dyDescent="0.3">
      <c r="B186" s="2">
        <v>177</v>
      </c>
      <c r="C186" s="4" t="e">
        <f>IF(#REF!=0,1,$C185+1)</f>
        <v>#REF!</v>
      </c>
      <c r="D186" s="5" t="str">
        <f>IFERROR(IF(#REF!=1,0,IF(#REF!=2,$K$3,$K$3+IF(QUOTIENT(#REF!-1,$M$3)=0,0,QUOTIENT(#REF!-1,$M$3))*$L$3)),"")</f>
        <v/>
      </c>
      <c r="E186" s="2" t="str">
        <f>IFERROR(IF(#REF!=1,0,IF(#REF!&gt;=$M$5,QUOTIENT((#REF!-1),$M$3)*($K$5+$L$5),IF(#REF!&gt;=$M$4,QUOTIENT((#REF!-1),$M$3)*($K$4+$L$4),0))),"")</f>
        <v/>
      </c>
      <c r="F186" s="4" t="str">
        <f>IFERROR(IF(#REF!+#REF!&gt;$P$3,$P$3,#REF!+#REF!),"")</f>
        <v/>
      </c>
      <c r="G186" s="6" t="str">
        <f>IFERROR(IF(#REF!=1,#REF!,$G185+#REF!),"")</f>
        <v/>
      </c>
    </row>
    <row r="187" spans="2:7" x14ac:dyDescent="0.3">
      <c r="B187" s="2">
        <v>178</v>
      </c>
      <c r="C187" s="4" t="e">
        <f>IF(#REF!=0,1,$C186+1)</f>
        <v>#REF!</v>
      </c>
      <c r="D187" s="5" t="str">
        <f>IFERROR(IF(#REF!=1,0,IF(#REF!=2,$K$3,$K$3+IF(QUOTIENT(#REF!-1,$M$3)=0,0,QUOTIENT(#REF!-1,$M$3))*$L$3)),"")</f>
        <v/>
      </c>
      <c r="E187" s="2" t="str">
        <f>IFERROR(IF(#REF!=1,0,IF(#REF!&gt;=$M$5,QUOTIENT((#REF!-1),$M$3)*($K$5+$L$5),IF(#REF!&gt;=$M$4,QUOTIENT((#REF!-1),$M$3)*($K$4+$L$4),0))),"")</f>
        <v/>
      </c>
      <c r="F187" s="4" t="str">
        <f>IFERROR(IF(#REF!+#REF!&gt;$P$3,$P$3,#REF!+#REF!),"")</f>
        <v/>
      </c>
      <c r="G187" s="6" t="str">
        <f>IFERROR(IF(#REF!=1,#REF!,$G186+#REF!),"")</f>
        <v/>
      </c>
    </row>
    <row r="188" spans="2:7" x14ac:dyDescent="0.3">
      <c r="B188" s="2">
        <v>179</v>
      </c>
      <c r="C188" s="4" t="e">
        <f>IF(#REF!=0,1,$C187+1)</f>
        <v>#REF!</v>
      </c>
      <c r="D188" s="5" t="str">
        <f>IFERROR(IF(#REF!=1,0,IF(#REF!=2,$K$3,$K$3+IF(QUOTIENT(#REF!-1,$M$3)=0,0,QUOTIENT(#REF!-1,$M$3))*$L$3)),"")</f>
        <v/>
      </c>
      <c r="E188" s="2" t="str">
        <f>IFERROR(IF(#REF!=1,0,IF(#REF!&gt;=$M$5,QUOTIENT((#REF!-1),$M$3)*($K$5+$L$5),IF(#REF!&gt;=$M$4,QUOTIENT((#REF!-1),$M$3)*($K$4+$L$4),0))),"")</f>
        <v/>
      </c>
      <c r="F188" s="4" t="str">
        <f>IFERROR(IF(#REF!+#REF!&gt;$P$3,$P$3,#REF!+#REF!),"")</f>
        <v/>
      </c>
      <c r="G188" s="6" t="str">
        <f>IFERROR(IF(#REF!=1,#REF!,$G187+#REF!),"")</f>
        <v/>
      </c>
    </row>
    <row r="189" spans="2:7" x14ac:dyDescent="0.3">
      <c r="B189" s="2">
        <v>180</v>
      </c>
      <c r="C189" s="4" t="e">
        <f>IF(#REF!=0,1,$C188+1)</f>
        <v>#REF!</v>
      </c>
      <c r="D189" s="5" t="str">
        <f>IFERROR(IF(#REF!=1,0,IF(#REF!=2,$K$3,$K$3+IF(QUOTIENT(#REF!-1,$M$3)=0,0,QUOTIENT(#REF!-1,$M$3))*$L$3)),"")</f>
        <v/>
      </c>
      <c r="E189" s="2" t="str">
        <f>IFERROR(IF(#REF!=1,0,IF(#REF!&gt;=$M$5,QUOTIENT((#REF!-1),$M$3)*($K$5+$L$5),IF(#REF!&gt;=$M$4,QUOTIENT((#REF!-1),$M$3)*($K$4+$L$4),0))),"")</f>
        <v/>
      </c>
      <c r="F189" s="4" t="str">
        <f>IFERROR(IF(#REF!+#REF!&gt;$P$3,$P$3,#REF!+#REF!),"")</f>
        <v/>
      </c>
      <c r="G189" s="6" t="str">
        <f>IFERROR(IF(#REF!=1,#REF!,$G188+#REF!),"")</f>
        <v/>
      </c>
    </row>
    <row r="190" spans="2:7" x14ac:dyDescent="0.3">
      <c r="B190" s="2">
        <v>181</v>
      </c>
      <c r="C190" s="4" t="e">
        <f>IF(#REF!=0,1,$C189+1)</f>
        <v>#REF!</v>
      </c>
      <c r="D190" s="5" t="str">
        <f>IFERROR(IF(#REF!=1,0,IF(#REF!=2,$K$3,$K$3+IF(QUOTIENT(#REF!-1,$M$3)=0,0,QUOTIENT(#REF!-1,$M$3))*$L$3)),"")</f>
        <v/>
      </c>
      <c r="E190" s="2" t="str">
        <f>IFERROR(IF(#REF!=1,0,IF(#REF!&gt;=$M$5,QUOTIENT((#REF!-1),$M$3)*($K$5+$L$5),IF(#REF!&gt;=$M$4,QUOTIENT((#REF!-1),$M$3)*($K$4+$L$4),0))),"")</f>
        <v/>
      </c>
      <c r="F190" s="4" t="str">
        <f>IFERROR(IF(#REF!+#REF!&gt;$P$3,$P$3,#REF!+#REF!),"")</f>
        <v/>
      </c>
      <c r="G190" s="6" t="str">
        <f>IFERROR(IF(#REF!=1,#REF!,$G189+#REF!),"")</f>
        <v/>
      </c>
    </row>
    <row r="191" spans="2:7" x14ac:dyDescent="0.3">
      <c r="B191" s="2">
        <v>182</v>
      </c>
      <c r="C191" s="4" t="e">
        <f>IF(#REF!=0,1,$C190+1)</f>
        <v>#REF!</v>
      </c>
      <c r="D191" s="5" t="str">
        <f>IFERROR(IF(#REF!=1,0,IF(#REF!=2,$K$3,$K$3+IF(QUOTIENT(#REF!-1,$M$3)=0,0,QUOTIENT(#REF!-1,$M$3))*$L$3)),"")</f>
        <v/>
      </c>
      <c r="E191" s="2" t="str">
        <f>IFERROR(IF(#REF!=1,0,IF(#REF!&gt;=$M$5,QUOTIENT((#REF!-1),$M$3)*($K$5+$L$5),IF(#REF!&gt;=$M$4,QUOTIENT((#REF!-1),$M$3)*($K$4+$L$4),0))),"")</f>
        <v/>
      </c>
      <c r="F191" s="4" t="str">
        <f>IFERROR(IF(#REF!+#REF!&gt;$P$3,$P$3,#REF!+#REF!),"")</f>
        <v/>
      </c>
      <c r="G191" s="6" t="str">
        <f>IFERROR(IF(#REF!=1,#REF!,$G190+#REF!),"")</f>
        <v/>
      </c>
    </row>
    <row r="192" spans="2:7" x14ac:dyDescent="0.3">
      <c r="B192" s="2">
        <v>183</v>
      </c>
      <c r="C192" s="4" t="e">
        <f>IF(#REF!=0,1,$C191+1)</f>
        <v>#REF!</v>
      </c>
      <c r="D192" s="5" t="str">
        <f>IFERROR(IF(#REF!=1,0,IF(#REF!=2,$K$3,$K$3+IF(QUOTIENT(#REF!-1,$M$3)=0,0,QUOTIENT(#REF!-1,$M$3))*$L$3)),"")</f>
        <v/>
      </c>
      <c r="E192" s="2" t="str">
        <f>IFERROR(IF(#REF!=1,0,IF(#REF!&gt;=$M$5,QUOTIENT((#REF!-1),$M$3)*($K$5+$L$5),IF(#REF!&gt;=$M$4,QUOTIENT((#REF!-1),$M$3)*($K$4+$L$4),0))),"")</f>
        <v/>
      </c>
      <c r="F192" s="4" t="str">
        <f>IFERROR(IF(#REF!+#REF!&gt;$P$3,$P$3,#REF!+#REF!),"")</f>
        <v/>
      </c>
      <c r="G192" s="6" t="str">
        <f>IFERROR(IF(#REF!=1,#REF!,$G191+#REF!),"")</f>
        <v/>
      </c>
    </row>
    <row r="193" spans="2:7" x14ac:dyDescent="0.3">
      <c r="B193" s="2">
        <v>184</v>
      </c>
      <c r="C193" s="4" t="e">
        <f>IF(#REF!=0,1,$C192+1)</f>
        <v>#REF!</v>
      </c>
      <c r="D193" s="5" t="str">
        <f>IFERROR(IF(#REF!=1,0,IF(#REF!=2,$K$3,$K$3+IF(QUOTIENT(#REF!-1,$M$3)=0,0,QUOTIENT(#REF!-1,$M$3))*$L$3)),"")</f>
        <v/>
      </c>
      <c r="E193" s="2" t="str">
        <f>IFERROR(IF(#REF!=1,0,IF(#REF!&gt;=$M$5,QUOTIENT((#REF!-1),$M$3)*($K$5+$L$5),IF(#REF!&gt;=$M$4,QUOTIENT((#REF!-1),$M$3)*($K$4+$L$4),0))),"")</f>
        <v/>
      </c>
      <c r="F193" s="4" t="str">
        <f>IFERROR(IF(#REF!+#REF!&gt;$P$3,$P$3,#REF!+#REF!),"")</f>
        <v/>
      </c>
      <c r="G193" s="6" t="str">
        <f>IFERROR(IF(#REF!=1,#REF!,$G192+#REF!),"")</f>
        <v/>
      </c>
    </row>
    <row r="194" spans="2:7" x14ac:dyDescent="0.3">
      <c r="B194" s="2">
        <v>185</v>
      </c>
      <c r="C194" s="4" t="e">
        <f>IF(#REF!=0,1,$C193+1)</f>
        <v>#REF!</v>
      </c>
      <c r="D194" s="5" t="str">
        <f>IFERROR(IF(#REF!=1,0,IF(#REF!=2,$K$3,$K$3+IF(QUOTIENT(#REF!-1,$M$3)=0,0,QUOTIENT(#REF!-1,$M$3))*$L$3)),"")</f>
        <v/>
      </c>
      <c r="E194" s="2" t="str">
        <f>IFERROR(IF(#REF!=1,0,IF(#REF!&gt;=$M$5,QUOTIENT((#REF!-1),$M$3)*($K$5+$L$5),IF(#REF!&gt;=$M$4,QUOTIENT((#REF!-1),$M$3)*($K$4+$L$4),0))),"")</f>
        <v/>
      </c>
      <c r="F194" s="4" t="str">
        <f>IFERROR(IF(#REF!+#REF!&gt;$P$3,$P$3,#REF!+#REF!),"")</f>
        <v/>
      </c>
      <c r="G194" s="6" t="str">
        <f>IFERROR(IF(#REF!=1,#REF!,$G193+#REF!),"")</f>
        <v/>
      </c>
    </row>
    <row r="195" spans="2:7" x14ac:dyDescent="0.3">
      <c r="B195" s="2">
        <v>186</v>
      </c>
      <c r="C195" s="4" t="e">
        <f>IF(#REF!=0,1,$C194+1)</f>
        <v>#REF!</v>
      </c>
      <c r="D195" s="5" t="str">
        <f>IFERROR(IF(#REF!=1,0,IF(#REF!=2,$K$3,$K$3+IF(QUOTIENT(#REF!-1,$M$3)=0,0,QUOTIENT(#REF!-1,$M$3))*$L$3)),"")</f>
        <v/>
      </c>
      <c r="E195" s="2" t="str">
        <f>IFERROR(IF(#REF!=1,0,IF(#REF!&gt;=$M$5,QUOTIENT((#REF!-1),$M$3)*($K$5+$L$5),IF(#REF!&gt;=$M$4,QUOTIENT((#REF!-1),$M$3)*($K$4+$L$4),0))),"")</f>
        <v/>
      </c>
      <c r="F195" s="4" t="str">
        <f>IFERROR(IF(#REF!+#REF!&gt;$P$3,$P$3,#REF!+#REF!),"")</f>
        <v/>
      </c>
      <c r="G195" s="6" t="str">
        <f>IFERROR(IF(#REF!=1,#REF!,$G194+#REF!),"")</f>
        <v/>
      </c>
    </row>
    <row r="196" spans="2:7" x14ac:dyDescent="0.3">
      <c r="B196" s="2">
        <v>187</v>
      </c>
      <c r="C196" s="4" t="e">
        <f>IF(#REF!=0,1,$C195+1)</f>
        <v>#REF!</v>
      </c>
      <c r="D196" s="5" t="str">
        <f>IFERROR(IF(#REF!=1,0,IF(#REF!=2,$K$3,$K$3+IF(QUOTIENT(#REF!-1,$M$3)=0,0,QUOTIENT(#REF!-1,$M$3))*$L$3)),"")</f>
        <v/>
      </c>
      <c r="E196" s="2" t="str">
        <f>IFERROR(IF(#REF!=1,0,IF(#REF!&gt;=$M$5,QUOTIENT((#REF!-1),$M$3)*($K$5+$L$5),IF(#REF!&gt;=$M$4,QUOTIENT((#REF!-1),$M$3)*($K$4+$L$4),0))),"")</f>
        <v/>
      </c>
      <c r="F196" s="4" t="str">
        <f>IFERROR(IF(#REF!+#REF!&gt;$P$3,$P$3,#REF!+#REF!),"")</f>
        <v/>
      </c>
      <c r="G196" s="6" t="str">
        <f>IFERROR(IF(#REF!=1,#REF!,$G195+#REF!),"")</f>
        <v/>
      </c>
    </row>
    <row r="197" spans="2:7" x14ac:dyDescent="0.3">
      <c r="B197" s="2">
        <v>188</v>
      </c>
      <c r="C197" s="4" t="e">
        <f>IF(#REF!=0,1,$C196+1)</f>
        <v>#REF!</v>
      </c>
      <c r="D197" s="5" t="str">
        <f>IFERROR(IF(#REF!=1,0,IF(#REF!=2,$K$3,$K$3+IF(QUOTIENT(#REF!-1,$M$3)=0,0,QUOTIENT(#REF!-1,$M$3))*$L$3)),"")</f>
        <v/>
      </c>
      <c r="E197" s="2" t="str">
        <f>IFERROR(IF(#REF!=1,0,IF(#REF!&gt;=$M$5,QUOTIENT((#REF!-1),$M$3)*($K$5+$L$5),IF(#REF!&gt;=$M$4,QUOTIENT((#REF!-1),$M$3)*($K$4+$L$4),0))),"")</f>
        <v/>
      </c>
      <c r="F197" s="4" t="str">
        <f>IFERROR(IF(#REF!+#REF!&gt;$P$3,$P$3,#REF!+#REF!),"")</f>
        <v/>
      </c>
      <c r="G197" s="6" t="str">
        <f>IFERROR(IF(#REF!=1,#REF!,$G196+#REF!),"")</f>
        <v/>
      </c>
    </row>
    <row r="198" spans="2:7" x14ac:dyDescent="0.3">
      <c r="B198" s="2">
        <v>189</v>
      </c>
      <c r="C198" s="4" t="e">
        <f>IF(#REF!=0,1,$C197+1)</f>
        <v>#REF!</v>
      </c>
      <c r="D198" s="5" t="str">
        <f>IFERROR(IF(#REF!=1,0,IF(#REF!=2,$K$3,$K$3+IF(QUOTIENT(#REF!-1,$M$3)=0,0,QUOTIENT(#REF!-1,$M$3))*$L$3)),"")</f>
        <v/>
      </c>
      <c r="E198" s="2" t="str">
        <f>IFERROR(IF(#REF!=1,0,IF(#REF!&gt;=$M$5,QUOTIENT((#REF!-1),$M$3)*($K$5+$L$5),IF(#REF!&gt;=$M$4,QUOTIENT((#REF!-1),$M$3)*($K$4+$L$4),0))),"")</f>
        <v/>
      </c>
      <c r="F198" s="4" t="str">
        <f>IFERROR(IF(#REF!+#REF!&gt;$P$3,$P$3,#REF!+#REF!),"")</f>
        <v/>
      </c>
      <c r="G198" s="6" t="str">
        <f>IFERROR(IF(#REF!=1,#REF!,$G197+#REF!),"")</f>
        <v/>
      </c>
    </row>
    <row r="199" spans="2:7" x14ac:dyDescent="0.3">
      <c r="B199" s="2">
        <v>190</v>
      </c>
      <c r="C199" s="4" t="e">
        <f>IF(#REF!=0,1,$C198+1)</f>
        <v>#REF!</v>
      </c>
      <c r="D199" s="5" t="str">
        <f>IFERROR(IF(#REF!=1,0,IF(#REF!=2,$K$3,$K$3+IF(QUOTIENT(#REF!-1,$M$3)=0,0,QUOTIENT(#REF!-1,$M$3))*$L$3)),"")</f>
        <v/>
      </c>
      <c r="E199" s="2" t="str">
        <f>IFERROR(IF(#REF!=1,0,IF(#REF!&gt;=$M$5,QUOTIENT((#REF!-1),$M$3)*($K$5+$L$5),IF(#REF!&gt;=$M$4,QUOTIENT((#REF!-1),$M$3)*($K$4+$L$4),0))),"")</f>
        <v/>
      </c>
      <c r="F199" s="4" t="str">
        <f>IFERROR(IF(#REF!+#REF!&gt;$P$3,$P$3,#REF!+#REF!),"")</f>
        <v/>
      </c>
      <c r="G199" s="6" t="str">
        <f>IFERROR(IF(#REF!=1,#REF!,$G198+#REF!),"")</f>
        <v/>
      </c>
    </row>
    <row r="200" spans="2:7" x14ac:dyDescent="0.3">
      <c r="B200" s="2">
        <v>191</v>
      </c>
      <c r="C200" s="4" t="e">
        <f>IF(#REF!=0,1,$C199+1)</f>
        <v>#REF!</v>
      </c>
      <c r="D200" s="5" t="str">
        <f>IFERROR(IF(#REF!=1,0,IF(#REF!=2,$K$3,$K$3+IF(QUOTIENT(#REF!-1,$M$3)=0,0,QUOTIENT(#REF!-1,$M$3))*$L$3)),"")</f>
        <v/>
      </c>
      <c r="E200" s="2" t="str">
        <f>IFERROR(IF(#REF!=1,0,IF(#REF!&gt;=$M$5,QUOTIENT((#REF!-1),$M$3)*($K$5+$L$5),IF(#REF!&gt;=$M$4,QUOTIENT((#REF!-1),$M$3)*($K$4+$L$4),0))),"")</f>
        <v/>
      </c>
      <c r="F200" s="4" t="str">
        <f>IFERROR(IF(#REF!+#REF!&gt;$P$3,$P$3,#REF!+#REF!),"")</f>
        <v/>
      </c>
      <c r="G200" s="6" t="str">
        <f>IFERROR(IF(#REF!=1,#REF!,$G199+#REF!),"")</f>
        <v/>
      </c>
    </row>
    <row r="201" spans="2:7" x14ac:dyDescent="0.3">
      <c r="B201" s="2">
        <v>192</v>
      </c>
      <c r="C201" s="4" t="e">
        <f>IF(#REF!=0,1,$C200+1)</f>
        <v>#REF!</v>
      </c>
      <c r="D201" s="5" t="str">
        <f>IFERROR(IF(#REF!=1,0,IF(#REF!=2,$K$3,$K$3+IF(QUOTIENT(#REF!-1,$M$3)=0,0,QUOTIENT(#REF!-1,$M$3))*$L$3)),"")</f>
        <v/>
      </c>
      <c r="E201" s="2" t="str">
        <f>IFERROR(IF(#REF!=1,0,IF(#REF!&gt;=$M$5,QUOTIENT((#REF!-1),$M$3)*($K$5+$L$5),IF(#REF!&gt;=$M$4,QUOTIENT((#REF!-1),$M$3)*($K$4+$L$4),0))),"")</f>
        <v/>
      </c>
      <c r="F201" s="4" t="str">
        <f>IFERROR(IF(#REF!+#REF!&gt;$P$3,$P$3,#REF!+#REF!),"")</f>
        <v/>
      </c>
      <c r="G201" s="6" t="str">
        <f>IFERROR(IF(#REF!=1,#REF!,$G200+#REF!),"")</f>
        <v/>
      </c>
    </row>
    <row r="202" spans="2:7" x14ac:dyDescent="0.3">
      <c r="B202" s="2">
        <v>193</v>
      </c>
      <c r="C202" s="4" t="e">
        <f>IF(#REF!=0,1,$C201+1)</f>
        <v>#REF!</v>
      </c>
      <c r="D202" s="5" t="str">
        <f>IFERROR(IF(#REF!=1,0,IF(#REF!=2,$K$3,$K$3+IF(QUOTIENT(#REF!-1,$M$3)=0,0,QUOTIENT(#REF!-1,$M$3))*$L$3)),"")</f>
        <v/>
      </c>
      <c r="E202" s="2" t="str">
        <f>IFERROR(IF(#REF!=1,0,IF(#REF!&gt;=$M$5,QUOTIENT((#REF!-1),$M$3)*($K$5+$L$5),IF(#REF!&gt;=$M$4,QUOTIENT((#REF!-1),$M$3)*($K$4+$L$4),0))),"")</f>
        <v/>
      </c>
      <c r="F202" s="4" t="str">
        <f>IFERROR(IF(#REF!+#REF!&gt;$P$3,$P$3,#REF!+#REF!),"")</f>
        <v/>
      </c>
      <c r="G202" s="6" t="str">
        <f>IFERROR(IF(#REF!=1,#REF!,$G201+#REF!),"")</f>
        <v/>
      </c>
    </row>
    <row r="203" spans="2:7" x14ac:dyDescent="0.3">
      <c r="B203" s="2">
        <v>194</v>
      </c>
      <c r="C203" s="4" t="e">
        <f>IF(#REF!=0,1,$C202+1)</f>
        <v>#REF!</v>
      </c>
      <c r="D203" s="5" t="str">
        <f>IFERROR(IF(#REF!=1,0,IF(#REF!=2,$K$3,$K$3+IF(QUOTIENT(#REF!-1,$M$3)=0,0,QUOTIENT(#REF!-1,$M$3))*$L$3)),"")</f>
        <v/>
      </c>
      <c r="E203" s="2" t="str">
        <f>IFERROR(IF(#REF!=1,0,IF(#REF!&gt;=$M$5,QUOTIENT((#REF!-1),$M$3)*($K$5+$L$5),IF(#REF!&gt;=$M$4,QUOTIENT((#REF!-1),$M$3)*($K$4+$L$4),0))),"")</f>
        <v/>
      </c>
      <c r="F203" s="4" t="str">
        <f>IFERROR(IF(#REF!+#REF!&gt;$P$3,$P$3,#REF!+#REF!),"")</f>
        <v/>
      </c>
      <c r="G203" s="6" t="str">
        <f>IFERROR(IF(#REF!=1,#REF!,$G202+#REF!),"")</f>
        <v/>
      </c>
    </row>
    <row r="204" spans="2:7" x14ac:dyDescent="0.3">
      <c r="B204" s="2">
        <v>195</v>
      </c>
      <c r="C204" s="4" t="e">
        <f>IF(#REF!=0,1,$C203+1)</f>
        <v>#REF!</v>
      </c>
      <c r="D204" s="5" t="str">
        <f>IFERROR(IF(#REF!=1,0,IF(#REF!=2,$K$3,$K$3+IF(QUOTIENT(#REF!-1,$M$3)=0,0,QUOTIENT(#REF!-1,$M$3))*$L$3)),"")</f>
        <v/>
      </c>
      <c r="E204" s="2" t="str">
        <f>IFERROR(IF(#REF!=1,0,IF(#REF!&gt;=$M$5,QUOTIENT((#REF!-1),$M$3)*($K$5+$L$5),IF(#REF!&gt;=$M$4,QUOTIENT((#REF!-1),$M$3)*($K$4+$L$4),0))),"")</f>
        <v/>
      </c>
      <c r="F204" s="4" t="str">
        <f>IFERROR(IF(#REF!+#REF!&gt;$P$3,$P$3,#REF!+#REF!),"")</f>
        <v/>
      </c>
      <c r="G204" s="6" t="str">
        <f>IFERROR(IF(#REF!=1,#REF!,$G203+#REF!),"")</f>
        <v/>
      </c>
    </row>
    <row r="205" spans="2:7" x14ac:dyDescent="0.3">
      <c r="B205" s="2">
        <v>196</v>
      </c>
      <c r="C205" s="4" t="e">
        <f>IF(#REF!=0,1,$C204+1)</f>
        <v>#REF!</v>
      </c>
      <c r="D205" s="5" t="str">
        <f>IFERROR(IF(#REF!=1,0,IF(#REF!=2,$K$3,$K$3+IF(QUOTIENT(#REF!-1,$M$3)=0,0,QUOTIENT(#REF!-1,$M$3))*$L$3)),"")</f>
        <v/>
      </c>
      <c r="E205" s="2" t="str">
        <f>IFERROR(IF(#REF!=1,0,IF(#REF!&gt;=$M$5,QUOTIENT((#REF!-1),$M$3)*($K$5+$L$5),IF(#REF!&gt;=$M$4,QUOTIENT((#REF!-1),$M$3)*($K$4+$L$4),0))),"")</f>
        <v/>
      </c>
      <c r="F205" s="4" t="str">
        <f>IFERROR(IF(#REF!+#REF!&gt;$P$3,$P$3,#REF!+#REF!),"")</f>
        <v/>
      </c>
      <c r="G205" s="6" t="str">
        <f>IFERROR(IF(#REF!=1,#REF!,$G204+#REF!),"")</f>
        <v/>
      </c>
    </row>
    <row r="206" spans="2:7" x14ac:dyDescent="0.3">
      <c r="B206" s="2">
        <v>197</v>
      </c>
      <c r="C206" s="4" t="e">
        <f>IF(#REF!=0,1,$C205+1)</f>
        <v>#REF!</v>
      </c>
      <c r="D206" s="5" t="str">
        <f>IFERROR(IF(#REF!=1,0,IF(#REF!=2,$K$3,$K$3+IF(QUOTIENT(#REF!-1,$M$3)=0,0,QUOTIENT(#REF!-1,$M$3))*$L$3)),"")</f>
        <v/>
      </c>
      <c r="E206" s="2" t="str">
        <f>IFERROR(IF(#REF!=1,0,IF(#REF!&gt;=$M$5,QUOTIENT((#REF!-1),$M$3)*($K$5+$L$5),IF(#REF!&gt;=$M$4,QUOTIENT((#REF!-1),$M$3)*($K$4+$L$4),0))),"")</f>
        <v/>
      </c>
      <c r="F206" s="4" t="str">
        <f>IFERROR(IF(#REF!+#REF!&gt;$P$3,$P$3,#REF!+#REF!),"")</f>
        <v/>
      </c>
      <c r="G206" s="6" t="str">
        <f>IFERROR(IF(#REF!=1,#REF!,$G205+#REF!),"")</f>
        <v/>
      </c>
    </row>
    <row r="207" spans="2:7" x14ac:dyDescent="0.3">
      <c r="B207" s="2">
        <v>198</v>
      </c>
      <c r="C207" s="4" t="e">
        <f>IF(#REF!=0,1,$C206+1)</f>
        <v>#REF!</v>
      </c>
      <c r="D207" s="5" t="str">
        <f>IFERROR(IF(#REF!=1,0,IF(#REF!=2,$K$3,$K$3+IF(QUOTIENT(#REF!-1,$M$3)=0,0,QUOTIENT(#REF!-1,$M$3))*$L$3)),"")</f>
        <v/>
      </c>
      <c r="E207" s="2" t="str">
        <f>IFERROR(IF(#REF!=1,0,IF(#REF!&gt;=$M$5,QUOTIENT((#REF!-1),$M$3)*($K$5+$L$5),IF(#REF!&gt;=$M$4,QUOTIENT((#REF!-1),$M$3)*($K$4+$L$4),0))),"")</f>
        <v/>
      </c>
      <c r="F207" s="4" t="str">
        <f>IFERROR(IF(#REF!+#REF!&gt;$P$3,$P$3,#REF!+#REF!),"")</f>
        <v/>
      </c>
      <c r="G207" s="6" t="str">
        <f>IFERROR(IF(#REF!=1,#REF!,$G206+#REF!),"")</f>
        <v/>
      </c>
    </row>
    <row r="208" spans="2:7" x14ac:dyDescent="0.3">
      <c r="B208" s="2">
        <v>199</v>
      </c>
      <c r="C208" s="4" t="e">
        <f>IF(#REF!=0,1,$C207+1)</f>
        <v>#REF!</v>
      </c>
      <c r="D208" s="5" t="str">
        <f>IFERROR(IF(#REF!=1,0,IF(#REF!=2,$K$3,$K$3+IF(QUOTIENT(#REF!-1,$M$3)=0,0,QUOTIENT(#REF!-1,$M$3))*$L$3)),"")</f>
        <v/>
      </c>
      <c r="E208" s="2" t="str">
        <f>IFERROR(IF(#REF!=1,0,IF(#REF!&gt;=$M$5,QUOTIENT((#REF!-1),$M$3)*($K$5+$L$5),IF(#REF!&gt;=$M$4,QUOTIENT((#REF!-1),$M$3)*($K$4+$L$4),0))),"")</f>
        <v/>
      </c>
      <c r="F208" s="4" t="str">
        <f>IFERROR(IF(#REF!+#REF!&gt;$P$3,$P$3,#REF!+#REF!),"")</f>
        <v/>
      </c>
      <c r="G208" s="6" t="str">
        <f>IFERROR(IF(#REF!=1,#REF!,$G207+#REF!),"")</f>
        <v/>
      </c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workbookViewId="0">
      <selection activeCell="D19" sqref="D19"/>
    </sheetView>
  </sheetViews>
  <sheetFormatPr defaultRowHeight="16.5" x14ac:dyDescent="0.3"/>
  <cols>
    <col min="2" max="2" width="20.625" customWidth="1"/>
  </cols>
  <sheetData>
    <row r="2" spans="1:6" x14ac:dyDescent="0.3">
      <c r="B2" t="s">
        <v>41</v>
      </c>
      <c r="F2" t="s">
        <v>94</v>
      </c>
    </row>
    <row r="4" spans="1:6" x14ac:dyDescent="0.3">
      <c r="A4" t="s">
        <v>47</v>
      </c>
      <c r="B4" t="s">
        <v>62</v>
      </c>
      <c r="F4" t="s">
        <v>95</v>
      </c>
    </row>
    <row r="5" spans="1:6" x14ac:dyDescent="0.3">
      <c r="B5" t="s">
        <v>42</v>
      </c>
      <c r="F5" t="s">
        <v>102</v>
      </c>
    </row>
    <row r="6" spans="1:6" x14ac:dyDescent="0.3">
      <c r="B6" t="s">
        <v>43</v>
      </c>
      <c r="F6" t="s">
        <v>96</v>
      </c>
    </row>
    <row r="7" spans="1:6" x14ac:dyDescent="0.3">
      <c r="B7" t="s">
        <v>45</v>
      </c>
      <c r="F7" t="s">
        <v>103</v>
      </c>
    </row>
    <row r="8" spans="1:6" x14ac:dyDescent="0.3">
      <c r="B8" t="s">
        <v>44</v>
      </c>
    </row>
    <row r="9" spans="1:6" x14ac:dyDescent="0.3">
      <c r="B9" t="s">
        <v>50</v>
      </c>
      <c r="F9" t="s">
        <v>97</v>
      </c>
    </row>
    <row r="10" spans="1:6" x14ac:dyDescent="0.3">
      <c r="F10" t="s">
        <v>100</v>
      </c>
    </row>
    <row r="11" spans="1:6" x14ac:dyDescent="0.3">
      <c r="A11" t="s">
        <v>48</v>
      </c>
      <c r="B11" t="s">
        <v>46</v>
      </c>
      <c r="F11" t="s">
        <v>101</v>
      </c>
    </row>
    <row r="12" spans="1:6" x14ac:dyDescent="0.3">
      <c r="B12" t="s">
        <v>49</v>
      </c>
      <c r="F12" t="s">
        <v>99</v>
      </c>
    </row>
    <row r="13" spans="1:6" x14ac:dyDescent="0.3">
      <c r="B13" t="s">
        <v>51</v>
      </c>
      <c r="F13" t="s">
        <v>98</v>
      </c>
    </row>
    <row r="14" spans="1:6" x14ac:dyDescent="0.3">
      <c r="B14" t="s">
        <v>52</v>
      </c>
    </row>
    <row r="15" spans="1:6" x14ac:dyDescent="0.3">
      <c r="B15" t="s">
        <v>53</v>
      </c>
    </row>
    <row r="16" spans="1:6" x14ac:dyDescent="0.3">
      <c r="B16" t="s">
        <v>54</v>
      </c>
    </row>
    <row r="17" spans="1:2" x14ac:dyDescent="0.3">
      <c r="B17" t="s">
        <v>55</v>
      </c>
    </row>
    <row r="19" spans="1:2" x14ac:dyDescent="0.3">
      <c r="A19" t="s">
        <v>56</v>
      </c>
      <c r="B19" t="s">
        <v>59</v>
      </c>
    </row>
    <row r="20" spans="1:2" x14ac:dyDescent="0.3">
      <c r="B20" t="s">
        <v>57</v>
      </c>
    </row>
    <row r="21" spans="1:2" x14ac:dyDescent="0.3">
      <c r="B21" t="s">
        <v>58</v>
      </c>
    </row>
    <row r="22" spans="1:2" x14ac:dyDescent="0.3">
      <c r="B22" t="s">
        <v>60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K13" sqref="K13"/>
    </sheetView>
  </sheetViews>
  <sheetFormatPr defaultRowHeight="16.5" x14ac:dyDescent="0.3"/>
  <cols>
    <col min="3" max="3" width="18.625" customWidth="1"/>
  </cols>
  <sheetData>
    <row r="3" spans="2:9" x14ac:dyDescent="0.3">
      <c r="D3" s="57" t="s">
        <v>87</v>
      </c>
      <c r="E3" s="57"/>
      <c r="F3" s="57"/>
      <c r="G3" s="57"/>
      <c r="H3" s="57"/>
    </row>
    <row r="4" spans="2:9" x14ac:dyDescent="0.3">
      <c r="B4" s="2" t="s">
        <v>69</v>
      </c>
      <c r="C4" s="2" t="s">
        <v>70</v>
      </c>
      <c r="D4" s="2" t="s">
        <v>89</v>
      </c>
      <c r="E4" s="2" t="s">
        <v>90</v>
      </c>
      <c r="F4" s="2" t="s">
        <v>91</v>
      </c>
      <c r="G4" s="2" t="s">
        <v>92</v>
      </c>
      <c r="H4" s="2" t="s">
        <v>93</v>
      </c>
      <c r="I4" s="2" t="s">
        <v>88</v>
      </c>
    </row>
    <row r="5" spans="2:9" x14ac:dyDescent="0.3">
      <c r="B5" s="2">
        <v>1</v>
      </c>
      <c r="C5" s="2" t="s">
        <v>71</v>
      </c>
      <c r="D5" s="12">
        <v>0.05</v>
      </c>
      <c r="E5" s="12">
        <v>0.05</v>
      </c>
      <c r="F5" s="12">
        <v>0.05</v>
      </c>
      <c r="G5" s="12">
        <v>0.05</v>
      </c>
      <c r="H5" s="12">
        <v>0.05</v>
      </c>
      <c r="I5" s="13">
        <f>SUM(표2[[#This Row],[1]:[5]])</f>
        <v>0.25</v>
      </c>
    </row>
    <row r="6" spans="2:9" x14ac:dyDescent="0.3">
      <c r="B6" s="2">
        <v>2</v>
      </c>
      <c r="C6" s="2" t="s">
        <v>72</v>
      </c>
      <c r="D6" s="12">
        <v>0.05</v>
      </c>
      <c r="E6" s="12">
        <v>0.05</v>
      </c>
      <c r="F6" s="12">
        <v>0.05</v>
      </c>
      <c r="G6" s="12">
        <v>0.05</v>
      </c>
      <c r="H6" s="12">
        <v>0.05</v>
      </c>
      <c r="I6" s="13">
        <f>SUM(표2[[#This Row],[1]:[5]])</f>
        <v>0.25</v>
      </c>
    </row>
    <row r="7" spans="2:9" x14ac:dyDescent="0.3">
      <c r="B7" s="2">
        <v>3</v>
      </c>
      <c r="C7" s="2" t="s">
        <v>73</v>
      </c>
      <c r="D7" s="12">
        <v>0.02</v>
      </c>
      <c r="E7" s="12">
        <v>0.02</v>
      </c>
      <c r="F7" s="12">
        <v>0.02</v>
      </c>
      <c r="G7" s="12">
        <v>0.02</v>
      </c>
      <c r="H7" s="12">
        <v>0.02</v>
      </c>
      <c r="I7" s="13">
        <f>SUM(표2[[#This Row],[1]:[5]])</f>
        <v>0.1</v>
      </c>
    </row>
    <row r="8" spans="2:9" x14ac:dyDescent="0.3">
      <c r="B8" s="2">
        <v>4</v>
      </c>
      <c r="C8" s="2" t="s">
        <v>74</v>
      </c>
      <c r="D8" s="12">
        <v>0.05</v>
      </c>
      <c r="E8" s="12">
        <v>0.05</v>
      </c>
      <c r="F8" s="12">
        <v>0.05</v>
      </c>
      <c r="G8" s="12">
        <v>0.05</v>
      </c>
      <c r="H8" s="12">
        <v>0.05</v>
      </c>
      <c r="I8" s="13">
        <f>SUM(표2[[#This Row],[1]:[5]])</f>
        <v>0.25</v>
      </c>
    </row>
    <row r="9" spans="2:9" x14ac:dyDescent="0.3">
      <c r="B9" s="2">
        <v>5</v>
      </c>
      <c r="C9" s="2" t="s">
        <v>75</v>
      </c>
      <c r="D9" s="12">
        <v>0.1</v>
      </c>
      <c r="E9" s="12">
        <v>0.1</v>
      </c>
      <c r="F9" s="12">
        <v>0.1</v>
      </c>
      <c r="G9" s="12">
        <v>0.1</v>
      </c>
      <c r="H9" s="12">
        <v>0.1</v>
      </c>
      <c r="I9" s="13">
        <f>SUM(표2[[#This Row],[1]:[5]])</f>
        <v>0.5</v>
      </c>
    </row>
    <row r="10" spans="2:9" x14ac:dyDescent="0.3">
      <c r="B10" s="2">
        <v>6</v>
      </c>
      <c r="C10" s="2" t="s">
        <v>76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13">
        <f>SUM(표2[[#This Row],[1]:[5]])</f>
        <v>2</v>
      </c>
    </row>
    <row r="11" spans="2:9" x14ac:dyDescent="0.3">
      <c r="B11" s="2">
        <v>7</v>
      </c>
      <c r="C11" s="2" t="s">
        <v>77</v>
      </c>
      <c r="D11" s="12">
        <v>0.01</v>
      </c>
      <c r="E11" s="12">
        <v>0.01</v>
      </c>
      <c r="F11" s="12">
        <v>0.01</v>
      </c>
      <c r="G11" s="12">
        <v>0.01</v>
      </c>
      <c r="H11" s="12">
        <v>0.01</v>
      </c>
      <c r="I11" s="13">
        <f>SUM(표2[[#This Row],[1]:[5]])</f>
        <v>0.05</v>
      </c>
    </row>
    <row r="12" spans="2:9" x14ac:dyDescent="0.3">
      <c r="B12" s="2">
        <v>8</v>
      </c>
      <c r="C12" s="2" t="s">
        <v>78</v>
      </c>
      <c r="D12" s="12">
        <v>0.02</v>
      </c>
      <c r="E12" s="12">
        <v>0.02</v>
      </c>
      <c r="F12" s="12">
        <v>0.02</v>
      </c>
      <c r="G12" s="12">
        <v>0.02</v>
      </c>
      <c r="H12" s="12">
        <v>0.02</v>
      </c>
      <c r="I12" s="13">
        <f>SUM(표2[[#This Row],[1]:[5]])</f>
        <v>0.1</v>
      </c>
    </row>
    <row r="13" spans="2:9" x14ac:dyDescent="0.3">
      <c r="B13" s="2">
        <v>9</v>
      </c>
      <c r="C13" s="2" t="s">
        <v>79</v>
      </c>
      <c r="D13" s="12">
        <v>0.1</v>
      </c>
      <c r="E13" s="12">
        <v>0.1</v>
      </c>
      <c r="F13" s="12">
        <v>0.1</v>
      </c>
      <c r="G13" s="12">
        <v>0.1</v>
      </c>
      <c r="H13" s="12">
        <v>0.1</v>
      </c>
      <c r="I13" s="13">
        <f>SUM(표2[[#This Row],[1]:[5]])</f>
        <v>0.5</v>
      </c>
    </row>
    <row r="14" spans="2:9" x14ac:dyDescent="0.3">
      <c r="B14" s="2">
        <v>10</v>
      </c>
      <c r="C14" s="2" t="s">
        <v>80</v>
      </c>
      <c r="D14" s="12">
        <v>0.3</v>
      </c>
      <c r="E14" s="12">
        <v>0.3</v>
      </c>
      <c r="F14" s="12">
        <v>0.3</v>
      </c>
      <c r="G14" s="12">
        <v>0.3</v>
      </c>
      <c r="H14" s="12">
        <v>0.3</v>
      </c>
      <c r="I14" s="13">
        <f>SUM(표2[[#This Row],[1]:[5]])</f>
        <v>1.5</v>
      </c>
    </row>
    <row r="15" spans="2:9" x14ac:dyDescent="0.3">
      <c r="B15" s="2">
        <v>11</v>
      </c>
      <c r="C15" s="2" t="s">
        <v>81</v>
      </c>
      <c r="D15" s="12">
        <v>0.06</v>
      </c>
      <c r="E15" s="12">
        <v>0.06</v>
      </c>
      <c r="F15" s="12">
        <v>0.06</v>
      </c>
      <c r="G15" s="12">
        <v>0.06</v>
      </c>
      <c r="H15" s="12">
        <v>0.06</v>
      </c>
      <c r="I15" s="13">
        <f>SUM(표2[[#This Row],[1]:[5]])</f>
        <v>0.3</v>
      </c>
    </row>
    <row r="16" spans="2:9" x14ac:dyDescent="0.3">
      <c r="B16" s="2">
        <v>12</v>
      </c>
      <c r="C16" s="2" t="s">
        <v>82</v>
      </c>
      <c r="D16" s="12">
        <v>0.1</v>
      </c>
      <c r="E16" s="12">
        <v>0.1</v>
      </c>
      <c r="F16" s="12">
        <v>0.1</v>
      </c>
      <c r="G16" s="12">
        <v>0.1</v>
      </c>
      <c r="H16" s="12">
        <v>0.1</v>
      </c>
      <c r="I16" s="13">
        <f>SUM(표2[[#This Row],[1]:[5]])</f>
        <v>0.5</v>
      </c>
    </row>
    <row r="17" spans="2:9" x14ac:dyDescent="0.3">
      <c r="B17" s="2">
        <v>13</v>
      </c>
      <c r="C17" s="2" t="s">
        <v>83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13">
        <f>SUM(표2[[#This Row],[1]:[5]])</f>
        <v>1</v>
      </c>
    </row>
    <row r="18" spans="2:9" x14ac:dyDescent="0.3">
      <c r="B18" s="2">
        <v>14</v>
      </c>
      <c r="C18" s="2" t="s">
        <v>84</v>
      </c>
      <c r="D18" s="5">
        <v>0.06</v>
      </c>
      <c r="E18" s="5">
        <v>0.06</v>
      </c>
      <c r="F18" s="5">
        <v>0.06</v>
      </c>
      <c r="G18" s="5">
        <v>0.06</v>
      </c>
      <c r="H18" s="5">
        <v>0.06</v>
      </c>
      <c r="I18" s="13">
        <f>SUM(표2[[#This Row],[1]:[5]])</f>
        <v>0.3</v>
      </c>
    </row>
    <row r="19" spans="2:9" x14ac:dyDescent="0.3">
      <c r="B19" s="2">
        <v>15</v>
      </c>
      <c r="C19" s="2" t="s">
        <v>85</v>
      </c>
      <c r="D19" s="5">
        <v>0.1</v>
      </c>
      <c r="E19" s="5">
        <v>0.1</v>
      </c>
      <c r="F19" s="5">
        <v>0.1</v>
      </c>
      <c r="G19" s="5">
        <v>0.1</v>
      </c>
      <c r="H19" s="5">
        <v>0.1</v>
      </c>
      <c r="I19" s="13">
        <f>SUM(표2[[#This Row],[1]:[5]])</f>
        <v>0.5</v>
      </c>
    </row>
    <row r="20" spans="2:9" x14ac:dyDescent="0.3">
      <c r="B20" s="2">
        <v>16</v>
      </c>
      <c r="C20" s="2" t="s">
        <v>86</v>
      </c>
      <c r="D20" s="5">
        <v>10</v>
      </c>
      <c r="E20" s="5">
        <v>10</v>
      </c>
      <c r="F20" s="5">
        <v>10</v>
      </c>
      <c r="G20" s="5">
        <v>10</v>
      </c>
      <c r="H20" s="5">
        <v>10</v>
      </c>
      <c r="I20" s="13">
        <f>SUM(표2[[#This Row],[1]:[5]])</f>
        <v>50</v>
      </c>
    </row>
  </sheetData>
  <mergeCells count="1">
    <mergeCell ref="D3:H3"/>
  </mergeCells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N16" sqref="N16"/>
    </sheetView>
  </sheetViews>
  <sheetFormatPr defaultRowHeight="16.5" x14ac:dyDescent="0.3"/>
  <cols>
    <col min="4" max="4" width="11.75" customWidth="1"/>
    <col min="6" max="6" width="9.375" customWidth="1"/>
    <col min="7" max="7" width="15.125" customWidth="1"/>
    <col min="9" max="9" width="10.25" customWidth="1"/>
    <col min="11" max="12" width="10.25" customWidth="1"/>
    <col min="13" max="13" width="12.125" customWidth="1"/>
    <col min="14" max="15" width="12.75" customWidth="1"/>
    <col min="16" max="16" width="10.25" customWidth="1"/>
    <col min="17" max="17" width="17.125" customWidth="1"/>
    <col min="18" max="18" width="19" customWidth="1"/>
    <col min="22" max="23" width="10.875" customWidth="1"/>
  </cols>
  <sheetData>
    <row r="1" spans="1:24" x14ac:dyDescent="0.3">
      <c r="J1" s="70" t="s">
        <v>68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</row>
    <row r="2" spans="1:24" x14ac:dyDescent="0.3">
      <c r="J2" s="10" t="b">
        <v>1</v>
      </c>
      <c r="K2" s="10" t="b">
        <v>1</v>
      </c>
      <c r="L2" s="10" t="b">
        <v>1</v>
      </c>
      <c r="M2" s="10" t="b">
        <v>1</v>
      </c>
      <c r="N2" s="10" t="b">
        <v>1</v>
      </c>
      <c r="O2" s="10" t="b">
        <v>1</v>
      </c>
      <c r="P2" s="10" t="b">
        <v>0</v>
      </c>
      <c r="Q2" s="10" t="b">
        <v>1</v>
      </c>
      <c r="R2" s="10" t="b">
        <v>1</v>
      </c>
      <c r="S2" s="10" t="b">
        <v>1</v>
      </c>
      <c r="T2" s="10" t="b">
        <v>1</v>
      </c>
      <c r="U2" s="10" t="b">
        <v>0</v>
      </c>
      <c r="V2" s="10" t="b">
        <v>0</v>
      </c>
      <c r="W2" s="10" t="b">
        <v>1</v>
      </c>
      <c r="X2" s="10" t="b">
        <v>1</v>
      </c>
    </row>
    <row r="3" spans="1:24" x14ac:dyDescent="0.3">
      <c r="A3" s="2" t="s">
        <v>19</v>
      </c>
      <c r="B3" s="2" t="s">
        <v>20</v>
      </c>
      <c r="C3" s="2" t="s">
        <v>21</v>
      </c>
      <c r="D3" s="2" t="s">
        <v>22</v>
      </c>
      <c r="E3" s="2" t="s">
        <v>25</v>
      </c>
      <c r="F3" s="2" t="s">
        <v>23</v>
      </c>
      <c r="G3" s="2" t="s">
        <v>24</v>
      </c>
      <c r="H3" s="2" t="s">
        <v>26</v>
      </c>
      <c r="I3" s="2" t="s">
        <v>67</v>
      </c>
      <c r="J3" s="7" t="s">
        <v>62</v>
      </c>
      <c r="K3" s="7" t="s">
        <v>42</v>
      </c>
      <c r="L3" s="7" t="s">
        <v>43</v>
      </c>
      <c r="M3" s="7" t="s">
        <v>45</v>
      </c>
      <c r="N3" s="7" t="s">
        <v>50</v>
      </c>
      <c r="O3" s="11" t="s">
        <v>46</v>
      </c>
      <c r="P3" s="11" t="s">
        <v>49</v>
      </c>
      <c r="Q3" s="11" t="s">
        <v>51</v>
      </c>
      <c r="R3" s="11" t="s">
        <v>52</v>
      </c>
      <c r="S3" s="11" t="s">
        <v>53</v>
      </c>
      <c r="T3" s="11" t="s">
        <v>65</v>
      </c>
      <c r="U3" s="11" t="s">
        <v>55</v>
      </c>
      <c r="V3" s="8" t="s">
        <v>59</v>
      </c>
      <c r="W3" s="8" t="s">
        <v>57</v>
      </c>
      <c r="X3" s="8" t="s">
        <v>58</v>
      </c>
    </row>
    <row r="4" spans="1:24" x14ac:dyDescent="0.3">
      <c r="A4" s="2">
        <v>1</v>
      </c>
      <c r="B4" s="2"/>
      <c r="C4" s="2" t="s">
        <v>27</v>
      </c>
      <c r="D4" s="2"/>
      <c r="E4" s="2"/>
      <c r="F4" s="2" t="s">
        <v>64</v>
      </c>
      <c r="G4" s="2" t="s">
        <v>33</v>
      </c>
      <c r="H4" s="2"/>
      <c r="I4" s="2">
        <v>0</v>
      </c>
      <c r="J4" s="2">
        <v>0</v>
      </c>
      <c r="K4" s="2">
        <v>0</v>
      </c>
      <c r="L4" s="2">
        <v>0</v>
      </c>
      <c r="M4" s="2">
        <v>0.05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</row>
    <row r="5" spans="1:24" x14ac:dyDescent="0.3">
      <c r="A5" s="2">
        <v>2</v>
      </c>
      <c r="B5" s="2"/>
      <c r="C5" s="2" t="s">
        <v>28</v>
      </c>
      <c r="D5" s="2"/>
      <c r="E5" s="2"/>
      <c r="F5" s="2" t="s">
        <v>64</v>
      </c>
      <c r="G5" s="2" t="s">
        <v>34</v>
      </c>
      <c r="H5" s="2"/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0.1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</row>
    <row r="6" spans="1:24" x14ac:dyDescent="0.3">
      <c r="A6" s="2">
        <v>3</v>
      </c>
      <c r="B6" s="2"/>
      <c r="C6" s="2" t="s">
        <v>29</v>
      </c>
      <c r="D6" s="2"/>
      <c r="E6" s="2"/>
      <c r="F6" s="2" t="s">
        <v>64</v>
      </c>
      <c r="G6" s="2" t="s">
        <v>35</v>
      </c>
      <c r="H6" s="2"/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0.2</v>
      </c>
      <c r="Q6" s="2">
        <v>0</v>
      </c>
      <c r="R6" s="2">
        <v>0</v>
      </c>
      <c r="S6" s="2">
        <v>0.2</v>
      </c>
      <c r="T6" s="2">
        <v>0</v>
      </c>
      <c r="U6" s="2">
        <v>0</v>
      </c>
      <c r="V6" s="2">
        <v>0</v>
      </c>
      <c r="W6" s="2">
        <v>0</v>
      </c>
      <c r="X6" s="2">
        <v>0</v>
      </c>
    </row>
    <row r="7" spans="1:24" x14ac:dyDescent="0.3">
      <c r="A7" s="2">
        <v>4</v>
      </c>
      <c r="B7" s="2"/>
      <c r="C7" s="2" t="s">
        <v>30</v>
      </c>
      <c r="D7" s="2"/>
      <c r="E7" s="2"/>
      <c r="F7" s="2" t="s">
        <v>64</v>
      </c>
      <c r="G7" s="2" t="s">
        <v>36</v>
      </c>
      <c r="H7" s="2"/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5</v>
      </c>
      <c r="B8" s="2"/>
      <c r="C8" s="2" t="s">
        <v>31</v>
      </c>
      <c r="D8" s="2"/>
      <c r="E8" s="2"/>
      <c r="F8" s="2" t="s">
        <v>64</v>
      </c>
      <c r="G8" s="2" t="s">
        <v>37</v>
      </c>
      <c r="H8" s="2"/>
      <c r="I8" s="2">
        <v>5</v>
      </c>
      <c r="J8" s="2">
        <v>0</v>
      </c>
      <c r="K8" s="2">
        <v>0</v>
      </c>
      <c r="L8" s="2">
        <v>0.5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</row>
    <row r="9" spans="1:24" x14ac:dyDescent="0.3">
      <c r="A9" s="2">
        <v>6</v>
      </c>
      <c r="B9" s="2"/>
      <c r="C9" s="2" t="s">
        <v>32</v>
      </c>
      <c r="D9" s="2"/>
      <c r="E9" s="2"/>
      <c r="F9" s="2" t="s">
        <v>64</v>
      </c>
      <c r="G9" s="2" t="s">
        <v>38</v>
      </c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10</v>
      </c>
    </row>
    <row r="10" spans="1:24" x14ac:dyDescent="0.3">
      <c r="A10" s="2">
        <v>7</v>
      </c>
      <c r="B10" s="2"/>
      <c r="C10" s="2" t="s">
        <v>40</v>
      </c>
      <c r="D10" s="2"/>
      <c r="E10" s="2"/>
      <c r="F10" s="2" t="s">
        <v>64</v>
      </c>
      <c r="G10" s="2" t="s">
        <v>39</v>
      </c>
      <c r="H10" s="2"/>
      <c r="I10" s="2">
        <v>10</v>
      </c>
      <c r="J10" s="2">
        <v>0.1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-0.2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20</v>
      </c>
      <c r="W10" s="2">
        <v>0</v>
      </c>
      <c r="X10" s="2">
        <v>0</v>
      </c>
    </row>
    <row r="13" spans="1:24" x14ac:dyDescent="0.3">
      <c r="I13" t="s">
        <v>66</v>
      </c>
    </row>
    <row r="14" spans="1:24" x14ac:dyDescent="0.3">
      <c r="I14" t="s">
        <v>62</v>
      </c>
      <c r="J14">
        <v>0.5</v>
      </c>
    </row>
    <row r="15" spans="1:24" x14ac:dyDescent="0.3">
      <c r="I15" t="s">
        <v>42</v>
      </c>
      <c r="J15">
        <v>1</v>
      </c>
      <c r="O15" t="s">
        <v>190</v>
      </c>
      <c r="Q15" t="s">
        <v>62</v>
      </c>
    </row>
    <row r="16" spans="1:24" x14ac:dyDescent="0.3">
      <c r="I16" t="s">
        <v>43</v>
      </c>
      <c r="J16">
        <v>5</v>
      </c>
      <c r="O16" t="s">
        <v>188</v>
      </c>
      <c r="Q16" t="s">
        <v>42</v>
      </c>
    </row>
    <row r="17" spans="9:17" x14ac:dyDescent="0.3">
      <c r="I17" t="s">
        <v>45</v>
      </c>
      <c r="J17">
        <v>1</v>
      </c>
      <c r="O17" t="s">
        <v>50</v>
      </c>
      <c r="Q17" t="s">
        <v>43</v>
      </c>
    </row>
    <row r="18" spans="9:17" x14ac:dyDescent="0.3">
      <c r="I18" t="s">
        <v>44</v>
      </c>
      <c r="J18">
        <v>5</v>
      </c>
    </row>
    <row r="19" spans="9:17" x14ac:dyDescent="0.3">
      <c r="I19" t="s">
        <v>50</v>
      </c>
      <c r="J19">
        <v>2</v>
      </c>
      <c r="O19" t="s">
        <v>55</v>
      </c>
      <c r="Q19" t="s">
        <v>53</v>
      </c>
    </row>
    <row r="20" spans="9:17" x14ac:dyDescent="0.3">
      <c r="I20" t="s">
        <v>46</v>
      </c>
      <c r="J20">
        <v>0.2</v>
      </c>
      <c r="O20" t="s">
        <v>52</v>
      </c>
      <c r="Q20" t="s">
        <v>65</v>
      </c>
    </row>
    <row r="21" spans="9:17" x14ac:dyDescent="0.3">
      <c r="I21" t="s">
        <v>49</v>
      </c>
      <c r="J21">
        <v>0.4</v>
      </c>
      <c r="Q21" t="s">
        <v>46</v>
      </c>
    </row>
    <row r="22" spans="9:17" x14ac:dyDescent="0.3">
      <c r="I22" t="s">
        <v>51</v>
      </c>
      <c r="J22">
        <v>1</v>
      </c>
    </row>
    <row r="23" spans="9:17" x14ac:dyDescent="0.3">
      <c r="I23" t="s">
        <v>52</v>
      </c>
      <c r="J23">
        <v>1</v>
      </c>
      <c r="O23" t="s">
        <v>191</v>
      </c>
      <c r="Q23" t="s">
        <v>59</v>
      </c>
    </row>
    <row r="24" spans="9:17" x14ac:dyDescent="0.3">
      <c r="I24" t="s">
        <v>53</v>
      </c>
      <c r="J24">
        <v>0.5</v>
      </c>
      <c r="O24" t="s">
        <v>192</v>
      </c>
      <c r="Q24" t="s">
        <v>58</v>
      </c>
    </row>
    <row r="25" spans="9:17" x14ac:dyDescent="0.3">
      <c r="I25" t="s">
        <v>65</v>
      </c>
      <c r="J25">
        <v>1</v>
      </c>
      <c r="O25" t="s">
        <v>189</v>
      </c>
      <c r="Q25" t="s">
        <v>49</v>
      </c>
    </row>
    <row r="26" spans="9:17" x14ac:dyDescent="0.3">
      <c r="I26" t="s">
        <v>55</v>
      </c>
      <c r="J26">
        <v>2</v>
      </c>
    </row>
    <row r="27" spans="9:17" x14ac:dyDescent="0.3">
      <c r="I27" t="s">
        <v>59</v>
      </c>
      <c r="J27">
        <v>200</v>
      </c>
    </row>
    <row r="28" spans="9:17" x14ac:dyDescent="0.3">
      <c r="I28" t="s">
        <v>57</v>
      </c>
      <c r="J28">
        <v>0.1</v>
      </c>
    </row>
    <row r="29" spans="9:17" x14ac:dyDescent="0.3">
      <c r="I29" t="s">
        <v>58</v>
      </c>
      <c r="J29">
        <v>50</v>
      </c>
    </row>
    <row r="30" spans="9:17" x14ac:dyDescent="0.3">
      <c r="I30" t="s">
        <v>60</v>
      </c>
      <c r="J30">
        <v>0.2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K21" sqref="K21"/>
    </sheetView>
  </sheetViews>
  <sheetFormatPr defaultRowHeight="16.5" x14ac:dyDescent="0.3"/>
  <cols>
    <col min="4" max="7" width="9.5" customWidth="1"/>
    <col min="9" max="9" width="11.625" customWidth="1"/>
    <col min="10" max="10" width="13.75" customWidth="1"/>
    <col min="11" max="12" width="17.125" customWidth="1"/>
  </cols>
  <sheetData>
    <row r="2" spans="1:12" x14ac:dyDescent="0.3">
      <c r="A2" s="14"/>
      <c r="B2" s="58">
        <v>1</v>
      </c>
      <c r="C2" s="58"/>
      <c r="D2" s="58">
        <v>2</v>
      </c>
      <c r="E2" s="58"/>
      <c r="F2" s="58">
        <v>3</v>
      </c>
      <c r="G2" s="58"/>
    </row>
    <row r="3" spans="1:12" x14ac:dyDescent="0.3">
      <c r="A3" s="14" t="s">
        <v>199</v>
      </c>
      <c r="B3" t="s">
        <v>193</v>
      </c>
      <c r="C3" t="s">
        <v>194</v>
      </c>
      <c r="D3" t="s">
        <v>195</v>
      </c>
      <c r="E3" t="s">
        <v>196</v>
      </c>
      <c r="F3" t="s">
        <v>197</v>
      </c>
      <c r="G3" t="s">
        <v>198</v>
      </c>
      <c r="I3" t="s">
        <v>232</v>
      </c>
    </row>
    <row r="4" spans="1:12" x14ac:dyDescent="0.3">
      <c r="A4">
        <v>1</v>
      </c>
    </row>
    <row r="5" spans="1:12" x14ac:dyDescent="0.3">
      <c r="A5">
        <v>2</v>
      </c>
      <c r="I5" t="s">
        <v>233</v>
      </c>
      <c r="J5" t="s">
        <v>234</v>
      </c>
      <c r="K5" t="s">
        <v>253</v>
      </c>
      <c r="L5" t="s">
        <v>200</v>
      </c>
    </row>
    <row r="6" spans="1:12" x14ac:dyDescent="0.3">
      <c r="A6">
        <v>3</v>
      </c>
      <c r="J6" t="s">
        <v>235</v>
      </c>
      <c r="K6" t="s">
        <v>246</v>
      </c>
      <c r="L6" t="s">
        <v>256</v>
      </c>
    </row>
    <row r="7" spans="1:12" x14ac:dyDescent="0.3">
      <c r="J7" t="s">
        <v>236</v>
      </c>
      <c r="K7" t="s">
        <v>245</v>
      </c>
      <c r="L7" t="s">
        <v>255</v>
      </c>
    </row>
    <row r="8" spans="1:12" x14ac:dyDescent="0.3">
      <c r="J8" t="s">
        <v>237</v>
      </c>
      <c r="K8" t="s">
        <v>244</v>
      </c>
      <c r="L8" t="s">
        <v>254</v>
      </c>
    </row>
    <row r="9" spans="1:12" x14ac:dyDescent="0.3">
      <c r="J9" t="s">
        <v>238</v>
      </c>
      <c r="K9" t="s">
        <v>243</v>
      </c>
    </row>
    <row r="10" spans="1:12" x14ac:dyDescent="0.3">
      <c r="J10" t="s">
        <v>239</v>
      </c>
      <c r="K10" t="s">
        <v>242</v>
      </c>
    </row>
    <row r="11" spans="1:12" x14ac:dyDescent="0.3">
      <c r="J11" t="s">
        <v>240</v>
      </c>
      <c r="K11" t="s">
        <v>241</v>
      </c>
      <c r="L11" t="s">
        <v>259</v>
      </c>
    </row>
    <row r="12" spans="1:12" x14ac:dyDescent="0.3">
      <c r="J12" t="s">
        <v>247</v>
      </c>
      <c r="K12" t="s">
        <v>248</v>
      </c>
      <c r="L12" t="s">
        <v>257</v>
      </c>
    </row>
    <row r="13" spans="1:12" x14ac:dyDescent="0.3">
      <c r="J13" t="s">
        <v>250</v>
      </c>
      <c r="K13" t="s">
        <v>249</v>
      </c>
      <c r="L13" t="s">
        <v>258</v>
      </c>
    </row>
    <row r="14" spans="1:12" x14ac:dyDescent="0.3">
      <c r="J14" t="s">
        <v>251</v>
      </c>
      <c r="K14" t="s">
        <v>252</v>
      </c>
    </row>
    <row r="15" spans="1:12" x14ac:dyDescent="0.3">
      <c r="J15" t="s">
        <v>260</v>
      </c>
      <c r="K15" t="s">
        <v>261</v>
      </c>
    </row>
    <row r="16" spans="1:12" x14ac:dyDescent="0.3">
      <c r="J16" t="s">
        <v>262</v>
      </c>
      <c r="K16" t="s">
        <v>263</v>
      </c>
    </row>
    <row r="17" spans="10:10" x14ac:dyDescent="0.3">
      <c r="J17" t="s">
        <v>264</v>
      </c>
    </row>
    <row r="18" spans="10:10" x14ac:dyDescent="0.3">
      <c r="J18" t="s">
        <v>265</v>
      </c>
    </row>
    <row r="19" spans="10:10" x14ac:dyDescent="0.3">
      <c r="J19" t="s">
        <v>266</v>
      </c>
    </row>
    <row r="20" spans="10:10" x14ac:dyDescent="0.3">
      <c r="J20" t="s">
        <v>267</v>
      </c>
    </row>
  </sheetData>
  <mergeCells count="3">
    <mergeCell ref="B2:C2"/>
    <mergeCell ref="D2:E2"/>
    <mergeCell ref="F2:G2"/>
  </mergeCells>
  <phoneticPr fontId="1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74"/>
  <sheetViews>
    <sheetView topLeftCell="A16" zoomScale="70" zoomScaleNormal="70" workbookViewId="0">
      <selection activeCell="Q62" sqref="Q62"/>
    </sheetView>
  </sheetViews>
  <sheetFormatPr defaultRowHeight="16.5" x14ac:dyDescent="0.3"/>
  <cols>
    <col min="3" max="3" width="18.625" customWidth="1"/>
    <col min="5" max="5" width="11.5" customWidth="1"/>
    <col min="7" max="7" width="10" customWidth="1"/>
    <col min="8" max="8" width="7.375" customWidth="1"/>
    <col min="10" max="10" width="13.625" customWidth="1"/>
    <col min="11" max="11" width="28" customWidth="1"/>
    <col min="13" max="13" width="12.625" customWidth="1"/>
    <col min="14" max="14" width="25.125" customWidth="1"/>
    <col min="15" max="15" width="12.625" customWidth="1"/>
    <col min="16" max="16" width="17.5" customWidth="1"/>
    <col min="18" max="18" width="11.125" customWidth="1"/>
    <col min="20" max="20" width="12.75" customWidth="1"/>
    <col min="21" max="21" width="6.25" customWidth="1"/>
    <col min="22" max="22" width="6.375" customWidth="1"/>
    <col min="23" max="23" width="9" customWidth="1"/>
    <col min="24" max="24" width="28" customWidth="1"/>
    <col min="25" max="25" width="9.5" customWidth="1"/>
    <col min="26" max="26" width="7.125" customWidth="1"/>
    <col min="27" max="27" width="5.125" customWidth="1"/>
    <col min="28" max="28" width="12.125" customWidth="1"/>
    <col min="29" max="29" width="8.25" customWidth="1"/>
    <col min="31" max="31" width="9" customWidth="1"/>
  </cols>
  <sheetData>
    <row r="2" spans="2:41" x14ac:dyDescent="0.3">
      <c r="L2" s="51" t="s">
        <v>607</v>
      </c>
      <c r="M2" s="51" t="s">
        <v>19</v>
      </c>
      <c r="N2" s="51" t="s">
        <v>423</v>
      </c>
      <c r="O2" s="51" t="s">
        <v>19</v>
      </c>
      <c r="P2" s="51" t="s">
        <v>203</v>
      </c>
      <c r="Q2" s="51" t="s">
        <v>608</v>
      </c>
      <c r="R2" s="51" t="s">
        <v>425</v>
      </c>
    </row>
    <row r="3" spans="2:41" x14ac:dyDescent="0.3">
      <c r="L3" s="60">
        <v>2</v>
      </c>
      <c r="M3" s="52">
        <v>1</v>
      </c>
      <c r="N3" s="49" t="s">
        <v>202</v>
      </c>
      <c r="O3" s="52">
        <v>0</v>
      </c>
      <c r="P3" s="49" t="s">
        <v>204</v>
      </c>
      <c r="Q3" s="52">
        <v>0</v>
      </c>
      <c r="R3" s="49" t="s">
        <v>425</v>
      </c>
    </row>
    <row r="4" spans="2:41" x14ac:dyDescent="0.3">
      <c r="L4" s="61"/>
      <c r="M4" s="52">
        <v>2</v>
      </c>
      <c r="N4" s="49" t="s">
        <v>210</v>
      </c>
      <c r="O4" s="52">
        <v>1</v>
      </c>
      <c r="P4" s="49" t="s">
        <v>206</v>
      </c>
      <c r="Q4" s="52">
        <v>1</v>
      </c>
      <c r="R4" s="49" t="s">
        <v>426</v>
      </c>
    </row>
    <row r="5" spans="2:41" x14ac:dyDescent="0.3">
      <c r="L5" s="61"/>
      <c r="M5" s="52">
        <v>3</v>
      </c>
      <c r="N5" s="49" t="s">
        <v>211</v>
      </c>
      <c r="O5" s="52">
        <v>2</v>
      </c>
      <c r="P5" s="49" t="s">
        <v>207</v>
      </c>
      <c r="Q5" s="65" t="s">
        <v>609</v>
      </c>
      <c r="R5" s="63">
        <v>200000</v>
      </c>
    </row>
    <row r="6" spans="2:41" x14ac:dyDescent="0.3">
      <c r="L6" s="61"/>
      <c r="M6" s="52">
        <v>4</v>
      </c>
      <c r="N6" s="49" t="s">
        <v>212</v>
      </c>
      <c r="O6" s="52">
        <v>3</v>
      </c>
      <c r="P6" s="49" t="s">
        <v>213</v>
      </c>
      <c r="Q6" s="66"/>
      <c r="R6" s="66"/>
    </row>
    <row r="7" spans="2:41" ht="16.5" customHeight="1" x14ac:dyDescent="0.3">
      <c r="L7" s="61"/>
      <c r="M7" s="52">
        <v>5</v>
      </c>
      <c r="N7" s="49" t="s">
        <v>352</v>
      </c>
      <c r="O7" s="52">
        <v>4</v>
      </c>
      <c r="P7" s="49" t="s">
        <v>215</v>
      </c>
      <c r="Q7" s="66"/>
      <c r="R7" s="66"/>
      <c r="W7" s="59" t="s">
        <v>591</v>
      </c>
      <c r="X7" s="59"/>
      <c r="Y7" s="59"/>
      <c r="Z7" s="46"/>
      <c r="AA7" s="46"/>
      <c r="AB7" s="46"/>
      <c r="AC7" s="46"/>
      <c r="AD7" s="46"/>
      <c r="AF7" s="59" t="s">
        <v>422</v>
      </c>
      <c r="AG7" s="59"/>
      <c r="AH7" s="59"/>
    </row>
    <row r="8" spans="2:41" ht="16.5" customHeight="1" x14ac:dyDescent="0.3">
      <c r="L8" s="61"/>
      <c r="M8" s="52">
        <v>11</v>
      </c>
      <c r="N8" s="49" t="s">
        <v>427</v>
      </c>
      <c r="O8" s="52">
        <v>5</v>
      </c>
      <c r="P8" s="49" t="s">
        <v>214</v>
      </c>
      <c r="Q8" s="66"/>
      <c r="R8" s="66"/>
      <c r="W8" s="59"/>
      <c r="X8" s="59"/>
      <c r="Y8" s="59"/>
      <c r="Z8" s="46"/>
      <c r="AA8" s="46"/>
      <c r="AB8" s="46"/>
      <c r="AC8" s="46"/>
      <c r="AD8" s="46"/>
      <c r="AF8" s="59"/>
      <c r="AG8" s="59"/>
      <c r="AH8" s="59"/>
    </row>
    <row r="9" spans="2:41" ht="16.5" customHeight="1" x14ac:dyDescent="0.3">
      <c r="L9" s="61"/>
      <c r="M9" s="52">
        <v>12</v>
      </c>
      <c r="N9" s="49" t="s">
        <v>428</v>
      </c>
      <c r="O9" s="52">
        <v>6</v>
      </c>
      <c r="P9" s="49" t="s">
        <v>354</v>
      </c>
      <c r="Q9" s="66"/>
      <c r="R9" s="66"/>
      <c r="W9" s="59"/>
      <c r="X9" s="59"/>
      <c r="Y9" s="59"/>
      <c r="Z9" s="46"/>
      <c r="AA9" s="46"/>
      <c r="AB9" s="46"/>
      <c r="AC9" s="46"/>
      <c r="AD9" s="46"/>
      <c r="AF9" s="59"/>
      <c r="AG9" s="59"/>
      <c r="AH9" s="59"/>
    </row>
    <row r="10" spans="2:41" ht="16.5" customHeight="1" x14ac:dyDescent="0.3">
      <c r="L10" s="61"/>
      <c r="M10" s="52">
        <v>13</v>
      </c>
      <c r="N10" s="49" t="s">
        <v>429</v>
      </c>
      <c r="O10" s="63"/>
      <c r="P10" s="63"/>
      <c r="Q10" s="66"/>
      <c r="R10" s="66"/>
      <c r="W10" s="59"/>
      <c r="X10" s="59"/>
      <c r="Y10" s="59"/>
      <c r="Z10" s="46"/>
      <c r="AA10" s="46"/>
      <c r="AB10" s="46"/>
      <c r="AC10" s="46"/>
      <c r="AD10" s="46"/>
      <c r="AF10" s="59"/>
      <c r="AG10" s="59"/>
      <c r="AH10" s="59"/>
    </row>
    <row r="11" spans="2:41" ht="16.5" customHeight="1" x14ac:dyDescent="0.3">
      <c r="L11" s="62"/>
      <c r="M11" s="53">
        <v>14</v>
      </c>
      <c r="N11" s="50" t="s">
        <v>545</v>
      </c>
      <c r="O11" s="64"/>
      <c r="P11" s="64"/>
      <c r="Q11" s="64"/>
      <c r="R11" s="64"/>
      <c r="W11" s="59"/>
      <c r="X11" s="59"/>
      <c r="Y11" s="59"/>
      <c r="Z11" s="46"/>
      <c r="AA11" s="46"/>
      <c r="AB11" s="46"/>
      <c r="AC11" s="46"/>
      <c r="AD11" s="46"/>
      <c r="AF11" s="59"/>
      <c r="AG11" s="59"/>
      <c r="AH11" s="59"/>
      <c r="AN11" t="b">
        <f>IF($AG23=$AH23,IF(INDEX($AH$15:$AH$20,MATCH($AG23,$AG$15:$AG$20,0))&gt;=2,TRUE,FALSE))</f>
        <v>0</v>
      </c>
      <c r="AO11" t="b">
        <f>IF(AND(INDEX($AH$15:$AH$20,MATCH($AG23,$AG$15:$AG$20,0))&gt;=1,INDEX($AH$15:$AH$20,MATCH($AH23,$AG$15:$AG$20,0))&gt;=1)=TRUE,TRUE,FALSE)</f>
        <v>1</v>
      </c>
    </row>
    <row r="12" spans="2:41" ht="16.5" customHeight="1" x14ac:dyDescent="0.3">
      <c r="W12" s="47"/>
      <c r="X12" s="47"/>
      <c r="Y12" s="47"/>
      <c r="Z12" s="46"/>
      <c r="AA12" s="46"/>
      <c r="AB12" s="46"/>
      <c r="AC12" s="46"/>
      <c r="AD12" s="46"/>
      <c r="AF12" s="47"/>
      <c r="AG12" s="47"/>
      <c r="AH12" s="47"/>
    </row>
    <row r="13" spans="2:41" x14ac:dyDescent="0.3">
      <c r="B13" s="2" t="s">
        <v>528</v>
      </c>
      <c r="W13" t="s">
        <v>590</v>
      </c>
    </row>
    <row r="14" spans="2:41" x14ac:dyDescent="0.3">
      <c r="B14" s="2" t="s">
        <v>233</v>
      </c>
      <c r="C14" s="35" t="s">
        <v>529</v>
      </c>
      <c r="D14" s="35" t="s">
        <v>234</v>
      </c>
      <c r="E14" s="2" t="s">
        <v>527</v>
      </c>
      <c r="F14" s="2" t="s">
        <v>423</v>
      </c>
      <c r="G14" s="2" t="s">
        <v>203</v>
      </c>
      <c r="H14" s="32" t="s">
        <v>452</v>
      </c>
      <c r="I14" s="32" t="s">
        <v>457</v>
      </c>
      <c r="J14" s="32" t="s">
        <v>458</v>
      </c>
      <c r="K14" s="8" t="s">
        <v>454</v>
      </c>
      <c r="L14" s="8" t="s">
        <v>453</v>
      </c>
      <c r="M14" s="8" t="s">
        <v>569</v>
      </c>
      <c r="N14" s="8" t="s">
        <v>574</v>
      </c>
      <c r="O14" s="8" t="s">
        <v>573</v>
      </c>
      <c r="P14" s="34" t="s">
        <v>455</v>
      </c>
      <c r="Q14" s="34" t="s">
        <v>456</v>
      </c>
      <c r="R14" s="34" t="s">
        <v>570</v>
      </c>
      <c r="S14" s="34" t="s">
        <v>571</v>
      </c>
      <c r="T14" s="34" t="s">
        <v>572</v>
      </c>
      <c r="U14" t="s">
        <v>601</v>
      </c>
      <c r="W14" s="2" t="s">
        <v>557</v>
      </c>
      <c r="X14" s="2" t="s">
        <v>568</v>
      </c>
      <c r="Y14" s="2" t="s">
        <v>61</v>
      </c>
      <c r="Z14" s="2" t="s">
        <v>576</v>
      </c>
      <c r="AA14" s="2" t="s">
        <v>582</v>
      </c>
      <c r="AB14" s="2" t="s">
        <v>583</v>
      </c>
      <c r="AC14" s="2" t="s">
        <v>587</v>
      </c>
      <c r="AD14" s="2" t="s">
        <v>588</v>
      </c>
      <c r="AF14" t="s">
        <v>592</v>
      </c>
      <c r="AG14" t="s">
        <v>423</v>
      </c>
      <c r="AH14" t="s">
        <v>600</v>
      </c>
    </row>
    <row r="15" spans="2:41" x14ac:dyDescent="0.3">
      <c r="B15" s="2">
        <v>1</v>
      </c>
      <c r="C15" s="36">
        <v>4</v>
      </c>
      <c r="D15" s="36" t="s">
        <v>491</v>
      </c>
      <c r="E15" s="2">
        <v>201000</v>
      </c>
      <c r="F15" s="2" t="str">
        <f>IFERROR(INDEX(표11[속성],MATCH(표7[[#This Row],[ID]],표11[ID],0)),"")</f>
        <v>불</v>
      </c>
      <c r="G15" s="2" t="str">
        <f>IFERROR(INDEX(표11[특화],MATCH(표7[[#This Row],[ID]],표11[ID],0)),"")</f>
        <v>평타</v>
      </c>
      <c r="H15" s="31" t="b">
        <f>IFERROR(INDEX(표11[액티브?],MATCH(표7[[#This Row],[ID]],표11[ID],0)),"")</f>
        <v>1</v>
      </c>
      <c r="I15" s="31" t="str">
        <f>IFERROR(INDEX(표11[스킬 적용 형태],MATCH(표7[[#This Row],[ID]],표11[ID],0)),"")</f>
        <v>속성 부착</v>
      </c>
      <c r="J15" s="31" t="str">
        <f>IFERROR(INDEX(표11[발동 조건],MATCH(표7[[#This Row],[ID]],표11[ID],0)),"")</f>
        <v>평타</v>
      </c>
      <c r="K15" s="33" t="str">
        <f>IFERROR(INDEX(표11[증가 대상X],MATCH(표7[[#This Row],[ID]],표11[ID],0)),"")</f>
        <v>속성 부착 확률</v>
      </c>
      <c r="L15" s="33" t="str">
        <f>IFERROR(INDEX(표11[증가값X],MATCH(표7[[#This Row],[ID]],표11[ID],0)),"")</f>
        <v>%</v>
      </c>
      <c r="M15" s="33">
        <f>IFERROR(INDEX(표11[기본X],MATCH(표7[[#This Row],[ID]],표11[ID],0)),"")</f>
        <v>0.32</v>
      </c>
      <c r="N15" s="33">
        <f>IFERROR(INDEX(표11[1포인트 당 증가량X],MATCH(표7[[#This Row],[ID]],표11[ID],0)),"")</f>
        <v>8.5000000000000006E-2</v>
      </c>
      <c r="O15" s="33">
        <f>IFERROR(INDEX(표11[최대X],MATCH(표7[[#This Row],[ID]],표11[ID],0)),"")</f>
        <v>0.66</v>
      </c>
      <c r="P15" s="30">
        <f>IFERROR(INDEX(표11[증가 대상Y],MATCH(표7[[#This Row],[ID]],표11[ID],0)),"")</f>
        <v>0</v>
      </c>
      <c r="Q15" s="30">
        <f>IFERROR(INDEX(표11[증가값Y],MATCH(표7[[#This Row],[ID]],표11[ID],0)),"")</f>
        <v>0</v>
      </c>
      <c r="R15" s="30">
        <f>IFERROR(INDEX(표11[기본Y],MATCH(표7[[#This Row],[ID]],표11[ID],0)),"")</f>
        <v>0</v>
      </c>
      <c r="S15" s="30">
        <f>IFERROR(INDEX(표11[1포인트 당 증가량Y],MATCH(표7[[#This Row],[ID]],표11[ID],0)),"")</f>
        <v>0</v>
      </c>
      <c r="T15" s="30">
        <f>IFERROR(INDEX(표11[최대Y],MATCH(표7[[#This Row],[ID]],표11[ID],0)),"")</f>
        <v>0</v>
      </c>
      <c r="U15" t="b">
        <f t="shared" ref="U15:U23" si="0">IF(VALUE(RIGHT($E15))=1,TRUE,FALSE)</f>
        <v>0</v>
      </c>
      <c r="W15" s="2">
        <v>1</v>
      </c>
      <c r="X15" s="2" t="str">
        <f>INDEX(IF(QUOTIENT(표15[[#This Row],[No.]]-1,9)&lt;1,표7[증가 대상X],표7[증가 대상Y]),MATCH(IF(MOD(표15[[#This Row],[No.]],9)&lt;&gt;0,MOD(표15[[#This Row],[No.]],9),9),표7[No.],0))</f>
        <v>속성 부착 확률</v>
      </c>
      <c r="Y15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0.32</v>
      </c>
      <c r="Z15" s="2">
        <f>IF(MOD(표15[[#This Row],[No.]],9)=0,IF(QUOTIENT(표15[[#This Row],[No.]],9)=1,$N$23,$S$23),INDEX(IF(QUOTIENT($W15,9)&lt;1,표7[1포인트 당 증가량X],표7[1포인트 당 증가량Y]),MATCH(IF(MOD($W15,9)&lt;&gt;0,MOD($W15,9),9),표7[No.],0)))</f>
        <v>8.5000000000000006E-2</v>
      </c>
      <c r="AA15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15" s="42">
        <f>표15[[#This Row],[Basic]]+표15[[#This Row],[증가값]]*(표15[[#This Row],[Lv.]]-1)</f>
        <v>0.57499999999999996</v>
      </c>
      <c r="AC15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15" s="2">
        <f>IF(표15[[#This Row],[유지 시간 여부]]=TRUE,INDEX(표15[Total],MATCH(표15[[#This Row],[No.]]-9,표15[No.],0)),0)</f>
        <v>0</v>
      </c>
      <c r="AF15">
        <v>1</v>
      </c>
      <c r="AG15" t="s">
        <v>202</v>
      </c>
      <c r="AH15">
        <f t="shared" ref="AH15:AH20" si="1">COUNTIFS($F$15:$F$23,"*"&amp;AG15&amp;"*",$U$15:$U$23,TRUE)</f>
        <v>1</v>
      </c>
    </row>
    <row r="16" spans="2:41" x14ac:dyDescent="0.3">
      <c r="B16" s="2">
        <v>2</v>
      </c>
      <c r="C16" s="36">
        <v>4</v>
      </c>
      <c r="D16" s="36" t="s">
        <v>492</v>
      </c>
      <c r="E16" s="2">
        <v>202001</v>
      </c>
      <c r="F16" s="2" t="str">
        <f>IFERROR(INDEX(표11[속성],MATCH(표7[[#This Row],[ID]],표11[ID],0)),"")</f>
        <v>번개</v>
      </c>
      <c r="G16" s="2" t="str">
        <f>IFERROR(INDEX(표11[특화],MATCH(표7[[#This Row],[ID]],표11[ID],0)),"")</f>
        <v>평타</v>
      </c>
      <c r="H16" s="31" t="b">
        <f>IFERROR(INDEX(표11[액티브?],MATCH(표7[[#This Row],[ID]],표11[ID],0)),"")</f>
        <v>0</v>
      </c>
      <c r="I16" s="31" t="str">
        <f>IFERROR(INDEX(표11[스킬 적용 형태],MATCH(표7[[#This Row],[ID]],표11[ID],0)),"")</f>
        <v>스탯 증가</v>
      </c>
      <c r="J16" s="31" t="str">
        <f>IFERROR(INDEX(표11[발동 조건],MATCH(표7[[#This Row],[ID]],표11[ID],0)),"")</f>
        <v>낙뢰</v>
      </c>
      <c r="K16" s="33" t="str">
        <f>IFERROR(INDEX(표11[증가 대상X],MATCH(표7[[#This Row],[ID]],표11[ID],0)),"")</f>
        <v>증가량 유지 시간</v>
      </c>
      <c r="L16" s="33" t="str">
        <f>IFERROR(INDEX(표11[증가값X],MATCH(표7[[#This Row],[ID]],표11[ID],0)),"")</f>
        <v>sec</v>
      </c>
      <c r="M16" s="33">
        <f>IFERROR(INDEX(표11[기본X],MATCH(표7[[#This Row],[ID]],표11[ID],0)),"")</f>
        <v>2</v>
      </c>
      <c r="N16" s="33">
        <f>IFERROR(INDEX(표11[1포인트 당 증가량X],MATCH(표7[[#This Row],[ID]],표11[ID],0)),"")</f>
        <v>0.5</v>
      </c>
      <c r="O16" s="33">
        <f>IFERROR(INDEX(표11[최대X],MATCH(표7[[#This Row],[ID]],표11[ID],0)),"")</f>
        <v>4</v>
      </c>
      <c r="P16" s="30" t="str">
        <f>IFERROR(INDEX(표11[증가 대상Y],MATCH(표7[[#This Row],[ID]],표11[ID],0)),"")</f>
        <v>공격속도</v>
      </c>
      <c r="Q16" s="30" t="str">
        <f>IFERROR(INDEX(표11[증가값Y],MATCH(표7[[#This Row],[ID]],표11[ID],0)),"")</f>
        <v>%</v>
      </c>
      <c r="R16" s="30">
        <f>IFERROR(INDEX(표11[기본Y],MATCH(표7[[#This Row],[ID]],표11[ID],0)),"")</f>
        <v>0.14000000000000001</v>
      </c>
      <c r="S16" s="30">
        <f>IFERROR(INDEX(표11[1포인트 당 증가량Y],MATCH(표7[[#This Row],[ID]],표11[ID],0)),"")</f>
        <v>0.02</v>
      </c>
      <c r="T16" s="30">
        <f>IFERROR(INDEX(표11[최대Y],MATCH(표7[[#This Row],[ID]],표11[ID],0)),"")</f>
        <v>0.22000000000000003</v>
      </c>
      <c r="U16" t="b">
        <f t="shared" si="0"/>
        <v>1</v>
      </c>
      <c r="W16" s="2">
        <v>2</v>
      </c>
      <c r="X16" s="2" t="str">
        <f>INDEX(IF(QUOTIENT(표15[[#This Row],[No.]]-1,9)&lt;1,표7[증가 대상X],표7[증가 대상Y]),MATCH(IF(MOD(표15[[#This Row],[No.]],9)&lt;&gt;0,MOD(표15[[#This Row],[No.]],9),9),표7[No.],0))</f>
        <v>증가량 유지 시간</v>
      </c>
      <c r="Y16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2</v>
      </c>
      <c r="Z16" s="2">
        <f>IF(MOD(표15[[#This Row],[No.]],9)=0,IF(QUOTIENT(표15[[#This Row],[No.]],9)=1,$N$23,$S$23),INDEX(IF(QUOTIENT($W16,9)&lt;1,표7[1포인트 당 증가량X],표7[1포인트 당 증가량Y]),MATCH(IF(MOD($W16,9)&lt;&gt;0,MOD($W16,9),9),표7[No.],0)))</f>
        <v>0.5</v>
      </c>
      <c r="AA16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16" s="42">
        <f>표15[[#This Row],[Basic]]+표15[[#This Row],[증가값]]*(표15[[#This Row],[Lv.]]-1)</f>
        <v>3.5</v>
      </c>
      <c r="AC16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16" s="2">
        <f>IF(표15[[#This Row],[유지 시간 여부]]=TRUE,INDEX(표15[Total],MATCH(표15[[#This Row],[No.]]-9,표15[No.],0)),0)</f>
        <v>0</v>
      </c>
      <c r="AF16">
        <v>2</v>
      </c>
      <c r="AG16" t="s">
        <v>210</v>
      </c>
      <c r="AH16">
        <f t="shared" si="1"/>
        <v>1</v>
      </c>
    </row>
    <row r="17" spans="2:35" x14ac:dyDescent="0.3">
      <c r="B17" s="2">
        <v>3</v>
      </c>
      <c r="C17" s="36">
        <v>4</v>
      </c>
      <c r="D17" s="36" t="s">
        <v>495</v>
      </c>
      <c r="E17" s="2">
        <v>202000</v>
      </c>
      <c r="F17" s="2" t="str">
        <f>IFERROR(INDEX(표11[속성],MATCH(표7[[#This Row],[ID]],표11[ID],0)),"")</f>
        <v>번개</v>
      </c>
      <c r="G17" s="2" t="str">
        <f>IFERROR(INDEX(표11[특화],MATCH(표7[[#This Row],[ID]],표11[ID],0)),"")</f>
        <v>평타</v>
      </c>
      <c r="H17" s="31" t="b">
        <f>IFERROR(INDEX(표11[액티브?],MATCH(표7[[#This Row],[ID]],표11[ID],0)),"")</f>
        <v>1</v>
      </c>
      <c r="I17" s="31" t="str">
        <f>IFERROR(INDEX(표11[스킬 적용 형태],MATCH(표7[[#This Row],[ID]],표11[ID],0)),"")</f>
        <v>낙뢰</v>
      </c>
      <c r="J17" s="31" t="str">
        <f>IFERROR(INDEX(표11[발동 조건],MATCH(표7[[#This Row],[ID]],표11[ID],0)),"")</f>
        <v>평타</v>
      </c>
      <c r="K17" s="33" t="str">
        <f>IFERROR(INDEX(표11[증가 대상X],MATCH(표7[[#This Row],[ID]],표11[ID],0)),"")</f>
        <v>액티브 발동 확률</v>
      </c>
      <c r="L17" s="33" t="str">
        <f>IFERROR(INDEX(표11[증가값X],MATCH(표7[[#This Row],[ID]],표11[ID],0)),"")</f>
        <v>%</v>
      </c>
      <c r="M17" s="33">
        <f>IFERROR(INDEX(표11[기본X],MATCH(표7[[#This Row],[ID]],표11[ID],0)),"")</f>
        <v>0.3</v>
      </c>
      <c r="N17" s="33">
        <f>IFERROR(INDEX(표11[1포인트 당 증가량X],MATCH(표7[[#This Row],[ID]],표11[ID],0)),"")</f>
        <v>0.05</v>
      </c>
      <c r="O17" s="33">
        <f>IFERROR(INDEX(표11[최대X],MATCH(표7[[#This Row],[ID]],표11[ID],0)),"")</f>
        <v>0.5</v>
      </c>
      <c r="P17" s="30" t="str">
        <f>IFERROR(INDEX(표11[증가 대상Y],MATCH(표7[[#This Row],[ID]],표11[ID],0)),"")</f>
        <v>액티브 데미지 측정</v>
      </c>
      <c r="Q17" s="30" t="str">
        <f>IFERROR(INDEX(표11[증가값Y],MATCH(표7[[#This Row],[ID]],표11[ID],0)),"")</f>
        <v>고정</v>
      </c>
      <c r="R17" s="30">
        <f>IFERROR(INDEX(표11[기본Y],MATCH(표7[[#This Row],[ID]],표11[ID],0)),"")</f>
        <v>6</v>
      </c>
      <c r="S17" s="30">
        <f>IFERROR(INDEX(표11[1포인트 당 증가량Y],MATCH(표7[[#This Row],[ID]],표11[ID],0)),"")</f>
        <v>1.75</v>
      </c>
      <c r="T17" s="30">
        <f>IFERROR(INDEX(표11[최대Y],MATCH(표7[[#This Row],[ID]],표11[ID],0)),"")</f>
        <v>13</v>
      </c>
      <c r="U17" t="b">
        <f t="shared" si="0"/>
        <v>0</v>
      </c>
      <c r="W17" s="2">
        <v>3</v>
      </c>
      <c r="X17" s="2" t="str">
        <f>INDEX(IF(QUOTIENT(표15[[#This Row],[No.]]-1,9)&lt;1,표7[증가 대상X],표7[증가 대상Y]),MATCH(IF(MOD(표15[[#This Row],[No.]],9)&lt;&gt;0,MOD(표15[[#This Row],[No.]],9),9),표7[No.],0))</f>
        <v>액티브 발동 확률</v>
      </c>
      <c r="Y17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0.3</v>
      </c>
      <c r="Z17" s="2">
        <f>IF(MOD(표15[[#This Row],[No.]],9)=0,IF(QUOTIENT(표15[[#This Row],[No.]],9)=1,$N$23,$S$23),INDEX(IF(QUOTIENT($W17,9)&lt;1,표7[1포인트 당 증가량X],표7[1포인트 당 증가량Y]),MATCH(IF(MOD($W17,9)&lt;&gt;0,MOD($W17,9),9),표7[No.],0)))</f>
        <v>0.05</v>
      </c>
      <c r="AA17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17" s="42">
        <f>표15[[#This Row],[Basic]]+표15[[#This Row],[증가값]]*(표15[[#This Row],[Lv.]]-1)</f>
        <v>0.45</v>
      </c>
      <c r="AC17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17" s="2">
        <f>IF(표15[[#This Row],[유지 시간 여부]]=TRUE,INDEX(표15[Total],MATCH(표15[[#This Row],[No.]]-9,표15[No.],0)),0)</f>
        <v>0</v>
      </c>
      <c r="AF17">
        <v>3</v>
      </c>
      <c r="AG17" t="s">
        <v>211</v>
      </c>
      <c r="AH17">
        <f t="shared" si="1"/>
        <v>1</v>
      </c>
    </row>
    <row r="18" spans="2:35" x14ac:dyDescent="0.3">
      <c r="B18" s="2">
        <v>4</v>
      </c>
      <c r="C18" s="36">
        <v>4</v>
      </c>
      <c r="D18" s="36" t="s">
        <v>503</v>
      </c>
      <c r="E18" s="2">
        <v>201001</v>
      </c>
      <c r="F18" s="2" t="str">
        <f>IFERROR(INDEX(표11[속성],MATCH(표7[[#This Row],[ID]],표11[ID],0)),"")</f>
        <v>불</v>
      </c>
      <c r="G18" s="2" t="str">
        <f>IFERROR(INDEX(표11[특화],MATCH(표7[[#This Row],[ID]],표11[ID],0)),"")</f>
        <v>평타</v>
      </c>
      <c r="H18" s="31" t="b">
        <f>IFERROR(INDEX(표11[액티브?],MATCH(표7[[#This Row],[ID]],표11[ID],0)),"")</f>
        <v>0</v>
      </c>
      <c r="I18" s="31" t="str">
        <f>IFERROR(INDEX(표11[스킬 적용 형태],MATCH(표7[[#This Row],[ID]],표11[ID],0)),"")</f>
        <v>스탯 증가</v>
      </c>
      <c r="J18" s="31" t="str">
        <f>IFERROR(INDEX(표11[발동 조건],MATCH(표7[[#This Row],[ID]],표11[ID],0)),"")</f>
        <v>연소</v>
      </c>
      <c r="K18" s="33" t="str">
        <f>IFERROR(INDEX(표11[증가 대상X],MATCH(표7[[#This Row],[ID]],표11[ID],0)),"")</f>
        <v>증가량 유지 시간</v>
      </c>
      <c r="L18" s="33" t="str">
        <f>IFERROR(INDEX(표11[증가값X],MATCH(표7[[#This Row],[ID]],표11[ID],0)),"")</f>
        <v>sec</v>
      </c>
      <c r="M18" s="33">
        <f>IFERROR(INDEX(표11[기본X],MATCH(표7[[#This Row],[ID]],표11[ID],0)),"")</f>
        <v>6</v>
      </c>
      <c r="N18" s="33">
        <f>IFERROR(INDEX(표11[1포인트 당 증가량X],MATCH(표7[[#This Row],[ID]],표11[ID],0)),"")</f>
        <v>0.5</v>
      </c>
      <c r="O18" s="33">
        <f>IFERROR(INDEX(표11[최대X],MATCH(표7[[#This Row],[ID]],표11[ID],0)),"")</f>
        <v>8</v>
      </c>
      <c r="P18" s="30" t="str">
        <f>IFERROR(INDEX(표11[증가 대상Y],MATCH(표7[[#This Row],[ID]],표11[ID],0)),"")</f>
        <v>평타 피해량</v>
      </c>
      <c r="Q18" s="30" t="str">
        <f>IFERROR(INDEX(표11[증가값Y],MATCH(표7[[#This Row],[ID]],표11[ID],0)),"")</f>
        <v>%</v>
      </c>
      <c r="R18" s="30">
        <f>IFERROR(INDEX(표11[기본Y],MATCH(표7[[#This Row],[ID]],표11[ID],0)),"")</f>
        <v>0.14000000000000001</v>
      </c>
      <c r="S18" s="30">
        <f>IFERROR(INDEX(표11[1포인트 당 증가량Y],MATCH(표7[[#This Row],[ID]],표11[ID],0)),"")</f>
        <v>0.02</v>
      </c>
      <c r="T18" s="30">
        <f>IFERROR(INDEX(표11[최대Y],MATCH(표7[[#This Row],[ID]],표11[ID],0)),"")</f>
        <v>0.22000000000000003</v>
      </c>
      <c r="U18" t="b">
        <f t="shared" si="0"/>
        <v>1</v>
      </c>
      <c r="W18" s="2">
        <v>4</v>
      </c>
      <c r="X18" s="2" t="str">
        <f>INDEX(IF(QUOTIENT(표15[[#This Row],[No.]]-1,9)&lt;1,표7[증가 대상X],표7[증가 대상Y]),MATCH(IF(MOD(표15[[#This Row],[No.]],9)&lt;&gt;0,MOD(표15[[#This Row],[No.]],9),9),표7[No.],0))</f>
        <v>증가량 유지 시간</v>
      </c>
      <c r="Y18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6</v>
      </c>
      <c r="Z18" s="2">
        <f>IF(MOD(표15[[#This Row],[No.]],9)=0,IF(QUOTIENT(표15[[#This Row],[No.]],9)=1,$N$23,$S$23),INDEX(IF(QUOTIENT($W18,9)&lt;1,표7[1포인트 당 증가량X],표7[1포인트 당 증가량Y]),MATCH(IF(MOD($W18,9)&lt;&gt;0,MOD($W18,9),9),표7[No.],0)))</f>
        <v>0.5</v>
      </c>
      <c r="AA18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18" s="42">
        <f>표15[[#This Row],[Basic]]+표15[[#This Row],[증가값]]*(표15[[#This Row],[Lv.]]-1)</f>
        <v>7.5</v>
      </c>
      <c r="AC18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18" s="2">
        <f>IF(표15[[#This Row],[유지 시간 여부]]=TRUE,INDEX(표15[Total],MATCH(표15[[#This Row],[No.]]-9,표15[No.],0)),0)</f>
        <v>0</v>
      </c>
      <c r="AF18">
        <v>4</v>
      </c>
      <c r="AG18" t="s">
        <v>352</v>
      </c>
      <c r="AH18">
        <f t="shared" si="1"/>
        <v>0</v>
      </c>
    </row>
    <row r="19" spans="2:35" x14ac:dyDescent="0.3">
      <c r="B19" s="2">
        <v>5</v>
      </c>
      <c r="C19" s="36">
        <v>4</v>
      </c>
      <c r="D19" s="36" t="s">
        <v>504</v>
      </c>
      <c r="E19" s="2">
        <v>203020</v>
      </c>
      <c r="F19" s="2" t="str">
        <f>IFERROR(INDEX(표11[속성],MATCH(표7[[#This Row],[ID]],표11[ID],0)),"")</f>
        <v>얼음</v>
      </c>
      <c r="G19" s="2" t="str">
        <f>IFERROR(INDEX(표11[특화],MATCH(표7[[#This Row],[ID]],표11[ID],0)),"")</f>
        <v>스왑</v>
      </c>
      <c r="H19" s="31" t="b">
        <f>IFERROR(INDEX(표11[액티브?],MATCH(표7[[#This Row],[ID]],표11[ID],0)),"")</f>
        <v>1</v>
      </c>
      <c r="I19" s="31" t="str">
        <f>IFERROR(INDEX(표11[스킬 적용 형태],MATCH(표7[[#This Row],[ID]],표11[ID],0)),"")</f>
        <v>속성 부착</v>
      </c>
      <c r="J19" s="31" t="str">
        <f>IFERROR(INDEX(표11[발동 조건],MATCH(표7[[#This Row],[ID]],표11[ID],0)),"")</f>
        <v>스왑</v>
      </c>
      <c r="K19" s="33" t="str">
        <f>IFERROR(INDEX(표11[증가 대상X],MATCH(표7[[#This Row],[ID]],표11[ID],0)),"")</f>
        <v>액티브 데미지 측정</v>
      </c>
      <c r="L19" s="33" t="str">
        <f>IFERROR(INDEX(표11[증가값X],MATCH(표7[[#This Row],[ID]],표11[ID],0)),"")</f>
        <v>고정</v>
      </c>
      <c r="M19" s="33">
        <f>IFERROR(INDEX(표11[기본X],MATCH(표7[[#This Row],[ID]],표11[ID],0)),"")</f>
        <v>2</v>
      </c>
      <c r="N19" s="33">
        <f>IFERROR(INDEX(표11[1포인트 당 증가량X],MATCH(표7[[#This Row],[ID]],표11[ID],0)),"")</f>
        <v>1</v>
      </c>
      <c r="O19" s="33">
        <f>IFERROR(INDEX(표11[최대X],MATCH(표7[[#This Row],[ID]],표11[ID],0)),"")</f>
        <v>6</v>
      </c>
      <c r="P19" s="30" t="str">
        <f>IFERROR(INDEX(표11[증가 대상Y],MATCH(표7[[#This Row],[ID]],표11[ID],0)),"")</f>
        <v>액티브 투사체 수</v>
      </c>
      <c r="Q19" s="30" t="str">
        <f>IFERROR(INDEX(표11[증가값Y],MATCH(표7[[#This Row],[ID]],표11[ID],0)),"")</f>
        <v>고정</v>
      </c>
      <c r="R19" s="30">
        <f>IFERROR(INDEX(표11[기본Y],MATCH(표7[[#This Row],[ID]],표11[ID],0)),"")</f>
        <v>1</v>
      </c>
      <c r="S19" s="30">
        <f>IFERROR(INDEX(표11[1포인트 당 증가량Y],MATCH(표7[[#This Row],[ID]],표11[ID],0)),"")</f>
        <v>0.25</v>
      </c>
      <c r="T19" s="30">
        <f>IFERROR(INDEX(표11[최대Y],MATCH(표7[[#This Row],[ID]],표11[ID],0)),"")</f>
        <v>2</v>
      </c>
      <c r="U19" t="b">
        <f t="shared" si="0"/>
        <v>0</v>
      </c>
      <c r="W19" s="2">
        <v>5</v>
      </c>
      <c r="X19" s="2" t="str">
        <f>INDEX(IF(QUOTIENT(표15[[#This Row],[No.]]-1,9)&lt;1,표7[증가 대상X],표7[증가 대상Y]),MATCH(IF(MOD(표15[[#This Row],[No.]],9)&lt;&gt;0,MOD(표15[[#This Row],[No.]],9),9),표7[No.],0))</f>
        <v>액티브 데미지 측정</v>
      </c>
      <c r="Y19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2</v>
      </c>
      <c r="Z19" s="2">
        <f>IF(MOD(표15[[#This Row],[No.]],9)=0,IF(QUOTIENT(표15[[#This Row],[No.]],9)=1,$N$23,$S$23),INDEX(IF(QUOTIENT($W19,9)&lt;1,표7[1포인트 당 증가량X],표7[1포인트 당 증가량Y]),MATCH(IF(MOD($W19,9)&lt;&gt;0,MOD($W19,9),9),표7[No.],0)))</f>
        <v>1</v>
      </c>
      <c r="AA19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19" s="42">
        <f>표15[[#This Row],[Basic]]+표15[[#This Row],[증가값]]*(표15[[#This Row],[Lv.]]-1)</f>
        <v>5</v>
      </c>
      <c r="AC19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19" s="2">
        <f>IF(표15[[#This Row],[유지 시간 여부]]=TRUE,INDEX(표15[Total],MATCH(표15[[#This Row],[No.]]-9,표15[No.],0)),0)</f>
        <v>0</v>
      </c>
      <c r="AF19">
        <v>5</v>
      </c>
      <c r="AG19" t="s">
        <v>212</v>
      </c>
      <c r="AH19">
        <f t="shared" si="1"/>
        <v>0</v>
      </c>
    </row>
    <row r="20" spans="2:35" x14ac:dyDescent="0.3">
      <c r="B20" s="2">
        <v>6</v>
      </c>
      <c r="C20" s="36">
        <v>4</v>
      </c>
      <c r="D20" s="36" t="s">
        <v>505</v>
      </c>
      <c r="E20" s="2">
        <v>203021</v>
      </c>
      <c r="F20" s="2" t="str">
        <f>IFERROR(INDEX(표11[속성],MATCH(표7[[#This Row],[ID]],표11[ID],0)),"")</f>
        <v>얼음</v>
      </c>
      <c r="G20" s="2" t="str">
        <f>IFERROR(INDEX(표11[특화],MATCH(표7[[#This Row],[ID]],표11[ID],0)),"")</f>
        <v>스왑</v>
      </c>
      <c r="H20" s="31" t="b">
        <f>IFERROR(INDEX(표11[액티브?],MATCH(표7[[#This Row],[ID]],표11[ID],0)),"")</f>
        <v>0</v>
      </c>
      <c r="I20" s="31" t="str">
        <f>IFERROR(INDEX(표11[스킬 적용 형태],MATCH(표7[[#This Row],[ID]],표11[ID],0)),"")</f>
        <v>스탯 증가</v>
      </c>
      <c r="J20" s="31" t="str">
        <f>IFERROR(INDEX(표11[발동 조건],MATCH(표7[[#This Row],[ID]],표11[ID],0)),"")</f>
        <v>빙결</v>
      </c>
      <c r="K20" s="33" t="str">
        <f>IFERROR(INDEX(표11[증가 대상X],MATCH(표7[[#This Row],[ID]],표11[ID],0)),"")</f>
        <v>스왑 쿨타임</v>
      </c>
      <c r="L20" s="33" t="str">
        <f>IFERROR(INDEX(표11[증가값X],MATCH(표7[[#This Row],[ID]],표11[ID],0)),"")</f>
        <v>%</v>
      </c>
      <c r="M20" s="33">
        <f>IFERROR(INDEX(표11[기본X],MATCH(표7[[#This Row],[ID]],표11[ID],0)),"")</f>
        <v>3</v>
      </c>
      <c r="N20" s="33">
        <f>IFERROR(INDEX(표11[1포인트 당 증가량X],MATCH(표7[[#This Row],[ID]],표11[ID],0)),"")</f>
        <v>0.25</v>
      </c>
      <c r="O20" s="33">
        <f>IFERROR(INDEX(표11[최대X],MATCH(표7[[#This Row],[ID]],표11[ID],0)),"")</f>
        <v>4</v>
      </c>
      <c r="P20" s="30">
        <f>IFERROR(INDEX(표11[증가 대상Y],MATCH(표7[[#This Row],[ID]],표11[ID],0)),"")</f>
        <v>0</v>
      </c>
      <c r="Q20" s="30">
        <f>IFERROR(INDEX(표11[증가값Y],MATCH(표7[[#This Row],[ID]],표11[ID],0)),"")</f>
        <v>0</v>
      </c>
      <c r="R20" s="30">
        <f>IFERROR(INDEX(표11[기본Y],MATCH(표7[[#This Row],[ID]],표11[ID],0)),"")</f>
        <v>0</v>
      </c>
      <c r="S20" s="30">
        <f>IFERROR(INDEX(표11[1포인트 당 증가량Y],MATCH(표7[[#This Row],[ID]],표11[ID],0)),"")</f>
        <v>0</v>
      </c>
      <c r="T20" s="30">
        <f>IFERROR(INDEX(표11[최대Y],MATCH(표7[[#This Row],[ID]],표11[ID],0)),"")</f>
        <v>0</v>
      </c>
      <c r="U20" t="b">
        <f t="shared" si="0"/>
        <v>1</v>
      </c>
      <c r="W20" s="2">
        <v>6</v>
      </c>
      <c r="X20" s="2" t="str">
        <f>INDEX(IF(QUOTIENT(표15[[#This Row],[No.]]-1,9)&lt;1,표7[증가 대상X],표7[증가 대상Y]),MATCH(IF(MOD(표15[[#This Row],[No.]],9)&lt;&gt;0,MOD(표15[[#This Row],[No.]],9),9),표7[No.],0))</f>
        <v>스왑 쿨타임</v>
      </c>
      <c r="Y20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3</v>
      </c>
      <c r="Z20" s="2">
        <f>IF(MOD(표15[[#This Row],[No.]],9)=0,IF(QUOTIENT(표15[[#This Row],[No.]],9)=1,$N$23,$S$23),INDEX(IF(QUOTIENT($W20,9)&lt;1,표7[1포인트 당 증가량X],표7[1포인트 당 증가량Y]),MATCH(IF(MOD($W20,9)&lt;&gt;0,MOD($W20,9),9),표7[No.],0)))</f>
        <v>0.25</v>
      </c>
      <c r="AA20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0" s="42">
        <f>표15[[#This Row],[Basic]]+표15[[#This Row],[증가값]]*(표15[[#This Row],[Lv.]]-1)</f>
        <v>3.75</v>
      </c>
      <c r="AC20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0" s="2">
        <f>IF(표15[[#This Row],[유지 시간 여부]]=TRUE,INDEX(표15[Total],MATCH(표15[[#This Row],[No.]]-9,표15[No.],0)),0)</f>
        <v>0</v>
      </c>
      <c r="AF20">
        <v>6</v>
      </c>
      <c r="AG20" t="s">
        <v>599</v>
      </c>
      <c r="AH20">
        <f t="shared" si="1"/>
        <v>1</v>
      </c>
    </row>
    <row r="21" spans="2:35" x14ac:dyDescent="0.3">
      <c r="B21" s="2">
        <v>7</v>
      </c>
      <c r="C21" s="36">
        <v>4</v>
      </c>
      <c r="D21" s="36" t="s">
        <v>506</v>
      </c>
      <c r="E21" s="2">
        <v>211040</v>
      </c>
      <c r="F21" s="2" t="str">
        <f>IFERROR(INDEX(표11[속성],MATCH(표7[[#This Row],[ID]],표11[ID],0)),"")</f>
        <v>무속성1</v>
      </c>
      <c r="G21" s="2" t="str">
        <f>IFERROR(INDEX(표11[특화],MATCH(표7[[#This Row],[ID]],표11[ID],0)),"")</f>
        <v>유틸</v>
      </c>
      <c r="H21" s="31" t="b">
        <f>IFERROR(INDEX(표11[액티브?],MATCH(표7[[#This Row],[ID]],표11[ID],0)),"")</f>
        <v>0</v>
      </c>
      <c r="I21" s="31" t="str">
        <f>IFERROR(INDEX(표11[스킬 적용 형태],MATCH(표7[[#This Row],[ID]],표11[ID],0)),"")</f>
        <v>스탯 증가</v>
      </c>
      <c r="J21" s="31" t="str">
        <f>IFERROR(INDEX(표11[발동 조건],MATCH(표7[[#This Row],[ID]],표11[ID],0)),"")</f>
        <v>없음</v>
      </c>
      <c r="K21" s="33" t="str">
        <f>IFERROR(INDEX(표11[증가 대상X],MATCH(표7[[#This Row],[ID]],표11[ID],0)),"")</f>
        <v>경험치 획득량</v>
      </c>
      <c r="L21" s="33" t="str">
        <f>IFERROR(INDEX(표11[증가값X],MATCH(표7[[#This Row],[ID]],표11[ID],0)),"")</f>
        <v>%</v>
      </c>
      <c r="M21" s="33">
        <f>IFERROR(INDEX(표11[기본X],MATCH(표7[[#This Row],[ID]],표11[ID],0)),"")</f>
        <v>0.1</v>
      </c>
      <c r="N21" s="33">
        <f>IFERROR(INDEX(표11[1포인트 당 증가량X],MATCH(표7[[#This Row],[ID]],표11[ID],0)),"")</f>
        <v>0.05</v>
      </c>
      <c r="O21" s="33">
        <f>IFERROR(INDEX(표11[최대X],MATCH(표7[[#This Row],[ID]],표11[ID],0)),"")</f>
        <v>0.30000000000000004</v>
      </c>
      <c r="P21" s="30">
        <f>IFERROR(INDEX(표11[증가 대상Y],MATCH(표7[[#This Row],[ID]],표11[ID],0)),"")</f>
        <v>0</v>
      </c>
      <c r="Q21" s="30">
        <f>IFERROR(INDEX(표11[증가값Y],MATCH(표7[[#This Row],[ID]],표11[ID],0)),"")</f>
        <v>0</v>
      </c>
      <c r="R21" s="30">
        <f>IFERROR(INDEX(표11[기본Y],MATCH(표7[[#This Row],[ID]],표11[ID],0)),"")</f>
        <v>0</v>
      </c>
      <c r="S21" s="30">
        <f>IFERROR(INDEX(표11[1포인트 당 증가량Y],MATCH(표7[[#This Row],[ID]],표11[ID],0)),"")</f>
        <v>0</v>
      </c>
      <c r="T21" s="30">
        <f>IFERROR(INDEX(표11[최대Y],MATCH(표7[[#This Row],[ID]],표11[ID],0)),"")</f>
        <v>0</v>
      </c>
      <c r="U21" t="b">
        <f t="shared" si="0"/>
        <v>0</v>
      </c>
      <c r="W21" s="2">
        <v>7</v>
      </c>
      <c r="X21" s="2" t="str">
        <f>INDEX(IF(QUOTIENT(표15[[#This Row],[No.]]-1,9)&lt;1,표7[증가 대상X],표7[증가 대상Y]),MATCH(IF(MOD(표15[[#This Row],[No.]],9)&lt;&gt;0,MOD(표15[[#This Row],[No.]],9),9),표7[No.],0))</f>
        <v>경험치 획득량</v>
      </c>
      <c r="Y21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0.1</v>
      </c>
      <c r="Z21" s="2">
        <f>IF(MOD(표15[[#This Row],[No.]],9)=0,IF(QUOTIENT(표15[[#This Row],[No.]],9)=1,$N$23,$S$23),INDEX(IF(QUOTIENT($W21,9)&lt;1,표7[1포인트 당 증가량X],표7[1포인트 당 증가량Y]),MATCH(IF(MOD($W21,9)&lt;&gt;0,MOD($W21,9),9),표7[No.],0)))</f>
        <v>0.05</v>
      </c>
      <c r="AA21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1" s="42">
        <f>표15[[#This Row],[Basic]]+표15[[#This Row],[증가값]]*(표15[[#This Row],[Lv.]]-1)</f>
        <v>0.25</v>
      </c>
      <c r="AC21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1" s="2">
        <f>IF(표15[[#This Row],[유지 시간 여부]]=TRUE,INDEX(표15[Total],MATCH(표15[[#This Row],[No.]]-9,표15[No.],0)),0)</f>
        <v>0</v>
      </c>
    </row>
    <row r="22" spans="2:35" x14ac:dyDescent="0.3">
      <c r="B22" s="2">
        <v>8</v>
      </c>
      <c r="C22" s="36">
        <v>4</v>
      </c>
      <c r="D22" s="36" t="s">
        <v>507</v>
      </c>
      <c r="E22" s="2">
        <v>211041</v>
      </c>
      <c r="F22" s="2" t="str">
        <f>IFERROR(INDEX(표11[속성],MATCH(표7[[#This Row],[ID]],표11[ID],0)),"")</f>
        <v>무속성1</v>
      </c>
      <c r="G22" s="2" t="str">
        <f>IFERROR(INDEX(표11[특화],MATCH(표7[[#This Row],[ID]],표11[ID],0)),"")</f>
        <v>유틸</v>
      </c>
      <c r="H22" s="31" t="b">
        <f>IFERROR(INDEX(표11[액티브?],MATCH(표7[[#This Row],[ID]],표11[ID],0)),"")</f>
        <v>0</v>
      </c>
      <c r="I22" s="31" t="str">
        <f>IFERROR(INDEX(표11[스킬 적용 형태],MATCH(표7[[#This Row],[ID]],표11[ID],0)),"")</f>
        <v>Basic 강화</v>
      </c>
      <c r="J22" s="31" t="str">
        <f>IFERROR(INDEX(표11[발동 조건],MATCH(표7[[#This Row],[ID]],표11[ID],0)),"")</f>
        <v>없음</v>
      </c>
      <c r="K22" s="33" t="str">
        <f>IFERROR(INDEX(표11[증가 대상X],MATCH(표7[[#This Row],[ID]],표11[ID],0)),"")</f>
        <v>경험치 획득량</v>
      </c>
      <c r="L22" s="33" t="str">
        <f>IFERROR(INDEX(표11[증가값X],MATCH(표7[[#This Row],[ID]],표11[ID],0)),"")</f>
        <v>%</v>
      </c>
      <c r="M22" s="33">
        <f>IFERROR(INDEX(표11[기본X],MATCH(표7[[#This Row],[ID]],표11[ID],0)),"")</f>
        <v>0.1</v>
      </c>
      <c r="N22" s="33">
        <f>IFERROR(INDEX(표11[1포인트 당 증가량X],MATCH(표7[[#This Row],[ID]],표11[ID],0)),"")</f>
        <v>2.5000000000000001E-2</v>
      </c>
      <c r="O22" s="33">
        <f>IFERROR(INDEX(표11[최대X],MATCH(표7[[#This Row],[ID]],표11[ID],0)),"")</f>
        <v>0.2</v>
      </c>
      <c r="P22" s="30">
        <f>IFERROR(INDEX(표11[증가 대상Y],MATCH(표7[[#This Row],[ID]],표11[ID],0)),"")</f>
        <v>0</v>
      </c>
      <c r="Q22" s="30">
        <f>IFERROR(INDEX(표11[증가값Y],MATCH(표7[[#This Row],[ID]],표11[ID],0)),"")</f>
        <v>0</v>
      </c>
      <c r="R22" s="30">
        <f>IFERROR(INDEX(표11[기본Y],MATCH(표7[[#This Row],[ID]],표11[ID],0)),"")</f>
        <v>0</v>
      </c>
      <c r="S22" s="30">
        <f>IFERROR(INDEX(표11[1포인트 당 증가량Y],MATCH(표7[[#This Row],[ID]],표11[ID],0)),"")</f>
        <v>0</v>
      </c>
      <c r="T22" s="30">
        <f>IFERROR(INDEX(표11[최대Y],MATCH(표7[[#This Row],[ID]],표11[ID],0)),"")</f>
        <v>0</v>
      </c>
      <c r="U22" t="b">
        <f t="shared" si="0"/>
        <v>1</v>
      </c>
      <c r="W22" s="2">
        <v>8</v>
      </c>
      <c r="X22" s="2" t="str">
        <f>INDEX(IF(QUOTIENT(표15[[#This Row],[No.]]-1,9)&lt;1,표7[증가 대상X],표7[증가 대상Y]),MATCH(IF(MOD(표15[[#This Row],[No.]],9)&lt;&gt;0,MOD(표15[[#This Row],[No.]],9),9),표7[No.],0))</f>
        <v>경험치 획득량</v>
      </c>
      <c r="Y22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0.1</v>
      </c>
      <c r="Z22" s="2">
        <f>IF(MOD(표15[[#This Row],[No.]],9)=0,IF(QUOTIENT(표15[[#This Row],[No.]],9)=1,$N$23,$S$23),INDEX(IF(QUOTIENT($W22,9)&lt;1,표7[1포인트 당 증가량X],표7[1포인트 당 증가량Y]),MATCH(IF(MOD($W22,9)&lt;&gt;0,MOD($W22,9),9),표7[No.],0)))</f>
        <v>2.5000000000000001E-2</v>
      </c>
      <c r="AA22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2" s="42">
        <f>표15[[#This Row],[Basic]]+표15[[#This Row],[증가값]]*(표15[[#This Row],[Lv.]]-1)</f>
        <v>0.17500000000000002</v>
      </c>
      <c r="AC22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2" s="2">
        <f>IF(표15[[#This Row],[유지 시간 여부]]=TRUE,INDEX(표15[Total],MATCH(표15[[#This Row],[No.]]-9,표15[No.],0)),0)</f>
        <v>0</v>
      </c>
      <c r="AF22" t="s">
        <v>592</v>
      </c>
      <c r="AG22" t="s">
        <v>602</v>
      </c>
      <c r="AH22" t="s">
        <v>603</v>
      </c>
      <c r="AI22" t="s">
        <v>604</v>
      </c>
    </row>
    <row r="23" spans="2:35" x14ac:dyDescent="0.3">
      <c r="B23" s="2">
        <v>9</v>
      </c>
      <c r="C23" s="36">
        <v>4</v>
      </c>
      <c r="D23" s="36" t="s">
        <v>523</v>
      </c>
      <c r="E23" s="2">
        <f>IFERROR(INDEX(표11[ID],MATCH(표7[[#This Row],[이름]],표11[이름],0)),"")</f>
        <v>211060</v>
      </c>
      <c r="F23" s="2" t="str">
        <f>IFERROR(INDEX(표11[속성],MATCH(표7[[#This Row],[ID]],표11[ID],0)),"")</f>
        <v>무속성1</v>
      </c>
      <c r="G23" s="2" t="str">
        <f>IFERROR(INDEX(표11[특화],MATCH(표7[[#This Row],[ID]],표11[ID],0)),"")</f>
        <v>체력</v>
      </c>
      <c r="H23" s="31" t="b">
        <f>IFERROR(INDEX(표11[액티브?],MATCH(표7[[#This Row],[ID]],표11[ID],0)),"")</f>
        <v>0</v>
      </c>
      <c r="I23" s="31" t="str">
        <f>IFERROR(INDEX(표11[스킬 적용 형태],MATCH(표7[[#This Row],[ID]],표11[ID],0)),"")</f>
        <v>스탯 증가</v>
      </c>
      <c r="J23" s="31" t="str">
        <f>IFERROR(INDEX(표11[발동 조건],MATCH(표7[[#This Row],[ID]],표11[ID],0)),"")</f>
        <v>없음</v>
      </c>
      <c r="K23" s="33" t="str">
        <f>IFERROR(INDEX(표11[증가 대상X],MATCH(표7[[#This Row],[ID]],표11[ID],0)),"")</f>
        <v>최대 체력</v>
      </c>
      <c r="L23" s="33" t="str">
        <f>IFERROR(INDEX(표11[증가값X],MATCH(표7[[#This Row],[ID]],표11[ID],0)),"")</f>
        <v>%</v>
      </c>
      <c r="M23" s="33">
        <f>IFERROR(INDEX(표11[기본X],MATCH(표7[[#This Row],[ID]],표11[ID],0)),"")</f>
        <v>0.1</v>
      </c>
      <c r="N23" s="33">
        <f>IFERROR(INDEX(표11[1포인트 당 증가량X],MATCH(표7[[#This Row],[ID]],표11[ID],0)),"")</f>
        <v>2.5000000000000001E-2</v>
      </c>
      <c r="O23" s="33">
        <f>IFERROR(INDEX(표11[최대X],MATCH(표7[[#This Row],[ID]],표11[ID],0)),"")</f>
        <v>0.2</v>
      </c>
      <c r="P23" s="30">
        <f>IFERROR(INDEX(표11[증가 대상Y],MATCH(표7[[#This Row],[ID]],표11[ID],0)),"")</f>
        <v>0</v>
      </c>
      <c r="Q23" s="30">
        <f>IFERROR(INDEX(표11[증가값Y],MATCH(표7[[#This Row],[ID]],표11[ID],0)),"")</f>
        <v>0</v>
      </c>
      <c r="R23" s="30">
        <f>IFERROR(INDEX(표11[기본Y],MATCH(표7[[#This Row],[ID]],표11[ID],0)),"")</f>
        <v>0</v>
      </c>
      <c r="S23" s="30">
        <f>IFERROR(INDEX(표11[1포인트 당 증가량Y],MATCH(표7[[#This Row],[ID]],표11[ID],0)),"")</f>
        <v>0</v>
      </c>
      <c r="T23" s="30">
        <f>IFERROR(INDEX(표11[최대Y],MATCH(표7[[#This Row],[ID]],표11[ID],0)),"")</f>
        <v>0</v>
      </c>
      <c r="U23" t="b">
        <f t="shared" si="0"/>
        <v>0</v>
      </c>
      <c r="W23" s="2">
        <v>9</v>
      </c>
      <c r="X23" s="2" t="str">
        <f>INDEX(IF(QUOTIENT(표15[[#This Row],[No.]]-1,9)&lt;1,표7[증가 대상X],표7[증가 대상Y]),MATCH(IF(MOD(표15[[#This Row],[No.]],9)&lt;&gt;0,MOD(표15[[#This Row],[No.]],9),9),표7[No.],0))</f>
        <v>최대 체력</v>
      </c>
      <c r="Y23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0.1</v>
      </c>
      <c r="Z23" s="2">
        <f>IF(MOD(표15[[#This Row],[No.]],9)=0,IF(QUOTIENT(표15[[#This Row],[No.]],9)=1,$N$23,$S$23),INDEX(IF(QUOTIENT($W23,9)&lt;1,표7[1포인트 당 증가량X],표7[1포인트 당 증가량Y]),MATCH(IF(MOD($W23,9)&lt;&gt;0,MOD($W23,9),9),표7[No.],0)))</f>
        <v>2.5000000000000001E-2</v>
      </c>
      <c r="AA23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3" s="42">
        <f>표15[[#This Row],[Basic]]+표15[[#This Row],[증가값]]*(표15[[#This Row],[Lv.]]-1)</f>
        <v>0.17500000000000002</v>
      </c>
      <c r="AC23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3" s="2">
        <f>IF(표15[[#This Row],[유지 시간 여부]]=TRUE,INDEX(표15[Total],MATCH(표15[[#This Row],[No.]]-9,표15[No.],0)),0)</f>
        <v>0</v>
      </c>
      <c r="AF23">
        <v>1</v>
      </c>
      <c r="AG23" t="s">
        <v>202</v>
      </c>
      <c r="AH23" t="s">
        <v>202</v>
      </c>
      <c r="AI23" t="b">
        <f t="shared" ref="AI23:AI37" si="2">IF($AG23&lt;&gt;$AH23,IF(AND(INDEX($AH$15:$AH$20,MATCH($AG23,$AG$15:$AG$20,0))&gt;=1,INDEX($AH$15:$AH$20,MATCH($AH23,$AG$15:$AG$20,0))&gt;=1)=TRUE,TRUE,FALSE),IF(INDEX($AH$15:$AH$20,MATCH($AG23,$AG$15:$AG$20,0))&gt;=2,TRUE,FALSE))</f>
        <v>0</v>
      </c>
    </row>
    <row r="24" spans="2:3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2">
        <v>10</v>
      </c>
      <c r="X24" s="2">
        <f>INDEX(IF(QUOTIENT(표15[[#This Row],[No.]]-1,9)&lt;1,표7[증가 대상X],표7[증가 대상Y]),MATCH(IF(MOD(표15[[#This Row],[No.]],9)&lt;&gt;0,MOD(표15[[#This Row],[No.]],9),9),표7[No.],0))</f>
        <v>0</v>
      </c>
      <c r="Y24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</v>
      </c>
      <c r="Z24" s="2">
        <f>IF(MOD(표15[[#This Row],[No.]],9)=0,IF(QUOTIENT(표15[[#This Row],[No.]],9)=1,$N$23,$S$23),INDEX(IF(QUOTIENT($W24,9)&lt;1,표7[1포인트 당 증가량X],표7[1포인트 당 증가량Y]),MATCH(IF(MOD($W24,9)&lt;&gt;0,MOD($W24,9),9),표7[No.],0)))</f>
        <v>0</v>
      </c>
      <c r="AA24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4" s="42">
        <f>표15[[#This Row],[Basic]]+표15[[#This Row],[증가값]]*(표15[[#This Row],[Lv.]]-1)</f>
        <v>0</v>
      </c>
      <c r="AC24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4" s="2">
        <f>IF(표15[[#This Row],[유지 시간 여부]]=TRUE,INDEX(표15[Total],MATCH(표15[[#This Row],[No.]]-9,표15[No.],0)),0)</f>
        <v>0</v>
      </c>
      <c r="AF24">
        <v>2</v>
      </c>
      <c r="AG24" t="s">
        <v>202</v>
      </c>
      <c r="AH24" t="s">
        <v>210</v>
      </c>
      <c r="AI24" t="b">
        <f t="shared" si="2"/>
        <v>1</v>
      </c>
    </row>
    <row r="25" spans="2:35" x14ac:dyDescent="0.3">
      <c r="B25" s="2"/>
      <c r="C25" s="2"/>
      <c r="D25" s="2"/>
      <c r="E25" s="2"/>
      <c r="F25" s="2"/>
      <c r="G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2">
        <v>11</v>
      </c>
      <c r="X25" s="2" t="str">
        <f>INDEX(IF(QUOTIENT(표15[[#This Row],[No.]]-1,9)&lt;1,표7[증가 대상X],표7[증가 대상Y]),MATCH(IF(MOD(표15[[#This Row],[No.]],9)&lt;&gt;0,MOD(표15[[#This Row],[No.]],9),9),표7[No.],0))</f>
        <v>공격속도</v>
      </c>
      <c r="Y25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0.14000000000000001</v>
      </c>
      <c r="Z25" s="2">
        <f>IF(MOD(표15[[#This Row],[No.]],9)=0,IF(QUOTIENT(표15[[#This Row],[No.]],9)=1,$N$23,$S$23),INDEX(IF(QUOTIENT($W25,9)&lt;1,표7[1포인트 당 증가량X],표7[1포인트 당 증가량Y]),MATCH(IF(MOD($W25,9)&lt;&gt;0,MOD($W25,9),9),표7[No.],0)))</f>
        <v>0.02</v>
      </c>
      <c r="AA25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5" s="42">
        <f>표15[[#This Row],[Basic]]+표15[[#This Row],[증가값]]*(표15[[#This Row],[Lv.]]-1)</f>
        <v>0.2</v>
      </c>
      <c r="AC25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5" s="2">
        <f>IF(표15[[#This Row],[유지 시간 여부]]=TRUE,INDEX(표15[Total],MATCH(표15[[#This Row],[No.]]-9,표15[No.],0)),0)</f>
        <v>0</v>
      </c>
      <c r="AF25">
        <v>3</v>
      </c>
      <c r="AG25" t="s">
        <v>202</v>
      </c>
      <c r="AH25" t="s">
        <v>211</v>
      </c>
      <c r="AI25" t="b">
        <f t="shared" si="2"/>
        <v>1</v>
      </c>
    </row>
    <row r="26" spans="2:35" x14ac:dyDescent="0.3">
      <c r="B26" t="s">
        <v>593</v>
      </c>
      <c r="W26" s="2">
        <v>12</v>
      </c>
      <c r="X26" s="2" t="str">
        <f>INDEX(IF(QUOTIENT(표15[[#This Row],[No.]]-1,9)&lt;1,표7[증가 대상X],표7[증가 대상Y]),MATCH(IF(MOD(표15[[#This Row],[No.]],9)&lt;&gt;0,MOD(표15[[#This Row],[No.]],9),9),표7[No.],0))</f>
        <v>액티브 데미지 측정</v>
      </c>
      <c r="Y26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6</v>
      </c>
      <c r="Z26" s="2">
        <f>IF(MOD(표15[[#This Row],[No.]],9)=0,IF(QUOTIENT(표15[[#This Row],[No.]],9)=1,$N$23,$S$23),INDEX(IF(QUOTIENT($W26,9)&lt;1,표7[1포인트 당 증가량X],표7[1포인트 당 증가량Y]),MATCH(IF(MOD($W26,9)&lt;&gt;0,MOD($W26,9),9),표7[No.],0)))</f>
        <v>1.75</v>
      </c>
      <c r="AA26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6" s="42">
        <f>표15[[#This Row],[Basic]]+표15[[#This Row],[증가값]]*(표15[[#This Row],[Lv.]]-1)</f>
        <v>11.25</v>
      </c>
      <c r="AC26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6" s="2">
        <f>IF(표15[[#This Row],[유지 시간 여부]]=TRUE,INDEX(표15[Total],MATCH(표15[[#This Row],[No.]]-9,표15[No.],0)),0)</f>
        <v>0</v>
      </c>
      <c r="AF26">
        <v>4</v>
      </c>
      <c r="AG26" t="s">
        <v>202</v>
      </c>
      <c r="AH26" t="s">
        <v>352</v>
      </c>
      <c r="AI26" t="b">
        <f t="shared" si="2"/>
        <v>0</v>
      </c>
    </row>
    <row r="27" spans="2:35" x14ac:dyDescent="0.3">
      <c r="B27" s="2" t="s">
        <v>233</v>
      </c>
      <c r="C27" s="4" t="s">
        <v>70</v>
      </c>
      <c r="D27" s="8" t="s">
        <v>61</v>
      </c>
      <c r="E27" s="7" t="s">
        <v>585</v>
      </c>
      <c r="F27" s="7" t="s">
        <v>63</v>
      </c>
      <c r="G27" s="9" t="s">
        <v>584</v>
      </c>
      <c r="H27" s="9" t="s">
        <v>578</v>
      </c>
      <c r="I27" s="9" t="s">
        <v>422</v>
      </c>
      <c r="J27" s="9" t="s">
        <v>554</v>
      </c>
      <c r="K27" s="2" t="s">
        <v>88</v>
      </c>
      <c r="N27" t="s">
        <v>204</v>
      </c>
      <c r="O27">
        <f>COUNTIF(표7[특화],$N27)</f>
        <v>4</v>
      </c>
      <c r="U27" s="41"/>
      <c r="W27" s="2">
        <v>13</v>
      </c>
      <c r="X27" s="2" t="str">
        <f>INDEX(IF(QUOTIENT(표15[[#This Row],[No.]]-1,9)&lt;1,표7[증가 대상X],표7[증가 대상Y]),MATCH(IF(MOD(표15[[#This Row],[No.]],9)&lt;&gt;0,MOD(표15[[#This Row],[No.]],9),9),표7[No.],0))</f>
        <v>평타 피해량</v>
      </c>
      <c r="Y27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0.14000000000000001</v>
      </c>
      <c r="Z27" s="2">
        <f>IF(MOD(표15[[#This Row],[No.]],9)=0,IF(QUOTIENT(표15[[#This Row],[No.]],9)=1,$N$23,$S$23),INDEX(IF(QUOTIENT($W27,9)&lt;1,표7[1포인트 당 증가량X],표7[1포인트 당 증가량Y]),MATCH(IF(MOD($W27,9)&lt;&gt;0,MOD($W27,9),9),표7[No.],0)))</f>
        <v>0.02</v>
      </c>
      <c r="AA27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7" s="42">
        <f>표15[[#This Row],[Basic]]+표15[[#This Row],[증가값]]*(표15[[#This Row],[Lv.]]-1)</f>
        <v>0.2</v>
      </c>
      <c r="AC27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7" s="2">
        <f>IF(표15[[#This Row],[유지 시간 여부]]=TRUE,INDEX(표15[Total],MATCH(표15[[#This Row],[No.]]-9,표15[No.],0)),0)</f>
        <v>0</v>
      </c>
      <c r="AF27">
        <v>5</v>
      </c>
      <c r="AG27" t="s">
        <v>202</v>
      </c>
      <c r="AH27" t="s">
        <v>212</v>
      </c>
      <c r="AI27" t="b">
        <f t="shared" si="2"/>
        <v>0</v>
      </c>
    </row>
    <row r="28" spans="2:35" x14ac:dyDescent="0.3">
      <c r="B28" s="15">
        <v>1</v>
      </c>
      <c r="C28" s="27" t="s">
        <v>530</v>
      </c>
      <c r="D28" s="15">
        <v>1</v>
      </c>
      <c r="E28" s="15"/>
      <c r="F28" s="15"/>
      <c r="G28" s="15"/>
      <c r="H28" s="15">
        <f>IFERROR(INDEX(표8[결과값],MATCH(표3[[#This Row],[Name]],표8[증가값 종류],0)),0)</f>
        <v>0</v>
      </c>
      <c r="I28" s="15"/>
      <c r="J28" s="15"/>
      <c r="K28" s="28">
        <f t="shared" ref="K28:K47" si="3">SUM($D28:$J28)</f>
        <v>1</v>
      </c>
      <c r="N28" t="s">
        <v>206</v>
      </c>
      <c r="O28">
        <f>COUNTIF(표7[특화],$N28)</f>
        <v>0</v>
      </c>
      <c r="U28" s="45"/>
      <c r="W28" s="2">
        <v>14</v>
      </c>
      <c r="X28" s="2" t="str">
        <f>INDEX(IF(QUOTIENT(표15[[#This Row],[No.]]-1,9)&lt;1,표7[증가 대상X],표7[증가 대상Y]),MATCH(IF(MOD(표15[[#This Row],[No.]],9)&lt;&gt;0,MOD(표15[[#This Row],[No.]],9),9),표7[No.],0))</f>
        <v>액티브 투사체 수</v>
      </c>
      <c r="Y28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1</v>
      </c>
      <c r="Z28" s="2">
        <f>IF(MOD(표15[[#This Row],[No.]],9)=0,IF(QUOTIENT(표15[[#This Row],[No.]],9)=1,$N$23,$S$23),INDEX(IF(QUOTIENT($W28,9)&lt;1,표7[1포인트 당 증가량X],표7[1포인트 당 증가량Y]),MATCH(IF(MOD($W28,9)&lt;&gt;0,MOD($W28,9),9),표7[No.],0)))</f>
        <v>0.25</v>
      </c>
      <c r="AA28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8" s="42">
        <f>표15[[#This Row],[Basic]]+표15[[#This Row],[증가값]]*(표15[[#This Row],[Lv.]]-1)</f>
        <v>1.75</v>
      </c>
      <c r="AC28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8" s="2">
        <f>IF(표15[[#This Row],[유지 시간 여부]]=TRUE,INDEX(표15[Total],MATCH(표15[[#This Row],[No.]]-9,표15[No.],0)),0)</f>
        <v>0</v>
      </c>
      <c r="AF28">
        <v>6</v>
      </c>
      <c r="AG28" t="s">
        <v>210</v>
      </c>
      <c r="AH28" t="s">
        <v>210</v>
      </c>
      <c r="AI28" t="b">
        <f t="shared" si="2"/>
        <v>0</v>
      </c>
    </row>
    <row r="29" spans="2:35" x14ac:dyDescent="0.3">
      <c r="B29" s="15">
        <v>2</v>
      </c>
      <c r="C29" s="27" t="s">
        <v>532</v>
      </c>
      <c r="D29" s="15">
        <v>1</v>
      </c>
      <c r="E29" s="15"/>
      <c r="F29" s="15"/>
      <c r="G29" s="15"/>
      <c r="H29" s="15">
        <f>IFERROR(INDEX(표8[결과값],MATCH(표3[[#This Row],[Name]],표8[증가값 종류],0)),0)</f>
        <v>0.2</v>
      </c>
      <c r="I29" s="15"/>
      <c r="J29" s="15"/>
      <c r="K29" s="28">
        <f t="shared" si="3"/>
        <v>1.2</v>
      </c>
      <c r="N29" t="s">
        <v>207</v>
      </c>
      <c r="O29">
        <f>COUNTIF(표7[특화],$N29)</f>
        <v>2</v>
      </c>
      <c r="U29" s="45"/>
      <c r="W29" s="2">
        <v>15</v>
      </c>
      <c r="X29" s="2">
        <f>INDEX(IF(QUOTIENT(표15[[#This Row],[No.]]-1,9)&lt;1,표7[증가 대상X],표7[증가 대상Y]),MATCH(IF(MOD(표15[[#This Row],[No.]],9)&lt;&gt;0,MOD(표15[[#This Row],[No.]],9),9),표7[No.],0))</f>
        <v>0</v>
      </c>
      <c r="Y29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</v>
      </c>
      <c r="Z29" s="2">
        <f>IF(MOD(표15[[#This Row],[No.]],9)=0,IF(QUOTIENT(표15[[#This Row],[No.]],9)=1,$N$23,$S$23),INDEX(IF(QUOTIENT($W29,9)&lt;1,표7[1포인트 당 증가량X],표7[1포인트 당 증가량Y]),MATCH(IF(MOD($W29,9)&lt;&gt;0,MOD($W29,9),9),표7[No.],0)))</f>
        <v>0</v>
      </c>
      <c r="AA29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29" s="42">
        <f>표15[[#This Row],[Basic]]+표15[[#This Row],[증가값]]*(표15[[#This Row],[Lv.]]-1)</f>
        <v>0</v>
      </c>
      <c r="AC29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29" s="2">
        <f>IF(표15[[#This Row],[유지 시간 여부]]=TRUE,INDEX(표15[Total],MATCH(표15[[#This Row],[No.]]-9,표15[No.],0)),0)</f>
        <v>0</v>
      </c>
      <c r="AF29">
        <v>7</v>
      </c>
      <c r="AG29" t="s">
        <v>210</v>
      </c>
      <c r="AH29" t="s">
        <v>211</v>
      </c>
      <c r="AI29" t="b">
        <f t="shared" si="2"/>
        <v>1</v>
      </c>
    </row>
    <row r="30" spans="2:35" x14ac:dyDescent="0.3">
      <c r="B30" s="15">
        <v>3</v>
      </c>
      <c r="C30" s="27" t="s">
        <v>552</v>
      </c>
      <c r="D30" s="15">
        <v>1</v>
      </c>
      <c r="E30" s="15"/>
      <c r="F30" s="15"/>
      <c r="G30" s="15"/>
      <c r="H30" s="15">
        <f>IFERROR(INDEX(표8[결과값],MATCH(표3[[#This Row],[Name]],표8[증가값 종류],0)),0)</f>
        <v>0</v>
      </c>
      <c r="I30" s="15"/>
      <c r="J30" s="15"/>
      <c r="K30" s="28">
        <f t="shared" si="3"/>
        <v>1</v>
      </c>
      <c r="N30" t="s">
        <v>213</v>
      </c>
      <c r="O30">
        <f>COUNTIF(표7[특화],$N30)</f>
        <v>0</v>
      </c>
      <c r="U30" s="45"/>
      <c r="W30" s="2">
        <v>16</v>
      </c>
      <c r="X30" s="2">
        <f>INDEX(IF(QUOTIENT(표15[[#This Row],[No.]]-1,9)&lt;1,표7[증가 대상X],표7[증가 대상Y]),MATCH(IF(MOD(표15[[#This Row],[No.]],9)&lt;&gt;0,MOD(표15[[#This Row],[No.]],9),9),표7[No.],0))</f>
        <v>0</v>
      </c>
      <c r="Y30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</v>
      </c>
      <c r="Z30" s="2">
        <f>IF(MOD(표15[[#This Row],[No.]],9)=0,IF(QUOTIENT(표15[[#This Row],[No.]],9)=1,$N$23,$S$23),INDEX(IF(QUOTIENT($W30,9)&lt;1,표7[1포인트 당 증가량X],표7[1포인트 당 증가량Y]),MATCH(IF(MOD($W30,9)&lt;&gt;0,MOD($W30,9),9),표7[No.],0)))</f>
        <v>0</v>
      </c>
      <c r="AA30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30" s="42">
        <f>표15[[#This Row],[Basic]]+표15[[#This Row],[증가값]]*(표15[[#This Row],[Lv.]]-1)</f>
        <v>0</v>
      </c>
      <c r="AC30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30" s="2">
        <f>IF(표15[[#This Row],[유지 시간 여부]]=TRUE,INDEX(표15[Total],MATCH(표15[[#This Row],[No.]]-9,표15[No.],0)),0)</f>
        <v>0</v>
      </c>
      <c r="AF30">
        <v>8</v>
      </c>
      <c r="AG30" t="s">
        <v>210</v>
      </c>
      <c r="AH30" t="s">
        <v>352</v>
      </c>
      <c r="AI30" t="b">
        <f t="shared" si="2"/>
        <v>0</v>
      </c>
    </row>
    <row r="31" spans="2:35" x14ac:dyDescent="0.3">
      <c r="B31" s="15">
        <v>4</v>
      </c>
      <c r="C31" s="27" t="s">
        <v>72</v>
      </c>
      <c r="D31" s="15">
        <v>1</v>
      </c>
      <c r="E31" s="15"/>
      <c r="F31" s="15"/>
      <c r="G31" s="15"/>
      <c r="H31" s="15">
        <f>IFERROR(INDEX(표8[결과값],MATCH(표3[[#This Row],[Name]],표8[증가값 종류],0)),0)</f>
        <v>0.2</v>
      </c>
      <c r="I31" s="15"/>
      <c r="J31" s="15"/>
      <c r="K31" s="28">
        <f t="shared" si="3"/>
        <v>1.2</v>
      </c>
      <c r="N31" t="s">
        <v>215</v>
      </c>
      <c r="O31">
        <f>COUNTIF(표7[특화],$N31)</f>
        <v>2</v>
      </c>
      <c r="U31" s="45"/>
      <c r="W31" s="2">
        <v>17</v>
      </c>
      <c r="X31" s="2">
        <f>INDEX(IF(QUOTIENT(표15[[#This Row],[No.]]-1,9)&lt;1,표7[증가 대상X],표7[증가 대상Y]),MATCH(IF(MOD(표15[[#This Row],[No.]],9)&lt;&gt;0,MOD(표15[[#This Row],[No.]],9),9),표7[No.],0))</f>
        <v>0</v>
      </c>
      <c r="Y31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</v>
      </c>
      <c r="Z31" s="2">
        <f>IF(MOD(표15[[#This Row],[No.]],9)=0,IF(QUOTIENT(표15[[#This Row],[No.]],9)=1,$N$23,$S$23),INDEX(IF(QUOTIENT($W31,9)&lt;1,표7[1포인트 당 증가량X],표7[1포인트 당 증가량Y]),MATCH(IF(MOD($W31,9)&lt;&gt;0,MOD($W31,9),9),표7[No.],0)))</f>
        <v>0</v>
      </c>
      <c r="AA31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31" s="42">
        <f>표15[[#This Row],[Basic]]+표15[[#This Row],[증가값]]*(표15[[#This Row],[Lv.]]-1)</f>
        <v>0</v>
      </c>
      <c r="AC31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31" s="2">
        <f>IF(표15[[#This Row],[유지 시간 여부]]=TRUE,INDEX(표15[Total],MATCH(표15[[#This Row],[No.]]-9,표15[No.],0)),0)</f>
        <v>0</v>
      </c>
      <c r="AF31">
        <v>9</v>
      </c>
      <c r="AG31" t="s">
        <v>210</v>
      </c>
      <c r="AH31" t="s">
        <v>212</v>
      </c>
      <c r="AI31" t="b">
        <f t="shared" si="2"/>
        <v>0</v>
      </c>
    </row>
    <row r="32" spans="2:35" x14ac:dyDescent="0.3">
      <c r="B32" s="15">
        <v>5</v>
      </c>
      <c r="C32" s="27" t="s">
        <v>553</v>
      </c>
      <c r="D32" s="15">
        <v>1</v>
      </c>
      <c r="E32" s="15"/>
      <c r="F32" s="15"/>
      <c r="G32" s="15"/>
      <c r="H32" s="15">
        <f>IFERROR(INDEX(표8[결과값],MATCH(표3[[#This Row],[Name]],표8[증가값 종류],0)),0)</f>
        <v>0</v>
      </c>
      <c r="I32" s="15"/>
      <c r="J32" s="15"/>
      <c r="K32" s="28">
        <f t="shared" si="3"/>
        <v>1</v>
      </c>
      <c r="N32" t="s">
        <v>214</v>
      </c>
      <c r="O32">
        <f>COUNTIF(표7[특화],$N32)</f>
        <v>0</v>
      </c>
      <c r="U32" s="45"/>
      <c r="W32" s="2">
        <v>18</v>
      </c>
      <c r="X32" s="2">
        <f>INDEX(IF(QUOTIENT(표15[[#This Row],[No.]]-1,9)&lt;1,표7[증가 대상X],표7[증가 대상Y]),MATCH(IF(MOD(표15[[#This Row],[No.]],9)&lt;&gt;0,MOD(표15[[#This Row],[No.]],9),9),표7[No.],0))</f>
        <v>0</v>
      </c>
      <c r="Y32" s="2">
        <f>IF(MOD(표15[[#This Row],[No.]],9)=0,IF(QUOTIENT(표15[[#This Row],[No.]],9)=1,$M$23,$R$23),INDEX(IF(QUOTIENT(표15[[#This Row],[No.]],9)&lt;1,표7[기본X],표7[기본Y]),MATCH(IF(MOD(표15[[#This Row],[No.]],9)&lt;&gt;0,MOD(표15[[#This Row],[No.]],9),9),표7[No.],0)))</f>
        <v>0</v>
      </c>
      <c r="Z32" s="2">
        <f>IF(MOD(표15[[#This Row],[No.]],9)=0,IF(QUOTIENT(표15[[#This Row],[No.]],9)=1,$N$23,$S$23),INDEX(IF(QUOTIENT($W32,9)&lt;1,표7[1포인트 당 증가량X],표7[1포인트 당 증가량Y]),MATCH(IF(MOD($W32,9)&lt;&gt;0,MOD($W32,9),9),표7[No.],0)))</f>
        <v>0</v>
      </c>
      <c r="AA32" s="2">
        <f>IF(QUOTIENT(표15[[#This Row],[No.]]-1,9)&lt;1,INDEX(표7[퍽 레벨],MATCH(표15[[#This Row],[증가 대상 모음]],표7[증가 대상X],0)),INDEX(표7[퍽 레벨],MATCH(표15[[#This Row],[증가 대상 모음]],표7[증가 대상Y],0)))</f>
        <v>4</v>
      </c>
      <c r="AB32" s="42">
        <f>표15[[#This Row],[Basic]]+표15[[#This Row],[증가값]]*(표15[[#This Row],[Lv.]]-1)</f>
        <v>0</v>
      </c>
      <c r="AC32" s="2" t="b">
        <f>IF(QUOTIENT(표15[[#This Row],[No.]]-1,9)&lt;1,FALSE,IF(INDEX(표7[증가 대상X],MATCH(표15[[#This Row],[No.]]-QUOTIENT(표15[[#This Row],[No.]]-1,9)*9,표7[No.],0))="액티브 유지 시간",TRUE,FALSE))</f>
        <v>0</v>
      </c>
      <c r="AD32" s="2">
        <f>IF(표15[[#This Row],[유지 시간 여부]]=TRUE,INDEX(표15[Total],MATCH(표15[[#This Row],[No.]]-9,표15[No.],0)),0)</f>
        <v>0</v>
      </c>
      <c r="AF32">
        <v>10</v>
      </c>
      <c r="AG32" t="s">
        <v>211</v>
      </c>
      <c r="AH32" t="s">
        <v>211</v>
      </c>
      <c r="AI32" t="b">
        <f t="shared" si="2"/>
        <v>0</v>
      </c>
    </row>
    <row r="33" spans="1:35" x14ac:dyDescent="0.3">
      <c r="B33" s="15">
        <v>6</v>
      </c>
      <c r="C33" s="27" t="s">
        <v>537</v>
      </c>
      <c r="D33" s="15">
        <v>1</v>
      </c>
      <c r="E33" s="15"/>
      <c r="F33" s="15"/>
      <c r="G33" s="15"/>
      <c r="H33" s="15">
        <f>IFERROR(INDEX(표8[결과값],MATCH(표3[[#This Row],[Name]],표8[증가값 종류],0)),0)</f>
        <v>0</v>
      </c>
      <c r="I33" s="15"/>
      <c r="J33" s="15"/>
      <c r="K33" s="28">
        <f t="shared" si="3"/>
        <v>1</v>
      </c>
      <c r="N33" t="s">
        <v>354</v>
      </c>
      <c r="O33">
        <f>COUNTIF(표7[특화],$N33)</f>
        <v>1</v>
      </c>
      <c r="U33" s="45"/>
      <c r="AF33">
        <v>11</v>
      </c>
      <c r="AG33" t="s">
        <v>211</v>
      </c>
      <c r="AH33" t="s">
        <v>352</v>
      </c>
      <c r="AI33" t="b">
        <f t="shared" si="2"/>
        <v>0</v>
      </c>
    </row>
    <row r="34" spans="1:35" x14ac:dyDescent="0.3">
      <c r="B34" s="15">
        <v>7</v>
      </c>
      <c r="C34" s="27" t="s">
        <v>533</v>
      </c>
      <c r="D34" s="15">
        <v>0</v>
      </c>
      <c r="E34" s="15"/>
      <c r="F34" s="15"/>
      <c r="G34" s="15"/>
      <c r="H34" s="15">
        <f>IFERROR(INDEX(표8[결과값],MATCH(표3[[#This Row],[Name]],표8[증가값 종류],0)),0)</f>
        <v>0</v>
      </c>
      <c r="I34" s="15"/>
      <c r="J34" s="15"/>
      <c r="K34" s="28">
        <f t="shared" si="3"/>
        <v>0</v>
      </c>
      <c r="U34" s="45"/>
      <c r="W34" t="s">
        <v>586</v>
      </c>
      <c r="AF34">
        <v>12</v>
      </c>
      <c r="AG34" t="s">
        <v>211</v>
      </c>
      <c r="AH34" t="s">
        <v>212</v>
      </c>
      <c r="AI34" t="b">
        <f t="shared" si="2"/>
        <v>0</v>
      </c>
    </row>
    <row r="35" spans="1:35" x14ac:dyDescent="0.3">
      <c r="B35" s="15">
        <v>8</v>
      </c>
      <c r="C35" s="27" t="s">
        <v>534</v>
      </c>
      <c r="D35" s="15">
        <v>0</v>
      </c>
      <c r="E35" s="15"/>
      <c r="F35" s="15"/>
      <c r="G35" s="15"/>
      <c r="H35" s="15">
        <f>IFERROR(INDEX(표8[결과값],MATCH(표3[[#This Row],[Name]],표8[증가값 종류],0)),0)</f>
        <v>3.75</v>
      </c>
      <c r="I35" s="15"/>
      <c r="J35" s="15"/>
      <c r="K35" s="28">
        <f t="shared" si="3"/>
        <v>3.75</v>
      </c>
      <c r="U35" s="45"/>
      <c r="W35" s="2" t="s">
        <v>592</v>
      </c>
      <c r="X35" s="2" t="s">
        <v>575</v>
      </c>
      <c r="Y35" s="2" t="s">
        <v>581</v>
      </c>
      <c r="AF35">
        <v>13</v>
      </c>
      <c r="AG35" t="s">
        <v>352</v>
      </c>
      <c r="AH35" t="s">
        <v>352</v>
      </c>
      <c r="AI35" t="b">
        <f t="shared" si="2"/>
        <v>0</v>
      </c>
    </row>
    <row r="36" spans="1:35" x14ac:dyDescent="0.3">
      <c r="B36" s="15">
        <v>9</v>
      </c>
      <c r="C36" s="27" t="s">
        <v>551</v>
      </c>
      <c r="D36" s="15">
        <v>0</v>
      </c>
      <c r="E36" s="15"/>
      <c r="F36" s="15"/>
      <c r="G36" s="15"/>
      <c r="H36" s="15">
        <f>IFERROR(INDEX(표8[결과값],MATCH(표3[[#This Row],[Name]],표8[증가값 종류],0)),0)</f>
        <v>0</v>
      </c>
      <c r="I36" s="15"/>
      <c r="J36" s="15"/>
      <c r="K36" s="28">
        <f t="shared" si="3"/>
        <v>0</v>
      </c>
      <c r="U36" s="45"/>
      <c r="W36" s="2">
        <v>1</v>
      </c>
      <c r="X36" s="40" t="s">
        <v>530</v>
      </c>
      <c r="Y36" s="42">
        <f>IFERROR(SUMIFS(표15[Total],표15[증가 대상 모음],$X36),"")</f>
        <v>0</v>
      </c>
      <c r="AF36">
        <v>14</v>
      </c>
      <c r="AG36" t="s">
        <v>352</v>
      </c>
      <c r="AH36" t="s">
        <v>212</v>
      </c>
      <c r="AI36" t="b">
        <f t="shared" si="2"/>
        <v>0</v>
      </c>
    </row>
    <row r="37" spans="1:35" x14ac:dyDescent="0.3">
      <c r="B37" s="15">
        <v>10</v>
      </c>
      <c r="C37" s="27" t="s">
        <v>535</v>
      </c>
      <c r="D37" s="15">
        <v>0</v>
      </c>
      <c r="E37" s="15"/>
      <c r="F37" s="15"/>
      <c r="G37" s="15"/>
      <c r="H37" s="15">
        <f>IFERROR(INDEX(표8[결과값],MATCH(표3[[#This Row],[Name]],표8[증가값 종류],0)),0)</f>
        <v>0</v>
      </c>
      <c r="I37" s="15"/>
      <c r="J37" s="15"/>
      <c r="K37" s="28">
        <f t="shared" si="3"/>
        <v>0</v>
      </c>
      <c r="U37" s="45"/>
      <c r="W37" s="2">
        <v>2</v>
      </c>
      <c r="X37" s="40" t="s">
        <v>532</v>
      </c>
      <c r="Y37" s="42">
        <f>IFERROR(SUMIFS(표15[Total],표15[증가 대상 모음],$X37),"")</f>
        <v>0.2</v>
      </c>
      <c r="AF37">
        <v>15</v>
      </c>
      <c r="AG37" t="s">
        <v>212</v>
      </c>
      <c r="AH37" t="s">
        <v>212</v>
      </c>
      <c r="AI37" t="b">
        <f t="shared" si="2"/>
        <v>0</v>
      </c>
    </row>
    <row r="38" spans="1:35" x14ac:dyDescent="0.3">
      <c r="B38" s="15">
        <v>11</v>
      </c>
      <c r="C38" s="27" t="s">
        <v>78</v>
      </c>
      <c r="D38" s="15">
        <v>1</v>
      </c>
      <c r="E38" s="15"/>
      <c r="F38" s="15"/>
      <c r="G38" s="15"/>
      <c r="H38" s="15">
        <f>IFERROR(INDEX(표8[결과값],MATCH(표3[[#This Row],[Name]],표8[증가값 종류],0)),0)</f>
        <v>0</v>
      </c>
      <c r="I38" s="15"/>
      <c r="J38" s="15"/>
      <c r="K38" s="28">
        <f t="shared" si="3"/>
        <v>1</v>
      </c>
      <c r="U38" s="45"/>
      <c r="W38" s="2">
        <v>3</v>
      </c>
      <c r="X38" s="40" t="s">
        <v>552</v>
      </c>
      <c r="Y38" s="42">
        <f>IFERROR(SUMIFS(표15[Total],표15[증가 대상 모음],$X38),"")</f>
        <v>0</v>
      </c>
    </row>
    <row r="39" spans="1:35" x14ac:dyDescent="0.3">
      <c r="B39" s="15">
        <v>12</v>
      </c>
      <c r="C39" s="27" t="s">
        <v>435</v>
      </c>
      <c r="D39" s="15">
        <v>1</v>
      </c>
      <c r="E39" s="15"/>
      <c r="F39" s="15"/>
      <c r="G39" s="15"/>
      <c r="H39" s="15">
        <f>IFERROR(INDEX(표8[결과값],MATCH(표3[[#This Row],[Name]],표8[증가값 종류],0)),0)</f>
        <v>0</v>
      </c>
      <c r="I39" s="15"/>
      <c r="J39" s="15"/>
      <c r="K39" s="28">
        <f t="shared" si="3"/>
        <v>1</v>
      </c>
      <c r="U39" s="45"/>
      <c r="W39" s="2">
        <v>4</v>
      </c>
      <c r="X39" s="40" t="s">
        <v>72</v>
      </c>
      <c r="Y39" s="42">
        <f>IFERROR(SUMIFS(표15[Total],표15[증가 대상 모음],$X39),"")</f>
        <v>0.2</v>
      </c>
    </row>
    <row r="40" spans="1:35" x14ac:dyDescent="0.3">
      <c r="B40" s="15">
        <v>13</v>
      </c>
      <c r="C40" s="27" t="s">
        <v>434</v>
      </c>
      <c r="D40" s="15">
        <v>1</v>
      </c>
      <c r="E40" s="15"/>
      <c r="F40" s="15"/>
      <c r="G40" s="15"/>
      <c r="H40" s="15">
        <f>IFERROR(INDEX(표8[결과값],MATCH(표3[[#This Row],[Name]],표8[증가값 종류],0)),0)</f>
        <v>0.42500000000000004</v>
      </c>
      <c r="I40" s="15"/>
      <c r="J40" s="15"/>
      <c r="K40" s="28">
        <f t="shared" si="3"/>
        <v>1.425</v>
      </c>
      <c r="U40" s="45"/>
      <c r="W40" s="2">
        <v>5</v>
      </c>
      <c r="X40" s="40" t="s">
        <v>553</v>
      </c>
      <c r="Y40" s="42">
        <f>IFERROR(SUMIFS(표15[Total],표15[증가 대상 모음],$X40),"")</f>
        <v>0</v>
      </c>
    </row>
    <row r="41" spans="1:35" x14ac:dyDescent="0.3">
      <c r="B41" s="15">
        <v>14</v>
      </c>
      <c r="C41" s="27" t="s">
        <v>539</v>
      </c>
      <c r="D41" s="15">
        <v>0</v>
      </c>
      <c r="E41" s="15"/>
      <c r="F41" s="15"/>
      <c r="G41" s="15"/>
      <c r="H41" s="15">
        <f>IFERROR(INDEX(표8[결과값],MATCH(표3[[#This Row],[Name]],표8[증가값 종류],0)),0)</f>
        <v>0</v>
      </c>
      <c r="I41" s="15"/>
      <c r="J41" s="15"/>
      <c r="K41" s="28">
        <f t="shared" si="3"/>
        <v>0</v>
      </c>
      <c r="U41" s="45"/>
      <c r="W41" s="2">
        <v>6</v>
      </c>
      <c r="X41" s="40" t="s">
        <v>537</v>
      </c>
      <c r="Y41" s="42">
        <f>IFERROR(SUMIFS(표15[Total],표15[증가 대상 모음],$X41),"")</f>
        <v>0</v>
      </c>
    </row>
    <row r="42" spans="1:35" x14ac:dyDescent="0.3">
      <c r="B42" s="15">
        <v>15</v>
      </c>
      <c r="C42" s="27" t="s">
        <v>540</v>
      </c>
      <c r="D42" s="15">
        <v>1</v>
      </c>
      <c r="E42" s="15"/>
      <c r="F42" s="15"/>
      <c r="G42" s="15"/>
      <c r="H42" s="15">
        <f>IFERROR(INDEX(표8[결과값],MATCH(표3[[#This Row],[Name]],표8[증가값 종류],0)),0)</f>
        <v>0</v>
      </c>
      <c r="I42" s="15"/>
      <c r="J42" s="15"/>
      <c r="K42" s="28">
        <f t="shared" si="3"/>
        <v>1</v>
      </c>
      <c r="U42" s="45"/>
      <c r="W42" s="2">
        <v>7</v>
      </c>
      <c r="X42" s="40" t="s">
        <v>533</v>
      </c>
      <c r="Y42" s="42">
        <f>IFERROR(SUMIFS(표15[Total],표15[증가 대상 모음],$X42),"")</f>
        <v>0</v>
      </c>
    </row>
    <row r="43" spans="1:35" x14ac:dyDescent="0.3">
      <c r="B43" s="15">
        <v>16</v>
      </c>
      <c r="C43" s="27" t="s">
        <v>83</v>
      </c>
      <c r="D43" s="15">
        <v>0</v>
      </c>
      <c r="E43" s="15"/>
      <c r="F43" s="15"/>
      <c r="G43" s="15"/>
      <c r="H43" s="15">
        <f>IFERROR(INDEX(표8[결과값],MATCH(표3[[#This Row],[Name]],표8[증가값 종류],0)),0)</f>
        <v>0</v>
      </c>
      <c r="I43" s="15"/>
      <c r="J43" s="15"/>
      <c r="K43" s="28">
        <f t="shared" si="3"/>
        <v>0</v>
      </c>
      <c r="U43" s="45"/>
      <c r="W43" s="2">
        <v>8</v>
      </c>
      <c r="X43" s="40" t="s">
        <v>534</v>
      </c>
      <c r="Y43" s="42">
        <f>IFERROR(SUMIFS(표15[Total],표15[증가 대상 모음],$X43),"")</f>
        <v>3.75</v>
      </c>
    </row>
    <row r="44" spans="1:35" x14ac:dyDescent="0.3">
      <c r="B44" s="15">
        <v>17</v>
      </c>
      <c r="C44" s="27" t="s">
        <v>84</v>
      </c>
      <c r="D44" s="15">
        <v>1</v>
      </c>
      <c r="E44" s="15"/>
      <c r="F44" s="15"/>
      <c r="G44" s="15"/>
      <c r="H44" s="15">
        <f>IFERROR(INDEX(표8[결과값],MATCH(표3[[#This Row],[Name]],표8[증가값 종류],0)),0)</f>
        <v>0.17500000000000002</v>
      </c>
      <c r="I44" s="15"/>
      <c r="J44" s="15"/>
      <c r="K44" s="28">
        <f t="shared" si="3"/>
        <v>1.175</v>
      </c>
      <c r="U44" s="45"/>
      <c r="W44" s="2">
        <v>9</v>
      </c>
      <c r="X44" s="40" t="s">
        <v>551</v>
      </c>
      <c r="Y44" s="42">
        <f>IFERROR(SUMIFS(표15[Total],표15[증가 대상 모음],$X44),"")</f>
        <v>0</v>
      </c>
    </row>
    <row r="45" spans="1:35" x14ac:dyDescent="0.3">
      <c r="B45" s="15">
        <v>18</v>
      </c>
      <c r="C45" s="27" t="s">
        <v>191</v>
      </c>
      <c r="D45" s="15">
        <v>0</v>
      </c>
      <c r="E45" s="15"/>
      <c r="F45" s="15"/>
      <c r="G45" s="15"/>
      <c r="H45" s="15">
        <f>IFERROR(INDEX(표8[결과값],MATCH(표3[[#This Row],[Name]],표8[증가값 종류],0)),0)</f>
        <v>0</v>
      </c>
      <c r="I45" s="15"/>
      <c r="J45" s="15"/>
      <c r="K45" s="28">
        <f t="shared" si="3"/>
        <v>0</v>
      </c>
      <c r="U45" s="45"/>
      <c r="W45" s="2">
        <v>10</v>
      </c>
      <c r="X45" s="40" t="s">
        <v>535</v>
      </c>
      <c r="Y45" s="42">
        <f>IFERROR(SUMIFS(표15[Total],표15[증가 대상 모음],$X45),"")</f>
        <v>0</v>
      </c>
    </row>
    <row r="46" spans="1:35" x14ac:dyDescent="0.3">
      <c r="A46" s="37" t="s">
        <v>561</v>
      </c>
      <c r="B46" s="15">
        <v>19</v>
      </c>
      <c r="C46" s="27" t="s">
        <v>536</v>
      </c>
      <c r="D46" s="15">
        <v>0</v>
      </c>
      <c r="E46" s="15"/>
      <c r="F46" s="15"/>
      <c r="G46" s="15"/>
      <c r="H46" s="15">
        <f>IFERROR(INDEX(표8[결과값],MATCH(표3[[#This Row],[Name]],표8[증가값 종류],0)),0)</f>
        <v>0</v>
      </c>
      <c r="I46" s="15"/>
      <c r="J46" s="15"/>
      <c r="K46" s="28">
        <f t="shared" si="3"/>
        <v>0</v>
      </c>
      <c r="N46" s="15"/>
      <c r="O46" s="27"/>
      <c r="P46" s="45"/>
      <c r="Q46" s="45"/>
      <c r="R46" s="45"/>
      <c r="S46" s="45"/>
      <c r="T46" s="45"/>
      <c r="U46" s="45"/>
      <c r="W46" s="2">
        <v>11</v>
      </c>
      <c r="X46" s="40" t="s">
        <v>78</v>
      </c>
      <c r="Y46" s="42">
        <f>IFERROR(SUMIFS(표15[Total],표15[증가 대상 모음],$X46),"")</f>
        <v>0</v>
      </c>
    </row>
    <row r="47" spans="1:35" x14ac:dyDescent="0.3">
      <c r="A47" s="38" t="s">
        <v>577</v>
      </c>
      <c r="B47" s="15">
        <v>20</v>
      </c>
      <c r="C47" s="4" t="s">
        <v>538</v>
      </c>
      <c r="D47" s="15">
        <v>1</v>
      </c>
      <c r="E47" s="15"/>
      <c r="F47" s="15"/>
      <c r="G47" s="15"/>
      <c r="H47" s="15">
        <f>IFERROR(INDEX(표8[결과값],MATCH(표3[[#This Row],[Name]],표8[증가값 종류],0)),0)</f>
        <v>0</v>
      </c>
      <c r="I47" s="15"/>
      <c r="J47" s="15"/>
      <c r="K47" s="28">
        <f t="shared" si="3"/>
        <v>1</v>
      </c>
      <c r="N47" s="15"/>
      <c r="O47" s="4"/>
      <c r="P47" s="45"/>
      <c r="Q47" s="45"/>
      <c r="R47" s="45"/>
      <c r="S47" s="45"/>
      <c r="T47" s="45"/>
      <c r="U47" s="45"/>
      <c r="W47" s="2">
        <v>12</v>
      </c>
      <c r="X47" s="40" t="s">
        <v>435</v>
      </c>
      <c r="Y47" s="42">
        <f>IFERROR(SUMIFS(표15[Total],표15[증가 대상 모음],$X47),"")</f>
        <v>0</v>
      </c>
    </row>
    <row r="48" spans="1:35" x14ac:dyDescent="0.3">
      <c r="W48" s="2">
        <v>13</v>
      </c>
      <c r="X48" s="40" t="s">
        <v>434</v>
      </c>
      <c r="Y48" s="42">
        <f>IFERROR(SUMIFS(표15[Total],표15[증가 대상 모음],$X48),"")</f>
        <v>0.42500000000000004</v>
      </c>
    </row>
    <row r="49" spans="2:25" x14ac:dyDescent="0.3">
      <c r="B49" t="s">
        <v>589</v>
      </c>
      <c r="W49" s="2">
        <v>14</v>
      </c>
      <c r="X49" s="40" t="s">
        <v>539</v>
      </c>
      <c r="Y49" s="42">
        <f>IFERROR(SUMIFS(표15[Total],표15[증가 대상 모음],$X49),"")</f>
        <v>0</v>
      </c>
    </row>
    <row r="50" spans="2:25" x14ac:dyDescent="0.3">
      <c r="B50" s="2" t="s">
        <v>19</v>
      </c>
      <c r="C50" s="4" t="s">
        <v>21</v>
      </c>
      <c r="D50" s="8" t="s">
        <v>61</v>
      </c>
      <c r="E50" s="7" t="s">
        <v>585</v>
      </c>
      <c r="F50" s="7" t="s">
        <v>63</v>
      </c>
      <c r="G50" s="9" t="s">
        <v>584</v>
      </c>
      <c r="H50" s="9" t="s">
        <v>578</v>
      </c>
      <c r="I50" s="9" t="s">
        <v>422</v>
      </c>
      <c r="J50" s="9" t="s">
        <v>554</v>
      </c>
      <c r="K50" s="2" t="s">
        <v>88</v>
      </c>
      <c r="W50" s="2">
        <v>15</v>
      </c>
      <c r="X50" s="40" t="s">
        <v>540</v>
      </c>
      <c r="Y50" s="42">
        <f>IFERROR(SUMIFS(표15[Total],표15[증가 대상 모음],$X50),"")</f>
        <v>0</v>
      </c>
    </row>
    <row r="51" spans="2:25" x14ac:dyDescent="0.3">
      <c r="B51" s="15">
        <v>1</v>
      </c>
      <c r="C51" s="27" t="s">
        <v>441</v>
      </c>
      <c r="D51" s="15">
        <v>1</v>
      </c>
      <c r="E51" s="15"/>
      <c r="F51" s="15"/>
      <c r="G51" s="15"/>
      <c r="H51" s="15">
        <f>IFERROR(INDEX(표8[결과값],MATCH(표3_15[[#This Row],[Name]],표8[증가값 종류],0))-SUMIFS(표15[Total],표15[유지 시간 여부],TRUE,표15[증가 대상 모음],표3_15[[#This Row],[Name]]),0)</f>
        <v>0</v>
      </c>
      <c r="I51" s="15"/>
      <c r="J51" s="15"/>
      <c r="K51" s="28">
        <f t="shared" ref="K51:K70" si="4">SUM($D51:$J51)</f>
        <v>1</v>
      </c>
      <c r="T51" s="23"/>
      <c r="W51" s="2">
        <v>16</v>
      </c>
      <c r="X51" s="40" t="s">
        <v>83</v>
      </c>
      <c r="Y51" s="42">
        <f>IFERROR(SUMIFS(표15[Total],표15[증가 대상 모음],$X51),"")</f>
        <v>0</v>
      </c>
    </row>
    <row r="52" spans="2:25" x14ac:dyDescent="0.3">
      <c r="B52" s="15">
        <v>2</v>
      </c>
      <c r="C52" s="27" t="s">
        <v>531</v>
      </c>
      <c r="D52" s="15">
        <v>1</v>
      </c>
      <c r="E52" s="15"/>
      <c r="F52" s="15"/>
      <c r="G52" s="15"/>
      <c r="H52" s="15">
        <f>IFERROR(INDEX(표8[결과값],MATCH(표3_15[[#This Row],[Name]],표8[증가값 종류],0))-SUMIFS(표15[Total],표15[유지 시간 여부],TRUE,표15[증가 대상 모음],표3_15[[#This Row],[Name]]),0)</f>
        <v>0.2</v>
      </c>
      <c r="I52" s="15"/>
      <c r="J52" s="15"/>
      <c r="K52" s="28">
        <f t="shared" si="4"/>
        <v>1.2</v>
      </c>
      <c r="T52" s="23"/>
      <c r="W52" s="2">
        <v>17</v>
      </c>
      <c r="X52" s="40" t="s">
        <v>84</v>
      </c>
      <c r="Y52" s="42">
        <f>IFERROR(SUMIFS(표15[Total],표15[증가 대상 모음],$X52),"")</f>
        <v>0.17500000000000002</v>
      </c>
    </row>
    <row r="53" spans="2:25" x14ac:dyDescent="0.3">
      <c r="B53" s="15">
        <v>3</v>
      </c>
      <c r="C53" s="27" t="s">
        <v>440</v>
      </c>
      <c r="D53" s="15">
        <v>1</v>
      </c>
      <c r="E53" s="15"/>
      <c r="F53" s="15"/>
      <c r="G53" s="15"/>
      <c r="H53" s="15">
        <f>IFERROR(INDEX(표8[결과값],MATCH(표3_15[[#This Row],[Name]],표8[증가값 종류],0))-SUMIFS(표15[Total],표15[유지 시간 여부],TRUE,표15[증가 대상 모음],표3_15[[#This Row],[Name]]),0)</f>
        <v>0</v>
      </c>
      <c r="I53" s="15"/>
      <c r="J53" s="15"/>
      <c r="K53" s="28">
        <f t="shared" si="4"/>
        <v>1</v>
      </c>
      <c r="W53" s="2">
        <v>18</v>
      </c>
      <c r="X53" s="40" t="s">
        <v>191</v>
      </c>
      <c r="Y53" s="42">
        <f>IFERROR(SUMIFS(표15[Total],표15[증가 대상 모음],$X53),"")</f>
        <v>0</v>
      </c>
    </row>
    <row r="54" spans="2:25" x14ac:dyDescent="0.3">
      <c r="B54" s="15">
        <v>4</v>
      </c>
      <c r="C54" s="27" t="s">
        <v>42</v>
      </c>
      <c r="D54" s="15">
        <v>1</v>
      </c>
      <c r="E54" s="15"/>
      <c r="F54" s="15"/>
      <c r="G54" s="15"/>
      <c r="H54" s="15">
        <f>IFERROR(INDEX(표8[결과값],MATCH(표3_15[[#This Row],[Name]],표8[증가값 종류],0))-SUMIFS(표15[Total],표15[유지 시간 여부],TRUE,표15[증가 대상 모음],표3_15[[#This Row],[Name]]),0)</f>
        <v>0.2</v>
      </c>
      <c r="I54" s="15"/>
      <c r="J54" s="15"/>
      <c r="K54" s="28">
        <f t="shared" si="4"/>
        <v>1.2</v>
      </c>
      <c r="W54" s="2">
        <v>19</v>
      </c>
      <c r="X54" s="40" t="s">
        <v>536</v>
      </c>
      <c r="Y54" s="42">
        <f>IFERROR(SUMIFS(표15[Total],표15[증가 대상 모음],$X54),"")</f>
        <v>0</v>
      </c>
    </row>
    <row r="55" spans="2:25" x14ac:dyDescent="0.3">
      <c r="B55" s="15">
        <v>5</v>
      </c>
      <c r="C55" s="27" t="s">
        <v>276</v>
      </c>
      <c r="D55" s="15">
        <v>1</v>
      </c>
      <c r="E55" s="15"/>
      <c r="F55" s="15"/>
      <c r="G55" s="15"/>
      <c r="H55" s="15">
        <f>IFERROR(INDEX(표8[결과값],MATCH(표3_15[[#This Row],[Name]],표8[증가값 종류],0))-SUMIFS(표15[Total],표15[유지 시간 여부],TRUE,표15[증가 대상 모음],표3_15[[#This Row],[Name]]),0)</f>
        <v>0</v>
      </c>
      <c r="I55" s="15"/>
      <c r="J55" s="15"/>
      <c r="K55" s="28">
        <f t="shared" si="4"/>
        <v>1</v>
      </c>
      <c r="W55" s="2">
        <v>20</v>
      </c>
      <c r="X55" s="43" t="s">
        <v>579</v>
      </c>
      <c r="Y55" s="42">
        <f>IFERROR(SUMIFS(표15[Total],표15[증가 대상 모음],$X55),"")</f>
        <v>0</v>
      </c>
    </row>
    <row r="56" spans="2:25" x14ac:dyDescent="0.3">
      <c r="B56" s="15">
        <v>6</v>
      </c>
      <c r="C56" s="27" t="s">
        <v>278</v>
      </c>
      <c r="D56" s="15">
        <v>1</v>
      </c>
      <c r="E56" s="15"/>
      <c r="F56" s="15"/>
      <c r="G56" s="15"/>
      <c r="H56" s="15">
        <f>IFERROR(INDEX(표8[결과값],MATCH(표3_15[[#This Row],[Name]],표8[증가값 종류],0))-SUMIFS(표15[Total],표15[유지 시간 여부],TRUE,표15[증가 대상 모음],표3_15[[#This Row],[Name]]),0)</f>
        <v>0</v>
      </c>
      <c r="I56" s="15"/>
      <c r="J56" s="15"/>
      <c r="K56" s="28">
        <f t="shared" si="4"/>
        <v>1</v>
      </c>
      <c r="W56" s="2">
        <v>21</v>
      </c>
      <c r="X56" s="39" t="s">
        <v>580</v>
      </c>
      <c r="Y56" s="44">
        <f>IFERROR(SUMIFS(표15[Total],표15[증가 대상 모음],$X56),"")</f>
        <v>0.57499999999999996</v>
      </c>
    </row>
    <row r="57" spans="2:25" x14ac:dyDescent="0.3">
      <c r="B57" s="15">
        <v>7</v>
      </c>
      <c r="C57" s="27" t="s">
        <v>432</v>
      </c>
      <c r="D57" s="15">
        <v>0</v>
      </c>
      <c r="E57" s="15"/>
      <c r="F57" s="15"/>
      <c r="G57" s="15"/>
      <c r="H57" s="15">
        <f>IFERROR(INDEX(표8[결과값],MATCH(표3_15[[#This Row],[Name]],표8[증가값 종류],0))-SUMIFS(표15[Total],표15[유지 시간 여부],TRUE,표15[증가 대상 모음],표3_15[[#This Row],[Name]]),0)</f>
        <v>0</v>
      </c>
      <c r="I57" s="15"/>
      <c r="J57" s="15"/>
      <c r="K57" s="28">
        <f t="shared" si="4"/>
        <v>0</v>
      </c>
      <c r="W57" s="2">
        <v>22</v>
      </c>
      <c r="X57" s="39" t="s">
        <v>394</v>
      </c>
      <c r="Y57" s="42">
        <f>IFERROR(SUMIFS(표15[Total],표15[증가 대상 모음],$X57),"")</f>
        <v>11</v>
      </c>
    </row>
    <row r="58" spans="2:25" x14ac:dyDescent="0.3">
      <c r="B58" s="15">
        <v>8</v>
      </c>
      <c r="C58" s="27" t="s">
        <v>534</v>
      </c>
      <c r="D58" s="15">
        <v>0</v>
      </c>
      <c r="E58" s="15"/>
      <c r="F58" s="15"/>
      <c r="G58" s="15"/>
      <c r="H58" s="15">
        <f>IFERROR(INDEX(표8[결과값],MATCH(표3_15[[#This Row],[Name]],표8[증가값 종류],0))-SUMIFS(표15[Total],표15[유지 시간 여부],TRUE,표15[증가 대상 모음],표3_15[[#This Row],[Name]]),0)</f>
        <v>3.75</v>
      </c>
      <c r="I58" s="15"/>
      <c r="J58" s="15"/>
      <c r="K58" s="28">
        <f t="shared" si="4"/>
        <v>3.75</v>
      </c>
      <c r="W58" s="2">
        <v>23</v>
      </c>
      <c r="X58" s="39" t="s">
        <v>547</v>
      </c>
      <c r="Y58" s="42">
        <f>IFERROR(SUMIFS(표15[Total],표15[증가 대상 모음],$X58),"")</f>
        <v>0</v>
      </c>
    </row>
    <row r="59" spans="2:25" x14ac:dyDescent="0.3">
      <c r="B59" s="15">
        <v>9</v>
      </c>
      <c r="C59" s="27" t="s">
        <v>396</v>
      </c>
      <c r="D59" s="15">
        <v>0</v>
      </c>
      <c r="E59" s="15"/>
      <c r="F59" s="15"/>
      <c r="G59" s="15"/>
      <c r="H59" s="15">
        <f>IFERROR(INDEX(표8[결과값],MATCH(표3_15[[#This Row],[Name]],표8[증가값 종류],0))-SUMIFS(표15[Total],표15[유지 시간 여부],TRUE,표15[증가 대상 모음],표3_15[[#This Row],[Name]]),0)</f>
        <v>0</v>
      </c>
      <c r="I59" s="15"/>
      <c r="J59" s="15"/>
      <c r="K59" s="28">
        <f t="shared" si="4"/>
        <v>0</v>
      </c>
      <c r="W59" s="2">
        <v>24</v>
      </c>
      <c r="X59" s="39" t="s">
        <v>406</v>
      </c>
      <c r="Y59" s="42">
        <f>IFERROR(SUMIFS(표15[Total],표15[증가 대상 모음],$X59),"")</f>
        <v>0</v>
      </c>
    </row>
    <row r="60" spans="2:25" x14ac:dyDescent="0.3">
      <c r="B60" s="15">
        <v>10</v>
      </c>
      <c r="C60" s="27" t="s">
        <v>442</v>
      </c>
      <c r="D60" s="15">
        <v>0</v>
      </c>
      <c r="E60" s="15"/>
      <c r="F60" s="15"/>
      <c r="G60" s="15"/>
      <c r="H60" s="15">
        <f>IFERROR(INDEX(표8[결과값],MATCH(표3_15[[#This Row],[Name]],표8[증가값 종류],0))-SUMIFS(표15[Total],표15[유지 시간 여부],TRUE,표15[증가 대상 모음],표3_15[[#This Row],[Name]]),0)</f>
        <v>0</v>
      </c>
      <c r="I60" s="15"/>
      <c r="J60" s="15"/>
      <c r="K60" s="28">
        <f t="shared" si="4"/>
        <v>0</v>
      </c>
      <c r="W60" s="2">
        <v>25</v>
      </c>
      <c r="X60" s="39" t="s">
        <v>400</v>
      </c>
      <c r="Y60" s="42">
        <f>IFERROR(SUMIFS(표15[Total],표15[증가 대상 모음],$X60),"")</f>
        <v>0</v>
      </c>
    </row>
    <row r="61" spans="2:25" x14ac:dyDescent="0.3">
      <c r="B61" s="15">
        <v>11</v>
      </c>
      <c r="C61" s="27" t="s">
        <v>49</v>
      </c>
      <c r="D61" s="15">
        <v>1</v>
      </c>
      <c r="E61" s="15"/>
      <c r="F61" s="15"/>
      <c r="G61" s="15"/>
      <c r="H61" s="15">
        <f>IFERROR(INDEX(표8[결과값],MATCH(표3_15[[#This Row],[Name]],표8[증가값 종류],0))-SUMIFS(표15[Total],표15[유지 시간 여부],TRUE,표15[증가 대상 모음],표3_15[[#This Row],[Name]]),0)</f>
        <v>0</v>
      </c>
      <c r="I61" s="15"/>
      <c r="J61" s="15"/>
      <c r="K61" s="28">
        <f t="shared" si="4"/>
        <v>1</v>
      </c>
      <c r="W61" s="2">
        <v>26</v>
      </c>
      <c r="X61" s="39" t="s">
        <v>399</v>
      </c>
      <c r="Y61" s="42">
        <f>IFERROR(SUMIFS(표15[Total],표15[증가 대상 모음],$X61),"")</f>
        <v>0</v>
      </c>
    </row>
    <row r="62" spans="2:25" x14ac:dyDescent="0.3">
      <c r="B62" s="15">
        <v>12</v>
      </c>
      <c r="C62" s="27" t="s">
        <v>435</v>
      </c>
      <c r="D62" s="15">
        <v>1</v>
      </c>
      <c r="E62" s="15"/>
      <c r="F62" s="15"/>
      <c r="G62" s="15"/>
      <c r="H62" s="15">
        <f>IFERROR(INDEX(표8[결과값],MATCH(표3_15[[#This Row],[Name]],표8[증가값 종류],0))-SUMIFS(표15[Total],표15[유지 시간 여부],TRUE,표15[증가 대상 모음],표3_15[[#This Row],[Name]]),0)</f>
        <v>0</v>
      </c>
      <c r="I62" s="15"/>
      <c r="J62" s="15"/>
      <c r="K62" s="28">
        <f t="shared" si="4"/>
        <v>1</v>
      </c>
      <c r="W62" s="2">
        <v>27</v>
      </c>
      <c r="X62" s="39" t="s">
        <v>402</v>
      </c>
      <c r="Y62" s="42">
        <f>IFERROR(SUMIFS(표15[Total],표15[증가 대상 모음],$X62),"")</f>
        <v>0</v>
      </c>
    </row>
    <row r="63" spans="2:25" x14ac:dyDescent="0.3">
      <c r="B63" s="15">
        <v>13</v>
      </c>
      <c r="C63" s="27" t="s">
        <v>434</v>
      </c>
      <c r="D63" s="15">
        <v>1</v>
      </c>
      <c r="E63" s="15"/>
      <c r="F63" s="15"/>
      <c r="G63" s="15"/>
      <c r="H63" s="15">
        <f>IFERROR(INDEX(표8[결과값],MATCH(표3_15[[#This Row],[Name]],표8[증가값 종류],0))-SUMIFS(표15[Total],표15[유지 시간 여부],TRUE,표15[증가 대상 모음],표3_15[[#This Row],[Name]]),0)</f>
        <v>0.42500000000000004</v>
      </c>
      <c r="I63" s="15"/>
      <c r="J63" s="15"/>
      <c r="K63" s="28">
        <f t="shared" si="4"/>
        <v>1.425</v>
      </c>
      <c r="W63" s="2">
        <v>28</v>
      </c>
      <c r="X63" s="39" t="s">
        <v>405</v>
      </c>
      <c r="Y63" s="42">
        <f>IFERROR(SUMIFS(표15[Total],표15[증가 대상 모음],$X63),"")</f>
        <v>0.45</v>
      </c>
    </row>
    <row r="64" spans="2:25" x14ac:dyDescent="0.3">
      <c r="B64" s="15">
        <v>14</v>
      </c>
      <c r="C64" s="27" t="s">
        <v>539</v>
      </c>
      <c r="D64" s="15">
        <v>0</v>
      </c>
      <c r="E64" s="15"/>
      <c r="F64" s="15"/>
      <c r="G64" s="15"/>
      <c r="H64" s="15">
        <f>IFERROR(INDEX(표8[결과값],MATCH(표3_15[[#This Row],[Name]],표8[증가값 종류],0))-SUMIFS(표15[Total],표15[유지 시간 여부],TRUE,표15[증가 대상 모음],표3_15[[#This Row],[Name]]),0)</f>
        <v>0</v>
      </c>
      <c r="I64" s="15"/>
      <c r="J64" s="15"/>
      <c r="K64" s="28">
        <f t="shared" si="4"/>
        <v>0</v>
      </c>
      <c r="W64" s="2">
        <v>29</v>
      </c>
      <c r="X64" s="39" t="s">
        <v>401</v>
      </c>
      <c r="Y64" s="42">
        <f>IFERROR(SUMIFS(표15[Total],표15[증가 대상 모음],$X64),"")</f>
        <v>16.25</v>
      </c>
    </row>
    <row r="65" spans="2:25" x14ac:dyDescent="0.3">
      <c r="B65" s="15">
        <v>15</v>
      </c>
      <c r="C65" s="27" t="s">
        <v>540</v>
      </c>
      <c r="D65" s="15">
        <v>1</v>
      </c>
      <c r="E65" s="15"/>
      <c r="F65" s="15"/>
      <c r="G65" s="15"/>
      <c r="H65" s="15">
        <f>IFERROR(INDEX(표8[결과값],MATCH(표3_15[[#This Row],[Name]],표8[증가값 종류],0))-SUMIFS(표15[Total],표15[유지 시간 여부],TRUE,표15[증가 대상 모음],표3_15[[#This Row],[Name]]),0)</f>
        <v>0</v>
      </c>
      <c r="I65" s="15"/>
      <c r="J65" s="15"/>
      <c r="K65" s="28">
        <f t="shared" si="4"/>
        <v>1</v>
      </c>
      <c r="W65" s="2">
        <v>30</v>
      </c>
      <c r="X65" s="39" t="s">
        <v>409</v>
      </c>
      <c r="Y65" s="42">
        <f>IFERROR(SUMIFS(표15[Total],표15[증가 대상 모음],$X65),"")</f>
        <v>1.75</v>
      </c>
    </row>
    <row r="66" spans="2:25" x14ac:dyDescent="0.3">
      <c r="B66" s="15">
        <v>16</v>
      </c>
      <c r="C66" s="27" t="s">
        <v>55</v>
      </c>
      <c r="D66" s="15">
        <v>0</v>
      </c>
      <c r="E66" s="15"/>
      <c r="F66" s="15"/>
      <c r="G66" s="15"/>
      <c r="H66" s="15">
        <f>IFERROR(INDEX(표8[결과값],MATCH(표3_15[[#This Row],[Name]],표8[증가값 종류],0))-SUMIFS(표15[Total],표15[유지 시간 여부],TRUE,표15[증가 대상 모음],표3_15[[#This Row],[Name]]),0)</f>
        <v>0</v>
      </c>
      <c r="I66" s="15"/>
      <c r="J66" s="15"/>
      <c r="K66" s="28">
        <f t="shared" si="4"/>
        <v>0</v>
      </c>
      <c r="W66" s="2">
        <v>31</v>
      </c>
      <c r="X66" s="39" t="s">
        <v>408</v>
      </c>
      <c r="Y66" s="42">
        <f>IFERROR(SUMIFS(표15[Total],표15[증가 대상 모음],$X66),"")</f>
        <v>0</v>
      </c>
    </row>
    <row r="67" spans="2:25" x14ac:dyDescent="0.3">
      <c r="B67" s="15">
        <v>17</v>
      </c>
      <c r="C67" s="27" t="s">
        <v>59</v>
      </c>
      <c r="D67" s="15">
        <v>1</v>
      </c>
      <c r="E67" s="15"/>
      <c r="F67" s="15"/>
      <c r="G67" s="15"/>
      <c r="H67" s="15">
        <f>IFERROR(INDEX(표8[결과값],MATCH(표3_15[[#This Row],[Name]],표8[증가값 종류],0))-SUMIFS(표15[Total],표15[유지 시간 여부],TRUE,표15[증가 대상 모음],표3_15[[#This Row],[Name]]),0)</f>
        <v>0.17500000000000002</v>
      </c>
      <c r="I67" s="15"/>
      <c r="J67" s="15"/>
      <c r="K67" s="28">
        <f t="shared" si="4"/>
        <v>1.175</v>
      </c>
      <c r="W67" s="2">
        <v>32</v>
      </c>
      <c r="X67" s="39" t="s">
        <v>430</v>
      </c>
      <c r="Y67" s="42">
        <f>IFERROR(SUMIFS(표15[Total],표15[증가 대상 모음],$X67),"")</f>
        <v>0</v>
      </c>
    </row>
    <row r="68" spans="2:25" x14ac:dyDescent="0.3">
      <c r="B68" s="15">
        <v>18</v>
      </c>
      <c r="C68" s="27" t="s">
        <v>57</v>
      </c>
      <c r="D68" s="15">
        <v>0</v>
      </c>
      <c r="E68" s="15"/>
      <c r="F68" s="15"/>
      <c r="G68" s="15"/>
      <c r="H68" s="15">
        <f>IFERROR(INDEX(표8[결과값],MATCH(표3_15[[#This Row],[Name]],표8[증가값 종류],0))-SUMIFS(표15[Total],표15[유지 시간 여부],TRUE,표15[증가 대상 모음],표3_15[[#This Row],[Name]]),0)</f>
        <v>0</v>
      </c>
      <c r="I68" s="15"/>
      <c r="J68" s="15"/>
      <c r="K68" s="28">
        <f t="shared" si="4"/>
        <v>0</v>
      </c>
      <c r="W68" s="2">
        <v>33</v>
      </c>
      <c r="X68" s="39" t="s">
        <v>558</v>
      </c>
      <c r="Y68" s="42">
        <f>IFERROR(SUMIFS(표15[Total],표15[증가 대상 모음],$X68),"")</f>
        <v>0</v>
      </c>
    </row>
    <row r="69" spans="2:25" x14ac:dyDescent="0.3">
      <c r="B69" s="15">
        <v>19</v>
      </c>
      <c r="C69" s="27" t="s">
        <v>449</v>
      </c>
      <c r="D69" s="15">
        <v>0</v>
      </c>
      <c r="E69" s="15"/>
      <c r="F69" s="15"/>
      <c r="G69" s="15"/>
      <c r="H69" s="15">
        <f>IFERROR(INDEX(표8[결과값],MATCH(표3_15[[#This Row],[Name]],표8[증가값 종류],0))-SUMIFS(표15[Total],표15[유지 시간 여부],TRUE,표15[증가 대상 모음],표3_15[[#This Row],[Name]]),0)</f>
        <v>0</v>
      </c>
      <c r="I69" s="15"/>
      <c r="J69" s="15"/>
      <c r="K69" s="28">
        <f t="shared" si="4"/>
        <v>0</v>
      </c>
      <c r="W69" s="2">
        <v>34</v>
      </c>
      <c r="X69" s="39" t="s">
        <v>559</v>
      </c>
      <c r="Y69" s="42">
        <f>IFERROR(SUMIFS(표15[Total],표15[증가 대상 모음],$X69),"")</f>
        <v>0</v>
      </c>
    </row>
    <row r="70" spans="2:25" x14ac:dyDescent="0.3">
      <c r="B70" s="15">
        <v>20</v>
      </c>
      <c r="C70" s="4" t="s">
        <v>444</v>
      </c>
      <c r="D70" s="15">
        <v>1</v>
      </c>
      <c r="E70" s="15"/>
      <c r="F70" s="15"/>
      <c r="G70" s="15"/>
      <c r="H70" s="15">
        <f>IFERROR(INDEX(표8[결과값],MATCH(표3_15[[#This Row],[Name]],표8[증가값 종류],0))-SUMIFS(표15[Total],표15[유지 시간 여부],TRUE,표15[증가 대상 모음],표3_15[[#This Row],[Name]]),0)</f>
        <v>0</v>
      </c>
      <c r="I70" s="15"/>
      <c r="J70" s="15"/>
      <c r="K70" s="28">
        <f t="shared" si="4"/>
        <v>1</v>
      </c>
      <c r="W70" s="2">
        <v>35</v>
      </c>
      <c r="X70" s="39" t="s">
        <v>447</v>
      </c>
      <c r="Y70" s="42">
        <f>IFERROR(SUMIFS(표15[Total],표15[증가 대상 모음],$X70),"")</f>
        <v>0</v>
      </c>
    </row>
    <row r="71" spans="2:25" x14ac:dyDescent="0.3">
      <c r="W71" s="2">
        <v>36</v>
      </c>
      <c r="X71" s="39" t="s">
        <v>420</v>
      </c>
      <c r="Y71" s="42">
        <f>IFERROR(SUMIFS(표15[Total],표15[증가 대상 모음],$X71),"")</f>
        <v>0</v>
      </c>
    </row>
    <row r="72" spans="2:25" x14ac:dyDescent="0.3">
      <c r="W72" s="2">
        <v>37</v>
      </c>
      <c r="X72" s="39" t="s">
        <v>439</v>
      </c>
      <c r="Y72" s="42">
        <f>IFERROR(SUMIFS(표15[Total],표15[증가 대상 모음],$X72),"")</f>
        <v>0</v>
      </c>
    </row>
    <row r="73" spans="2:25" x14ac:dyDescent="0.3">
      <c r="W73" s="2">
        <v>38</v>
      </c>
      <c r="X73" s="39" t="s">
        <v>446</v>
      </c>
      <c r="Y73" s="42">
        <f>IFERROR(SUMIFS(표15[Total],표15[증가 대상 모음],$X73),"")</f>
        <v>0</v>
      </c>
    </row>
    <row r="74" spans="2:25" x14ac:dyDescent="0.3">
      <c r="W74" s="2">
        <v>39</v>
      </c>
      <c r="X74" s="39" t="s">
        <v>450</v>
      </c>
      <c r="Y74" s="42">
        <f>IFERROR(SUMIFS(표15[Total],표15[증가 대상 모음],$X74),"")</f>
        <v>0</v>
      </c>
    </row>
  </sheetData>
  <mergeCells count="7">
    <mergeCell ref="W7:Y11"/>
    <mergeCell ref="AF7:AH11"/>
    <mergeCell ref="L3:L11"/>
    <mergeCell ref="O10:O11"/>
    <mergeCell ref="Q5:Q11"/>
    <mergeCell ref="R5:R11"/>
    <mergeCell ref="P10:P11"/>
  </mergeCells>
  <phoneticPr fontId="1" type="noConversion"/>
  <conditionalFormatting sqref="H15:H23">
    <cfRule type="cellIs" dxfId="8" priority="15" operator="equal">
      <formula>FALSE</formula>
    </cfRule>
    <cfRule type="cellIs" dxfId="7" priority="17" operator="equal">
      <formula>TRUE</formula>
    </cfRule>
  </conditionalFormatting>
  <conditionalFormatting sqref="AC15:AC32">
    <cfRule type="cellIs" dxfId="6" priority="1" operator="equal">
      <formula>TRUE</formula>
    </cfRule>
    <cfRule type="cellIs" dxfId="5" priority="3" operator="equal">
      <formula>FALSE</formula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78"/>
  <sheetViews>
    <sheetView topLeftCell="E4" zoomScale="60" workbookViewId="0">
      <selection activeCell="X12" sqref="X12"/>
    </sheetView>
  </sheetViews>
  <sheetFormatPr defaultRowHeight="16.5" x14ac:dyDescent="0.3"/>
  <cols>
    <col min="2" max="3" width="9" customWidth="1"/>
    <col min="7" max="7" width="82" customWidth="1"/>
    <col min="8" max="10" width="16.5" customWidth="1"/>
    <col min="11" max="11" width="28" customWidth="1"/>
    <col min="12" max="12" width="14.375" customWidth="1"/>
    <col min="13" max="13" width="10.875" customWidth="1"/>
    <col min="14" max="14" width="15.5" customWidth="1"/>
    <col min="15" max="15" width="13.5" customWidth="1"/>
    <col min="16" max="16" width="28" customWidth="1"/>
    <col min="17" max="17" width="14.25" customWidth="1"/>
    <col min="18" max="18" width="11" customWidth="1"/>
    <col min="20" max="20" width="13.5" customWidth="1"/>
    <col min="24" max="24" width="7.375" customWidth="1"/>
  </cols>
  <sheetData>
    <row r="2" spans="1:29" x14ac:dyDescent="0.3">
      <c r="T2" t="s">
        <v>229</v>
      </c>
    </row>
    <row r="3" spans="1:29" x14ac:dyDescent="0.3">
      <c r="E3" s="2" t="s">
        <v>423</v>
      </c>
      <c r="F3" s="2" t="s">
        <v>224</v>
      </c>
      <c r="G3" s="2" t="s">
        <v>200</v>
      </c>
      <c r="H3" s="2" t="s">
        <v>6</v>
      </c>
      <c r="I3" s="2" t="s">
        <v>218</v>
      </c>
      <c r="J3" s="2" t="s">
        <v>205</v>
      </c>
      <c r="N3" s="67" t="s">
        <v>606</v>
      </c>
      <c r="O3" s="67">
        <v>4</v>
      </c>
      <c r="V3" t="s">
        <v>424</v>
      </c>
      <c r="W3" t="s">
        <v>233</v>
      </c>
      <c r="X3" t="s">
        <v>423</v>
      </c>
      <c r="Y3" t="s">
        <v>233</v>
      </c>
      <c r="Z3" t="s">
        <v>203</v>
      </c>
      <c r="AB3" t="s">
        <v>425</v>
      </c>
    </row>
    <row r="4" spans="1:29" x14ac:dyDescent="0.3">
      <c r="E4" s="2" t="s">
        <v>202</v>
      </c>
      <c r="F4" s="2" t="s">
        <v>220</v>
      </c>
      <c r="G4" s="2" t="s">
        <v>362</v>
      </c>
      <c r="H4" s="2">
        <v>0.1</v>
      </c>
      <c r="I4" s="2">
        <v>0.05</v>
      </c>
      <c r="J4" s="2">
        <f>표12[[#This Row],[기본]]+표12[[#This Row],[1포인트 당 증가량]]*8</f>
        <v>0.5</v>
      </c>
      <c r="N4" s="67"/>
      <c r="O4" s="67"/>
      <c r="V4">
        <v>2</v>
      </c>
      <c r="W4">
        <v>1</v>
      </c>
      <c r="X4" t="s">
        <v>202</v>
      </c>
      <c r="Y4">
        <v>0</v>
      </c>
      <c r="Z4" t="s">
        <v>204</v>
      </c>
      <c r="AA4">
        <f>COUNTIF(표11[특화],$Z4)</f>
        <v>12</v>
      </c>
      <c r="AB4">
        <v>0</v>
      </c>
      <c r="AC4" t="s">
        <v>425</v>
      </c>
    </row>
    <row r="5" spans="1:29" x14ac:dyDescent="0.3">
      <c r="E5" s="2" t="s">
        <v>210</v>
      </c>
      <c r="F5" s="2" t="s">
        <v>359</v>
      </c>
      <c r="G5" s="2" t="s">
        <v>358</v>
      </c>
      <c r="H5" s="2">
        <v>6</v>
      </c>
      <c r="I5" s="2">
        <v>0.5</v>
      </c>
      <c r="J5" s="2">
        <f>표12[[#This Row],[기본]]+표12[[#This Row],[1포인트 당 증가량]]*8</f>
        <v>10</v>
      </c>
      <c r="W5">
        <v>2</v>
      </c>
      <c r="X5" t="s">
        <v>210</v>
      </c>
      <c r="Y5">
        <v>1</v>
      </c>
      <c r="Z5" t="s">
        <v>206</v>
      </c>
      <c r="AA5">
        <f>COUNTIF(표11[특화],$Z5)</f>
        <v>10</v>
      </c>
      <c r="AB5">
        <v>1</v>
      </c>
      <c r="AC5" t="s">
        <v>426</v>
      </c>
    </row>
    <row r="6" spans="1:29" x14ac:dyDescent="0.3">
      <c r="E6" s="2" t="s">
        <v>211</v>
      </c>
      <c r="F6" s="2" t="s">
        <v>217</v>
      </c>
      <c r="G6" s="2" t="s">
        <v>223</v>
      </c>
      <c r="H6" s="2">
        <v>0.6</v>
      </c>
      <c r="I6" s="2">
        <v>0.05</v>
      </c>
      <c r="J6" s="2">
        <f>표12[[#This Row],[기본]]+표12[[#This Row],[1포인트 당 증가량]]*8</f>
        <v>1</v>
      </c>
      <c r="W6">
        <v>3</v>
      </c>
      <c r="X6" t="s">
        <v>211</v>
      </c>
      <c r="Y6">
        <v>2</v>
      </c>
      <c r="Z6" t="s">
        <v>207</v>
      </c>
      <c r="AA6">
        <f>COUNTIF(표11[특화],$Z6)</f>
        <v>12</v>
      </c>
    </row>
    <row r="7" spans="1:29" x14ac:dyDescent="0.3">
      <c r="E7" s="2" t="s">
        <v>212</v>
      </c>
      <c r="F7" s="2" t="s">
        <v>225</v>
      </c>
      <c r="G7" s="2" t="s">
        <v>356</v>
      </c>
      <c r="H7" s="2">
        <v>0.05</v>
      </c>
      <c r="I7" s="2">
        <v>0.02</v>
      </c>
      <c r="J7" s="2">
        <f>표12[[#This Row],[기본]]+표12[[#This Row],[1포인트 당 증가량]]*8</f>
        <v>0.21000000000000002</v>
      </c>
      <c r="W7">
        <v>4</v>
      </c>
      <c r="X7" t="s">
        <v>212</v>
      </c>
      <c r="Y7">
        <v>3</v>
      </c>
      <c r="Z7" t="s">
        <v>213</v>
      </c>
      <c r="AA7">
        <f>COUNTIF(표11[특화],$Z7)</f>
        <v>10</v>
      </c>
    </row>
    <row r="8" spans="1:29" x14ac:dyDescent="0.3">
      <c r="E8" s="2" t="s">
        <v>352</v>
      </c>
      <c r="F8" s="2" t="s">
        <v>355</v>
      </c>
      <c r="G8" s="2" t="s">
        <v>357</v>
      </c>
      <c r="H8" s="2">
        <v>0.12</v>
      </c>
      <c r="I8" s="2">
        <v>0.01</v>
      </c>
      <c r="J8" s="2">
        <f>표12[[#This Row],[기본]]+표12[[#This Row],[1포인트 당 증가량]]*8</f>
        <v>0.2</v>
      </c>
      <c r="W8">
        <v>5</v>
      </c>
      <c r="X8" t="s">
        <v>352</v>
      </c>
      <c r="Y8">
        <v>4</v>
      </c>
      <c r="Z8" t="s">
        <v>215</v>
      </c>
      <c r="AA8">
        <f>COUNTIF(표11[특화],$Z8)</f>
        <v>10</v>
      </c>
    </row>
    <row r="9" spans="1:29" x14ac:dyDescent="0.3">
      <c r="H9" t="s">
        <v>451</v>
      </c>
      <c r="W9">
        <v>11</v>
      </c>
      <c r="X9" t="s">
        <v>427</v>
      </c>
      <c r="Y9">
        <v>5</v>
      </c>
      <c r="Z9" t="s">
        <v>214</v>
      </c>
      <c r="AA9">
        <f>COUNTIF(표11[특화],$Z9)</f>
        <v>6</v>
      </c>
    </row>
    <row r="10" spans="1:29" x14ac:dyDescent="0.3">
      <c r="A10" t="s">
        <v>201</v>
      </c>
      <c r="W10">
        <v>12</v>
      </c>
      <c r="X10" t="s">
        <v>428</v>
      </c>
      <c r="Y10">
        <v>6</v>
      </c>
      <c r="Z10" t="s">
        <v>354</v>
      </c>
      <c r="AA10">
        <f>COUNTIF(표11[특화],$Z10)</f>
        <v>6</v>
      </c>
    </row>
    <row r="11" spans="1:29" s="23" customFormat="1" x14ac:dyDescent="0.3">
      <c r="H11" s="24"/>
      <c r="I11" s="24"/>
      <c r="J11" s="24"/>
      <c r="K11" s="25" t="s">
        <v>390</v>
      </c>
      <c r="L11" s="25"/>
      <c r="M11" s="25"/>
      <c r="N11" s="25"/>
      <c r="O11" s="25"/>
      <c r="P11" s="26" t="s">
        <v>389</v>
      </c>
      <c r="Q11" s="26"/>
      <c r="R11" s="26"/>
      <c r="S11" s="26"/>
      <c r="T11" s="26"/>
      <c r="W11" s="23">
        <v>13</v>
      </c>
      <c r="X11" s="23" t="s">
        <v>429</v>
      </c>
      <c r="AA11"/>
    </row>
    <row r="12" spans="1:29" x14ac:dyDescent="0.3">
      <c r="A12" s="18" t="s">
        <v>19</v>
      </c>
      <c r="B12" s="15" t="s">
        <v>20</v>
      </c>
      <c r="C12" s="15" t="s">
        <v>234</v>
      </c>
      <c r="D12" s="15" t="s">
        <v>423</v>
      </c>
      <c r="E12" s="15" t="s">
        <v>203</v>
      </c>
      <c r="F12" s="15" t="s">
        <v>216</v>
      </c>
      <c r="G12" s="15" t="s">
        <v>200</v>
      </c>
      <c r="H12" s="21" t="s">
        <v>391</v>
      </c>
      <c r="I12" s="21" t="s">
        <v>417</v>
      </c>
      <c r="J12" s="21" t="s">
        <v>461</v>
      </c>
      <c r="K12" s="8" t="s">
        <v>454</v>
      </c>
      <c r="L12" s="8" t="s">
        <v>453</v>
      </c>
      <c r="M12" s="8" t="s">
        <v>569</v>
      </c>
      <c r="N12" s="8" t="s">
        <v>574</v>
      </c>
      <c r="O12" s="8" t="s">
        <v>573</v>
      </c>
      <c r="P12" s="34" t="s">
        <v>455</v>
      </c>
      <c r="Q12" s="34" t="s">
        <v>456</v>
      </c>
      <c r="R12" s="34" t="s">
        <v>570</v>
      </c>
      <c r="S12" s="34" t="s">
        <v>571</v>
      </c>
      <c r="T12" s="34" t="s">
        <v>572</v>
      </c>
      <c r="W12" s="29">
        <v>14</v>
      </c>
      <c r="X12" s="29" t="s">
        <v>545</v>
      </c>
    </row>
    <row r="13" spans="1:29" x14ac:dyDescent="0.3">
      <c r="A13" s="15">
        <v>1</v>
      </c>
      <c r="B13" s="15">
        <f t="shared" ref="B13:B44" si="0">200000+1000*(INDEX($W$4:$W$12,MATCH($D13,$X$4:$X$12,0)))+10*(INDEX($Y$4:$Y$10,MATCH($E13,$Z$4:$Z$10,0)))+IF($F13="Basic",0,1)</f>
        <v>201000</v>
      </c>
      <c r="C13" s="15" t="s">
        <v>463</v>
      </c>
      <c r="D13" s="15" t="s">
        <v>202</v>
      </c>
      <c r="E13" s="15" t="s">
        <v>204</v>
      </c>
      <c r="F13" s="15" t="s">
        <v>61</v>
      </c>
      <c r="G13" s="15" t="s">
        <v>219</v>
      </c>
      <c r="H13" s="22" t="b">
        <v>1</v>
      </c>
      <c r="I13" s="22" t="s">
        <v>410</v>
      </c>
      <c r="J13" s="22" t="s">
        <v>204</v>
      </c>
      <c r="K13" s="19" t="s">
        <v>411</v>
      </c>
      <c r="L13" s="19" t="s">
        <v>392</v>
      </c>
      <c r="M13" s="19">
        <v>0.32</v>
      </c>
      <c r="N13" s="19">
        <v>8.5000000000000006E-2</v>
      </c>
      <c r="O13" s="19">
        <f>표11[[#This Row],[기본X]]+(표11[[#This Row],[1포인트 당 증가량X]]*$O$3)</f>
        <v>0.66</v>
      </c>
      <c r="P13" s="20">
        <v>0</v>
      </c>
      <c r="Q13" s="20">
        <v>0</v>
      </c>
      <c r="R13" s="20">
        <v>0</v>
      </c>
      <c r="S13" s="20">
        <v>0</v>
      </c>
      <c r="T13" s="20">
        <f>표11[[#This Row],[기본Y]]+(표11[[#This Row],[1포인트 당 증가량Y]]*$O$3)</f>
        <v>0</v>
      </c>
    </row>
    <row r="14" spans="1:29" x14ac:dyDescent="0.3">
      <c r="A14" s="15">
        <v>2</v>
      </c>
      <c r="B14" s="15">
        <f t="shared" si="0"/>
        <v>201001</v>
      </c>
      <c r="C14" s="15" t="s">
        <v>464</v>
      </c>
      <c r="D14" s="15" t="s">
        <v>202</v>
      </c>
      <c r="E14" s="15" t="s">
        <v>204</v>
      </c>
      <c r="F14" s="15" t="s">
        <v>404</v>
      </c>
      <c r="G14" s="15" t="s">
        <v>361</v>
      </c>
      <c r="H14" s="22" t="b">
        <v>0</v>
      </c>
      <c r="I14" s="22" t="s">
        <v>415</v>
      </c>
      <c r="J14" s="22" t="s">
        <v>220</v>
      </c>
      <c r="K14" s="19" t="s">
        <v>394</v>
      </c>
      <c r="L14" s="19" t="s">
        <v>393</v>
      </c>
      <c r="M14" s="19">
        <v>6</v>
      </c>
      <c r="N14" s="19">
        <v>0.5</v>
      </c>
      <c r="O14" s="19">
        <f>표11[[#This Row],[기본X]]+(표11[[#This Row],[1포인트 당 증가량X]]*$O$3)</f>
        <v>8</v>
      </c>
      <c r="P14" s="20" t="s">
        <v>531</v>
      </c>
      <c r="Q14" s="20" t="s">
        <v>392</v>
      </c>
      <c r="R14" s="20">
        <v>0.14000000000000001</v>
      </c>
      <c r="S14" s="20">
        <v>0.02</v>
      </c>
      <c r="T14" s="20">
        <f>표11[[#This Row],[기본Y]]+(표11[[#This Row],[1포인트 당 증가량Y]]*$O$3)</f>
        <v>0.22000000000000003</v>
      </c>
    </row>
    <row r="15" spans="1:29" x14ac:dyDescent="0.3">
      <c r="A15" s="15">
        <v>3</v>
      </c>
      <c r="B15" s="15">
        <f t="shared" si="0"/>
        <v>201010</v>
      </c>
      <c r="C15" s="15" t="s">
        <v>465</v>
      </c>
      <c r="D15" s="15" t="s">
        <v>202</v>
      </c>
      <c r="E15" s="15" t="s">
        <v>206</v>
      </c>
      <c r="F15" s="15" t="s">
        <v>61</v>
      </c>
      <c r="G15" s="15" t="s">
        <v>403</v>
      </c>
      <c r="H15" s="22" t="b">
        <v>1</v>
      </c>
      <c r="I15" s="22" t="s">
        <v>395</v>
      </c>
      <c r="J15" s="54" t="s">
        <v>613</v>
      </c>
      <c r="K15" s="19" t="s">
        <v>397</v>
      </c>
      <c r="L15" s="19" t="s">
        <v>393</v>
      </c>
      <c r="M15" s="19">
        <v>0.8</v>
      </c>
      <c r="N15" s="19">
        <v>0.4</v>
      </c>
      <c r="O15" s="19">
        <f>표11[[#This Row],[기본X]]+(표11[[#This Row],[1포인트 당 증가량X]]*$O$3)</f>
        <v>2.4000000000000004</v>
      </c>
      <c r="P15" s="20" t="s">
        <v>400</v>
      </c>
      <c r="Q15" s="20" t="s">
        <v>392</v>
      </c>
      <c r="R15" s="20">
        <v>0.6</v>
      </c>
      <c r="S15" s="20">
        <v>0.05</v>
      </c>
      <c r="T15" s="20">
        <f>표11[[#This Row],[기본Y]]+(표11[[#This Row],[1포인트 당 증가량Y]]*$O$3)</f>
        <v>0.8</v>
      </c>
    </row>
    <row r="16" spans="1:29" x14ac:dyDescent="0.3">
      <c r="A16" s="15">
        <v>4</v>
      </c>
      <c r="B16" s="15">
        <f t="shared" si="0"/>
        <v>201011</v>
      </c>
      <c r="C16" s="15" t="s">
        <v>466</v>
      </c>
      <c r="D16" s="15" t="s">
        <v>202</v>
      </c>
      <c r="E16" s="15" t="s">
        <v>206</v>
      </c>
      <c r="F16" s="15" t="s">
        <v>404</v>
      </c>
      <c r="G16" s="15" t="s">
        <v>230</v>
      </c>
      <c r="H16" s="22" t="b">
        <v>0</v>
      </c>
      <c r="I16" s="22" t="s">
        <v>415</v>
      </c>
      <c r="J16" s="22" t="s">
        <v>220</v>
      </c>
      <c r="K16" s="19" t="s">
        <v>406</v>
      </c>
      <c r="L16" s="19" t="s">
        <v>392</v>
      </c>
      <c r="M16" s="19">
        <v>0.05</v>
      </c>
      <c r="N16" s="19">
        <v>0.05</v>
      </c>
      <c r="O16" s="19">
        <f>표11[[#This Row],[기본X]]+(표11[[#This Row],[1포인트 당 증가량X]]*$O$3)</f>
        <v>0.25</v>
      </c>
      <c r="P16" s="20" t="s">
        <v>396</v>
      </c>
      <c r="Q16" s="20" t="s">
        <v>392</v>
      </c>
      <c r="R16" s="20">
        <v>0.01</v>
      </c>
      <c r="S16" s="20">
        <v>5.0000000000000001E-3</v>
      </c>
      <c r="T16" s="20">
        <f>표11[[#This Row],[기본Y]]+(표11[[#This Row],[1포인트 당 증가량Y]]*$O$3)</f>
        <v>0.03</v>
      </c>
    </row>
    <row r="17" spans="1:20" x14ac:dyDescent="0.3">
      <c r="A17" s="15">
        <v>5</v>
      </c>
      <c r="B17" s="15">
        <f t="shared" si="0"/>
        <v>201020</v>
      </c>
      <c r="C17" s="15" t="s">
        <v>467</v>
      </c>
      <c r="D17" s="15" t="s">
        <v>202</v>
      </c>
      <c r="E17" s="15" t="s">
        <v>207</v>
      </c>
      <c r="F17" s="15" t="s">
        <v>61</v>
      </c>
      <c r="G17" s="15" t="s">
        <v>208</v>
      </c>
      <c r="H17" s="22" t="b">
        <v>1</v>
      </c>
      <c r="I17" s="22" t="s">
        <v>398</v>
      </c>
      <c r="J17" s="22" t="s">
        <v>207</v>
      </c>
      <c r="K17" s="19" t="s">
        <v>400</v>
      </c>
      <c r="L17" s="19" t="s">
        <v>392</v>
      </c>
      <c r="M17" s="19">
        <v>1.4</v>
      </c>
      <c r="N17" s="19">
        <v>0.2</v>
      </c>
      <c r="O17" s="19">
        <f>표11[[#This Row],[기본X]]+(표11[[#This Row],[1포인트 당 증가량X]]*$O$3)</f>
        <v>2.2000000000000002</v>
      </c>
      <c r="P17" s="20">
        <v>0</v>
      </c>
      <c r="Q17" s="20">
        <v>0</v>
      </c>
      <c r="R17" s="20">
        <v>0</v>
      </c>
      <c r="S17" s="20">
        <v>0</v>
      </c>
      <c r="T17" s="20">
        <f>표11[[#This Row],[기본Y]]+(표11[[#This Row],[1포인트 당 증가량Y]]*$O$3)</f>
        <v>0</v>
      </c>
    </row>
    <row r="18" spans="1:20" x14ac:dyDescent="0.3">
      <c r="A18" s="15">
        <v>6</v>
      </c>
      <c r="B18" s="15">
        <f t="shared" si="0"/>
        <v>201021</v>
      </c>
      <c r="C18" s="15" t="s">
        <v>468</v>
      </c>
      <c r="D18" s="15" t="s">
        <v>202</v>
      </c>
      <c r="E18" s="15" t="s">
        <v>207</v>
      </c>
      <c r="F18" s="15" t="s">
        <v>404</v>
      </c>
      <c r="G18" s="15" t="s">
        <v>209</v>
      </c>
      <c r="H18" s="22" t="b">
        <v>1</v>
      </c>
      <c r="I18" s="22" t="s">
        <v>398</v>
      </c>
      <c r="J18" s="22" t="s">
        <v>207</v>
      </c>
      <c r="K18" s="56" t="s">
        <v>614</v>
      </c>
      <c r="L18" s="19" t="s">
        <v>392</v>
      </c>
      <c r="M18" s="19">
        <v>0.5</v>
      </c>
      <c r="N18" s="19">
        <v>-0.05</v>
      </c>
      <c r="O18" s="19">
        <f>표11[[#This Row],[기본X]]+(표11[[#This Row],[1포인트 당 증가량X]]*$O$3)</f>
        <v>0.3</v>
      </c>
      <c r="P18" s="20">
        <v>0</v>
      </c>
      <c r="Q18" s="20">
        <v>0</v>
      </c>
      <c r="R18" s="20">
        <v>0</v>
      </c>
      <c r="S18" s="20">
        <v>0</v>
      </c>
      <c r="T18" s="20">
        <f>표11[[#This Row],[기본Y]]+(표11[[#This Row],[1포인트 당 증가량Y]]*$O$3)</f>
        <v>0</v>
      </c>
    </row>
    <row r="19" spans="1:20" x14ac:dyDescent="0.3">
      <c r="A19" s="15">
        <v>7</v>
      </c>
      <c r="B19" s="15">
        <f t="shared" si="0"/>
        <v>201030</v>
      </c>
      <c r="C19" s="15" t="s">
        <v>469</v>
      </c>
      <c r="D19" s="15" t="s">
        <v>202</v>
      </c>
      <c r="E19" s="15" t="s">
        <v>213</v>
      </c>
      <c r="F19" s="15" t="s">
        <v>61</v>
      </c>
      <c r="G19" s="15" t="s">
        <v>221</v>
      </c>
      <c r="H19" s="22" t="b">
        <v>0</v>
      </c>
      <c r="I19" s="22" t="s">
        <v>415</v>
      </c>
      <c r="J19" s="22" t="s">
        <v>421</v>
      </c>
      <c r="K19" s="19" t="s">
        <v>402</v>
      </c>
      <c r="L19" s="19" t="s">
        <v>392</v>
      </c>
      <c r="M19" s="19">
        <v>0.14000000000000001</v>
      </c>
      <c r="N19" s="19">
        <v>0.02</v>
      </c>
      <c r="O19" s="19">
        <f>표11[[#This Row],[기본X]]+(표11[[#This Row],[1포인트 당 증가량X]]*$O$3)</f>
        <v>0.22000000000000003</v>
      </c>
      <c r="P19" s="20">
        <v>0</v>
      </c>
      <c r="Q19" s="20">
        <v>0</v>
      </c>
      <c r="R19" s="20">
        <v>0</v>
      </c>
      <c r="S19" s="20">
        <v>0</v>
      </c>
      <c r="T19" s="20">
        <f>표11[[#This Row],[기본Y]]+(표11[[#This Row],[1포인트 당 증가량Y]]*$O$3)</f>
        <v>0</v>
      </c>
    </row>
    <row r="20" spans="1:20" x14ac:dyDescent="0.3">
      <c r="A20" s="15">
        <v>8</v>
      </c>
      <c r="B20" s="15">
        <f t="shared" si="0"/>
        <v>201031</v>
      </c>
      <c r="C20" s="15" t="s">
        <v>470</v>
      </c>
      <c r="D20" s="15" t="s">
        <v>202</v>
      </c>
      <c r="E20" s="15" t="s">
        <v>213</v>
      </c>
      <c r="F20" s="15" t="s">
        <v>404</v>
      </c>
      <c r="G20" s="15" t="s">
        <v>222</v>
      </c>
      <c r="H20" s="22" t="b">
        <v>0</v>
      </c>
      <c r="I20" s="22" t="s">
        <v>415</v>
      </c>
      <c r="J20" s="22" t="s">
        <v>220</v>
      </c>
      <c r="K20" s="19" t="s">
        <v>441</v>
      </c>
      <c r="L20" s="19" t="s">
        <v>392</v>
      </c>
      <c r="M20" s="19">
        <v>0.12</v>
      </c>
      <c r="N20" s="19">
        <v>0.01</v>
      </c>
      <c r="O20" s="19">
        <f>표11[[#This Row],[기본X]]+(표11[[#This Row],[1포인트 당 증가량X]]*$O$3)</f>
        <v>0.16</v>
      </c>
      <c r="P20" s="20">
        <v>0</v>
      </c>
      <c r="Q20" s="20">
        <v>0</v>
      </c>
      <c r="R20" s="20">
        <v>0</v>
      </c>
      <c r="S20" s="20">
        <v>0</v>
      </c>
      <c r="T20" s="20">
        <f>표11[[#This Row],[기본Y]]+(표11[[#This Row],[1포인트 당 증가량Y]]*$O$3)</f>
        <v>0</v>
      </c>
    </row>
    <row r="21" spans="1:20" x14ac:dyDescent="0.3">
      <c r="A21" s="15">
        <v>9</v>
      </c>
      <c r="B21" s="15">
        <f t="shared" si="0"/>
        <v>202000</v>
      </c>
      <c r="C21" s="15" t="s">
        <v>471</v>
      </c>
      <c r="D21" s="15" t="s">
        <v>210</v>
      </c>
      <c r="E21" s="15" t="s">
        <v>204</v>
      </c>
      <c r="F21" s="15" t="s">
        <v>61</v>
      </c>
      <c r="G21" s="15" t="s">
        <v>344</v>
      </c>
      <c r="H21" s="22" t="b">
        <v>1</v>
      </c>
      <c r="I21" s="22" t="s">
        <v>359</v>
      </c>
      <c r="J21" s="22" t="s">
        <v>204</v>
      </c>
      <c r="K21" s="19" t="s">
        <v>405</v>
      </c>
      <c r="L21" s="19" t="s">
        <v>392</v>
      </c>
      <c r="M21" s="19">
        <v>0.3</v>
      </c>
      <c r="N21" s="19">
        <v>0.05</v>
      </c>
      <c r="O21" s="19">
        <f>표11[[#This Row],[기본X]]+(표11[[#This Row],[1포인트 당 증가량X]]*$O$3)</f>
        <v>0.5</v>
      </c>
      <c r="P21" s="20" t="s">
        <v>401</v>
      </c>
      <c r="Q21" s="20" t="s">
        <v>407</v>
      </c>
      <c r="R21" s="20">
        <v>6</v>
      </c>
      <c r="S21" s="20">
        <v>1.75</v>
      </c>
      <c r="T21" s="20">
        <f>표11[[#This Row],[기본Y]]+(표11[[#This Row],[1포인트 당 증가량Y]]*$O$3)</f>
        <v>13</v>
      </c>
    </row>
    <row r="22" spans="1:20" x14ac:dyDescent="0.3">
      <c r="A22" s="15">
        <v>10</v>
      </c>
      <c r="B22" s="15">
        <f t="shared" si="0"/>
        <v>202001</v>
      </c>
      <c r="C22" s="15" t="s">
        <v>472</v>
      </c>
      <c r="D22" s="15" t="s">
        <v>210</v>
      </c>
      <c r="E22" s="15" t="s">
        <v>204</v>
      </c>
      <c r="F22" s="15" t="s">
        <v>404</v>
      </c>
      <c r="G22" s="15" t="s">
        <v>564</v>
      </c>
      <c r="H22" s="22" t="b">
        <v>0</v>
      </c>
      <c r="I22" s="22" t="s">
        <v>415</v>
      </c>
      <c r="J22" s="22" t="s">
        <v>359</v>
      </c>
      <c r="K22" s="19" t="s">
        <v>394</v>
      </c>
      <c r="L22" s="19" t="s">
        <v>393</v>
      </c>
      <c r="M22" s="19">
        <v>2</v>
      </c>
      <c r="N22" s="19">
        <v>0.5</v>
      </c>
      <c r="O22" s="19">
        <f>표11[[#This Row],[기본X]]+(표11[[#This Row],[1포인트 당 증가량X]]*$O$3)</f>
        <v>4</v>
      </c>
      <c r="P22" s="20" t="s">
        <v>72</v>
      </c>
      <c r="Q22" s="20" t="s">
        <v>392</v>
      </c>
      <c r="R22" s="20">
        <v>0.14000000000000001</v>
      </c>
      <c r="S22" s="20">
        <v>0.02</v>
      </c>
      <c r="T22" s="20">
        <f>표11[[#This Row],[기본Y]]+(표11[[#This Row],[1포인트 당 증가량Y]]*$O$3)</f>
        <v>0.22000000000000003</v>
      </c>
    </row>
    <row r="23" spans="1:20" x14ac:dyDescent="0.3">
      <c r="A23" s="15">
        <v>11</v>
      </c>
      <c r="B23" s="15">
        <f t="shared" si="0"/>
        <v>202020</v>
      </c>
      <c r="C23" s="15" t="s">
        <v>473</v>
      </c>
      <c r="D23" s="15" t="s">
        <v>210</v>
      </c>
      <c r="E23" s="15" t="s">
        <v>207</v>
      </c>
      <c r="F23" s="15" t="s">
        <v>61</v>
      </c>
      <c r="G23" s="15" t="s">
        <v>360</v>
      </c>
      <c r="H23" s="22" t="b">
        <v>1</v>
      </c>
      <c r="I23" s="22" t="s">
        <v>359</v>
      </c>
      <c r="J23" s="22" t="s">
        <v>207</v>
      </c>
      <c r="K23" s="19" t="s">
        <v>401</v>
      </c>
      <c r="L23" s="19" t="s">
        <v>407</v>
      </c>
      <c r="M23" s="19">
        <v>6</v>
      </c>
      <c r="N23" s="19">
        <v>0.5</v>
      </c>
      <c r="O23" s="19">
        <f>표11[[#This Row],[기본X]]+(표11[[#This Row],[1포인트 당 증가량X]]*$O$3)</f>
        <v>8</v>
      </c>
      <c r="P23" s="20">
        <v>0</v>
      </c>
      <c r="Q23" s="20">
        <v>0</v>
      </c>
      <c r="R23" s="20">
        <v>0</v>
      </c>
      <c r="S23" s="20">
        <v>0</v>
      </c>
      <c r="T23" s="20">
        <f>표11[[#This Row],[기본Y]]+(표11[[#This Row],[1포인트 당 증가량Y]]*$O$3)</f>
        <v>0</v>
      </c>
    </row>
    <row r="24" spans="1:20" x14ac:dyDescent="0.3">
      <c r="A24" s="15">
        <v>12</v>
      </c>
      <c r="B24" s="15">
        <f t="shared" si="0"/>
        <v>202021</v>
      </c>
      <c r="C24" s="15" t="s">
        <v>474</v>
      </c>
      <c r="D24" s="15" t="s">
        <v>210</v>
      </c>
      <c r="E24" s="15" t="s">
        <v>207</v>
      </c>
      <c r="F24" s="15" t="s">
        <v>404</v>
      </c>
      <c r="G24" s="15" t="s">
        <v>363</v>
      </c>
      <c r="H24" s="22" t="b">
        <v>1</v>
      </c>
      <c r="I24" s="22" t="s">
        <v>418</v>
      </c>
      <c r="J24" s="22" t="s">
        <v>207</v>
      </c>
      <c r="K24" s="19" t="s">
        <v>409</v>
      </c>
      <c r="L24" s="19" t="s">
        <v>407</v>
      </c>
      <c r="M24" s="19">
        <v>1</v>
      </c>
      <c r="N24" s="19">
        <v>0.25</v>
      </c>
      <c r="O24" s="19">
        <f>표11[[#This Row],[기본X]]+(표11[[#This Row],[1포인트 당 증가량X]]*$O$3)</f>
        <v>2</v>
      </c>
      <c r="P24" s="20">
        <v>0</v>
      </c>
      <c r="Q24" s="20">
        <v>0</v>
      </c>
      <c r="R24" s="20">
        <v>0</v>
      </c>
      <c r="S24" s="20">
        <v>0</v>
      </c>
      <c r="T24" s="20">
        <f>표11[[#This Row],[기본Y]]+(표11[[#This Row],[1포인트 당 증가량Y]]*$O$3)</f>
        <v>0</v>
      </c>
    </row>
    <row r="25" spans="1:20" x14ac:dyDescent="0.3">
      <c r="A25" s="15">
        <v>13</v>
      </c>
      <c r="B25" s="15">
        <f t="shared" si="0"/>
        <v>202040</v>
      </c>
      <c r="C25" s="15" t="s">
        <v>475</v>
      </c>
      <c r="D25" s="15" t="s">
        <v>210</v>
      </c>
      <c r="E25" s="15" t="s">
        <v>215</v>
      </c>
      <c r="F25" s="15" t="s">
        <v>61</v>
      </c>
      <c r="G25" s="15" t="s">
        <v>343</v>
      </c>
      <c r="H25" s="22" t="b">
        <v>1</v>
      </c>
      <c r="I25" s="22" t="s">
        <v>359</v>
      </c>
      <c r="J25" s="22" t="s">
        <v>459</v>
      </c>
      <c r="K25" s="19" t="s">
        <v>408</v>
      </c>
      <c r="L25" s="19" t="s">
        <v>393</v>
      </c>
      <c r="M25" s="19">
        <v>4</v>
      </c>
      <c r="N25" s="19">
        <v>-0.25</v>
      </c>
      <c r="O25" s="19">
        <f>표11[[#This Row],[기본X]]+(표11[[#This Row],[1포인트 당 증가량X]]*$O$3)</f>
        <v>3</v>
      </c>
      <c r="P25" s="20" t="s">
        <v>401</v>
      </c>
      <c r="Q25" s="20" t="s">
        <v>407</v>
      </c>
      <c r="R25" s="20">
        <v>6</v>
      </c>
      <c r="S25" s="20">
        <v>0.5</v>
      </c>
      <c r="T25" s="20">
        <f>표11[[#This Row],[기본Y]]+(표11[[#This Row],[1포인트 당 증가량Y]]*$O$3)</f>
        <v>8</v>
      </c>
    </row>
    <row r="26" spans="1:20" x14ac:dyDescent="0.3">
      <c r="A26" s="15">
        <v>14</v>
      </c>
      <c r="B26" s="15">
        <f t="shared" si="0"/>
        <v>202041</v>
      </c>
      <c r="C26" s="15" t="s">
        <v>476</v>
      </c>
      <c r="D26" s="15" t="s">
        <v>210</v>
      </c>
      <c r="E26" s="15" t="s">
        <v>215</v>
      </c>
      <c r="F26" s="15" t="s">
        <v>404</v>
      </c>
      <c r="G26" s="15" t="s">
        <v>560</v>
      </c>
      <c r="H26" s="22" t="b">
        <v>0</v>
      </c>
      <c r="I26" s="22" t="s">
        <v>415</v>
      </c>
      <c r="J26" s="22" t="s">
        <v>359</v>
      </c>
      <c r="K26" s="19" t="s">
        <v>397</v>
      </c>
      <c r="L26" s="19" t="s">
        <v>393</v>
      </c>
      <c r="M26" s="19">
        <v>1</v>
      </c>
      <c r="N26" s="19">
        <v>0.25</v>
      </c>
      <c r="O26" s="19">
        <f>표11[[#This Row],[기본X]]+(표11[[#This Row],[1포인트 당 증가량X]]*$O$3)</f>
        <v>2</v>
      </c>
      <c r="P26" s="20" t="s">
        <v>78</v>
      </c>
      <c r="Q26" s="20" t="s">
        <v>392</v>
      </c>
      <c r="R26" s="20">
        <v>0.04</v>
      </c>
      <c r="S26" s="20">
        <v>0.02</v>
      </c>
      <c r="T26" s="20">
        <f>표11[[#This Row],[기본Y]]+(표11[[#This Row],[1포인트 당 증가량Y]]*$O$3)</f>
        <v>0.12</v>
      </c>
    </row>
    <row r="27" spans="1:20" x14ac:dyDescent="0.3">
      <c r="A27" s="15">
        <v>15</v>
      </c>
      <c r="B27" s="15">
        <f t="shared" si="0"/>
        <v>202050</v>
      </c>
      <c r="C27" s="15" t="s">
        <v>477</v>
      </c>
      <c r="D27" s="15" t="s">
        <v>210</v>
      </c>
      <c r="E27" s="15" t="s">
        <v>214</v>
      </c>
      <c r="F27" s="15" t="s">
        <v>61</v>
      </c>
      <c r="G27" s="15" t="s">
        <v>364</v>
      </c>
      <c r="H27" s="22" t="b">
        <v>1</v>
      </c>
      <c r="I27" s="22" t="s">
        <v>413</v>
      </c>
      <c r="J27" s="22" t="s">
        <v>460</v>
      </c>
      <c r="K27" s="19" t="s">
        <v>408</v>
      </c>
      <c r="L27" s="19" t="s">
        <v>393</v>
      </c>
      <c r="M27" s="19">
        <v>5</v>
      </c>
      <c r="N27" s="19">
        <v>-0.25</v>
      </c>
      <c r="O27" s="19">
        <f>표11[[#This Row],[기본X]]+(표11[[#This Row],[1포인트 당 증가량X]]*$O$3)</f>
        <v>4</v>
      </c>
      <c r="P27" s="20" t="s">
        <v>401</v>
      </c>
      <c r="Q27" s="20" t="s">
        <v>407</v>
      </c>
      <c r="R27" s="20">
        <v>6</v>
      </c>
      <c r="S27" s="20">
        <v>0.5</v>
      </c>
      <c r="T27" s="20">
        <f>표11[[#This Row],[기본Y]]+(표11[[#This Row],[1포인트 당 증가량Y]]*$O$3)</f>
        <v>8</v>
      </c>
    </row>
    <row r="28" spans="1:20" x14ac:dyDescent="0.3">
      <c r="A28" s="15">
        <v>16</v>
      </c>
      <c r="B28" s="15">
        <f t="shared" si="0"/>
        <v>202051</v>
      </c>
      <c r="C28" s="15" t="s">
        <v>478</v>
      </c>
      <c r="D28" s="15" t="s">
        <v>210</v>
      </c>
      <c r="E28" s="15" t="s">
        <v>214</v>
      </c>
      <c r="F28" s="15" t="s">
        <v>404</v>
      </c>
      <c r="G28" s="15" t="s">
        <v>365</v>
      </c>
      <c r="H28" s="22" t="b">
        <v>1</v>
      </c>
      <c r="I28" s="22" t="s">
        <v>418</v>
      </c>
      <c r="J28" s="22" t="s">
        <v>460</v>
      </c>
      <c r="K28" s="19" t="s">
        <v>409</v>
      </c>
      <c r="L28" s="19" t="s">
        <v>407</v>
      </c>
      <c r="M28" s="19">
        <v>1</v>
      </c>
      <c r="N28" s="19">
        <v>0</v>
      </c>
      <c r="O28" s="19">
        <f>표11[[#This Row],[기본X]]+(표11[[#This Row],[1포인트 당 증가량X]]*$O$3)</f>
        <v>1</v>
      </c>
      <c r="P28" s="20">
        <v>0</v>
      </c>
      <c r="Q28" s="20">
        <v>0</v>
      </c>
      <c r="R28" s="20">
        <v>0</v>
      </c>
      <c r="S28" s="20">
        <v>0</v>
      </c>
      <c r="T28" s="20">
        <f>표11[[#This Row],[기본Y]]+(표11[[#This Row],[1포인트 당 증가량Y]]*$O$3)</f>
        <v>0</v>
      </c>
    </row>
    <row r="29" spans="1:20" x14ac:dyDescent="0.3">
      <c r="A29" s="15">
        <v>17</v>
      </c>
      <c r="B29" s="15">
        <f t="shared" si="0"/>
        <v>203000</v>
      </c>
      <c r="C29" s="15" t="s">
        <v>479</v>
      </c>
      <c r="D29" s="15" t="s">
        <v>211</v>
      </c>
      <c r="E29" s="15" t="s">
        <v>204</v>
      </c>
      <c r="F29" s="15" t="s">
        <v>61</v>
      </c>
      <c r="G29" s="15" t="s">
        <v>350</v>
      </c>
      <c r="H29" s="22" t="b">
        <v>1</v>
      </c>
      <c r="I29" s="22" t="s">
        <v>410</v>
      </c>
      <c r="J29" s="22" t="s">
        <v>204</v>
      </c>
      <c r="K29" s="19" t="s">
        <v>411</v>
      </c>
      <c r="L29" s="19" t="s">
        <v>392</v>
      </c>
      <c r="M29" s="19">
        <v>0.2</v>
      </c>
      <c r="N29" s="19">
        <v>0.05</v>
      </c>
      <c r="O29" s="19">
        <f>표11[[#This Row],[기본X]]+(표11[[#This Row],[1포인트 당 증가량X]]*$O$3)</f>
        <v>0.4</v>
      </c>
      <c r="P29" s="20">
        <v>0</v>
      </c>
      <c r="Q29" s="20">
        <v>0</v>
      </c>
      <c r="R29" s="20">
        <v>0</v>
      </c>
      <c r="S29" s="20">
        <v>0</v>
      </c>
      <c r="T29" s="20">
        <f>표11[[#This Row],[기본Y]]+(표11[[#This Row],[1포인트 당 증가량Y]]*$O$3)</f>
        <v>0</v>
      </c>
    </row>
    <row r="30" spans="1:20" x14ac:dyDescent="0.3">
      <c r="A30" s="15">
        <v>18</v>
      </c>
      <c r="B30" s="15">
        <f t="shared" si="0"/>
        <v>203001</v>
      </c>
      <c r="C30" s="15" t="s">
        <v>480</v>
      </c>
      <c r="D30" s="15" t="s">
        <v>211</v>
      </c>
      <c r="E30" s="15" t="s">
        <v>204</v>
      </c>
      <c r="F30" s="15" t="s">
        <v>404</v>
      </c>
      <c r="G30" s="15" t="s">
        <v>565</v>
      </c>
      <c r="H30" s="22" t="b">
        <v>0</v>
      </c>
      <c r="I30" s="22" t="s">
        <v>415</v>
      </c>
      <c r="J30" s="22" t="s">
        <v>217</v>
      </c>
      <c r="K30" s="19" t="s">
        <v>394</v>
      </c>
      <c r="L30" s="19" t="s">
        <v>393</v>
      </c>
      <c r="M30" s="19">
        <v>2</v>
      </c>
      <c r="N30" s="19">
        <v>0.5</v>
      </c>
      <c r="O30" s="19">
        <f>표11[[#This Row],[기본X]]+(표11[[#This Row],[1포인트 당 증가량X]]*$O$3)</f>
        <v>4</v>
      </c>
      <c r="P30" s="20" t="s">
        <v>72</v>
      </c>
      <c r="Q30" s="20" t="s">
        <v>392</v>
      </c>
      <c r="R30" s="20">
        <v>0.14000000000000001</v>
      </c>
      <c r="S30" s="20">
        <v>0.02</v>
      </c>
      <c r="T30" s="20">
        <f>표11[[#This Row],[기본Y]]+(표11[[#This Row],[1포인트 당 증가량Y]]*$O$3)</f>
        <v>0.22000000000000003</v>
      </c>
    </row>
    <row r="31" spans="1:20" x14ac:dyDescent="0.3">
      <c r="A31" s="15">
        <v>19</v>
      </c>
      <c r="B31" s="15">
        <f t="shared" si="0"/>
        <v>203030</v>
      </c>
      <c r="C31" s="15" t="s">
        <v>481</v>
      </c>
      <c r="D31" s="15" t="s">
        <v>211</v>
      </c>
      <c r="E31" s="15" t="s">
        <v>213</v>
      </c>
      <c r="F31" s="15" t="s">
        <v>61</v>
      </c>
      <c r="G31" s="15" t="s">
        <v>353</v>
      </c>
      <c r="H31" s="22" t="b">
        <v>0</v>
      </c>
      <c r="I31" s="22" t="s">
        <v>415</v>
      </c>
      <c r="J31" s="22" t="s">
        <v>217</v>
      </c>
      <c r="K31" s="19" t="s">
        <v>441</v>
      </c>
      <c r="L31" s="19" t="s">
        <v>392</v>
      </c>
      <c r="M31" s="19">
        <v>1</v>
      </c>
      <c r="N31" s="19">
        <v>0.25</v>
      </c>
      <c r="O31" s="19">
        <f>표11[[#This Row],[기본X]]+(표11[[#This Row],[1포인트 당 증가량X]]*$O$3)</f>
        <v>2</v>
      </c>
      <c r="P31" s="20">
        <v>0</v>
      </c>
      <c r="Q31" s="20">
        <v>0</v>
      </c>
      <c r="R31" s="20">
        <v>6</v>
      </c>
      <c r="S31" s="20">
        <v>1.75</v>
      </c>
      <c r="T31" s="20">
        <f>표11[[#This Row],[기본Y]]+(표11[[#This Row],[1포인트 당 증가량Y]]*$O$3)</f>
        <v>13</v>
      </c>
    </row>
    <row r="32" spans="1:20" x14ac:dyDescent="0.3">
      <c r="A32" s="15">
        <v>20</v>
      </c>
      <c r="B32" s="15">
        <f t="shared" si="0"/>
        <v>203031</v>
      </c>
      <c r="C32" s="15" t="s">
        <v>482</v>
      </c>
      <c r="D32" s="15" t="s">
        <v>211</v>
      </c>
      <c r="E32" s="15" t="s">
        <v>213</v>
      </c>
      <c r="F32" s="15" t="s">
        <v>404</v>
      </c>
      <c r="G32" s="15" t="s">
        <v>351</v>
      </c>
      <c r="H32" s="22" t="b">
        <v>0</v>
      </c>
      <c r="I32" s="22" t="s">
        <v>415</v>
      </c>
      <c r="J32" s="22" t="s">
        <v>412</v>
      </c>
      <c r="K32" s="19" t="s">
        <v>397</v>
      </c>
      <c r="L32" s="19" t="s">
        <v>393</v>
      </c>
      <c r="M32" s="19">
        <v>2</v>
      </c>
      <c r="N32" s="19">
        <v>0.5</v>
      </c>
      <c r="O32" s="19">
        <f>표11[[#This Row],[기본X]]+(표11[[#This Row],[1포인트 당 증가량X]]*$O$3)</f>
        <v>4</v>
      </c>
      <c r="P32" s="20" t="s">
        <v>440</v>
      </c>
      <c r="Q32" s="20" t="s">
        <v>392</v>
      </c>
      <c r="R32" s="20">
        <v>0.1</v>
      </c>
      <c r="S32" s="20">
        <v>0.01</v>
      </c>
      <c r="T32" s="20">
        <f>표11[[#This Row],[기본Y]]+(표11[[#This Row],[1포인트 당 증가량Y]]*$O$3)</f>
        <v>0.14000000000000001</v>
      </c>
    </row>
    <row r="33" spans="1:20" x14ac:dyDescent="0.3">
      <c r="A33" s="15">
        <v>21</v>
      </c>
      <c r="B33" s="15">
        <f t="shared" si="0"/>
        <v>203020</v>
      </c>
      <c r="C33" s="15" t="s">
        <v>483</v>
      </c>
      <c r="D33" s="15" t="s">
        <v>211</v>
      </c>
      <c r="E33" s="15" t="s">
        <v>207</v>
      </c>
      <c r="F33" s="15" t="s">
        <v>61</v>
      </c>
      <c r="G33" s="15" t="s">
        <v>348</v>
      </c>
      <c r="H33" s="22" t="b">
        <v>1</v>
      </c>
      <c r="I33" s="22" t="s">
        <v>410</v>
      </c>
      <c r="J33" s="22" t="s">
        <v>207</v>
      </c>
      <c r="K33" s="19" t="s">
        <v>401</v>
      </c>
      <c r="L33" s="19" t="s">
        <v>407</v>
      </c>
      <c r="M33" s="19">
        <v>2</v>
      </c>
      <c r="N33" s="19">
        <v>1</v>
      </c>
      <c r="O33" s="19">
        <f>표11[[#This Row],[기본X]]+(표11[[#This Row],[1포인트 당 증가량X]]*$O$3)</f>
        <v>6</v>
      </c>
      <c r="P33" s="20" t="s">
        <v>409</v>
      </c>
      <c r="Q33" s="20" t="s">
        <v>407</v>
      </c>
      <c r="R33" s="20">
        <v>1</v>
      </c>
      <c r="S33" s="20">
        <v>0.25</v>
      </c>
      <c r="T33" s="20">
        <f>표11[[#This Row],[기본Y]]+(표11[[#This Row],[1포인트 당 증가량Y]]*$O$3)</f>
        <v>2</v>
      </c>
    </row>
    <row r="34" spans="1:20" x14ac:dyDescent="0.3">
      <c r="A34" s="15">
        <v>22</v>
      </c>
      <c r="B34" s="15">
        <f t="shared" si="0"/>
        <v>203021</v>
      </c>
      <c r="C34" s="15" t="s">
        <v>484</v>
      </c>
      <c r="D34" s="15" t="s">
        <v>211</v>
      </c>
      <c r="E34" s="15" t="s">
        <v>207</v>
      </c>
      <c r="F34" s="15" t="s">
        <v>404</v>
      </c>
      <c r="G34" s="15" t="s">
        <v>349</v>
      </c>
      <c r="H34" s="22" t="b">
        <v>0</v>
      </c>
      <c r="I34" s="22" t="s">
        <v>415</v>
      </c>
      <c r="J34" s="22" t="s">
        <v>217</v>
      </c>
      <c r="K34" s="19" t="s">
        <v>534</v>
      </c>
      <c r="L34" s="19" t="s">
        <v>392</v>
      </c>
      <c r="M34" s="19">
        <v>3</v>
      </c>
      <c r="N34" s="19">
        <v>0.25</v>
      </c>
      <c r="O34" s="19">
        <f>표11[[#This Row],[기본X]]+(표11[[#This Row],[1포인트 당 증가량X]]*$O$3)</f>
        <v>4</v>
      </c>
      <c r="P34" s="20">
        <v>0</v>
      </c>
      <c r="Q34" s="20">
        <v>0</v>
      </c>
      <c r="R34" s="20">
        <v>0</v>
      </c>
      <c r="S34" s="20">
        <v>0</v>
      </c>
      <c r="T34" s="20">
        <f>표11[[#This Row],[기본Y]]+(표11[[#This Row],[1포인트 당 증가량Y]]*$O$3)</f>
        <v>0</v>
      </c>
    </row>
    <row r="35" spans="1:20" x14ac:dyDescent="0.3">
      <c r="A35" s="15">
        <v>23</v>
      </c>
      <c r="B35" s="15">
        <f t="shared" si="0"/>
        <v>203050</v>
      </c>
      <c r="C35" s="15" t="s">
        <v>485</v>
      </c>
      <c r="D35" s="15" t="s">
        <v>211</v>
      </c>
      <c r="E35" s="15" t="s">
        <v>214</v>
      </c>
      <c r="F35" s="15" t="s">
        <v>61</v>
      </c>
      <c r="G35" s="15" t="s">
        <v>341</v>
      </c>
      <c r="H35" s="22" t="b">
        <v>1</v>
      </c>
      <c r="I35" s="22" t="s">
        <v>414</v>
      </c>
      <c r="J35" s="22" t="s">
        <v>460</v>
      </c>
      <c r="K35" s="19" t="s">
        <v>408</v>
      </c>
      <c r="L35" s="19" t="s">
        <v>393</v>
      </c>
      <c r="M35" s="19">
        <v>5</v>
      </c>
      <c r="N35" s="19">
        <v>-0.25</v>
      </c>
      <c r="O35" s="19">
        <f>표11[[#This Row],[기본X]]+(표11[[#This Row],[1포인트 당 증가량X]]*$O$3)</f>
        <v>4</v>
      </c>
      <c r="P35" s="20" t="s">
        <v>401</v>
      </c>
      <c r="Q35" s="20" t="s">
        <v>407</v>
      </c>
      <c r="R35" s="20">
        <v>4</v>
      </c>
      <c r="S35" s="20">
        <v>2</v>
      </c>
      <c r="T35" s="20">
        <f>표11[[#This Row],[기본Y]]+(표11[[#This Row],[1포인트 당 증가량Y]]*$O$3)</f>
        <v>12</v>
      </c>
    </row>
    <row r="36" spans="1:20" x14ac:dyDescent="0.3">
      <c r="A36" s="15">
        <v>24</v>
      </c>
      <c r="B36" s="15">
        <f t="shared" si="0"/>
        <v>203051</v>
      </c>
      <c r="C36" s="15" t="s">
        <v>486</v>
      </c>
      <c r="D36" s="15" t="s">
        <v>211</v>
      </c>
      <c r="E36" s="15" t="s">
        <v>214</v>
      </c>
      <c r="F36" s="15" t="s">
        <v>404</v>
      </c>
      <c r="G36" s="15" t="s">
        <v>342</v>
      </c>
      <c r="H36" s="22" t="b">
        <v>1</v>
      </c>
      <c r="I36" s="22" t="s">
        <v>418</v>
      </c>
      <c r="J36" s="22" t="s">
        <v>460</v>
      </c>
      <c r="K36" s="19" t="s">
        <v>408</v>
      </c>
      <c r="L36" s="19" t="s">
        <v>393</v>
      </c>
      <c r="M36" s="19">
        <v>1.1000000000000001</v>
      </c>
      <c r="N36" s="19">
        <v>0.05</v>
      </c>
      <c r="O36" s="19">
        <f>표11[[#This Row],[기본X]]+(표11[[#This Row],[1포인트 당 증가량X]]*$O$3)</f>
        <v>1.3</v>
      </c>
      <c r="P36" s="20" t="s">
        <v>401</v>
      </c>
      <c r="Q36" s="20" t="s">
        <v>407</v>
      </c>
      <c r="R36" s="20">
        <v>6</v>
      </c>
      <c r="S36" s="20">
        <v>0.5</v>
      </c>
      <c r="T36" s="20">
        <f>표11[[#This Row],[기본Y]]+(표11[[#This Row],[1포인트 당 증가량Y]]*$O$3)</f>
        <v>8</v>
      </c>
    </row>
    <row r="37" spans="1:20" x14ac:dyDescent="0.3">
      <c r="A37" s="15">
        <v>25</v>
      </c>
      <c r="B37" s="15">
        <f t="shared" si="0"/>
        <v>204000</v>
      </c>
      <c r="C37" s="15" t="s">
        <v>487</v>
      </c>
      <c r="D37" s="15" t="s">
        <v>212</v>
      </c>
      <c r="E37" s="15" t="s">
        <v>204</v>
      </c>
      <c r="F37" s="15" t="s">
        <v>61</v>
      </c>
      <c r="G37" s="15" t="s">
        <v>372</v>
      </c>
      <c r="H37" s="22" t="b">
        <v>0</v>
      </c>
      <c r="I37" s="22" t="s">
        <v>415</v>
      </c>
      <c r="J37" s="22" t="s">
        <v>421</v>
      </c>
      <c r="K37" s="19" t="s">
        <v>276</v>
      </c>
      <c r="L37" s="19" t="s">
        <v>392</v>
      </c>
      <c r="M37" s="19">
        <v>0.1</v>
      </c>
      <c r="N37" s="19">
        <v>2.5000000000000001E-2</v>
      </c>
      <c r="O37" s="19">
        <f>표11[[#This Row],[기본X]]+(표11[[#This Row],[1포인트 당 증가량X]]*$O$3)</f>
        <v>0.2</v>
      </c>
      <c r="P37" s="20">
        <v>0</v>
      </c>
      <c r="Q37" s="20">
        <v>0</v>
      </c>
      <c r="R37" s="20">
        <v>0</v>
      </c>
      <c r="S37" s="20">
        <v>0</v>
      </c>
      <c r="T37" s="20">
        <f>표11[[#This Row],[기본Y]]+(표11[[#This Row],[1포인트 당 증가량Y]]*$O$3)</f>
        <v>0</v>
      </c>
    </row>
    <row r="38" spans="1:20" x14ac:dyDescent="0.3">
      <c r="A38" s="15">
        <v>26</v>
      </c>
      <c r="B38" s="15">
        <f t="shared" si="0"/>
        <v>204001</v>
      </c>
      <c r="C38" s="15" t="s">
        <v>488</v>
      </c>
      <c r="D38" s="15" t="s">
        <v>212</v>
      </c>
      <c r="E38" s="15" t="s">
        <v>204</v>
      </c>
      <c r="F38" s="15" t="s">
        <v>404</v>
      </c>
      <c r="G38" s="15" t="s">
        <v>567</v>
      </c>
      <c r="H38" s="22" t="b">
        <v>0</v>
      </c>
      <c r="I38" s="22" t="s">
        <v>415</v>
      </c>
      <c r="J38" s="22" t="s">
        <v>416</v>
      </c>
      <c r="K38" s="19" t="s">
        <v>408</v>
      </c>
      <c r="L38" s="19" t="s">
        <v>407</v>
      </c>
      <c r="M38" s="19">
        <v>30</v>
      </c>
      <c r="N38" s="19">
        <v>-2</v>
      </c>
      <c r="O38" s="19">
        <f>표11[[#This Row],[기본X]]+(표11[[#This Row],[1포인트 당 증가량X]]*$O$3)</f>
        <v>22</v>
      </c>
      <c r="P38" s="20" t="s">
        <v>78</v>
      </c>
      <c r="Q38" s="20" t="s">
        <v>392</v>
      </c>
      <c r="R38" s="20">
        <v>0.1</v>
      </c>
      <c r="S38" s="20">
        <v>2.5000000000000001E-2</v>
      </c>
      <c r="T38" s="20">
        <f>표11[[#This Row],[기본Y]]+(표11[[#This Row],[1포인트 당 증가량Y]]*$O$3)</f>
        <v>0.2</v>
      </c>
    </row>
    <row r="39" spans="1:20" x14ac:dyDescent="0.3">
      <c r="A39" s="15">
        <v>27</v>
      </c>
      <c r="B39" s="15">
        <f t="shared" si="0"/>
        <v>204010</v>
      </c>
      <c r="C39" s="15" t="s">
        <v>489</v>
      </c>
      <c r="D39" s="15" t="s">
        <v>212</v>
      </c>
      <c r="E39" s="15" t="s">
        <v>206</v>
      </c>
      <c r="F39" s="15" t="s">
        <v>61</v>
      </c>
      <c r="G39" s="15" t="s">
        <v>366</v>
      </c>
      <c r="H39" s="22" t="b">
        <v>0</v>
      </c>
      <c r="I39" s="22" t="s">
        <v>415</v>
      </c>
      <c r="J39" s="22" t="s">
        <v>419</v>
      </c>
      <c r="K39" s="19" t="s">
        <v>531</v>
      </c>
      <c r="L39" s="19" t="s">
        <v>392</v>
      </c>
      <c r="M39" s="19">
        <v>0.01</v>
      </c>
      <c r="N39" s="19">
        <v>5.0000000000000001E-3</v>
      </c>
      <c r="O39" s="19">
        <f>표11[[#This Row],[기본X]]+(표11[[#This Row],[1포인트 당 증가량X]]*$O$3)</f>
        <v>0.03</v>
      </c>
      <c r="P39" s="20" t="s">
        <v>420</v>
      </c>
      <c r="Q39" s="20" t="s">
        <v>392</v>
      </c>
      <c r="R39" s="20">
        <v>0.1</v>
      </c>
      <c r="S39" s="20">
        <v>2.5000000000000001E-2</v>
      </c>
      <c r="T39" s="20">
        <f>표11[[#This Row],[기본Y]]+(표11[[#This Row],[1포인트 당 증가량Y]]*$O$3)</f>
        <v>0.2</v>
      </c>
    </row>
    <row r="40" spans="1:20" x14ac:dyDescent="0.3">
      <c r="A40" s="15">
        <v>28</v>
      </c>
      <c r="B40" s="15">
        <f t="shared" si="0"/>
        <v>204011</v>
      </c>
      <c r="C40" s="15" t="s">
        <v>490</v>
      </c>
      <c r="D40" s="15" t="s">
        <v>212</v>
      </c>
      <c r="E40" s="15" t="s">
        <v>206</v>
      </c>
      <c r="F40" s="15" t="s">
        <v>404</v>
      </c>
      <c r="G40" s="15" t="s">
        <v>367</v>
      </c>
      <c r="H40" s="22" t="b">
        <v>0</v>
      </c>
      <c r="I40" s="22" t="s">
        <v>415</v>
      </c>
      <c r="J40" s="22" t="s">
        <v>419</v>
      </c>
      <c r="K40" s="19" t="s">
        <v>278</v>
      </c>
      <c r="L40" s="19" t="s">
        <v>407</v>
      </c>
      <c r="M40" s="19">
        <v>1</v>
      </c>
      <c r="N40" s="19">
        <v>0.25</v>
      </c>
      <c r="O40" s="19">
        <f>표11[[#This Row],[기본X]]+(표11[[#This Row],[1포인트 당 증가량X]]*$O$3)</f>
        <v>2</v>
      </c>
      <c r="P40" s="20">
        <v>0</v>
      </c>
      <c r="Q40" s="20">
        <v>0</v>
      </c>
      <c r="R40" s="20">
        <v>0</v>
      </c>
      <c r="S40" s="20">
        <v>0</v>
      </c>
      <c r="T40" s="20">
        <f>표11[[#This Row],[기본Y]]+(표11[[#This Row],[1포인트 당 증가량Y]]*$O$3)</f>
        <v>0</v>
      </c>
    </row>
    <row r="41" spans="1:20" x14ac:dyDescent="0.3">
      <c r="A41" s="15">
        <v>29</v>
      </c>
      <c r="B41" s="15">
        <f t="shared" si="0"/>
        <v>204030</v>
      </c>
      <c r="C41" s="15" t="s">
        <v>491</v>
      </c>
      <c r="D41" s="15" t="s">
        <v>212</v>
      </c>
      <c r="E41" s="15" t="s">
        <v>213</v>
      </c>
      <c r="F41" s="15" t="s">
        <v>61</v>
      </c>
      <c r="G41" s="15" t="s">
        <v>368</v>
      </c>
      <c r="H41" s="22" t="b">
        <v>0</v>
      </c>
      <c r="I41" s="22" t="s">
        <v>415</v>
      </c>
      <c r="J41" s="22" t="s">
        <v>421</v>
      </c>
      <c r="K41" s="19" t="s">
        <v>531</v>
      </c>
      <c r="L41" s="19" t="s">
        <v>392</v>
      </c>
      <c r="M41" s="19">
        <v>0.1</v>
      </c>
      <c r="N41" s="19">
        <v>2.5000000000000001E-2</v>
      </c>
      <c r="O41" s="19">
        <f>표11[[#This Row],[기본X]]+(표11[[#This Row],[1포인트 당 증가량X]]*$O$3)</f>
        <v>0.2</v>
      </c>
      <c r="P41" s="20">
        <v>0</v>
      </c>
      <c r="Q41" s="20">
        <v>0</v>
      </c>
      <c r="R41" s="20">
        <v>0</v>
      </c>
      <c r="S41" s="20">
        <v>0</v>
      </c>
      <c r="T41" s="20">
        <f>표11[[#This Row],[기본Y]]+(표11[[#This Row],[1포인트 당 증가량Y]]*$O$3)</f>
        <v>0</v>
      </c>
    </row>
    <row r="42" spans="1:20" x14ac:dyDescent="0.3">
      <c r="A42" s="15">
        <v>30</v>
      </c>
      <c r="B42" s="15">
        <f t="shared" si="0"/>
        <v>204031</v>
      </c>
      <c r="C42" s="15" t="s">
        <v>492</v>
      </c>
      <c r="D42" s="15" t="s">
        <v>212</v>
      </c>
      <c r="E42" s="15" t="s">
        <v>213</v>
      </c>
      <c r="F42" s="15" t="s">
        <v>404</v>
      </c>
      <c r="G42" s="15" t="s">
        <v>369</v>
      </c>
      <c r="H42" s="22" t="b">
        <v>0</v>
      </c>
      <c r="I42" s="22" t="s">
        <v>415</v>
      </c>
      <c r="J42" s="22" t="s">
        <v>416</v>
      </c>
      <c r="K42" s="19" t="s">
        <v>408</v>
      </c>
      <c r="L42" s="19" t="s">
        <v>407</v>
      </c>
      <c r="M42" s="19">
        <v>5</v>
      </c>
      <c r="N42" s="19">
        <v>-0.25</v>
      </c>
      <c r="O42" s="19">
        <f>표11[[#This Row],[기본X]]+(표11[[#This Row],[1포인트 당 증가량X]]*$O$3)</f>
        <v>4</v>
      </c>
      <c r="P42" s="20">
        <v>0</v>
      </c>
      <c r="Q42" s="20">
        <v>0</v>
      </c>
      <c r="R42" s="20">
        <v>0</v>
      </c>
      <c r="S42" s="20">
        <v>0</v>
      </c>
      <c r="T42" s="20">
        <f>표11[[#This Row],[기본Y]]+(표11[[#This Row],[1포인트 당 증가량Y]]*$O$3)</f>
        <v>0</v>
      </c>
    </row>
    <row r="43" spans="1:20" x14ac:dyDescent="0.3">
      <c r="A43" s="15">
        <v>31</v>
      </c>
      <c r="B43" s="15">
        <f t="shared" si="0"/>
        <v>204020</v>
      </c>
      <c r="C43" s="15" t="s">
        <v>493</v>
      </c>
      <c r="D43" s="15" t="s">
        <v>212</v>
      </c>
      <c r="E43" s="15" t="s">
        <v>207</v>
      </c>
      <c r="F43" s="15" t="s">
        <v>61</v>
      </c>
      <c r="G43" s="15" t="s">
        <v>377</v>
      </c>
      <c r="H43" s="22" t="b">
        <v>0</v>
      </c>
      <c r="I43" s="22" t="s">
        <v>415</v>
      </c>
      <c r="J43" s="22" t="s">
        <v>207</v>
      </c>
      <c r="K43" s="19" t="s">
        <v>430</v>
      </c>
      <c r="L43" s="19" t="s">
        <v>407</v>
      </c>
      <c r="M43" s="19">
        <v>3</v>
      </c>
      <c r="N43" s="19">
        <v>1</v>
      </c>
      <c r="O43" s="19">
        <f>표11[[#This Row],[기본X]]+(표11[[#This Row],[1포인트 당 증가량X]]*$O$3)</f>
        <v>7</v>
      </c>
      <c r="P43" s="20" t="s">
        <v>531</v>
      </c>
      <c r="Q43" s="20" t="s">
        <v>392</v>
      </c>
      <c r="R43" s="20">
        <v>0.11</v>
      </c>
      <c r="S43" s="20">
        <v>5.0000000000000001E-3</v>
      </c>
      <c r="T43" s="20">
        <f>표11[[#This Row],[기본Y]]+(표11[[#This Row],[1포인트 당 증가량Y]]*$O$3)</f>
        <v>0.13</v>
      </c>
    </row>
    <row r="44" spans="1:20" x14ac:dyDescent="0.3">
      <c r="A44" s="15">
        <v>32</v>
      </c>
      <c r="B44" s="15">
        <f t="shared" si="0"/>
        <v>204021</v>
      </c>
      <c r="C44" s="15" t="s">
        <v>494</v>
      </c>
      <c r="D44" s="15" t="s">
        <v>212</v>
      </c>
      <c r="E44" s="15" t="s">
        <v>207</v>
      </c>
      <c r="F44" s="15" t="s">
        <v>404</v>
      </c>
      <c r="G44" s="15" t="s">
        <v>566</v>
      </c>
      <c r="H44" s="22" t="b">
        <v>0</v>
      </c>
      <c r="I44" s="22" t="s">
        <v>415</v>
      </c>
      <c r="J44" s="22" t="s">
        <v>207</v>
      </c>
      <c r="K44" s="19" t="s">
        <v>397</v>
      </c>
      <c r="L44" s="19" t="s">
        <v>393</v>
      </c>
      <c r="M44" s="19">
        <v>3</v>
      </c>
      <c r="N44" s="19">
        <v>0.25</v>
      </c>
      <c r="O44" s="19">
        <f>표11[[#This Row],[기본X]]+(표11[[#This Row],[1포인트 당 증가량X]]*$O$3)</f>
        <v>4</v>
      </c>
      <c r="P44" s="20" t="s">
        <v>72</v>
      </c>
      <c r="Q44" s="20" t="s">
        <v>392</v>
      </c>
      <c r="R44" s="20">
        <v>0.11</v>
      </c>
      <c r="S44" s="20">
        <v>5.0000000000000001E-3</v>
      </c>
      <c r="T44" s="20">
        <f>표11[[#This Row],[기본Y]]+(표11[[#This Row],[1포인트 당 증가량Y]]*$O$3)</f>
        <v>0.13</v>
      </c>
    </row>
    <row r="45" spans="1:20" x14ac:dyDescent="0.3">
      <c r="A45" s="15">
        <v>33</v>
      </c>
      <c r="B45" s="15">
        <f t="shared" ref="B45:B78" si="1">200000+1000*(INDEX($W$4:$W$12,MATCH($D45,$X$4:$X$12,0)))+10*(INDEX($Y$4:$Y$10,MATCH($E45,$Z$4:$Z$10,0)))+IF($F45="Basic",0,1)</f>
        <v>205040</v>
      </c>
      <c r="C45" s="15" t="s">
        <v>495</v>
      </c>
      <c r="D45" s="15" t="s">
        <v>352</v>
      </c>
      <c r="E45" s="15" t="s">
        <v>215</v>
      </c>
      <c r="F45" s="15" t="s">
        <v>61</v>
      </c>
      <c r="G45" s="15" t="s">
        <v>380</v>
      </c>
      <c r="H45" s="22" t="b">
        <v>0</v>
      </c>
      <c r="I45" s="22" t="s">
        <v>415</v>
      </c>
      <c r="J45" s="22" t="s">
        <v>421</v>
      </c>
      <c r="K45" s="19" t="s">
        <v>78</v>
      </c>
      <c r="L45" s="19" t="s">
        <v>392</v>
      </c>
      <c r="M45" s="19">
        <v>0.1</v>
      </c>
      <c r="N45" s="19">
        <v>1.4999999999999999E-2</v>
      </c>
      <c r="O45" s="19">
        <f>표11[[#This Row],[기본X]]+(표11[[#This Row],[1포인트 당 증가량X]]*$O$3)</f>
        <v>0.16</v>
      </c>
      <c r="P45" s="20">
        <v>0</v>
      </c>
      <c r="Q45" s="20">
        <v>0</v>
      </c>
      <c r="R45" s="20">
        <v>0</v>
      </c>
      <c r="S45" s="20">
        <v>0</v>
      </c>
      <c r="T45" s="20">
        <f>표11[[#This Row],[기본Y]]+(표11[[#This Row],[1포인트 당 증가량Y]]*$O$3)</f>
        <v>0</v>
      </c>
    </row>
    <row r="46" spans="1:20" x14ac:dyDescent="0.3">
      <c r="A46" s="15">
        <v>34</v>
      </c>
      <c r="B46" s="15">
        <f t="shared" si="1"/>
        <v>205041</v>
      </c>
      <c r="C46" s="15" t="s">
        <v>496</v>
      </c>
      <c r="D46" s="15" t="s">
        <v>352</v>
      </c>
      <c r="E46" s="15" t="s">
        <v>215</v>
      </c>
      <c r="F46" s="15" t="s">
        <v>404</v>
      </c>
      <c r="G46" s="15" t="s">
        <v>381</v>
      </c>
      <c r="H46" s="22" t="b">
        <v>0</v>
      </c>
      <c r="I46" s="22" t="s">
        <v>415</v>
      </c>
      <c r="J46" s="22" t="s">
        <v>431</v>
      </c>
      <c r="K46" s="19" t="s">
        <v>397</v>
      </c>
      <c r="L46" s="19" t="s">
        <v>393</v>
      </c>
      <c r="M46" s="19">
        <v>1</v>
      </c>
      <c r="N46" s="19">
        <v>0.25</v>
      </c>
      <c r="O46" s="19">
        <f>표11[[#This Row],[기본X]]+(표11[[#This Row],[1포인트 당 증가량X]]*$O$3)</f>
        <v>2</v>
      </c>
      <c r="P46" s="20" t="s">
        <v>78</v>
      </c>
      <c r="Q46" s="20" t="s">
        <v>392</v>
      </c>
      <c r="R46" s="20">
        <v>0.05</v>
      </c>
      <c r="S46" s="20">
        <v>0.01</v>
      </c>
      <c r="T46" s="20">
        <f>표11[[#This Row],[기본Y]]+(표11[[#This Row],[1포인트 당 증가량Y]]*$O$3)</f>
        <v>0.09</v>
      </c>
    </row>
    <row r="47" spans="1:20" x14ac:dyDescent="0.3">
      <c r="A47" s="15">
        <v>35</v>
      </c>
      <c r="B47" s="15">
        <f t="shared" si="1"/>
        <v>205010</v>
      </c>
      <c r="C47" s="15" t="s">
        <v>497</v>
      </c>
      <c r="D47" s="15" t="s">
        <v>352</v>
      </c>
      <c r="E47" s="15" t="s">
        <v>206</v>
      </c>
      <c r="F47" s="15" t="s">
        <v>61</v>
      </c>
      <c r="G47" s="15" t="s">
        <v>382</v>
      </c>
      <c r="H47" s="22" t="b">
        <v>0</v>
      </c>
      <c r="I47" s="22" t="s">
        <v>415</v>
      </c>
      <c r="J47" s="22" t="s">
        <v>421</v>
      </c>
      <c r="K47" s="19" t="s">
        <v>558</v>
      </c>
      <c r="L47" s="19" t="s">
        <v>393</v>
      </c>
      <c r="M47" s="19">
        <v>0.5</v>
      </c>
      <c r="N47" s="19">
        <v>0.25</v>
      </c>
      <c r="O47" s="19">
        <f>표11[[#This Row],[기본X]]+(표11[[#This Row],[1포인트 당 증가량X]]*$O$3)</f>
        <v>1.5</v>
      </c>
      <c r="P47" s="20">
        <v>0</v>
      </c>
      <c r="Q47" s="20">
        <v>0</v>
      </c>
      <c r="R47" s="20">
        <v>0</v>
      </c>
      <c r="S47" s="20">
        <v>0</v>
      </c>
      <c r="T47" s="20">
        <f>표11[[#This Row],[기본Y]]+(표11[[#This Row],[1포인트 당 증가량Y]]*$O$3)</f>
        <v>0</v>
      </c>
    </row>
    <row r="48" spans="1:20" x14ac:dyDescent="0.3">
      <c r="A48" s="15">
        <v>36</v>
      </c>
      <c r="B48" s="15">
        <f t="shared" si="1"/>
        <v>205011</v>
      </c>
      <c r="C48" s="15" t="s">
        <v>498</v>
      </c>
      <c r="D48" s="15" t="s">
        <v>352</v>
      </c>
      <c r="E48" s="15" t="s">
        <v>206</v>
      </c>
      <c r="F48" s="15" t="s">
        <v>404</v>
      </c>
      <c r="G48" s="15" t="s">
        <v>388</v>
      </c>
      <c r="H48" s="22" t="b">
        <v>0</v>
      </c>
      <c r="I48" s="22" t="s">
        <v>415</v>
      </c>
      <c r="J48" s="22" t="s">
        <v>421</v>
      </c>
      <c r="K48" s="19" t="s">
        <v>559</v>
      </c>
      <c r="L48" s="19" t="s">
        <v>392</v>
      </c>
      <c r="M48" s="19">
        <v>0.2</v>
      </c>
      <c r="N48" s="19">
        <v>0.05</v>
      </c>
      <c r="O48" s="19">
        <f>표11[[#This Row],[기본X]]+(표11[[#This Row],[1포인트 당 증가량X]]*$O$3)</f>
        <v>0.4</v>
      </c>
      <c r="P48" s="20">
        <v>0</v>
      </c>
      <c r="Q48" s="20">
        <v>0</v>
      </c>
      <c r="R48" s="20">
        <v>0</v>
      </c>
      <c r="S48" s="20">
        <v>0</v>
      </c>
      <c r="T48" s="20">
        <f>표11[[#This Row],[기본Y]]+(표11[[#This Row],[1포인트 당 증가량Y]]*$O$3)</f>
        <v>0</v>
      </c>
    </row>
    <row r="49" spans="1:20" x14ac:dyDescent="0.3">
      <c r="A49" s="15">
        <v>37</v>
      </c>
      <c r="B49" s="15">
        <f t="shared" si="1"/>
        <v>205060</v>
      </c>
      <c r="C49" s="15" t="s">
        <v>499</v>
      </c>
      <c r="D49" s="15" t="s">
        <v>352</v>
      </c>
      <c r="E49" s="15" t="s">
        <v>354</v>
      </c>
      <c r="F49" s="15" t="s">
        <v>61</v>
      </c>
      <c r="G49" s="15" t="s">
        <v>226</v>
      </c>
      <c r="H49" s="22" t="b">
        <v>1</v>
      </c>
      <c r="I49" s="22" t="s">
        <v>189</v>
      </c>
      <c r="J49" s="22" t="s">
        <v>433</v>
      </c>
      <c r="K49" s="19" t="s">
        <v>408</v>
      </c>
      <c r="L49" s="19" t="s">
        <v>393</v>
      </c>
      <c r="M49" s="19">
        <v>120</v>
      </c>
      <c r="N49" s="19">
        <v>-2.5</v>
      </c>
      <c r="O49" s="19">
        <f>표11[[#This Row],[기본X]]+(표11[[#This Row],[1포인트 당 증가량X]]*$O$3)</f>
        <v>110</v>
      </c>
      <c r="P49" s="20">
        <v>0</v>
      </c>
      <c r="Q49" s="20">
        <v>0</v>
      </c>
      <c r="R49" s="20">
        <v>0</v>
      </c>
      <c r="S49" s="20">
        <v>0</v>
      </c>
      <c r="T49" s="20">
        <f>표11[[#This Row],[기본Y]]+(표11[[#This Row],[1포인트 당 증가량Y]]*$O$3)</f>
        <v>0</v>
      </c>
    </row>
    <row r="50" spans="1:20" x14ac:dyDescent="0.3">
      <c r="A50" s="15">
        <v>38</v>
      </c>
      <c r="B50" s="15">
        <f t="shared" si="1"/>
        <v>205061</v>
      </c>
      <c r="C50" s="15" t="s">
        <v>500</v>
      </c>
      <c r="D50" s="15" t="s">
        <v>352</v>
      </c>
      <c r="E50" s="15" t="s">
        <v>354</v>
      </c>
      <c r="F50" s="15" t="s">
        <v>404</v>
      </c>
      <c r="G50" s="15" t="s">
        <v>227</v>
      </c>
      <c r="H50" s="22" t="b">
        <v>1</v>
      </c>
      <c r="I50" s="22" t="s">
        <v>418</v>
      </c>
      <c r="J50" s="22" t="s">
        <v>421</v>
      </c>
      <c r="K50" s="19" t="s">
        <v>408</v>
      </c>
      <c r="L50" s="19" t="s">
        <v>393</v>
      </c>
      <c r="M50" s="19">
        <v>10</v>
      </c>
      <c r="N50" s="19">
        <v>2.5</v>
      </c>
      <c r="O50" s="19">
        <f>표11[[#This Row],[기본X]]+(표11[[#This Row],[1포인트 당 증가량X]]*$O$3)</f>
        <v>20</v>
      </c>
      <c r="P50" s="20">
        <v>0</v>
      </c>
      <c r="Q50" s="20">
        <v>0</v>
      </c>
      <c r="R50" s="20">
        <v>0</v>
      </c>
      <c r="S50" s="20">
        <v>0</v>
      </c>
      <c r="T50" s="20">
        <f>표11[[#This Row],[기본Y]]+(표11[[#This Row],[1포인트 당 증가량Y]]*$O$3)</f>
        <v>0</v>
      </c>
    </row>
    <row r="51" spans="1:20" x14ac:dyDescent="0.3">
      <c r="A51" s="15">
        <v>39</v>
      </c>
      <c r="B51" s="15">
        <f t="shared" si="1"/>
        <v>205050</v>
      </c>
      <c r="C51" s="15" t="s">
        <v>501</v>
      </c>
      <c r="D51" s="15" t="s">
        <v>352</v>
      </c>
      <c r="E51" s="15" t="s">
        <v>556</v>
      </c>
      <c r="F51" s="15" t="s">
        <v>61</v>
      </c>
      <c r="G51" s="15" t="s">
        <v>379</v>
      </c>
      <c r="H51" s="22" t="b">
        <v>1</v>
      </c>
      <c r="I51" s="22" t="s">
        <v>555</v>
      </c>
      <c r="J51" s="22" t="s">
        <v>207</v>
      </c>
      <c r="K51" s="19" t="s">
        <v>397</v>
      </c>
      <c r="L51" s="19" t="s">
        <v>393</v>
      </c>
      <c r="M51" s="19">
        <v>0.5</v>
      </c>
      <c r="N51" s="19">
        <v>0.15</v>
      </c>
      <c r="O51" s="19">
        <f>표11[[#This Row],[기본X]]+(표11[[#This Row],[1포인트 당 증가량X]]*$O$3)</f>
        <v>1.1000000000000001</v>
      </c>
      <c r="P51" s="20">
        <v>0</v>
      </c>
      <c r="Q51" s="20">
        <v>0</v>
      </c>
      <c r="R51" s="20">
        <v>0</v>
      </c>
      <c r="S51" s="20">
        <v>0</v>
      </c>
      <c r="T51" s="20">
        <f>표11[[#This Row],[기본Y]]+(표11[[#This Row],[1포인트 당 증가량Y]]*$O$3)</f>
        <v>0</v>
      </c>
    </row>
    <row r="52" spans="1:20" x14ac:dyDescent="0.3">
      <c r="A52" s="15">
        <v>40</v>
      </c>
      <c r="B52" s="15">
        <f t="shared" si="1"/>
        <v>205051</v>
      </c>
      <c r="C52" s="15" t="s">
        <v>502</v>
      </c>
      <c r="D52" s="15" t="s">
        <v>352</v>
      </c>
      <c r="E52" s="15" t="s">
        <v>556</v>
      </c>
      <c r="F52" s="15" t="s">
        <v>404</v>
      </c>
      <c r="G52" s="15" t="s">
        <v>378</v>
      </c>
      <c r="H52" s="22" t="b">
        <v>1</v>
      </c>
      <c r="I52" s="54" t="s">
        <v>610</v>
      </c>
      <c r="J52" s="22" t="s">
        <v>421</v>
      </c>
      <c r="K52" s="19" t="s">
        <v>401</v>
      </c>
      <c r="L52" s="19" t="s">
        <v>407</v>
      </c>
      <c r="M52" s="19">
        <v>12</v>
      </c>
      <c r="N52" s="19">
        <v>1</v>
      </c>
      <c r="O52" s="19">
        <f>표11[[#This Row],[기본X]]+(표11[[#This Row],[1포인트 당 증가량X]]*$O$3)</f>
        <v>16</v>
      </c>
      <c r="P52" s="20">
        <v>0</v>
      </c>
      <c r="Q52" s="20">
        <v>0</v>
      </c>
      <c r="R52" s="20">
        <v>0</v>
      </c>
      <c r="S52" s="20">
        <v>0</v>
      </c>
      <c r="T52" s="20">
        <f>표11[[#This Row],[기본Y]]+(표11[[#This Row],[1포인트 당 증가량Y]]*$O$3)</f>
        <v>0</v>
      </c>
    </row>
    <row r="53" spans="1:20" x14ac:dyDescent="0.3">
      <c r="A53" s="15">
        <v>41</v>
      </c>
      <c r="B53" s="15">
        <f t="shared" si="1"/>
        <v>211040</v>
      </c>
      <c r="C53" s="15" t="s">
        <v>503</v>
      </c>
      <c r="D53" s="15" t="s">
        <v>427</v>
      </c>
      <c r="E53" s="15" t="s">
        <v>215</v>
      </c>
      <c r="F53" s="15" t="s">
        <v>61</v>
      </c>
      <c r="G53" s="15" t="s">
        <v>386</v>
      </c>
      <c r="H53" s="22" t="b">
        <v>0</v>
      </c>
      <c r="I53" s="22" t="s">
        <v>415</v>
      </c>
      <c r="J53" s="22" t="s">
        <v>421</v>
      </c>
      <c r="K53" s="19" t="s">
        <v>434</v>
      </c>
      <c r="L53" s="19" t="s">
        <v>392</v>
      </c>
      <c r="M53" s="19">
        <v>0.1</v>
      </c>
      <c r="N53" s="19">
        <v>0.05</v>
      </c>
      <c r="O53" s="19">
        <f>표11[[#This Row],[기본X]]+(표11[[#This Row],[1포인트 당 증가량X]]*$O$3)</f>
        <v>0.30000000000000004</v>
      </c>
      <c r="P53" s="20">
        <v>0</v>
      </c>
      <c r="Q53" s="20">
        <v>0</v>
      </c>
      <c r="R53" s="20">
        <v>0</v>
      </c>
      <c r="S53" s="20">
        <v>0</v>
      </c>
      <c r="T53" s="20">
        <f>표11[[#This Row],[기본Y]]+(표11[[#This Row],[1포인트 당 증가량Y]]*$O$3)</f>
        <v>0</v>
      </c>
    </row>
    <row r="54" spans="1:20" x14ac:dyDescent="0.3">
      <c r="A54" s="15">
        <v>42</v>
      </c>
      <c r="B54" s="15">
        <f t="shared" si="1"/>
        <v>211041</v>
      </c>
      <c r="C54" s="15" t="s">
        <v>504</v>
      </c>
      <c r="D54" s="15" t="s">
        <v>427</v>
      </c>
      <c r="E54" s="15" t="s">
        <v>215</v>
      </c>
      <c r="F54" s="15" t="s">
        <v>404</v>
      </c>
      <c r="G54" s="15" t="s">
        <v>387</v>
      </c>
      <c r="H54" s="22" t="b">
        <v>0</v>
      </c>
      <c r="I54" s="22" t="s">
        <v>418</v>
      </c>
      <c r="J54" s="22" t="s">
        <v>421</v>
      </c>
      <c r="K54" s="19" t="s">
        <v>434</v>
      </c>
      <c r="L54" s="19" t="s">
        <v>392</v>
      </c>
      <c r="M54" s="19">
        <v>0.1</v>
      </c>
      <c r="N54" s="19">
        <v>2.5000000000000001E-2</v>
      </c>
      <c r="O54" s="19">
        <f>표11[[#This Row],[기본X]]+(표11[[#This Row],[1포인트 당 증가량X]]*$O$3)</f>
        <v>0.2</v>
      </c>
      <c r="P54" s="20">
        <v>0</v>
      </c>
      <c r="Q54" s="20">
        <v>0</v>
      </c>
      <c r="R54" s="20">
        <v>0</v>
      </c>
      <c r="S54" s="20">
        <v>0</v>
      </c>
      <c r="T54" s="20">
        <f>표11[[#This Row],[기본Y]]+(표11[[#This Row],[1포인트 당 증가량Y]]*$O$3)</f>
        <v>0</v>
      </c>
    </row>
    <row r="55" spans="1:20" x14ac:dyDescent="0.3">
      <c r="A55" s="15">
        <v>43</v>
      </c>
      <c r="B55" s="15">
        <f t="shared" si="1"/>
        <v>212040</v>
      </c>
      <c r="C55" s="15" t="s">
        <v>505</v>
      </c>
      <c r="D55" s="15" t="s">
        <v>428</v>
      </c>
      <c r="E55" s="15" t="s">
        <v>215</v>
      </c>
      <c r="F55" s="15" t="s">
        <v>61</v>
      </c>
      <c r="G55" s="15" t="s">
        <v>384</v>
      </c>
      <c r="H55" s="22" t="b">
        <v>0</v>
      </c>
      <c r="I55" s="22" t="s">
        <v>415</v>
      </c>
      <c r="J55" s="22" t="s">
        <v>421</v>
      </c>
      <c r="K55" s="19" t="s">
        <v>435</v>
      </c>
      <c r="L55" s="19" t="s">
        <v>392</v>
      </c>
      <c r="M55" s="19">
        <v>0.1</v>
      </c>
      <c r="N55" s="19">
        <v>0.05</v>
      </c>
      <c r="O55" s="19">
        <f>표11[[#This Row],[기본X]]+(표11[[#This Row],[1포인트 당 증가량X]]*$O$3)</f>
        <v>0.30000000000000004</v>
      </c>
      <c r="P55" s="20">
        <v>0</v>
      </c>
      <c r="Q55" s="20">
        <v>0</v>
      </c>
      <c r="R55" s="20">
        <v>0</v>
      </c>
      <c r="S55" s="20">
        <v>0</v>
      </c>
      <c r="T55" s="20">
        <f>표11[[#This Row],[기본Y]]+(표11[[#This Row],[1포인트 당 증가량Y]]*$O$3)</f>
        <v>0</v>
      </c>
    </row>
    <row r="56" spans="1:20" x14ac:dyDescent="0.3">
      <c r="A56" s="15">
        <v>44</v>
      </c>
      <c r="B56" s="15">
        <f t="shared" si="1"/>
        <v>212041</v>
      </c>
      <c r="C56" s="15" t="s">
        <v>506</v>
      </c>
      <c r="D56" s="15" t="s">
        <v>428</v>
      </c>
      <c r="E56" s="15" t="s">
        <v>215</v>
      </c>
      <c r="F56" s="15" t="s">
        <v>404</v>
      </c>
      <c r="G56" s="15" t="s">
        <v>385</v>
      </c>
      <c r="H56" s="22" t="b">
        <v>0</v>
      </c>
      <c r="I56" s="22" t="s">
        <v>418</v>
      </c>
      <c r="J56" s="22" t="s">
        <v>421</v>
      </c>
      <c r="K56" s="19" t="s">
        <v>435</v>
      </c>
      <c r="L56" s="19" t="s">
        <v>392</v>
      </c>
      <c r="M56" s="19">
        <v>0.1</v>
      </c>
      <c r="N56" s="19">
        <v>2.5000000000000001E-2</v>
      </c>
      <c r="O56" s="19">
        <f>표11[[#This Row],[기본X]]+(표11[[#This Row],[1포인트 당 증가량X]]*$O$3)</f>
        <v>0.2</v>
      </c>
      <c r="P56" s="20">
        <v>0</v>
      </c>
      <c r="Q56" s="20">
        <v>0</v>
      </c>
      <c r="R56" s="20">
        <v>0</v>
      </c>
      <c r="S56" s="20">
        <v>0</v>
      </c>
      <c r="T56" s="20">
        <f>표11[[#This Row],[기본Y]]+(표11[[#This Row],[1포인트 당 증가량Y]]*$O$3)</f>
        <v>0</v>
      </c>
    </row>
    <row r="57" spans="1:20" x14ac:dyDescent="0.3">
      <c r="A57" s="15">
        <v>45</v>
      </c>
      <c r="B57" s="15">
        <f t="shared" si="1"/>
        <v>211020</v>
      </c>
      <c r="C57" s="15" t="s">
        <v>507</v>
      </c>
      <c r="D57" s="15" t="s">
        <v>427</v>
      </c>
      <c r="E57" s="15" t="s">
        <v>207</v>
      </c>
      <c r="F57" s="15" t="s">
        <v>61</v>
      </c>
      <c r="G57" s="15" t="s">
        <v>228</v>
      </c>
      <c r="H57" s="22" t="b">
        <v>0</v>
      </c>
      <c r="I57" s="22" t="s">
        <v>415</v>
      </c>
      <c r="J57" s="22" t="s">
        <v>421</v>
      </c>
      <c r="K57" s="19" t="s">
        <v>534</v>
      </c>
      <c r="L57" s="19" t="s">
        <v>392</v>
      </c>
      <c r="M57" s="19">
        <v>0.1</v>
      </c>
      <c r="N57" s="19">
        <v>1.2500000000000001E-2</v>
      </c>
      <c r="O57" s="19">
        <f>표11[[#This Row],[기본X]]+(표11[[#This Row],[1포인트 당 증가량X]]*$O$3)</f>
        <v>0.15000000000000002</v>
      </c>
      <c r="P57" s="20">
        <v>0</v>
      </c>
      <c r="Q57" s="20">
        <v>0</v>
      </c>
      <c r="R57" s="20">
        <v>0</v>
      </c>
      <c r="S57" s="20">
        <v>0</v>
      </c>
      <c r="T57" s="20">
        <f>표11[[#This Row],[기본Y]]+(표11[[#This Row],[1포인트 당 증가량Y]]*$O$3)</f>
        <v>0</v>
      </c>
    </row>
    <row r="58" spans="1:20" x14ac:dyDescent="0.3">
      <c r="A58" s="15">
        <v>46</v>
      </c>
      <c r="B58" s="15">
        <f t="shared" si="1"/>
        <v>211021</v>
      </c>
      <c r="C58" s="15" t="s">
        <v>508</v>
      </c>
      <c r="D58" s="15" t="s">
        <v>427</v>
      </c>
      <c r="E58" s="15" t="s">
        <v>207</v>
      </c>
      <c r="F58" s="15" t="s">
        <v>404</v>
      </c>
      <c r="G58" s="15" t="s">
        <v>438</v>
      </c>
      <c r="H58" s="22" t="b">
        <v>0</v>
      </c>
      <c r="I58" s="22" t="s">
        <v>418</v>
      </c>
      <c r="J58" s="22" t="s">
        <v>421</v>
      </c>
      <c r="K58" s="19" t="s">
        <v>534</v>
      </c>
      <c r="L58" s="19" t="s">
        <v>392</v>
      </c>
      <c r="M58" s="19">
        <v>0.06</v>
      </c>
      <c r="N58" s="19">
        <v>5.0000000000000001E-3</v>
      </c>
      <c r="O58" s="19">
        <f>표11[[#This Row],[기본X]]+(표11[[#This Row],[1포인트 당 증가량X]]*$O$3)</f>
        <v>0.08</v>
      </c>
      <c r="P58" s="20" t="s">
        <v>439</v>
      </c>
      <c r="Q58" s="20" t="s">
        <v>392</v>
      </c>
      <c r="R58" s="20">
        <v>4.2000000000000003E-2</v>
      </c>
      <c r="S58" s="20">
        <v>1E-3</v>
      </c>
      <c r="T58" s="20">
        <f>표11[[#This Row],[기본Y]]+(표11[[#This Row],[1포인트 당 증가량Y]]*$O$3)</f>
        <v>4.5999999999999999E-2</v>
      </c>
    </row>
    <row r="59" spans="1:20" x14ac:dyDescent="0.3">
      <c r="A59" s="15">
        <v>47</v>
      </c>
      <c r="B59" s="15">
        <f t="shared" si="1"/>
        <v>212020</v>
      </c>
      <c r="C59" s="15" t="s">
        <v>509</v>
      </c>
      <c r="D59" s="15" t="s">
        <v>428</v>
      </c>
      <c r="E59" s="15" t="s">
        <v>207</v>
      </c>
      <c r="F59" s="15" t="s">
        <v>61</v>
      </c>
      <c r="G59" s="15" t="s">
        <v>436</v>
      </c>
      <c r="H59" s="22" t="b">
        <v>0</v>
      </c>
      <c r="I59" s="22" t="s">
        <v>415</v>
      </c>
      <c r="J59" s="22" t="s">
        <v>207</v>
      </c>
      <c r="K59" s="19" t="s">
        <v>397</v>
      </c>
      <c r="L59" s="19" t="s">
        <v>393</v>
      </c>
      <c r="M59" s="19">
        <v>3</v>
      </c>
      <c r="N59" s="19">
        <v>0.25</v>
      </c>
      <c r="O59" s="19">
        <f>표11[[#This Row],[기본X]]+(표11[[#This Row],[1포인트 당 증가량X]]*$O$3)</f>
        <v>4</v>
      </c>
      <c r="P59" s="20" t="s">
        <v>531</v>
      </c>
      <c r="Q59" s="20" t="s">
        <v>392</v>
      </c>
      <c r="R59" s="20">
        <v>0.05</v>
      </c>
      <c r="S59" s="20">
        <v>1.2500000000000001E-2</v>
      </c>
      <c r="T59" s="20">
        <f>표11[[#This Row],[기본Y]]+(표11[[#This Row],[1포인트 당 증가량Y]]*$O$3)</f>
        <v>0.1</v>
      </c>
    </row>
    <row r="60" spans="1:20" x14ac:dyDescent="0.3">
      <c r="A60" s="15">
        <v>48</v>
      </c>
      <c r="B60" s="15">
        <f t="shared" si="1"/>
        <v>212021</v>
      </c>
      <c r="C60" s="15" t="s">
        <v>510</v>
      </c>
      <c r="D60" s="15" t="s">
        <v>428</v>
      </c>
      <c r="E60" s="15" t="s">
        <v>207</v>
      </c>
      <c r="F60" s="15" t="s">
        <v>404</v>
      </c>
      <c r="G60" s="15" t="s">
        <v>437</v>
      </c>
      <c r="H60" s="22" t="b">
        <v>0</v>
      </c>
      <c r="I60" s="22" t="s">
        <v>418</v>
      </c>
      <c r="J60" s="22" t="s">
        <v>207</v>
      </c>
      <c r="K60" s="19" t="s">
        <v>397</v>
      </c>
      <c r="L60" s="19" t="s">
        <v>393</v>
      </c>
      <c r="M60" s="19">
        <v>3</v>
      </c>
      <c r="N60" s="19">
        <v>0.25</v>
      </c>
      <c r="O60" s="19">
        <f>표11[[#This Row],[기본X]]+(표11[[#This Row],[1포인트 당 증가량X]]*$O$3)</f>
        <v>4</v>
      </c>
      <c r="P60" s="20" t="s">
        <v>441</v>
      </c>
      <c r="Q60" s="20" t="s">
        <v>392</v>
      </c>
      <c r="R60" s="20">
        <v>0.05</v>
      </c>
      <c r="S60" s="20">
        <v>1.2500000000000001E-2</v>
      </c>
      <c r="T60" s="20">
        <f>표11[[#This Row],[기본Y]]+(표11[[#This Row],[1포인트 당 증가량Y]]*$O$3)</f>
        <v>0.1</v>
      </c>
    </row>
    <row r="61" spans="1:20" x14ac:dyDescent="0.3">
      <c r="A61" s="15">
        <v>49</v>
      </c>
      <c r="B61" s="15">
        <f t="shared" si="1"/>
        <v>211030</v>
      </c>
      <c r="C61" s="15" t="s">
        <v>511</v>
      </c>
      <c r="D61" s="15" t="s">
        <v>427</v>
      </c>
      <c r="E61" s="15" t="s">
        <v>213</v>
      </c>
      <c r="F61" s="15" t="s">
        <v>61</v>
      </c>
      <c r="G61" s="15" t="s">
        <v>347</v>
      </c>
      <c r="H61" s="22" t="b">
        <v>0</v>
      </c>
      <c r="I61" s="22" t="s">
        <v>415</v>
      </c>
      <c r="J61" s="22" t="s">
        <v>421</v>
      </c>
      <c r="K61" s="19" t="s">
        <v>278</v>
      </c>
      <c r="L61" s="19" t="s">
        <v>407</v>
      </c>
      <c r="M61" s="19">
        <v>1</v>
      </c>
      <c r="N61" s="19">
        <v>0.25</v>
      </c>
      <c r="O61" s="19">
        <f>표11[[#This Row],[기본X]]+(표11[[#This Row],[1포인트 당 증가량X]]*$O$3)</f>
        <v>2</v>
      </c>
      <c r="P61" s="20">
        <v>0</v>
      </c>
      <c r="Q61" s="20">
        <v>0</v>
      </c>
      <c r="R61" s="20">
        <v>0</v>
      </c>
      <c r="S61" s="20">
        <v>0</v>
      </c>
      <c r="T61" s="20">
        <f>표11[[#This Row],[기본Y]]+(표11[[#This Row],[1포인트 당 증가량Y]]*$O$3)</f>
        <v>0</v>
      </c>
    </row>
    <row r="62" spans="1:20" x14ac:dyDescent="0.3">
      <c r="A62" s="15">
        <v>50</v>
      </c>
      <c r="B62" s="15">
        <f t="shared" si="1"/>
        <v>211031</v>
      </c>
      <c r="C62" s="15" t="s">
        <v>512</v>
      </c>
      <c r="D62" s="15" t="s">
        <v>427</v>
      </c>
      <c r="E62" s="15" t="s">
        <v>213</v>
      </c>
      <c r="F62" s="15" t="s">
        <v>404</v>
      </c>
      <c r="G62" s="15" t="s">
        <v>370</v>
      </c>
      <c r="H62" s="22" t="b">
        <v>0</v>
      </c>
      <c r="I62" s="22" t="s">
        <v>418</v>
      </c>
      <c r="J62" s="22" t="s">
        <v>421</v>
      </c>
      <c r="K62" s="19" t="s">
        <v>442</v>
      </c>
      <c r="L62" s="19" t="s">
        <v>407</v>
      </c>
      <c r="M62" s="19">
        <v>1</v>
      </c>
      <c r="N62" s="19">
        <v>0.25</v>
      </c>
      <c r="O62" s="19">
        <f>표11[[#This Row],[기본X]]+(표11[[#This Row],[1포인트 당 증가량X]]*$O$3)</f>
        <v>2</v>
      </c>
      <c r="P62" s="20">
        <v>0</v>
      </c>
      <c r="Q62" s="20">
        <v>0</v>
      </c>
      <c r="R62" s="20">
        <v>0</v>
      </c>
      <c r="S62" s="20">
        <v>0</v>
      </c>
      <c r="T62" s="20">
        <f>표11[[#This Row],[기본Y]]+(표11[[#This Row],[1포인트 당 증가량Y]]*$O$3)</f>
        <v>0</v>
      </c>
    </row>
    <row r="63" spans="1:20" x14ac:dyDescent="0.3">
      <c r="A63" s="15">
        <v>51</v>
      </c>
      <c r="B63" s="15">
        <f t="shared" si="1"/>
        <v>212030</v>
      </c>
      <c r="C63" s="15" t="s">
        <v>513</v>
      </c>
      <c r="D63" s="15" t="s">
        <v>428</v>
      </c>
      <c r="E63" s="15" t="s">
        <v>213</v>
      </c>
      <c r="F63" s="15" t="s">
        <v>61</v>
      </c>
      <c r="G63" s="15" t="s">
        <v>383</v>
      </c>
      <c r="H63" s="22" t="b">
        <v>0</v>
      </c>
      <c r="I63" s="22" t="s">
        <v>415</v>
      </c>
      <c r="J63" s="22" t="s">
        <v>421</v>
      </c>
      <c r="K63" s="19" t="s">
        <v>441</v>
      </c>
      <c r="L63" s="19" t="s">
        <v>392</v>
      </c>
      <c r="M63" s="19">
        <v>0.1</v>
      </c>
      <c r="N63" s="19">
        <v>2.5000000000000001E-2</v>
      </c>
      <c r="O63" s="19">
        <f>표11[[#This Row],[기본X]]+(표11[[#This Row],[1포인트 당 증가량X]]*$O$3)</f>
        <v>0.2</v>
      </c>
      <c r="P63" s="20">
        <v>0</v>
      </c>
      <c r="Q63" s="20">
        <v>0</v>
      </c>
      <c r="R63" s="20">
        <v>0</v>
      </c>
      <c r="S63" s="20">
        <v>0</v>
      </c>
      <c r="T63" s="20">
        <f>표11[[#This Row],[기본Y]]+(표11[[#This Row],[1포인트 당 증가량Y]]*$O$3)</f>
        <v>0</v>
      </c>
    </row>
    <row r="64" spans="1:20" x14ac:dyDescent="0.3">
      <c r="A64" s="15">
        <v>52</v>
      </c>
      <c r="B64" s="15">
        <f t="shared" si="1"/>
        <v>212031</v>
      </c>
      <c r="C64" s="15" t="s">
        <v>514</v>
      </c>
      <c r="D64" s="15" t="s">
        <v>428</v>
      </c>
      <c r="E64" s="15" t="s">
        <v>213</v>
      </c>
      <c r="F64" s="15" t="s">
        <v>404</v>
      </c>
      <c r="G64" s="15" t="s">
        <v>443</v>
      </c>
      <c r="H64" s="22" t="b">
        <v>0</v>
      </c>
      <c r="I64" s="22" t="s">
        <v>418</v>
      </c>
      <c r="J64" s="22" t="s">
        <v>421</v>
      </c>
      <c r="K64" s="19" t="s">
        <v>441</v>
      </c>
      <c r="L64" s="19" t="s">
        <v>392</v>
      </c>
      <c r="M64" s="19">
        <v>0.2</v>
      </c>
      <c r="N64" s="19">
        <v>2.5000000000000001E-2</v>
      </c>
      <c r="O64" s="19">
        <f>표11[[#This Row],[기본X]]+(표11[[#This Row],[1포인트 당 증가량X]]*$O$3)</f>
        <v>0.30000000000000004</v>
      </c>
      <c r="P64" s="20" t="s">
        <v>444</v>
      </c>
      <c r="Q64" s="20" t="s">
        <v>392</v>
      </c>
      <c r="R64" s="20">
        <v>0.2</v>
      </c>
      <c r="S64" s="20">
        <v>2.5000000000000001E-2</v>
      </c>
      <c r="T64" s="20">
        <f>표11[[#This Row],[기본Y]]+(표11[[#This Row],[1포인트 당 증가량Y]]*$O$3)</f>
        <v>0.30000000000000004</v>
      </c>
    </row>
    <row r="65" spans="1:20" x14ac:dyDescent="0.3">
      <c r="A65" s="15">
        <v>53</v>
      </c>
      <c r="B65" s="15">
        <f t="shared" si="1"/>
        <v>211010</v>
      </c>
      <c r="C65" s="15" t="s">
        <v>515</v>
      </c>
      <c r="D65" s="15" t="s">
        <v>427</v>
      </c>
      <c r="E65" s="15" t="s">
        <v>206</v>
      </c>
      <c r="F65" s="15" t="s">
        <v>61</v>
      </c>
      <c r="G65" s="15" t="s">
        <v>231</v>
      </c>
      <c r="H65" s="22" t="b">
        <v>0</v>
      </c>
      <c r="I65" s="22" t="s">
        <v>415</v>
      </c>
      <c r="J65" s="22" t="s">
        <v>421</v>
      </c>
      <c r="K65" s="19" t="s">
        <v>432</v>
      </c>
      <c r="L65" s="19" t="s">
        <v>392</v>
      </c>
      <c r="M65" s="19">
        <v>0.05</v>
      </c>
      <c r="N65" s="19">
        <v>0.01</v>
      </c>
      <c r="O65" s="19">
        <f>표11[[#This Row],[기본X]]+(표11[[#This Row],[1포인트 당 증가량X]]*$O$3)</f>
        <v>0.09</v>
      </c>
      <c r="P65" s="20">
        <v>0</v>
      </c>
      <c r="Q65" s="20">
        <v>0</v>
      </c>
      <c r="R65" s="20"/>
      <c r="S65" s="20"/>
      <c r="T65" s="20">
        <f>표11[[#This Row],[기본Y]]+(표11[[#This Row],[1포인트 당 증가량Y]]*$O$3)</f>
        <v>0</v>
      </c>
    </row>
    <row r="66" spans="1:20" x14ac:dyDescent="0.3">
      <c r="A66" s="15">
        <v>54</v>
      </c>
      <c r="B66" s="15">
        <f t="shared" si="1"/>
        <v>211011</v>
      </c>
      <c r="C66" s="15" t="s">
        <v>516</v>
      </c>
      <c r="D66" s="15" t="s">
        <v>427</v>
      </c>
      <c r="E66" s="15" t="s">
        <v>206</v>
      </c>
      <c r="F66" s="15" t="s">
        <v>404</v>
      </c>
      <c r="G66" s="15" t="s">
        <v>445</v>
      </c>
      <c r="H66" s="22" t="b">
        <v>0</v>
      </c>
      <c r="I66" s="22" t="s">
        <v>418</v>
      </c>
      <c r="J66" s="22" t="s">
        <v>421</v>
      </c>
      <c r="K66" s="19" t="s">
        <v>432</v>
      </c>
      <c r="L66" s="19" t="s">
        <v>392</v>
      </c>
      <c r="M66" s="19">
        <v>0.05</v>
      </c>
      <c r="N66" s="19">
        <v>5.0000000000000001E-3</v>
      </c>
      <c r="O66" s="19">
        <f>표11[[#This Row],[기본X]]+(표11[[#This Row],[1포인트 당 증가량X]]*$O$3)</f>
        <v>7.0000000000000007E-2</v>
      </c>
      <c r="P66" s="20" t="s">
        <v>446</v>
      </c>
      <c r="Q66" s="20" t="s">
        <v>392</v>
      </c>
      <c r="R66" s="20">
        <v>4.2000000000000003E-2</v>
      </c>
      <c r="S66" s="20">
        <v>1E-3</v>
      </c>
      <c r="T66" s="20">
        <f>표11[[#This Row],[기본Y]]+(표11[[#This Row],[1포인트 당 증가량Y]]*$O$3)</f>
        <v>4.5999999999999999E-2</v>
      </c>
    </row>
    <row r="67" spans="1:20" x14ac:dyDescent="0.3">
      <c r="A67" s="15">
        <v>55</v>
      </c>
      <c r="B67" s="15">
        <f t="shared" si="1"/>
        <v>212010</v>
      </c>
      <c r="C67" s="15" t="s">
        <v>517</v>
      </c>
      <c r="D67" s="15" t="s">
        <v>428</v>
      </c>
      <c r="E67" s="15" t="s">
        <v>206</v>
      </c>
      <c r="F67" s="15" t="s">
        <v>61</v>
      </c>
      <c r="G67" s="15" t="s">
        <v>345</v>
      </c>
      <c r="H67" s="22" t="b">
        <v>0</v>
      </c>
      <c r="I67" s="22" t="s">
        <v>415</v>
      </c>
      <c r="J67" s="22" t="s">
        <v>421</v>
      </c>
      <c r="K67" s="19" t="s">
        <v>447</v>
      </c>
      <c r="L67" s="19" t="s">
        <v>392</v>
      </c>
      <c r="M67" s="19">
        <v>0.05</v>
      </c>
      <c r="N67" s="19">
        <v>0.05</v>
      </c>
      <c r="O67" s="19">
        <f>표11[[#This Row],[기본X]]+(표11[[#This Row],[1포인트 당 증가량X]]*$O$3)</f>
        <v>0.25</v>
      </c>
      <c r="P67" s="20">
        <v>0</v>
      </c>
      <c r="Q67" s="20">
        <v>0</v>
      </c>
      <c r="R67" s="20">
        <v>0</v>
      </c>
      <c r="S67" s="20">
        <v>0</v>
      </c>
      <c r="T67" s="20">
        <f>표11[[#This Row],[기본Y]]+(표11[[#This Row],[1포인트 당 증가량Y]]*$O$3)</f>
        <v>0</v>
      </c>
    </row>
    <row r="68" spans="1:20" x14ac:dyDescent="0.3">
      <c r="A68" s="15">
        <v>56</v>
      </c>
      <c r="B68" s="15">
        <f t="shared" si="1"/>
        <v>212011</v>
      </c>
      <c r="C68" s="15" t="s">
        <v>518</v>
      </c>
      <c r="D68" s="15" t="s">
        <v>428</v>
      </c>
      <c r="E68" s="15" t="s">
        <v>206</v>
      </c>
      <c r="F68" s="15" t="s">
        <v>404</v>
      </c>
      <c r="G68" s="15" t="s">
        <v>346</v>
      </c>
      <c r="H68" s="22" t="b">
        <v>0</v>
      </c>
      <c r="I68" s="22" t="s">
        <v>415</v>
      </c>
      <c r="J68" s="22" t="s">
        <v>431</v>
      </c>
      <c r="K68" s="19" t="s">
        <v>397</v>
      </c>
      <c r="L68" s="19" t="s">
        <v>393</v>
      </c>
      <c r="M68" s="19">
        <v>3</v>
      </c>
      <c r="N68" s="19">
        <v>0.5</v>
      </c>
      <c r="O68" s="19">
        <f>표11[[#This Row],[기본X]]+(표11[[#This Row],[1포인트 당 증가량X]]*$O$3)</f>
        <v>5</v>
      </c>
      <c r="P68" s="20" t="s">
        <v>441</v>
      </c>
      <c r="Q68" s="20" t="s">
        <v>392</v>
      </c>
      <c r="R68" s="20">
        <v>7.0000000000000007E-2</v>
      </c>
      <c r="S68" s="20">
        <v>0.01</v>
      </c>
      <c r="T68" s="20">
        <f>표11[[#This Row],[기본Y]]+(표11[[#This Row],[1포인트 당 증가량Y]]*$O$3)</f>
        <v>0.11000000000000001</v>
      </c>
    </row>
    <row r="69" spans="1:20" x14ac:dyDescent="0.3">
      <c r="A69" s="15">
        <v>57</v>
      </c>
      <c r="B69" s="15">
        <f t="shared" si="1"/>
        <v>211000</v>
      </c>
      <c r="C69" s="15" t="s">
        <v>519</v>
      </c>
      <c r="D69" s="15" t="s">
        <v>427</v>
      </c>
      <c r="E69" s="15" t="s">
        <v>204</v>
      </c>
      <c r="F69" s="15" t="s">
        <v>61</v>
      </c>
      <c r="G69" s="15" t="s">
        <v>562</v>
      </c>
      <c r="H69" s="22" t="b">
        <v>0</v>
      </c>
      <c r="I69" s="22" t="s">
        <v>415</v>
      </c>
      <c r="J69" s="22" t="s">
        <v>421</v>
      </c>
      <c r="K69" s="19" t="s">
        <v>72</v>
      </c>
      <c r="L69" s="19" t="s">
        <v>392</v>
      </c>
      <c r="M69" s="19">
        <v>0.04</v>
      </c>
      <c r="N69" s="19">
        <v>0.02</v>
      </c>
      <c r="O69" s="19">
        <f>표11[[#This Row],[기본X]]+(표11[[#This Row],[1포인트 당 증가량X]]*$O$3)</f>
        <v>0.12</v>
      </c>
      <c r="P69" s="20">
        <v>0</v>
      </c>
      <c r="Q69" s="20">
        <v>0</v>
      </c>
      <c r="R69" s="20">
        <v>0</v>
      </c>
      <c r="S69" s="20">
        <v>0</v>
      </c>
      <c r="T69" s="20">
        <f>표11[[#This Row],[기본Y]]+(표11[[#This Row],[1포인트 당 증가량Y]]*$O$3)</f>
        <v>0</v>
      </c>
    </row>
    <row r="70" spans="1:20" x14ac:dyDescent="0.3">
      <c r="A70" s="15">
        <v>58</v>
      </c>
      <c r="B70" s="15">
        <f t="shared" si="1"/>
        <v>211001</v>
      </c>
      <c r="C70" s="15" t="s">
        <v>520</v>
      </c>
      <c r="D70" s="15" t="s">
        <v>427</v>
      </c>
      <c r="E70" s="15" t="s">
        <v>204</v>
      </c>
      <c r="F70" s="15" t="s">
        <v>404</v>
      </c>
      <c r="G70" s="15" t="s">
        <v>300</v>
      </c>
      <c r="H70" s="22" t="b">
        <v>0</v>
      </c>
      <c r="I70" s="22" t="s">
        <v>415</v>
      </c>
      <c r="J70" s="22" t="s">
        <v>448</v>
      </c>
      <c r="K70" s="19" t="s">
        <v>397</v>
      </c>
      <c r="L70" s="19" t="s">
        <v>393</v>
      </c>
      <c r="M70" s="19">
        <v>2</v>
      </c>
      <c r="N70" s="19">
        <v>0.25</v>
      </c>
      <c r="O70" s="19">
        <f>표11[[#This Row],[기본X]]+(표11[[#This Row],[1포인트 당 증가량X]]*$O$3)</f>
        <v>3</v>
      </c>
      <c r="P70" s="20" t="s">
        <v>72</v>
      </c>
      <c r="Q70" s="20" t="s">
        <v>392</v>
      </c>
      <c r="R70" s="20">
        <v>0.04</v>
      </c>
      <c r="S70" s="20">
        <v>0.02</v>
      </c>
      <c r="T70" s="20">
        <f>표11[[#This Row],[기본Y]]+(표11[[#This Row],[1포인트 당 증가량Y]]*$O$3)</f>
        <v>0.12</v>
      </c>
    </row>
    <row r="71" spans="1:20" x14ac:dyDescent="0.3">
      <c r="A71" s="15">
        <v>59</v>
      </c>
      <c r="B71" s="15">
        <f t="shared" si="1"/>
        <v>212000</v>
      </c>
      <c r="C71" s="15" t="s">
        <v>521</v>
      </c>
      <c r="D71" s="15" t="s">
        <v>428</v>
      </c>
      <c r="E71" s="15" t="s">
        <v>204</v>
      </c>
      <c r="F71" s="15" t="s">
        <v>61</v>
      </c>
      <c r="G71" s="15" t="s">
        <v>371</v>
      </c>
      <c r="H71" s="22" t="b">
        <v>0</v>
      </c>
      <c r="I71" s="22" t="s">
        <v>415</v>
      </c>
      <c r="J71" s="22" t="s">
        <v>421</v>
      </c>
      <c r="K71" s="19" t="s">
        <v>276</v>
      </c>
      <c r="L71" s="19" t="s">
        <v>392</v>
      </c>
      <c r="M71" s="19">
        <v>0.1</v>
      </c>
      <c r="N71" s="19">
        <v>2.5000000000000001E-2</v>
      </c>
      <c r="O71" s="19">
        <f>표11[[#This Row],[기본X]]+(표11[[#This Row],[1포인트 당 증가량X]]*$O$3)</f>
        <v>0.2</v>
      </c>
      <c r="P71" s="20">
        <v>0</v>
      </c>
      <c r="Q71" s="20">
        <v>0</v>
      </c>
      <c r="R71" s="20">
        <v>0</v>
      </c>
      <c r="S71" s="20">
        <v>0</v>
      </c>
      <c r="T71" s="20">
        <f>표11[[#This Row],[기본Y]]+(표11[[#This Row],[1포인트 당 증가량Y]]*$O$3)</f>
        <v>0</v>
      </c>
    </row>
    <row r="72" spans="1:20" x14ac:dyDescent="0.3">
      <c r="A72" s="15">
        <v>60</v>
      </c>
      <c r="B72" s="15">
        <f t="shared" si="1"/>
        <v>212001</v>
      </c>
      <c r="C72" s="15" t="s">
        <v>522</v>
      </c>
      <c r="D72" s="15" t="s">
        <v>428</v>
      </c>
      <c r="E72" s="15" t="s">
        <v>204</v>
      </c>
      <c r="F72" s="15" t="s">
        <v>404</v>
      </c>
      <c r="G72" s="15" t="s">
        <v>563</v>
      </c>
      <c r="H72" s="22" t="b">
        <v>0</v>
      </c>
      <c r="I72" s="22" t="s">
        <v>415</v>
      </c>
      <c r="J72" s="22" t="s">
        <v>421</v>
      </c>
      <c r="K72" s="19" t="s">
        <v>531</v>
      </c>
      <c r="L72" s="19" t="s">
        <v>392</v>
      </c>
      <c r="M72" s="19">
        <v>0.05</v>
      </c>
      <c r="N72" s="19">
        <v>0.01</v>
      </c>
      <c r="O72" s="19">
        <f>표11[[#This Row],[기본X]]+(표11[[#This Row],[1포인트 당 증가량X]]*$O$3)</f>
        <v>0.09</v>
      </c>
      <c r="P72" s="20" t="s">
        <v>72</v>
      </c>
      <c r="Q72" s="20" t="s">
        <v>392</v>
      </c>
      <c r="R72" s="20">
        <v>0.05</v>
      </c>
      <c r="S72" s="20">
        <v>0.01</v>
      </c>
      <c r="T72" s="20">
        <f>표11[[#This Row],[기본Y]]+(표11[[#This Row],[1포인트 당 증가량Y]]*$O$3)</f>
        <v>0.09</v>
      </c>
    </row>
    <row r="73" spans="1:20" x14ac:dyDescent="0.3">
      <c r="A73" s="15">
        <v>61</v>
      </c>
      <c r="B73" s="15">
        <f t="shared" si="1"/>
        <v>211060</v>
      </c>
      <c r="C73" s="15" t="s">
        <v>523</v>
      </c>
      <c r="D73" s="15" t="s">
        <v>427</v>
      </c>
      <c r="E73" s="15" t="s">
        <v>354</v>
      </c>
      <c r="F73" s="15" t="s">
        <v>61</v>
      </c>
      <c r="G73" s="15" t="s">
        <v>373</v>
      </c>
      <c r="H73" s="22" t="b">
        <v>0</v>
      </c>
      <c r="I73" s="22" t="s">
        <v>415</v>
      </c>
      <c r="J73" s="22" t="s">
        <v>421</v>
      </c>
      <c r="K73" s="19" t="s">
        <v>84</v>
      </c>
      <c r="L73" s="19" t="s">
        <v>392</v>
      </c>
      <c r="M73" s="19">
        <v>0.1</v>
      </c>
      <c r="N73" s="19">
        <v>2.5000000000000001E-2</v>
      </c>
      <c r="O73" s="19">
        <f>표11[[#This Row],[기본X]]+(표11[[#This Row],[1포인트 당 증가량X]]*$O$3)</f>
        <v>0.2</v>
      </c>
      <c r="P73" s="20">
        <v>0</v>
      </c>
      <c r="Q73" s="20">
        <v>0</v>
      </c>
      <c r="R73" s="20">
        <v>0</v>
      </c>
      <c r="S73" s="20">
        <v>0</v>
      </c>
      <c r="T73" s="20">
        <f>표11[[#This Row],[기본Y]]+(표11[[#This Row],[1포인트 당 증가량Y]]*$O$3)</f>
        <v>0</v>
      </c>
    </row>
    <row r="74" spans="1:20" x14ac:dyDescent="0.3">
      <c r="A74" s="15">
        <v>62</v>
      </c>
      <c r="B74" s="15">
        <f t="shared" si="1"/>
        <v>211061</v>
      </c>
      <c r="C74" s="15" t="s">
        <v>524</v>
      </c>
      <c r="D74" s="15" t="s">
        <v>427</v>
      </c>
      <c r="E74" s="15" t="s">
        <v>354</v>
      </c>
      <c r="F74" s="15" t="s">
        <v>404</v>
      </c>
      <c r="G74" s="15" t="s">
        <v>376</v>
      </c>
      <c r="H74" s="22" t="b">
        <v>0</v>
      </c>
      <c r="I74" s="22" t="s">
        <v>415</v>
      </c>
      <c r="J74" s="22" t="s">
        <v>421</v>
      </c>
      <c r="K74" s="19" t="s">
        <v>449</v>
      </c>
      <c r="L74" s="19" t="s">
        <v>392</v>
      </c>
      <c r="M74" s="19">
        <v>0.1</v>
      </c>
      <c r="N74" s="19">
        <v>0.05</v>
      </c>
      <c r="O74" s="19">
        <f>표11[[#This Row],[기본X]]+(표11[[#This Row],[1포인트 당 증가량X]]*$O$3)</f>
        <v>0.30000000000000004</v>
      </c>
      <c r="P74" s="20">
        <v>0</v>
      </c>
      <c r="Q74" s="20">
        <v>0</v>
      </c>
      <c r="R74" s="20">
        <v>0</v>
      </c>
      <c r="S74" s="20">
        <v>0</v>
      </c>
      <c r="T74" s="20">
        <f>표11[[#This Row],[기본Y]]+(표11[[#This Row],[1포인트 당 증가량Y]]*$O$3)</f>
        <v>0</v>
      </c>
    </row>
    <row r="75" spans="1:20" x14ac:dyDescent="0.3">
      <c r="A75" s="15">
        <v>63</v>
      </c>
      <c r="B75" s="15">
        <f t="shared" si="1"/>
        <v>212060</v>
      </c>
      <c r="C75" s="15" t="s">
        <v>525</v>
      </c>
      <c r="D75" s="15" t="s">
        <v>428</v>
      </c>
      <c r="E75" s="15" t="s">
        <v>354</v>
      </c>
      <c r="F75" s="15" t="s">
        <v>61</v>
      </c>
      <c r="G75" s="15" t="s">
        <v>374</v>
      </c>
      <c r="H75" s="22" t="b">
        <v>0</v>
      </c>
      <c r="I75" s="22" t="s">
        <v>415</v>
      </c>
      <c r="J75" s="22" t="s">
        <v>421</v>
      </c>
      <c r="K75" s="19" t="s">
        <v>191</v>
      </c>
      <c r="L75" s="19" t="s">
        <v>407</v>
      </c>
      <c r="M75" s="19">
        <v>0.01</v>
      </c>
      <c r="N75" s="19">
        <v>2.5000000000000001E-2</v>
      </c>
      <c r="O75" s="19">
        <f>표11[[#This Row],[기본X]]+(표11[[#This Row],[1포인트 당 증가량X]]*$O$3)</f>
        <v>0.11</v>
      </c>
      <c r="P75" s="20">
        <v>0</v>
      </c>
      <c r="Q75" s="20">
        <v>0</v>
      </c>
      <c r="R75" s="20">
        <v>0</v>
      </c>
      <c r="S75" s="20">
        <v>0</v>
      </c>
      <c r="T75" s="20">
        <f>표11[[#This Row],[기본Y]]+(표11[[#This Row],[1포인트 당 증가량Y]]*$O$3)</f>
        <v>0</v>
      </c>
    </row>
    <row r="76" spans="1:20" x14ac:dyDescent="0.3">
      <c r="A76" s="15">
        <v>64</v>
      </c>
      <c r="B76" s="15">
        <f t="shared" si="1"/>
        <v>212061</v>
      </c>
      <c r="C76" s="15" t="s">
        <v>526</v>
      </c>
      <c r="D76" s="15" t="s">
        <v>428</v>
      </c>
      <c r="E76" s="15" t="s">
        <v>354</v>
      </c>
      <c r="F76" s="15" t="s">
        <v>404</v>
      </c>
      <c r="G76" s="15" t="s">
        <v>375</v>
      </c>
      <c r="H76" s="22" t="b">
        <v>0</v>
      </c>
      <c r="I76" s="22" t="s">
        <v>415</v>
      </c>
      <c r="J76" s="22" t="s">
        <v>421</v>
      </c>
      <c r="K76" s="19" t="s">
        <v>405</v>
      </c>
      <c r="L76" s="19" t="s">
        <v>392</v>
      </c>
      <c r="M76" s="19">
        <v>0.01</v>
      </c>
      <c r="N76" s="19">
        <v>2.5000000000000001E-2</v>
      </c>
      <c r="O76" s="19">
        <f>표11[[#This Row],[기본X]]+(표11[[#This Row],[1포인트 당 증가량X]]*$O$3)</f>
        <v>0.11</v>
      </c>
      <c r="P76" s="20" t="s">
        <v>450</v>
      </c>
      <c r="Q76" s="20" t="s">
        <v>462</v>
      </c>
      <c r="R76" s="20">
        <v>1</v>
      </c>
      <c r="S76" s="20">
        <v>0.25</v>
      </c>
      <c r="T76" s="20">
        <f>표11[[#This Row],[기본Y]]+(표11[[#This Row],[1포인트 당 증가량Y]]*$O$3)</f>
        <v>2</v>
      </c>
    </row>
    <row r="77" spans="1:20" x14ac:dyDescent="0.3">
      <c r="A77" s="15">
        <v>65</v>
      </c>
      <c r="B77" s="15">
        <f t="shared" si="1"/>
        <v>213040</v>
      </c>
      <c r="C77" s="15" t="s">
        <v>541</v>
      </c>
      <c r="D77" s="15" t="s">
        <v>544</v>
      </c>
      <c r="E77" s="15" t="s">
        <v>543</v>
      </c>
      <c r="F77" s="15" t="s">
        <v>61</v>
      </c>
      <c r="G77" s="15" t="s">
        <v>546</v>
      </c>
      <c r="H77" s="22" t="b">
        <v>0</v>
      </c>
      <c r="I77" s="22" t="s">
        <v>415</v>
      </c>
      <c r="J77" s="22" t="s">
        <v>421</v>
      </c>
      <c r="K77" s="19" t="s">
        <v>540</v>
      </c>
      <c r="L77" s="19" t="s">
        <v>392</v>
      </c>
      <c r="M77" s="19">
        <v>0.3</v>
      </c>
      <c r="N77" s="19">
        <v>0.05</v>
      </c>
      <c r="O77" s="19">
        <f>표11[[#This Row],[기본X]]+(표11[[#This Row],[1포인트 당 증가량X]]*$O$3)</f>
        <v>0.5</v>
      </c>
      <c r="P77" s="20">
        <v>0</v>
      </c>
      <c r="Q77" s="20">
        <v>0</v>
      </c>
      <c r="R77" s="20">
        <v>0</v>
      </c>
      <c r="S77" s="20">
        <v>0</v>
      </c>
      <c r="T77" s="20">
        <f>표11[[#This Row],[기본Y]]+(표11[[#This Row],[1포인트 당 증가량Y]]*$O$3)</f>
        <v>0</v>
      </c>
    </row>
    <row r="78" spans="1:20" x14ac:dyDescent="0.3">
      <c r="A78" s="15">
        <v>66</v>
      </c>
      <c r="B78" s="15">
        <f t="shared" si="1"/>
        <v>214041</v>
      </c>
      <c r="C78" s="15" t="s">
        <v>542</v>
      </c>
      <c r="D78" s="15" t="s">
        <v>545</v>
      </c>
      <c r="E78" s="15" t="s">
        <v>543</v>
      </c>
      <c r="F78" s="15" t="s">
        <v>404</v>
      </c>
      <c r="G78" s="15" t="s">
        <v>549</v>
      </c>
      <c r="H78" s="22" t="b">
        <v>0</v>
      </c>
      <c r="I78" s="22" t="s">
        <v>415</v>
      </c>
      <c r="J78" s="22" t="s">
        <v>421</v>
      </c>
      <c r="K78" s="19" t="s">
        <v>547</v>
      </c>
      <c r="L78" s="19" t="s">
        <v>548</v>
      </c>
      <c r="M78" s="19">
        <v>3</v>
      </c>
      <c r="N78" s="19">
        <v>0.25</v>
      </c>
      <c r="O78" s="19">
        <f>표11[[#This Row],[기본X]]+(표11[[#This Row],[1포인트 당 증가량X]]*$O$3)</f>
        <v>4</v>
      </c>
      <c r="P78" s="20" t="s">
        <v>441</v>
      </c>
      <c r="Q78" s="20" t="s">
        <v>550</v>
      </c>
      <c r="R78" s="20">
        <v>0.05</v>
      </c>
      <c r="S78" s="20">
        <v>2.5000000000000001E-2</v>
      </c>
      <c r="T78" s="20">
        <f>표11[[#This Row],[기본Y]]+(표11[[#This Row],[1포인트 당 증가량Y]]*$O$3)</f>
        <v>0.15000000000000002</v>
      </c>
    </row>
  </sheetData>
  <mergeCells count="2">
    <mergeCell ref="N3:N4"/>
    <mergeCell ref="O3:O4"/>
  </mergeCells>
  <phoneticPr fontId="1" type="noConversion"/>
  <conditionalFormatting sqref="H13:H75 H78">
    <cfRule type="cellIs" dxfId="4" priority="5" operator="equal">
      <formula>TRUE</formula>
    </cfRule>
  </conditionalFormatting>
  <conditionalFormatting sqref="H76">
    <cfRule type="cellIs" dxfId="3" priority="4" operator="equal">
      <formula>TRUE</formula>
    </cfRule>
  </conditionalFormatting>
  <conditionalFormatting sqref="H77">
    <cfRule type="cellIs" dxfId="2" priority="3" operator="equal">
      <formula>TRUE</formula>
    </cfRule>
  </conditionalFormatting>
  <conditionalFormatting sqref="A13:T78">
    <cfRule type="expression" dxfId="1" priority="1">
      <formula>IF(OR($K13="이동속도",$P13="이동속도")=TRUE,TRUE,FALSE)</formula>
    </cfRule>
    <cfRule type="expression" dxfId="0" priority="2">
      <formula>IF(OR($K13="공격속도",$P13="공격속도")=TRUE,TRUE,FALSE)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zoomScale="90" workbookViewId="0">
      <selection activeCell="E3" sqref="E3"/>
    </sheetView>
  </sheetViews>
  <sheetFormatPr defaultRowHeight="16.5" x14ac:dyDescent="0.3"/>
  <cols>
    <col min="4" max="5" width="11.5" customWidth="1"/>
    <col min="6" max="6" width="13.875" customWidth="1"/>
  </cols>
  <sheetData>
    <row r="2" spans="1:11" x14ac:dyDescent="0.3">
      <c r="A2" s="2" t="s">
        <v>592</v>
      </c>
      <c r="B2" s="2" t="s">
        <v>527</v>
      </c>
      <c r="C2" s="2" t="s">
        <v>70</v>
      </c>
      <c r="D2" s="2" t="s">
        <v>594</v>
      </c>
      <c r="E2" s="2" t="s">
        <v>595</v>
      </c>
      <c r="F2" s="2" t="s">
        <v>597</v>
      </c>
      <c r="G2" s="2" t="s">
        <v>576</v>
      </c>
      <c r="H2" s="2" t="s">
        <v>596</v>
      </c>
      <c r="K2" t="s">
        <v>530</v>
      </c>
    </row>
    <row r="3" spans="1:11" x14ac:dyDescent="0.3">
      <c r="A3" s="2">
        <v>1</v>
      </c>
      <c r="B3" s="2"/>
      <c r="C3" s="2"/>
      <c r="D3" s="2" t="s">
        <v>202</v>
      </c>
      <c r="E3" s="2" t="s">
        <v>202</v>
      </c>
      <c r="F3" s="2" t="s">
        <v>552</v>
      </c>
      <c r="G3" s="2"/>
      <c r="H3" s="2"/>
      <c r="K3" t="s">
        <v>532</v>
      </c>
    </row>
    <row r="4" spans="1:11" x14ac:dyDescent="0.3">
      <c r="A4" s="2">
        <v>2</v>
      </c>
      <c r="B4" s="2"/>
      <c r="C4" s="2"/>
      <c r="D4" s="2" t="s">
        <v>202</v>
      </c>
      <c r="E4" s="2" t="s">
        <v>210</v>
      </c>
      <c r="F4" s="2" t="s">
        <v>553</v>
      </c>
      <c r="G4" s="2"/>
      <c r="H4" s="2"/>
      <c r="K4" t="s">
        <v>552</v>
      </c>
    </row>
    <row r="5" spans="1:11" x14ac:dyDescent="0.3">
      <c r="A5" s="2">
        <v>3</v>
      </c>
      <c r="B5" s="2"/>
      <c r="C5" s="2"/>
      <c r="D5" s="2" t="s">
        <v>202</v>
      </c>
      <c r="E5" s="2" t="s">
        <v>211</v>
      </c>
      <c r="F5" s="2" t="s">
        <v>191</v>
      </c>
      <c r="G5" s="2"/>
      <c r="H5" s="2"/>
      <c r="K5" t="s">
        <v>72</v>
      </c>
    </row>
    <row r="6" spans="1:11" x14ac:dyDescent="0.3">
      <c r="A6" s="2">
        <v>4</v>
      </c>
      <c r="B6" s="2"/>
      <c r="C6" s="2"/>
      <c r="D6" s="2" t="s">
        <v>202</v>
      </c>
      <c r="E6" s="2" t="s">
        <v>352</v>
      </c>
      <c r="F6" s="2" t="s">
        <v>551</v>
      </c>
      <c r="G6" s="2"/>
      <c r="H6" s="2"/>
      <c r="K6" t="s">
        <v>553</v>
      </c>
    </row>
    <row r="7" spans="1:11" x14ac:dyDescent="0.3">
      <c r="A7" s="2">
        <v>5</v>
      </c>
      <c r="B7" s="2"/>
      <c r="C7" s="2"/>
      <c r="D7" s="2" t="s">
        <v>202</v>
      </c>
      <c r="E7" s="2" t="s">
        <v>212</v>
      </c>
      <c r="F7" s="2" t="s">
        <v>530</v>
      </c>
      <c r="G7" s="2"/>
      <c r="H7" s="2"/>
      <c r="K7" t="s">
        <v>537</v>
      </c>
    </row>
    <row r="8" spans="1:11" x14ac:dyDescent="0.3">
      <c r="A8" s="2">
        <v>6</v>
      </c>
      <c r="B8" s="2"/>
      <c r="C8" s="2"/>
      <c r="D8" s="2" t="s">
        <v>210</v>
      </c>
      <c r="E8" s="2" t="s">
        <v>210</v>
      </c>
      <c r="F8" s="2" t="s">
        <v>533</v>
      </c>
      <c r="G8" s="2"/>
      <c r="H8" s="2"/>
      <c r="K8" t="s">
        <v>533</v>
      </c>
    </row>
    <row r="9" spans="1:11" x14ac:dyDescent="0.3">
      <c r="A9" s="2">
        <v>7</v>
      </c>
      <c r="B9" s="2"/>
      <c r="C9" s="2"/>
      <c r="D9" s="2" t="s">
        <v>210</v>
      </c>
      <c r="E9" s="2" t="s">
        <v>211</v>
      </c>
      <c r="F9" s="2" t="s">
        <v>598</v>
      </c>
      <c r="G9" s="2"/>
      <c r="H9" s="2"/>
      <c r="K9" t="s">
        <v>534</v>
      </c>
    </row>
    <row r="10" spans="1:11" x14ac:dyDescent="0.3">
      <c r="A10" s="2">
        <v>8</v>
      </c>
      <c r="B10" s="2"/>
      <c r="C10" s="2"/>
      <c r="D10" s="2" t="s">
        <v>210</v>
      </c>
      <c r="E10" s="2" t="s">
        <v>352</v>
      </c>
      <c r="F10" s="2" t="s">
        <v>534</v>
      </c>
      <c r="G10" s="2"/>
      <c r="H10" s="2"/>
      <c r="K10" t="s">
        <v>551</v>
      </c>
    </row>
    <row r="11" spans="1:11" x14ac:dyDescent="0.3">
      <c r="A11" s="2">
        <v>9</v>
      </c>
      <c r="B11" s="2"/>
      <c r="C11" s="2"/>
      <c r="D11" s="2" t="s">
        <v>210</v>
      </c>
      <c r="E11" s="2" t="s">
        <v>212</v>
      </c>
      <c r="F11" s="2" t="s">
        <v>535</v>
      </c>
      <c r="G11" s="2"/>
      <c r="H11" s="2"/>
      <c r="K11" t="s">
        <v>535</v>
      </c>
    </row>
    <row r="12" spans="1:11" x14ac:dyDescent="0.3">
      <c r="A12" s="2">
        <v>10</v>
      </c>
      <c r="B12" s="2"/>
      <c r="C12" s="2"/>
      <c r="D12" s="2" t="s">
        <v>211</v>
      </c>
      <c r="E12" s="2" t="s">
        <v>211</v>
      </c>
      <c r="F12" s="2" t="s">
        <v>536</v>
      </c>
      <c r="G12" s="2"/>
      <c r="H12" s="2"/>
      <c r="K12" t="s">
        <v>78</v>
      </c>
    </row>
    <row r="13" spans="1:11" x14ac:dyDescent="0.3">
      <c r="A13" s="2">
        <v>11</v>
      </c>
      <c r="B13" s="2"/>
      <c r="C13" s="2"/>
      <c r="D13" s="2" t="s">
        <v>211</v>
      </c>
      <c r="E13" s="2" t="s">
        <v>352</v>
      </c>
      <c r="F13" s="2" t="s">
        <v>84</v>
      </c>
      <c r="G13" s="2"/>
      <c r="H13" s="2"/>
      <c r="K13" t="s">
        <v>435</v>
      </c>
    </row>
    <row r="14" spans="1:11" x14ac:dyDescent="0.3">
      <c r="A14" s="2">
        <v>12</v>
      </c>
      <c r="B14" s="2"/>
      <c r="C14" s="2"/>
      <c r="D14" s="2" t="s">
        <v>211</v>
      </c>
      <c r="E14" s="2" t="s">
        <v>212</v>
      </c>
      <c r="F14" s="2" t="s">
        <v>532</v>
      </c>
      <c r="G14" s="2"/>
      <c r="H14" s="2"/>
      <c r="K14" t="s">
        <v>434</v>
      </c>
    </row>
    <row r="15" spans="1:11" x14ac:dyDescent="0.3">
      <c r="A15" s="2">
        <v>13</v>
      </c>
      <c r="B15" s="2"/>
      <c r="C15" s="2"/>
      <c r="D15" s="2" t="s">
        <v>352</v>
      </c>
      <c r="E15" s="2" t="s">
        <v>352</v>
      </c>
      <c r="F15" s="2" t="s">
        <v>78</v>
      </c>
      <c r="G15" s="2"/>
      <c r="H15" s="2"/>
      <c r="K15" t="s">
        <v>539</v>
      </c>
    </row>
    <row r="16" spans="1:11" x14ac:dyDescent="0.3">
      <c r="A16" s="2">
        <v>14</v>
      </c>
      <c r="B16" s="2"/>
      <c r="C16" s="2"/>
      <c r="D16" s="2" t="s">
        <v>352</v>
      </c>
      <c r="E16" s="2" t="s">
        <v>212</v>
      </c>
      <c r="F16" s="2" t="s">
        <v>72</v>
      </c>
      <c r="G16" s="2"/>
      <c r="H16" s="2"/>
      <c r="K16" t="s">
        <v>540</v>
      </c>
    </row>
    <row r="17" spans="1:11" x14ac:dyDescent="0.3">
      <c r="A17" s="2">
        <v>15</v>
      </c>
      <c r="B17" s="2"/>
      <c r="C17" s="2"/>
      <c r="D17" s="2" t="s">
        <v>212</v>
      </c>
      <c r="E17" s="2" t="s">
        <v>212</v>
      </c>
      <c r="F17" s="2" t="s">
        <v>539</v>
      </c>
      <c r="G17" s="2"/>
      <c r="H17" s="2"/>
      <c r="K17" t="s">
        <v>83</v>
      </c>
    </row>
    <row r="18" spans="1:11" x14ac:dyDescent="0.3">
      <c r="K18" t="s">
        <v>84</v>
      </c>
    </row>
    <row r="19" spans="1:11" x14ac:dyDescent="0.3">
      <c r="K19" t="s">
        <v>191</v>
      </c>
    </row>
    <row r="20" spans="1:11" x14ac:dyDescent="0.3">
      <c r="B20" s="55"/>
      <c r="F20" s="55"/>
      <c r="K20" t="s">
        <v>536</v>
      </c>
    </row>
    <row r="21" spans="1:11" x14ac:dyDescent="0.3">
      <c r="B21" s="55"/>
      <c r="K21" t="s">
        <v>579</v>
      </c>
    </row>
    <row r="22" spans="1:11" x14ac:dyDescent="0.3">
      <c r="K22" t="s">
        <v>580</v>
      </c>
    </row>
    <row r="23" spans="1:11" x14ac:dyDescent="0.3">
      <c r="B23" s="55"/>
      <c r="C23" s="55"/>
      <c r="K23" t="s">
        <v>394</v>
      </c>
    </row>
    <row r="24" spans="1:11" x14ac:dyDescent="0.3">
      <c r="K24" t="s">
        <v>547</v>
      </c>
    </row>
    <row r="25" spans="1:11" x14ac:dyDescent="0.3">
      <c r="K25" t="s">
        <v>406</v>
      </c>
    </row>
    <row r="26" spans="1:11" x14ac:dyDescent="0.3">
      <c r="K26" t="s">
        <v>400</v>
      </c>
    </row>
    <row r="27" spans="1:11" x14ac:dyDescent="0.3">
      <c r="K27" t="s">
        <v>399</v>
      </c>
    </row>
    <row r="28" spans="1:11" x14ac:dyDescent="0.3">
      <c r="K28" t="s">
        <v>402</v>
      </c>
    </row>
    <row r="29" spans="1:11" x14ac:dyDescent="0.3">
      <c r="K29" t="s">
        <v>405</v>
      </c>
    </row>
    <row r="30" spans="1:11" x14ac:dyDescent="0.3">
      <c r="K30" t="s">
        <v>401</v>
      </c>
    </row>
    <row r="31" spans="1:11" x14ac:dyDescent="0.3">
      <c r="K31" t="s">
        <v>409</v>
      </c>
    </row>
    <row r="32" spans="1:11" x14ac:dyDescent="0.3">
      <c r="K32" t="s">
        <v>408</v>
      </c>
    </row>
    <row r="33" spans="11:11" x14ac:dyDescent="0.3">
      <c r="K33" t="s">
        <v>430</v>
      </c>
    </row>
    <row r="34" spans="11:11" x14ac:dyDescent="0.3">
      <c r="K34" t="s">
        <v>558</v>
      </c>
    </row>
    <row r="35" spans="11:11" x14ac:dyDescent="0.3">
      <c r="K35" t="s">
        <v>559</v>
      </c>
    </row>
    <row r="36" spans="11:11" x14ac:dyDescent="0.3">
      <c r="K36" t="s">
        <v>447</v>
      </c>
    </row>
    <row r="37" spans="11:11" x14ac:dyDescent="0.3">
      <c r="K37" t="s">
        <v>420</v>
      </c>
    </row>
    <row r="38" spans="11:11" x14ac:dyDescent="0.3">
      <c r="K38" t="s">
        <v>439</v>
      </c>
    </row>
    <row r="39" spans="11:11" x14ac:dyDescent="0.3">
      <c r="K39" t="s">
        <v>446</v>
      </c>
    </row>
    <row r="40" spans="11:11" x14ac:dyDescent="0.3">
      <c r="K40" t="s">
        <v>450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9"/>
  <sheetViews>
    <sheetView zoomScale="80" workbookViewId="0">
      <selection activeCell="J32" sqref="J32"/>
    </sheetView>
  </sheetViews>
  <sheetFormatPr defaultRowHeight="16.5" x14ac:dyDescent="0.3"/>
  <cols>
    <col min="5" max="5" width="10.75" customWidth="1"/>
    <col min="6" max="6" width="12.625" customWidth="1"/>
    <col min="7" max="7" width="12" customWidth="1"/>
    <col min="8" max="8" width="12.625" customWidth="1"/>
    <col min="9" max="9" width="8.375" customWidth="1"/>
    <col min="10" max="10" width="17" bestFit="1" customWidth="1"/>
    <col min="11" max="12" width="14.375" customWidth="1"/>
    <col min="13" max="13" width="37" customWidth="1"/>
    <col min="14" max="14" width="14.25" customWidth="1"/>
  </cols>
  <sheetData>
    <row r="2" spans="1:22" x14ac:dyDescent="0.3">
      <c r="D2" s="16"/>
      <c r="E2" s="16"/>
      <c r="F2" s="16"/>
      <c r="G2" s="16" t="s">
        <v>287</v>
      </c>
      <c r="H2" s="16" t="s">
        <v>298</v>
      </c>
      <c r="I2" s="16"/>
      <c r="J2" s="16"/>
      <c r="K2" s="16"/>
      <c r="L2" s="16"/>
      <c r="P2" t="s">
        <v>280</v>
      </c>
      <c r="T2" t="s">
        <v>188</v>
      </c>
    </row>
    <row r="3" spans="1:22" x14ac:dyDescent="0.3">
      <c r="A3" s="2" t="s">
        <v>233</v>
      </c>
      <c r="B3" s="2" t="s">
        <v>271</v>
      </c>
      <c r="C3" s="2" t="s">
        <v>268</v>
      </c>
      <c r="D3" s="2" t="s">
        <v>272</v>
      </c>
      <c r="E3" s="2" t="s">
        <v>277</v>
      </c>
      <c r="F3" s="2" t="s">
        <v>285</v>
      </c>
      <c r="G3" s="2" t="s">
        <v>286</v>
      </c>
      <c r="H3" s="2" t="s">
        <v>188</v>
      </c>
      <c r="I3" s="2" t="s">
        <v>273</v>
      </c>
      <c r="J3" s="2" t="s">
        <v>289</v>
      </c>
      <c r="K3" s="2" t="s">
        <v>278</v>
      </c>
      <c r="L3" s="2" t="s">
        <v>302</v>
      </c>
      <c r="M3" s="2" t="s">
        <v>274</v>
      </c>
      <c r="N3" s="2" t="s">
        <v>337</v>
      </c>
      <c r="P3" t="s">
        <v>233</v>
      </c>
      <c r="Q3" t="s">
        <v>273</v>
      </c>
      <c r="R3" t="s">
        <v>281</v>
      </c>
      <c r="T3" t="s">
        <v>233</v>
      </c>
      <c r="U3" t="s">
        <v>290</v>
      </c>
      <c r="V3" t="s">
        <v>291</v>
      </c>
    </row>
    <row r="4" spans="1:22" x14ac:dyDescent="0.3">
      <c r="A4" s="2">
        <v>1</v>
      </c>
      <c r="B4" s="2" t="s">
        <v>33</v>
      </c>
      <c r="C4" s="2" t="s">
        <v>269</v>
      </c>
      <c r="D4" s="2">
        <v>5</v>
      </c>
      <c r="E4" s="2">
        <v>1.5</v>
      </c>
      <c r="F4" s="2">
        <v>3</v>
      </c>
      <c r="G4" s="2">
        <v>8</v>
      </c>
      <c r="H4" s="2">
        <v>-1</v>
      </c>
      <c r="I4" s="2">
        <v>-1</v>
      </c>
      <c r="J4" s="2">
        <v>0</v>
      </c>
      <c r="K4" s="2">
        <v>1</v>
      </c>
      <c r="L4" s="2" t="s">
        <v>303</v>
      </c>
      <c r="M4" s="4" t="s">
        <v>275</v>
      </c>
      <c r="N4" s="4"/>
      <c r="P4">
        <v>1</v>
      </c>
      <c r="Q4">
        <v>-1</v>
      </c>
      <c r="R4" t="s">
        <v>282</v>
      </c>
      <c r="T4">
        <v>1</v>
      </c>
      <c r="U4">
        <v>-1</v>
      </c>
      <c r="V4" t="s">
        <v>292</v>
      </c>
    </row>
    <row r="5" spans="1:22" x14ac:dyDescent="0.3">
      <c r="A5" s="2">
        <v>2</v>
      </c>
      <c r="B5" s="2" t="s">
        <v>33</v>
      </c>
      <c r="C5" s="2" t="s">
        <v>270</v>
      </c>
      <c r="D5" s="2">
        <v>4</v>
      </c>
      <c r="E5" s="2">
        <v>3</v>
      </c>
      <c r="F5" s="2">
        <v>2</v>
      </c>
      <c r="G5" s="2">
        <v>3</v>
      </c>
      <c r="H5" s="2">
        <v>2</v>
      </c>
      <c r="I5" s="2">
        <v>-1</v>
      </c>
      <c r="J5" s="2">
        <v>0</v>
      </c>
      <c r="K5" s="2">
        <v>1</v>
      </c>
      <c r="L5" s="2" t="s">
        <v>304</v>
      </c>
      <c r="M5" s="4" t="s">
        <v>299</v>
      </c>
      <c r="N5" s="4"/>
      <c r="P5">
        <v>2</v>
      </c>
      <c r="Q5">
        <v>0</v>
      </c>
      <c r="R5">
        <v>0</v>
      </c>
      <c r="T5">
        <v>2</v>
      </c>
      <c r="U5">
        <v>0</v>
      </c>
      <c r="V5" t="s">
        <v>293</v>
      </c>
    </row>
    <row r="6" spans="1:22" x14ac:dyDescent="0.3">
      <c r="A6" s="2">
        <v>3</v>
      </c>
      <c r="B6" s="2" t="s">
        <v>36</v>
      </c>
      <c r="C6" s="2" t="s">
        <v>269</v>
      </c>
      <c r="D6" s="2">
        <v>6</v>
      </c>
      <c r="E6" s="2">
        <v>3</v>
      </c>
      <c r="F6" s="2">
        <v>0.5</v>
      </c>
      <c r="G6" s="2">
        <v>5</v>
      </c>
      <c r="H6" s="2">
        <v>0</v>
      </c>
      <c r="I6" s="2">
        <v>2</v>
      </c>
      <c r="J6" s="2">
        <v>0</v>
      </c>
      <c r="K6" s="2">
        <v>1</v>
      </c>
      <c r="L6" s="2" t="s">
        <v>304</v>
      </c>
      <c r="M6" s="4" t="s">
        <v>284</v>
      </c>
      <c r="N6" s="4"/>
      <c r="P6">
        <v>3</v>
      </c>
      <c r="Q6">
        <v>1</v>
      </c>
      <c r="R6">
        <v>1</v>
      </c>
      <c r="T6">
        <v>3</v>
      </c>
      <c r="U6">
        <v>1</v>
      </c>
      <c r="V6">
        <v>1</v>
      </c>
    </row>
    <row r="7" spans="1:22" x14ac:dyDescent="0.3">
      <c r="A7" s="2">
        <v>4</v>
      </c>
      <c r="B7" s="2" t="s">
        <v>36</v>
      </c>
      <c r="C7" s="2" t="s">
        <v>270</v>
      </c>
      <c r="D7" s="2">
        <v>3</v>
      </c>
      <c r="E7" s="2">
        <v>1.2</v>
      </c>
      <c r="F7" s="2">
        <v>1</v>
      </c>
      <c r="G7" s="2">
        <v>0</v>
      </c>
      <c r="H7" s="2">
        <v>4</v>
      </c>
      <c r="I7" s="2">
        <v>0</v>
      </c>
      <c r="J7" s="2">
        <v>0</v>
      </c>
      <c r="K7" s="2">
        <v>1</v>
      </c>
      <c r="L7" s="2" t="s">
        <v>304</v>
      </c>
      <c r="M7" s="4" t="s">
        <v>283</v>
      </c>
      <c r="N7" s="4"/>
      <c r="P7">
        <v>4</v>
      </c>
      <c r="Q7">
        <v>2</v>
      </c>
      <c r="R7">
        <v>2</v>
      </c>
      <c r="T7">
        <v>4</v>
      </c>
      <c r="U7">
        <v>2</v>
      </c>
      <c r="V7">
        <v>2</v>
      </c>
    </row>
    <row r="8" spans="1:22" x14ac:dyDescent="0.3">
      <c r="A8" s="2">
        <v>5</v>
      </c>
      <c r="B8" s="2" t="s">
        <v>35</v>
      </c>
      <c r="C8" s="2" t="s">
        <v>269</v>
      </c>
      <c r="D8" s="2">
        <v>3</v>
      </c>
      <c r="E8" s="2">
        <v>1</v>
      </c>
      <c r="F8" s="2">
        <v>2</v>
      </c>
      <c r="G8" s="2">
        <v>5</v>
      </c>
      <c r="H8" s="2">
        <v>-1</v>
      </c>
      <c r="I8" s="2">
        <v>-1</v>
      </c>
      <c r="J8" s="2">
        <v>0</v>
      </c>
      <c r="K8" s="2">
        <v>1</v>
      </c>
      <c r="L8" s="2" t="s">
        <v>303</v>
      </c>
      <c r="M8" s="4" t="s">
        <v>305</v>
      </c>
      <c r="N8" s="4"/>
      <c r="P8">
        <v>5</v>
      </c>
      <c r="Q8">
        <v>3</v>
      </c>
      <c r="R8">
        <v>3</v>
      </c>
      <c r="T8">
        <v>5</v>
      </c>
      <c r="U8">
        <v>3</v>
      </c>
      <c r="V8">
        <v>3</v>
      </c>
    </row>
    <row r="9" spans="1:22" x14ac:dyDescent="0.3">
      <c r="A9" s="2">
        <v>6</v>
      </c>
      <c r="B9" s="2" t="s">
        <v>35</v>
      </c>
      <c r="C9" s="2" t="s">
        <v>270</v>
      </c>
      <c r="D9" s="2">
        <v>2</v>
      </c>
      <c r="E9" s="2">
        <v>1</v>
      </c>
      <c r="F9" s="2">
        <v>1</v>
      </c>
      <c r="G9" s="2">
        <v>1</v>
      </c>
      <c r="H9" s="2">
        <v>5</v>
      </c>
      <c r="I9" s="2">
        <v>0</v>
      </c>
      <c r="J9" s="2">
        <v>0</v>
      </c>
      <c r="K9" s="2">
        <v>1</v>
      </c>
      <c r="L9" s="2" t="s">
        <v>304</v>
      </c>
      <c r="M9" s="4" t="s">
        <v>279</v>
      </c>
      <c r="N9" s="4"/>
      <c r="P9">
        <v>6</v>
      </c>
      <c r="Q9">
        <v>4</v>
      </c>
      <c r="R9">
        <v>4</v>
      </c>
      <c r="T9">
        <v>6</v>
      </c>
      <c r="U9">
        <v>4</v>
      </c>
      <c r="V9">
        <v>4</v>
      </c>
    </row>
    <row r="10" spans="1:22" x14ac:dyDescent="0.3">
      <c r="A10" s="2">
        <v>7</v>
      </c>
      <c r="B10" s="2" t="s">
        <v>37</v>
      </c>
      <c r="C10" s="2" t="s">
        <v>269</v>
      </c>
      <c r="D10" s="2">
        <v>6</v>
      </c>
      <c r="E10" s="2">
        <v>1.5</v>
      </c>
      <c r="F10" s="2">
        <v>3</v>
      </c>
      <c r="G10" s="2">
        <v>7</v>
      </c>
      <c r="H10" s="2">
        <v>-1</v>
      </c>
      <c r="I10" s="2">
        <v>-1</v>
      </c>
      <c r="J10" s="2">
        <v>0</v>
      </c>
      <c r="K10" s="2">
        <v>1</v>
      </c>
      <c r="L10" s="2" t="s">
        <v>303</v>
      </c>
      <c r="M10" s="4" t="s">
        <v>296</v>
      </c>
      <c r="N10" s="4"/>
      <c r="P10">
        <v>7</v>
      </c>
      <c r="Q10">
        <v>5</v>
      </c>
      <c r="R10">
        <v>5</v>
      </c>
      <c r="T10">
        <v>7</v>
      </c>
      <c r="U10">
        <v>5</v>
      </c>
      <c r="V10">
        <v>5</v>
      </c>
    </row>
    <row r="11" spans="1:22" x14ac:dyDescent="0.3">
      <c r="A11" s="2">
        <v>8</v>
      </c>
      <c r="B11" s="2" t="s">
        <v>37</v>
      </c>
      <c r="C11" s="2" t="s">
        <v>270</v>
      </c>
      <c r="D11" s="2">
        <v>5</v>
      </c>
      <c r="E11" s="2">
        <v>1.5</v>
      </c>
      <c r="F11" s="2">
        <v>3</v>
      </c>
      <c r="G11" s="2">
        <v>6</v>
      </c>
      <c r="H11" s="2">
        <v>-1</v>
      </c>
      <c r="I11" s="2">
        <v>-1</v>
      </c>
      <c r="J11" s="2">
        <v>0</v>
      </c>
      <c r="K11" s="2">
        <v>1</v>
      </c>
      <c r="L11" s="2" t="s">
        <v>303</v>
      </c>
      <c r="M11" s="4" t="s">
        <v>297</v>
      </c>
      <c r="N11" s="4"/>
    </row>
    <row r="12" spans="1:22" x14ac:dyDescent="0.3">
      <c r="A12" s="2">
        <v>9</v>
      </c>
      <c r="B12" s="2" t="s">
        <v>34</v>
      </c>
      <c r="C12" s="2" t="s">
        <v>269</v>
      </c>
      <c r="D12" s="2">
        <v>15</v>
      </c>
      <c r="E12" s="2">
        <v>5</v>
      </c>
      <c r="F12" s="2">
        <v>4</v>
      </c>
      <c r="G12" s="2">
        <v>7</v>
      </c>
      <c r="H12" s="2">
        <v>-1</v>
      </c>
      <c r="I12" s="2">
        <v>-1</v>
      </c>
      <c r="J12" s="2">
        <v>0</v>
      </c>
      <c r="K12" s="2">
        <v>1</v>
      </c>
      <c r="L12" s="2" t="s">
        <v>304</v>
      </c>
      <c r="M12" s="4" t="s">
        <v>294</v>
      </c>
      <c r="N12" s="4"/>
    </row>
    <row r="13" spans="1:22" x14ac:dyDescent="0.3">
      <c r="A13" s="2">
        <v>10</v>
      </c>
      <c r="B13" s="2" t="s">
        <v>34</v>
      </c>
      <c r="C13" s="2" t="s">
        <v>270</v>
      </c>
      <c r="D13" s="2">
        <v>7</v>
      </c>
      <c r="E13" s="2">
        <v>3</v>
      </c>
      <c r="F13" s="2">
        <v>2</v>
      </c>
      <c r="G13" s="2">
        <v>4</v>
      </c>
      <c r="H13" s="2">
        <v>2</v>
      </c>
      <c r="I13" s="2">
        <v>1</v>
      </c>
      <c r="J13" s="2">
        <v>0</v>
      </c>
      <c r="K13" s="2">
        <v>1</v>
      </c>
      <c r="L13" s="2" t="s">
        <v>304</v>
      </c>
      <c r="M13" s="4" t="s">
        <v>301</v>
      </c>
      <c r="N13" s="4"/>
    </row>
    <row r="14" spans="1:22" x14ac:dyDescent="0.3">
      <c r="A14" s="2">
        <v>11</v>
      </c>
      <c r="B14" s="2" t="s">
        <v>39</v>
      </c>
      <c r="C14" s="2" t="s">
        <v>269</v>
      </c>
      <c r="D14" s="2">
        <v>7</v>
      </c>
      <c r="E14" s="2">
        <v>2</v>
      </c>
      <c r="F14" s="2"/>
      <c r="G14" s="2">
        <v>8</v>
      </c>
      <c r="H14" s="2">
        <v>-1</v>
      </c>
      <c r="I14" s="2">
        <v>-1</v>
      </c>
      <c r="J14" s="2">
        <v>0</v>
      </c>
      <c r="K14" s="2">
        <v>1</v>
      </c>
      <c r="L14" s="2" t="s">
        <v>303</v>
      </c>
      <c r="M14" s="4" t="s">
        <v>295</v>
      </c>
      <c r="N14" s="4"/>
    </row>
    <row r="15" spans="1:22" x14ac:dyDescent="0.3">
      <c r="A15" s="2">
        <v>12</v>
      </c>
      <c r="B15" s="2" t="s">
        <v>39</v>
      </c>
      <c r="C15" s="2" t="s">
        <v>270</v>
      </c>
      <c r="D15" s="2">
        <v>6</v>
      </c>
      <c r="E15" s="2">
        <v>2</v>
      </c>
      <c r="F15" s="2">
        <v>3</v>
      </c>
      <c r="G15" s="2">
        <v>2</v>
      </c>
      <c r="H15" s="2">
        <v>3</v>
      </c>
      <c r="I15" s="2">
        <v>0</v>
      </c>
      <c r="J15" s="2">
        <v>1</v>
      </c>
      <c r="K15" s="2">
        <v>1</v>
      </c>
      <c r="L15" s="2" t="s">
        <v>304</v>
      </c>
      <c r="M15" s="4" t="s">
        <v>340</v>
      </c>
      <c r="N15" s="4"/>
    </row>
    <row r="16" spans="1:22" x14ac:dyDescent="0.3">
      <c r="A16" s="2">
        <v>13</v>
      </c>
      <c r="B16" s="2" t="s">
        <v>38</v>
      </c>
      <c r="C16" s="2" t="s">
        <v>269</v>
      </c>
      <c r="D16" s="2">
        <v>4</v>
      </c>
      <c r="E16" s="2">
        <v>3</v>
      </c>
      <c r="F16" s="2">
        <v>2</v>
      </c>
      <c r="G16" s="2">
        <v>5</v>
      </c>
      <c r="H16" s="2">
        <v>2</v>
      </c>
      <c r="I16" s="2">
        <v>-1</v>
      </c>
      <c r="J16" s="2">
        <v>0</v>
      </c>
      <c r="K16" s="2">
        <v>1</v>
      </c>
      <c r="L16" s="2" t="s">
        <v>304</v>
      </c>
      <c r="M16" s="17" t="s">
        <v>339</v>
      </c>
      <c r="N16" s="4"/>
    </row>
    <row r="17" spans="1:16" x14ac:dyDescent="0.3">
      <c r="A17" s="2">
        <v>14</v>
      </c>
      <c r="B17" s="2" t="s">
        <v>38</v>
      </c>
      <c r="C17" s="2" t="s">
        <v>270</v>
      </c>
      <c r="D17" s="2">
        <v>3</v>
      </c>
      <c r="E17" s="2">
        <v>0</v>
      </c>
      <c r="F17" s="2">
        <v>2</v>
      </c>
      <c r="G17" s="2">
        <v>6</v>
      </c>
      <c r="H17" s="2">
        <v>-1</v>
      </c>
      <c r="I17" s="2">
        <v>-1</v>
      </c>
      <c r="J17" s="2">
        <v>0</v>
      </c>
      <c r="K17" s="2">
        <v>1</v>
      </c>
      <c r="L17" s="2" t="s">
        <v>303</v>
      </c>
      <c r="M17" s="4" t="s">
        <v>288</v>
      </c>
      <c r="N17" s="4"/>
    </row>
    <row r="18" spans="1:16" x14ac:dyDescent="0.3">
      <c r="J18" t="s">
        <v>338</v>
      </c>
    </row>
    <row r="19" spans="1:16" x14ac:dyDescent="0.3">
      <c r="K19" t="s">
        <v>303</v>
      </c>
      <c r="L19">
        <f>COUNTIF($L$4:$L$17,$K$19)</f>
        <v>6</v>
      </c>
    </row>
    <row r="20" spans="1:16" x14ac:dyDescent="0.3">
      <c r="A20" s="68" t="s">
        <v>611</v>
      </c>
      <c r="B20" s="68"/>
      <c r="C20">
        <v>6</v>
      </c>
      <c r="K20" t="s">
        <v>304</v>
      </c>
      <c r="L20">
        <f>COUNTIF($L$4:$L$17,$K$20)</f>
        <v>8</v>
      </c>
    </row>
    <row r="21" spans="1:16" x14ac:dyDescent="0.3">
      <c r="A21" s="2" t="s">
        <v>19</v>
      </c>
      <c r="B21" s="2" t="s">
        <v>271</v>
      </c>
      <c r="C21" s="2" t="s">
        <v>204</v>
      </c>
      <c r="D21" s="2" t="s">
        <v>206</v>
      </c>
      <c r="E21" s="2" t="s">
        <v>207</v>
      </c>
      <c r="F21" s="2" t="s">
        <v>213</v>
      </c>
      <c r="G21" s="2" t="s">
        <v>215</v>
      </c>
      <c r="H21" s="2" t="s">
        <v>214</v>
      </c>
      <c r="I21" s="2" t="s">
        <v>354</v>
      </c>
      <c r="J21" s="48" t="s">
        <v>605</v>
      </c>
      <c r="K21" s="48" t="s">
        <v>612</v>
      </c>
      <c r="M21" t="s">
        <v>204</v>
      </c>
      <c r="N21">
        <f>COUNTIF(표11[특화],$M21)</f>
        <v>12</v>
      </c>
      <c r="P21">
        <v>18</v>
      </c>
    </row>
    <row r="22" spans="1:16" x14ac:dyDescent="0.3">
      <c r="A22" s="2">
        <v>1</v>
      </c>
      <c r="B22" s="2" t="s">
        <v>33</v>
      </c>
      <c r="C22" s="2">
        <v>4</v>
      </c>
      <c r="D22" s="2">
        <v>0</v>
      </c>
      <c r="E22" s="2">
        <v>2</v>
      </c>
      <c r="F22" s="2">
        <v>0</v>
      </c>
      <c r="G22" s="2">
        <v>0</v>
      </c>
      <c r="H22" s="2">
        <v>0</v>
      </c>
      <c r="I22" s="2">
        <v>0</v>
      </c>
      <c r="J22" s="4"/>
      <c r="K22" s="2">
        <f>SUM(표13_18[[#This Row],[평타]:[체력]])</f>
        <v>6</v>
      </c>
      <c r="M22" t="s">
        <v>206</v>
      </c>
      <c r="N22">
        <f>COUNTIF(표11[특화],$M22)</f>
        <v>10</v>
      </c>
      <c r="P22">
        <v>15</v>
      </c>
    </row>
    <row r="23" spans="1:16" x14ac:dyDescent="0.3">
      <c r="A23" s="2">
        <v>2</v>
      </c>
      <c r="B23" s="2" t="s">
        <v>36</v>
      </c>
      <c r="C23" s="2">
        <v>1</v>
      </c>
      <c r="D23" s="2">
        <v>4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4"/>
      <c r="K23" s="2">
        <f>SUM(표13_18[[#This Row],[평타]:[체력]])</f>
        <v>6</v>
      </c>
      <c r="M23" t="s">
        <v>207</v>
      </c>
      <c r="N23">
        <f>COUNTIF(표11[특화],$M23)</f>
        <v>12</v>
      </c>
      <c r="P23">
        <v>18</v>
      </c>
    </row>
    <row r="24" spans="1:16" x14ac:dyDescent="0.3">
      <c r="A24" s="2">
        <v>3</v>
      </c>
      <c r="B24" s="2" t="s">
        <v>35</v>
      </c>
      <c r="C24" s="2">
        <v>1</v>
      </c>
      <c r="D24" s="2">
        <v>0</v>
      </c>
      <c r="E24" s="2">
        <v>1</v>
      </c>
      <c r="F24" s="2">
        <v>0</v>
      </c>
      <c r="G24" s="2">
        <v>4</v>
      </c>
      <c r="H24" s="2">
        <v>0</v>
      </c>
      <c r="I24" s="2">
        <v>0</v>
      </c>
      <c r="J24" s="4"/>
      <c r="K24" s="2">
        <f>SUM(표13_18[[#This Row],[평타]:[체력]])</f>
        <v>6</v>
      </c>
      <c r="M24" t="s">
        <v>213</v>
      </c>
      <c r="N24">
        <f>COUNTIF(표11[특화],$M24)</f>
        <v>10</v>
      </c>
      <c r="P24">
        <v>15</v>
      </c>
    </row>
    <row r="25" spans="1:16" x14ac:dyDescent="0.3">
      <c r="A25" s="2">
        <v>4</v>
      </c>
      <c r="B25" s="2" t="s">
        <v>37</v>
      </c>
      <c r="C25" s="2">
        <v>0</v>
      </c>
      <c r="D25" s="2">
        <v>0</v>
      </c>
      <c r="E25" s="2">
        <v>3</v>
      </c>
      <c r="F25" s="2">
        <v>3</v>
      </c>
      <c r="G25" s="2">
        <v>0</v>
      </c>
      <c r="H25" s="2">
        <v>0</v>
      </c>
      <c r="I25" s="2">
        <v>0</v>
      </c>
      <c r="J25" s="4"/>
      <c r="K25" s="2">
        <f>SUM(표13_18[[#This Row],[평타]:[체력]])</f>
        <v>6</v>
      </c>
      <c r="M25" t="s">
        <v>215</v>
      </c>
      <c r="N25">
        <f>COUNTIF(표11[특화],$M25)</f>
        <v>10</v>
      </c>
      <c r="P25">
        <v>15</v>
      </c>
    </row>
    <row r="26" spans="1:16" x14ac:dyDescent="0.3">
      <c r="A26" s="2">
        <v>5</v>
      </c>
      <c r="B26" s="2" t="s">
        <v>34</v>
      </c>
      <c r="C26" s="2">
        <v>1</v>
      </c>
      <c r="D26" s="2">
        <v>3</v>
      </c>
      <c r="E26" s="2">
        <v>0</v>
      </c>
      <c r="F26" s="2">
        <v>0</v>
      </c>
      <c r="G26" s="2">
        <v>0</v>
      </c>
      <c r="H26" s="2">
        <v>2</v>
      </c>
      <c r="I26" s="2">
        <v>0</v>
      </c>
      <c r="J26" s="4"/>
      <c r="K26" s="2">
        <f>SUM(표13_18[[#This Row],[평타]:[체력]])</f>
        <v>6</v>
      </c>
      <c r="M26" t="s">
        <v>214</v>
      </c>
      <c r="N26">
        <f>COUNTIF(표11[특화],$M26)</f>
        <v>6</v>
      </c>
      <c r="P26">
        <v>9</v>
      </c>
    </row>
    <row r="27" spans="1:16" x14ac:dyDescent="0.3">
      <c r="A27" s="2">
        <v>6</v>
      </c>
      <c r="B27" s="2" t="s">
        <v>39</v>
      </c>
      <c r="C27" s="2">
        <v>1</v>
      </c>
      <c r="D27" s="2">
        <v>0</v>
      </c>
      <c r="E27" s="2">
        <v>1</v>
      </c>
      <c r="F27" s="2">
        <v>4</v>
      </c>
      <c r="G27" s="2">
        <v>0</v>
      </c>
      <c r="H27" s="2">
        <v>0</v>
      </c>
      <c r="I27" s="2">
        <v>0</v>
      </c>
      <c r="J27" s="4"/>
      <c r="K27" s="2">
        <f>SUM(표13_18[[#This Row],[평타]:[체력]])</f>
        <v>6</v>
      </c>
      <c r="M27" t="s">
        <v>354</v>
      </c>
      <c r="N27">
        <f>COUNTIF(표11[특화],$M27)</f>
        <v>6</v>
      </c>
      <c r="P27">
        <v>9</v>
      </c>
    </row>
    <row r="28" spans="1:16" x14ac:dyDescent="0.3">
      <c r="A28" s="2">
        <v>7</v>
      </c>
      <c r="B28" s="2" t="s">
        <v>38</v>
      </c>
      <c r="C28" s="2">
        <v>0</v>
      </c>
      <c r="D28" s="2">
        <v>0</v>
      </c>
      <c r="E28" s="2">
        <v>0</v>
      </c>
      <c r="F28" s="2">
        <v>0</v>
      </c>
      <c r="G28" s="2">
        <v>2</v>
      </c>
      <c r="H28" s="2">
        <v>1</v>
      </c>
      <c r="I28" s="2">
        <v>3</v>
      </c>
      <c r="J28" s="4"/>
      <c r="K28" s="2">
        <f>SUM(표13_18[[#This Row],[평타]:[체력]])</f>
        <v>6</v>
      </c>
    </row>
    <row r="29" spans="1:16" x14ac:dyDescent="0.3">
      <c r="C29">
        <f>SUM(표13_18[평타])</f>
        <v>8</v>
      </c>
      <c r="D29">
        <f>SUM(표13_18[스킬])</f>
        <v>7</v>
      </c>
      <c r="E29">
        <f>SUM(표13_18[스왑])</f>
        <v>7</v>
      </c>
      <c r="F29">
        <f>SUM(표13_18[데미지])</f>
        <v>7</v>
      </c>
      <c r="G29">
        <f>SUM(표13_18[유틸])</f>
        <v>7</v>
      </c>
      <c r="H29">
        <f>SUM(표13_18[소환])</f>
        <v>3</v>
      </c>
      <c r="I29">
        <f>SUM(표13_18[체력])</f>
        <v>3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Sheet1</vt:lpstr>
      <vt:lpstr>개요</vt:lpstr>
      <vt:lpstr>Lobby_UG</vt:lpstr>
      <vt:lpstr>Player_Class</vt:lpstr>
      <vt:lpstr>Perk</vt:lpstr>
      <vt:lpstr>계산기</vt:lpstr>
      <vt:lpstr>Perk_List</vt:lpstr>
      <vt:lpstr>Synergy</vt:lpstr>
      <vt:lpstr>Weapon</vt:lpstr>
      <vt:lpstr>UG</vt:lpstr>
      <vt:lpstr>Boss Acce</vt:lpstr>
      <vt:lpstr>Enemy</vt:lpstr>
      <vt:lpstr>Wave</vt:lpstr>
      <vt:lpstr>Player_NeedExp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wbsrl3532</dc:creator>
  <cp:lastModifiedBy>admin</cp:lastModifiedBy>
  <cp:revision>3</cp:revision>
  <dcterms:modified xsi:type="dcterms:W3CDTF">2023-04-03T00:43:35Z</dcterms:modified>
  <cp:version>9.104.151.49087</cp:version>
</cp:coreProperties>
</file>