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Sheet1!$D$12:$E$26</definedName>
    <definedName name="_xlnm.Print_Area" localSheetId="0">Sheet1!$A$1:$J$50</definedName>
    <definedName name="Z_F606BB3D_7C6A_4121_BBB2_81D0E6C4A710_.wvu.PrintArea" localSheetId="0" hidden="1">Sheet1!$A$1:$J$50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/>
  <c r="I39" s="1"/>
  <c r="H24"/>
  <c r="J24"/>
  <c r="L24"/>
  <c r="H25"/>
  <c r="J25"/>
  <c r="L25"/>
  <c r="H26"/>
  <c r="J26"/>
  <c r="L26"/>
  <c r="G43"/>
  <c r="I43" s="1"/>
  <c r="G42"/>
  <c r="I42" s="1"/>
  <c r="D27"/>
  <c r="G44"/>
  <c r="I44" s="1"/>
  <c r="G41"/>
  <c r="I41" s="1"/>
  <c r="G40"/>
  <c r="I40" s="1"/>
  <c r="G38"/>
  <c r="I38" s="1"/>
  <c r="G37"/>
  <c r="I37" s="1"/>
  <c r="G36"/>
  <c r="I36" s="1"/>
  <c r="G35"/>
  <c r="I35" s="1"/>
  <c r="G34"/>
  <c r="I34" s="1"/>
  <c r="G33"/>
  <c r="I33" s="1"/>
  <c r="G32"/>
  <c r="I32" s="1"/>
  <c r="F28"/>
  <c r="E28"/>
  <c r="J27"/>
  <c r="F27"/>
  <c r="E27"/>
  <c r="L23"/>
  <c r="J23"/>
  <c r="H23"/>
  <c r="L22"/>
  <c r="J22"/>
  <c r="H22"/>
  <c r="L21"/>
  <c r="D28" s="1"/>
  <c r="J21"/>
  <c r="H21"/>
  <c r="L20"/>
  <c r="H20"/>
  <c r="J20" s="1"/>
  <c r="L19"/>
  <c r="H19"/>
  <c r="J19" s="1"/>
  <c r="L18"/>
  <c r="H18"/>
  <c r="J18" s="1"/>
  <c r="L17"/>
  <c r="H17"/>
  <c r="J17" s="1"/>
  <c r="L16"/>
  <c r="H16"/>
  <c r="J16" s="1"/>
  <c r="L15"/>
  <c r="H15"/>
  <c r="J15" s="1"/>
  <c r="L14"/>
  <c r="J14"/>
  <c r="L13"/>
  <c r="J13"/>
  <c r="H13"/>
  <c r="L12"/>
  <c r="J12"/>
  <c r="I45" l="1"/>
  <c r="H28"/>
  <c r="J28"/>
</calcChain>
</file>

<file path=xl/sharedStrings.xml><?xml version="1.0" encoding="utf-8"?>
<sst xmlns="http://schemas.openxmlformats.org/spreadsheetml/2006/main" count="88" uniqueCount="65">
  <si>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</si>
  <si>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</si>
  <si>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</si>
  <si>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</si>
  <si>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</si>
  <si>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</si>
  <si>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</si>
  <si>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</si>
  <si>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</si>
  <si>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</si>
  <si>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</si>
  <si>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</si>
  <si>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</si>
  <si>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</si>
  <si>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</si>
  <si>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</si>
  <si>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</si>
  <si>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</si>
  <si>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</si>
  <si>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</si>
  <si>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</si>
  <si>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</si>
  <si>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</si>
  <si>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</si>
  <si>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</si>
  <si>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</si>
  <si>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Created By</t>
  </si>
  <si>
    <t>Authorised By</t>
  </si>
  <si>
    <t>Approved BY</t>
  </si>
  <si>
    <t>Pawan Kumar</t>
  </si>
  <si>
    <t>Janmay Raskapoor</t>
  </si>
  <si>
    <t>SUM(VLOOKUP("American", 'Part' $D$2:$E$27,{2}, FALSE))</t>
  </si>
  <si>
    <t>Work Order # 151</t>
  </si>
  <si>
    <t>+91-9825198384</t>
  </si>
  <si>
    <t>Dr. Harshul Parekh</t>
  </si>
  <si>
    <t>B-1701, Casa Riva, Opp. Pal RTO, Adajan, Surat</t>
  </si>
  <si>
    <t>Living Room</t>
  </si>
  <si>
    <t>American</t>
  </si>
  <si>
    <t>Dinning Room</t>
  </si>
  <si>
    <t>Master Room</t>
  </si>
  <si>
    <t>Grandparents Room</t>
  </si>
  <si>
    <t>Meet's Room</t>
  </si>
  <si>
    <t>Shruti's Room</t>
  </si>
  <si>
    <t>Temple</t>
  </si>
  <si>
    <t>Roller</t>
  </si>
  <si>
    <t>No</t>
  </si>
  <si>
    <t>Broken Twill # 09</t>
  </si>
  <si>
    <t>Natural Sheer 1 # 10</t>
  </si>
  <si>
    <t>15</t>
  </si>
  <si>
    <t>Accord Plain-2 # 511</t>
  </si>
  <si>
    <t>11</t>
  </si>
  <si>
    <t>Checkmate # 23 / 25</t>
  </si>
  <si>
    <t>09</t>
  </si>
  <si>
    <t>22</t>
  </si>
  <si>
    <t>New Forest # 9507/08</t>
  </si>
  <si>
    <t>Foresta # 12</t>
  </si>
  <si>
    <t>Design to Be Given</t>
  </si>
  <si>
    <t>06</t>
  </si>
  <si>
    <t>Checkmate # 23/25</t>
  </si>
  <si>
    <t>Aluminum Chanel</t>
  </si>
  <si>
    <t>Curtain Motor</t>
  </si>
  <si>
    <t>Motorized Chanel</t>
  </si>
  <si>
    <t>American Stitching</t>
  </si>
  <si>
    <t>Fitting Charges</t>
  </si>
  <si>
    <t>Desinger Roller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</si>
</sst>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6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0" fontId="7" fillId="2" borderId="12" xfId="0" applyFont="1" applyFill="1" applyBorder="1" applyAlignment="1">
      <alignment horizontal="right" vertical="center"/>
    </xf>
    <xf numFmtId="0" fontId="7" fillId="2" borderId="24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675861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47</xdr:row>
      <xdr:rowOff>165652</xdr:rowOff>
    </xdr:from>
    <xdr:to>
      <xdr:col>9</xdr:col>
      <xdr:colOff>248479</xdr:colOff>
      <xdr:row>50</xdr:row>
      <xdr:rowOff>91109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620" y="9204325"/>
          <a:ext cx="1158240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0"/>
  <sheetViews>
    <sheetView showGridLines="0" tabSelected="1" topLeftCell="A16" zoomScale="115" zoomScaleNormal="115" zoomScaleSheetLayoutView="40" workbookViewId="0">
      <selection activeCell="E35" sqref="E35"/>
    </sheetView>
  </sheetViews>
  <sheetFormatPr defaultColWidth="9" defaultRowHeight="15"/>
  <cols>
    <col min="1" max="1" width="8.7109375" style="2" customWidth="1"/>
    <col min="2" max="2" width="9" style="2"/>
    <col min="3" max="3" width="12.140625" style="2" customWidth="1"/>
    <col min="4" max="4" width="10" style="2" customWidth="1"/>
    <col min="5" max="5" width="8.28515625" style="2" bestFit="1" customWidth="1"/>
    <col min="6" max="6" width="8.5703125" style="2" customWidth="1"/>
    <col min="7" max="7" width="20.7109375" style="2" bestFit="1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5" width="9" style="2" hidden="1" customWidth="1"/>
    <col min="16" max="16384" width="9" style="2"/>
  </cols>
  <sheetData>
    <row r="1" spans="1:12">
      <c r="A1" s="62"/>
      <c r="B1" s="62"/>
      <c r="C1" s="62"/>
    </row>
    <row r="2" spans="1:12" ht="15" customHeight="1">
      <c r="A2" s="62"/>
      <c r="B2" s="62"/>
      <c r="C2" s="62"/>
      <c r="E2" s="61" t="s">
        <v>32</v>
      </c>
      <c r="F2" s="61"/>
      <c r="G2" s="61"/>
      <c r="H2" s="58" t="s">
        <v>0</v>
      </c>
      <c r="I2" s="58"/>
      <c r="J2" s="35">
        <v>45762</v>
      </c>
    </row>
    <row r="3" spans="1:12" ht="15" customHeight="1">
      <c r="A3" s="62"/>
      <c r="B3" s="62"/>
      <c r="C3" s="62"/>
      <c r="E3" s="61"/>
      <c r="F3" s="61"/>
      <c r="G3" s="61"/>
      <c r="H3" s="58" t="s">
        <v>1</v>
      </c>
      <c r="I3" s="58"/>
      <c r="J3" s="35">
        <v>45772</v>
      </c>
    </row>
    <row r="4" spans="1:12">
      <c r="A4" s="62"/>
      <c r="B4" s="62"/>
      <c r="C4" s="62"/>
    </row>
    <row r="6" spans="1:12" ht="15.75">
      <c r="A6" s="59" t="s">
        <v>2</v>
      </c>
      <c r="B6" s="59"/>
      <c r="C6" s="59" t="s">
        <v>34</v>
      </c>
      <c r="D6" s="59"/>
      <c r="E6" s="59"/>
      <c r="F6" s="59"/>
      <c r="G6" s="59"/>
      <c r="H6" s="4" t="s">
        <v>3</v>
      </c>
      <c r="I6" s="60" t="s">
        <v>33</v>
      </c>
      <c r="J6" s="60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66" t="s">
        <v>35</v>
      </c>
      <c r="C8" s="66"/>
      <c r="D8" s="66"/>
      <c r="E8" s="66"/>
      <c r="F8" s="66"/>
      <c r="G8" s="66"/>
      <c r="H8" s="66"/>
      <c r="I8" s="66"/>
      <c r="J8" s="66"/>
    </row>
    <row r="9" spans="1:12" ht="15" customHeight="1">
      <c r="E9" s="85" t="s">
        <v>5</v>
      </c>
      <c r="F9" s="85"/>
      <c r="G9" s="85"/>
    </row>
    <row r="10" spans="1:12" ht="15.75" thickBot="1">
      <c r="E10" s="86"/>
      <c r="F10" s="86"/>
      <c r="G10" s="86"/>
    </row>
    <row r="11" spans="1:12" ht="45" customHeight="1" thickBot="1">
      <c r="A11" s="7" t="s">
        <v>6</v>
      </c>
      <c r="B11" s="67" t="s">
        <v>7</v>
      </c>
      <c r="C11" s="67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6" t="s">
        <v>15</v>
      </c>
    </row>
    <row r="12" spans="1:12">
      <c r="A12" s="8">
        <v>1</v>
      </c>
      <c r="B12" s="68" t="s">
        <v>36</v>
      </c>
      <c r="C12" s="68"/>
      <c r="D12" s="50" t="s">
        <v>37</v>
      </c>
      <c r="E12" s="9">
        <v>290</v>
      </c>
      <c r="F12" s="9">
        <v>93</v>
      </c>
      <c r="G12" s="49" t="s">
        <v>47</v>
      </c>
      <c r="H12" s="10">
        <v>20.25</v>
      </c>
      <c r="I12" s="49" t="s">
        <v>45</v>
      </c>
      <c r="J12" s="37" t="str">
        <f>IF(I12="No","-----",IF(I12&gt;0,H12," "))</f>
        <v>-----</v>
      </c>
      <c r="L12" s="38">
        <f>E12*F12/144</f>
        <v>187.29166666666666</v>
      </c>
    </row>
    <row r="13" spans="1:12">
      <c r="A13" s="11">
        <v>2</v>
      </c>
      <c r="B13" s="63"/>
      <c r="C13" s="64"/>
      <c r="D13" s="51" t="s">
        <v>37</v>
      </c>
      <c r="E13" s="45">
        <v>290</v>
      </c>
      <c r="F13" s="45">
        <v>93</v>
      </c>
      <c r="G13" s="13" t="s">
        <v>46</v>
      </c>
      <c r="H13" s="10">
        <f t="shared" ref="H13:H26" si="0">IF(D13="","",IF(D13="Roller",(E13*F13)/144,IF(D13="Roman",CEILING(((F13+12)/39)*ROUNDUP((E13/50),0),0.25),CEILING((((F13+12)/39)*ROUNDUP((E13/20),0)),0.25))))</f>
        <v>40.5</v>
      </c>
      <c r="I13" s="13" t="s">
        <v>57</v>
      </c>
      <c r="J13" s="37">
        <f t="shared" ref="J13:J27" si="1">IF(I13="No","-----",IF(I13&gt;0,H13," "))</f>
        <v>40.5</v>
      </c>
      <c r="L13" s="38">
        <f t="shared" ref="L13:L26" si="2">E13*F13/144</f>
        <v>187.29166666666666</v>
      </c>
    </row>
    <row r="14" spans="1:12">
      <c r="A14" s="11">
        <v>3</v>
      </c>
      <c r="B14" s="65" t="s">
        <v>38</v>
      </c>
      <c r="C14" s="65"/>
      <c r="D14" s="52" t="s">
        <v>37</v>
      </c>
      <c r="E14" s="16">
        <v>118</v>
      </c>
      <c r="F14" s="16">
        <v>98</v>
      </c>
      <c r="G14" s="46" t="s">
        <v>47</v>
      </c>
      <c r="H14" s="10">
        <v>8.5</v>
      </c>
      <c r="I14" s="46" t="s">
        <v>45</v>
      </c>
      <c r="J14" s="37" t="str">
        <f t="shared" si="1"/>
        <v>-----</v>
      </c>
      <c r="L14" s="38">
        <f t="shared" si="2"/>
        <v>80.305555555555557</v>
      </c>
    </row>
    <row r="15" spans="1:12">
      <c r="A15" s="11">
        <v>4</v>
      </c>
      <c r="B15" s="65" t="s">
        <v>39</v>
      </c>
      <c r="C15" s="65"/>
      <c r="D15" s="52" t="s">
        <v>37</v>
      </c>
      <c r="E15" s="16">
        <v>158</v>
      </c>
      <c r="F15" s="16">
        <v>94.75</v>
      </c>
      <c r="G15" s="46" t="s">
        <v>49</v>
      </c>
      <c r="H15" s="10">
        <f t="shared" si="0"/>
        <v>22</v>
      </c>
      <c r="I15" s="46" t="s">
        <v>50</v>
      </c>
      <c r="J15" s="37">
        <f t="shared" si="1"/>
        <v>22</v>
      </c>
      <c r="L15" s="38">
        <f t="shared" si="2"/>
        <v>103.96180555555556</v>
      </c>
    </row>
    <row r="16" spans="1:12">
      <c r="A16" s="11">
        <v>5</v>
      </c>
      <c r="B16" s="65"/>
      <c r="C16" s="65"/>
      <c r="D16" s="52" t="s">
        <v>37</v>
      </c>
      <c r="E16" s="16">
        <v>110</v>
      </c>
      <c r="F16" s="16">
        <v>94.5</v>
      </c>
      <c r="G16" s="46" t="s">
        <v>49</v>
      </c>
      <c r="H16" s="10">
        <f t="shared" si="0"/>
        <v>16.5</v>
      </c>
      <c r="I16" s="46" t="s">
        <v>50</v>
      </c>
      <c r="J16" s="37">
        <f t="shared" si="1"/>
        <v>16.5</v>
      </c>
      <c r="L16" s="38">
        <f t="shared" si="2"/>
        <v>72.1875</v>
      </c>
    </row>
    <row r="17" spans="1:13">
      <c r="A17" s="11">
        <v>6</v>
      </c>
      <c r="B17" s="63" t="s">
        <v>40</v>
      </c>
      <c r="C17" s="64"/>
      <c r="D17" s="52" t="s">
        <v>37</v>
      </c>
      <c r="E17" s="16">
        <v>99</v>
      </c>
      <c r="F17" s="16">
        <v>67.5</v>
      </c>
      <c r="G17" s="46" t="s">
        <v>55</v>
      </c>
      <c r="H17" s="10">
        <f t="shared" si="0"/>
        <v>10.25</v>
      </c>
      <c r="I17" s="46" t="s">
        <v>48</v>
      </c>
      <c r="J17" s="37">
        <f t="shared" si="1"/>
        <v>10.25</v>
      </c>
      <c r="L17" s="38">
        <f t="shared" si="2"/>
        <v>46.40625</v>
      </c>
    </row>
    <row r="18" spans="1:13">
      <c r="A18" s="11">
        <v>7</v>
      </c>
      <c r="B18" s="65"/>
      <c r="C18" s="65"/>
      <c r="D18" s="52" t="s">
        <v>37</v>
      </c>
      <c r="E18" s="16">
        <v>158</v>
      </c>
      <c r="F18" s="16">
        <v>94.5</v>
      </c>
      <c r="G18" s="46" t="s">
        <v>55</v>
      </c>
      <c r="H18" s="10">
        <f t="shared" si="0"/>
        <v>22</v>
      </c>
      <c r="I18" s="46" t="s">
        <v>48</v>
      </c>
      <c r="J18" s="37">
        <f t="shared" si="1"/>
        <v>22</v>
      </c>
      <c r="L18" s="38">
        <f t="shared" si="2"/>
        <v>103.6875</v>
      </c>
    </row>
    <row r="19" spans="1:13">
      <c r="A19" s="11">
        <v>8</v>
      </c>
      <c r="B19" s="65" t="s">
        <v>41</v>
      </c>
      <c r="C19" s="65"/>
      <c r="D19" s="52" t="s">
        <v>37</v>
      </c>
      <c r="E19" s="16">
        <v>144</v>
      </c>
      <c r="F19" s="16">
        <v>93.5</v>
      </c>
      <c r="G19" s="46" t="s">
        <v>51</v>
      </c>
      <c r="H19" s="10">
        <f t="shared" si="0"/>
        <v>21.75</v>
      </c>
      <c r="I19" s="46" t="s">
        <v>53</v>
      </c>
      <c r="J19" s="37">
        <f t="shared" si="1"/>
        <v>21.75</v>
      </c>
      <c r="L19" s="38">
        <f t="shared" si="2"/>
        <v>93.5</v>
      </c>
    </row>
    <row r="20" spans="1:13">
      <c r="A20" s="11">
        <v>9</v>
      </c>
      <c r="B20" s="63" t="s">
        <v>42</v>
      </c>
      <c r="C20" s="64"/>
      <c r="D20" s="52" t="s">
        <v>37</v>
      </c>
      <c r="E20" s="16">
        <v>157</v>
      </c>
      <c r="F20" s="16">
        <v>94</v>
      </c>
      <c r="G20" s="46" t="s">
        <v>54</v>
      </c>
      <c r="H20" s="10">
        <f t="shared" si="0"/>
        <v>21.75</v>
      </c>
      <c r="I20" s="46" t="s">
        <v>52</v>
      </c>
      <c r="J20" s="37">
        <f t="shared" si="1"/>
        <v>21.75</v>
      </c>
      <c r="L20" s="38">
        <f t="shared" si="2"/>
        <v>102.48611111111111</v>
      </c>
    </row>
    <row r="21" spans="1:13">
      <c r="A21" s="11">
        <v>10</v>
      </c>
      <c r="B21" s="65" t="s">
        <v>43</v>
      </c>
      <c r="C21" s="65"/>
      <c r="D21" s="52" t="s">
        <v>44</v>
      </c>
      <c r="E21" s="16">
        <v>55.5</v>
      </c>
      <c r="F21" s="16">
        <v>106</v>
      </c>
      <c r="G21" s="46" t="s">
        <v>56</v>
      </c>
      <c r="H21" s="10">
        <f t="shared" si="0"/>
        <v>40.854166666666664</v>
      </c>
      <c r="I21" s="46" t="s">
        <v>45</v>
      </c>
      <c r="J21" s="37" t="str">
        <f t="shared" si="1"/>
        <v>-----</v>
      </c>
      <c r="L21" s="38">
        <f t="shared" si="2"/>
        <v>40.854166666666664</v>
      </c>
    </row>
    <row r="22" spans="1:13">
      <c r="A22" s="11">
        <v>11</v>
      </c>
      <c r="B22" s="65"/>
      <c r="C22" s="65"/>
      <c r="D22" s="42"/>
      <c r="E22" s="16"/>
      <c r="F22" s="16"/>
      <c r="G22" s="43"/>
      <c r="H22" s="10" t="str">
        <f t="shared" si="0"/>
        <v/>
      </c>
      <c r="I22" s="14"/>
      <c r="J22" s="37" t="str">
        <f t="shared" si="1"/>
        <v xml:space="preserve"> </v>
      </c>
      <c r="L22" s="38">
        <f t="shared" si="2"/>
        <v>0</v>
      </c>
    </row>
    <row r="23" spans="1:13">
      <c r="A23" s="11">
        <v>12</v>
      </c>
      <c r="B23" s="63"/>
      <c r="C23" s="64"/>
      <c r="D23" s="42"/>
      <c r="E23" s="16"/>
      <c r="F23" s="16"/>
      <c r="G23" s="14"/>
      <c r="H23" s="10" t="str">
        <f t="shared" si="0"/>
        <v/>
      </c>
      <c r="I23" s="14"/>
      <c r="J23" s="37" t="str">
        <f t="shared" si="1"/>
        <v xml:space="preserve"> </v>
      </c>
      <c r="L23" s="38">
        <f>E23*F23/144</f>
        <v>0</v>
      </c>
    </row>
    <row r="24" spans="1:13">
      <c r="A24" s="11">
        <v>13</v>
      </c>
      <c r="B24" s="63"/>
      <c r="C24" s="64"/>
      <c r="D24" s="42"/>
      <c r="E24" s="16"/>
      <c r="F24" s="16"/>
      <c r="G24" s="14"/>
      <c r="H24" s="10" t="str">
        <f t="shared" si="0"/>
        <v/>
      </c>
      <c r="I24" s="14"/>
      <c r="J24" s="37" t="str">
        <f t="shared" si="1"/>
        <v xml:space="preserve"> </v>
      </c>
      <c r="L24" s="38">
        <f t="shared" ref="L24" si="3">E24*F24/144</f>
        <v>0</v>
      </c>
    </row>
    <row r="25" spans="1:13">
      <c r="A25" s="11">
        <v>14</v>
      </c>
      <c r="B25" s="63"/>
      <c r="C25" s="64"/>
      <c r="D25" s="42"/>
      <c r="E25" s="12"/>
      <c r="F25" s="12"/>
      <c r="G25" s="14"/>
      <c r="H25" s="10" t="str">
        <f t="shared" si="0"/>
        <v/>
      </c>
      <c r="I25" s="14"/>
      <c r="J25" s="37" t="str">
        <f t="shared" si="1"/>
        <v xml:space="preserve"> </v>
      </c>
      <c r="L25" s="38">
        <f t="shared" si="2"/>
        <v>0</v>
      </c>
    </row>
    <row r="26" spans="1:13">
      <c r="A26" s="11">
        <v>15</v>
      </c>
      <c r="B26" s="47"/>
      <c r="C26" s="48"/>
      <c r="D26" s="42"/>
      <c r="E26" s="12"/>
      <c r="F26" s="12"/>
      <c r="G26" s="14"/>
      <c r="H26" s="10" t="str">
        <f t="shared" si="0"/>
        <v/>
      </c>
      <c r="I26" s="14"/>
      <c r="J26" s="37" t="str">
        <f t="shared" si="1"/>
        <v xml:space="preserve"> </v>
      </c>
      <c r="L26" s="38">
        <f t="shared" si="2"/>
        <v>0</v>
      </c>
    </row>
    <row r="27" spans="1:13">
      <c r="A27" s="11"/>
      <c r="B27" s="87" t="s">
        <v>16</v>
      </c>
      <c r="C27" s="87"/>
      <c r="D27" s="17">
        <f>SUMIF(D12:D26,"Roman",(L12:L26))</f>
        <v>0</v>
      </c>
      <c r="E27" s="18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24="American",ROUNDUP(E24/20,0),0),IF(D25="American",ROUNDUP(E25/20,0),0),IF(D26="American",ROUNDUP(E26/20,0),0))</f>
        <v>79</v>
      </c>
      <c r="F27" s="19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24="Ring",ROUNDUP(E24/20,0),0),IF(D25="Ring",ROUNDUP(E25/20,0),0),IF(D26="Ring",ROUNDUP(E26/20,0),0))</f>
        <v>0</v>
      </c>
      <c r="G27" s="15"/>
      <c r="H27" s="16"/>
      <c r="I27" s="14"/>
      <c r="J27" s="37" t="str">
        <f t="shared" si="1"/>
        <v xml:space="preserve"> </v>
      </c>
      <c r="K27" s="44" t="s">
        <v>31</v>
      </c>
      <c r="L27" s="40"/>
      <c r="M27" s="40"/>
    </row>
    <row r="28" spans="1:13" ht="15.75" thickBot="1">
      <c r="A28" s="20"/>
      <c r="B28" s="88" t="s">
        <v>17</v>
      </c>
      <c r="C28" s="88"/>
      <c r="D28" s="21">
        <f>SUMIF(D12:D26,"=Roller",L12:L26)</f>
        <v>40.854166666666664</v>
      </c>
      <c r="E28" s="22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24="American",E24,0),IF(D25="American",E25,0),IF(D26="American",E26,0)))/12</f>
        <v>127</v>
      </c>
      <c r="F28" s="23">
        <f>(SUM(IF(E12="Ring",F12,0),IF(E13="Ring",F13,0),IF(E14="Ring",F14,0),IF(E15="Ring",F15,0),IF(E16="Ring",F16,0),IF(E17="Ring",F17,0),IF(E18="Ring",F18,0),IF(E19="Ring",F19,0),IF(E20="Ring",F20,0),IF(E21="Ring",F21,0),IF(E22="Ring",F22,0),IF(E23="Ring",F23,0),IF(E24="Ring",F24,0),IF(E25="Ring",F25,0),IF(E26="Ring",F26,0)))/12</f>
        <v>0</v>
      </c>
      <c r="G28" s="24"/>
      <c r="H28" s="25">
        <f>IF(B12="","",SUM(SUMIF(D12:D26,"=American",H12:H26),SUMIF(D12:D26,"=Ring",H12:H26),SUMIF(D12:D26,"=Roman",H12:H26)))</f>
        <v>183.5</v>
      </c>
      <c r="I28" s="24"/>
      <c r="J28" s="39">
        <f>IF(COUNT(J12:J24)&gt;0,SUM(J12:J24)," ")</f>
        <v>154.75</v>
      </c>
      <c r="K28" s="41"/>
      <c r="L28" s="40"/>
      <c r="M28" s="40"/>
    </row>
    <row r="29" spans="1:13">
      <c r="E29" s="84" t="s">
        <v>18</v>
      </c>
      <c r="F29" s="84"/>
      <c r="G29" s="84"/>
    </row>
    <row r="30" spans="1:13" ht="15.75" thickBot="1">
      <c r="E30" s="84"/>
      <c r="F30" s="84"/>
      <c r="G30" s="84"/>
    </row>
    <row r="31" spans="1:13" ht="30.75" thickBot="1">
      <c r="A31" s="7" t="s">
        <v>6</v>
      </c>
      <c r="B31" s="67" t="s">
        <v>19</v>
      </c>
      <c r="C31" s="67"/>
      <c r="D31" s="7" t="s">
        <v>20</v>
      </c>
      <c r="E31" s="7" t="s">
        <v>21</v>
      </c>
      <c r="F31" s="7" t="s">
        <v>22</v>
      </c>
      <c r="G31" s="26" t="s">
        <v>23</v>
      </c>
      <c r="H31" s="7" t="s">
        <v>24</v>
      </c>
      <c r="I31" s="69" t="s">
        <v>25</v>
      </c>
      <c r="J31" s="70"/>
    </row>
    <row r="32" spans="1:13">
      <c r="A32" s="8">
        <v>1</v>
      </c>
      <c r="B32" s="71" t="s">
        <v>47</v>
      </c>
      <c r="C32" s="72"/>
      <c r="D32" s="9">
        <v>28.75</v>
      </c>
      <c r="E32" s="9">
        <v>1100</v>
      </c>
      <c r="F32" s="27">
        <v>0</v>
      </c>
      <c r="G32" s="28">
        <f>IF(D32&gt;0,((D32*E32)-(D32*E32)*F32)," ")</f>
        <v>31625</v>
      </c>
      <c r="H32" s="29">
        <v>0.05</v>
      </c>
      <c r="I32" s="73">
        <f t="shared" ref="I32:I41" si="4">IF(B32&gt;0,(G32+(G32*H32))," ")</f>
        <v>33206.25</v>
      </c>
      <c r="J32" s="74"/>
    </row>
    <row r="33" spans="1:10">
      <c r="A33" s="11">
        <v>2</v>
      </c>
      <c r="B33" s="75" t="s">
        <v>46</v>
      </c>
      <c r="C33" s="76"/>
      <c r="D33" s="16">
        <v>40.5</v>
      </c>
      <c r="E33" s="16">
        <v>850</v>
      </c>
      <c r="F33" s="30">
        <v>0</v>
      </c>
      <c r="G33" s="31">
        <f t="shared" ref="G33:G44" si="5">IF(D33&gt;0,((D33*E33)-(D33*E33)*F33)," ")</f>
        <v>34425</v>
      </c>
      <c r="H33" s="32">
        <v>0.05</v>
      </c>
      <c r="I33" s="73">
        <f t="shared" si="4"/>
        <v>36146.25</v>
      </c>
      <c r="J33" s="74"/>
    </row>
    <row r="34" spans="1:10">
      <c r="A34" s="11">
        <v>3</v>
      </c>
      <c r="B34" s="75" t="s">
        <v>49</v>
      </c>
      <c r="C34" s="76"/>
      <c r="D34" s="16">
        <v>38.5</v>
      </c>
      <c r="E34" s="16">
        <v>550</v>
      </c>
      <c r="F34" s="30">
        <v>0</v>
      </c>
      <c r="G34" s="31">
        <f t="shared" si="5"/>
        <v>21175</v>
      </c>
      <c r="H34" s="32">
        <v>0.05</v>
      </c>
      <c r="I34" s="73">
        <f t="shared" si="4"/>
        <v>22233.75</v>
      </c>
      <c r="J34" s="74"/>
    </row>
    <row r="35" spans="1:10">
      <c r="A35" s="11">
        <v>4</v>
      </c>
      <c r="B35" s="75" t="s">
        <v>55</v>
      </c>
      <c r="C35" s="76"/>
      <c r="D35" s="16">
        <v>32.25</v>
      </c>
      <c r="E35" s="16">
        <v>475</v>
      </c>
      <c r="F35" s="30">
        <v>0</v>
      </c>
      <c r="G35" s="31">
        <f t="shared" si="5"/>
        <v>15318.75</v>
      </c>
      <c r="H35" s="32">
        <v>0.05</v>
      </c>
      <c r="I35" s="73">
        <f t="shared" si="4"/>
        <v>16084.6875</v>
      </c>
      <c r="J35" s="74"/>
    </row>
    <row r="36" spans="1:10">
      <c r="A36" s="11">
        <v>5</v>
      </c>
      <c r="B36" s="77" t="s">
        <v>58</v>
      </c>
      <c r="C36" s="77"/>
      <c r="D36" s="16">
        <v>21.75</v>
      </c>
      <c r="E36" s="16">
        <v>620</v>
      </c>
      <c r="F36" s="30">
        <v>0</v>
      </c>
      <c r="G36" s="31">
        <f t="shared" si="5"/>
        <v>13485</v>
      </c>
      <c r="H36" s="32">
        <v>0.05</v>
      </c>
      <c r="I36" s="73">
        <f t="shared" si="4"/>
        <v>14159.25</v>
      </c>
      <c r="J36" s="74"/>
    </row>
    <row r="37" spans="1:10">
      <c r="A37" s="11">
        <v>6</v>
      </c>
      <c r="B37" s="77" t="s">
        <v>54</v>
      </c>
      <c r="C37" s="77"/>
      <c r="D37" s="16">
        <v>21.75</v>
      </c>
      <c r="E37" s="16">
        <v>900</v>
      </c>
      <c r="F37" s="30">
        <v>0</v>
      </c>
      <c r="G37" s="31">
        <f t="shared" si="5"/>
        <v>19575</v>
      </c>
      <c r="H37" s="32">
        <v>0.05</v>
      </c>
      <c r="I37" s="73">
        <f t="shared" si="4"/>
        <v>20553.75</v>
      </c>
      <c r="J37" s="74"/>
    </row>
    <row r="38" spans="1:10">
      <c r="A38" s="11">
        <v>7</v>
      </c>
      <c r="B38" s="77" t="s">
        <v>64</v>
      </c>
      <c r="C38" s="77"/>
      <c r="D38" s="16">
        <v>40.85</v>
      </c>
      <c r="E38" s="16">
        <v>190</v>
      </c>
      <c r="F38" s="30">
        <v>0</v>
      </c>
      <c r="G38" s="31">
        <f t="shared" si="5"/>
        <v>7761.5</v>
      </c>
      <c r="H38" s="32">
        <v>0.12</v>
      </c>
      <c r="I38" s="73">
        <f t="shared" si="4"/>
        <v>8692.8799999999992</v>
      </c>
      <c r="J38" s="74"/>
    </row>
    <row r="39" spans="1:10">
      <c r="A39" s="11">
        <v>8</v>
      </c>
      <c r="B39" s="77" t="s">
        <v>13</v>
      </c>
      <c r="C39" s="77"/>
      <c r="D39" s="16">
        <v>154.75</v>
      </c>
      <c r="E39" s="16">
        <v>150</v>
      </c>
      <c r="F39" s="30">
        <v>0</v>
      </c>
      <c r="G39" s="31">
        <f t="shared" si="5"/>
        <v>23212.5</v>
      </c>
      <c r="H39" s="32">
        <v>0.05</v>
      </c>
      <c r="I39" s="73">
        <f t="shared" ref="I39" si="6">IF(B39&gt;0,(G39+(G39*H39))," ")</f>
        <v>24373.125</v>
      </c>
      <c r="J39" s="74"/>
    </row>
    <row r="40" spans="1:10">
      <c r="A40" s="11">
        <v>8</v>
      </c>
      <c r="B40" s="77" t="s">
        <v>59</v>
      </c>
      <c r="C40" s="77"/>
      <c r="D40" s="16">
        <v>78.67</v>
      </c>
      <c r="E40" s="16">
        <v>100</v>
      </c>
      <c r="F40" s="30">
        <v>0</v>
      </c>
      <c r="G40" s="31">
        <f t="shared" si="5"/>
        <v>7867</v>
      </c>
      <c r="H40" s="32">
        <v>0.18</v>
      </c>
      <c r="I40" s="73">
        <f t="shared" si="4"/>
        <v>9283.06</v>
      </c>
      <c r="J40" s="74"/>
    </row>
    <row r="41" spans="1:10">
      <c r="A41" s="11">
        <v>9</v>
      </c>
      <c r="B41" s="77" t="s">
        <v>61</v>
      </c>
      <c r="C41" s="77"/>
      <c r="D41" s="16">
        <v>48.33</v>
      </c>
      <c r="E41" s="16">
        <v>550</v>
      </c>
      <c r="F41" s="30">
        <v>0</v>
      </c>
      <c r="G41" s="31">
        <f t="shared" si="5"/>
        <v>26581.5</v>
      </c>
      <c r="H41" s="32">
        <v>0.18</v>
      </c>
      <c r="I41" s="73">
        <f t="shared" si="4"/>
        <v>31366.17</v>
      </c>
      <c r="J41" s="74"/>
    </row>
    <row r="42" spans="1:10">
      <c r="A42" s="11">
        <v>10</v>
      </c>
      <c r="B42" s="75" t="s">
        <v>60</v>
      </c>
      <c r="C42" s="76"/>
      <c r="D42" s="16">
        <v>2</v>
      </c>
      <c r="E42" s="16">
        <v>8500</v>
      </c>
      <c r="F42" s="30">
        <v>0</v>
      </c>
      <c r="G42" s="31">
        <f t="shared" si="5"/>
        <v>17000</v>
      </c>
      <c r="H42" s="32">
        <v>0.18</v>
      </c>
      <c r="I42" s="73">
        <f t="shared" ref="I42:I43" si="7">IF(B42&gt;0,(G42+(G42*H42))," ")</f>
        <v>20060</v>
      </c>
      <c r="J42" s="74"/>
    </row>
    <row r="43" spans="1:10">
      <c r="A43" s="11">
        <v>11</v>
      </c>
      <c r="B43" s="75" t="s">
        <v>62</v>
      </c>
      <c r="C43" s="76"/>
      <c r="D43" s="16">
        <v>79</v>
      </c>
      <c r="E43" s="16">
        <v>100</v>
      </c>
      <c r="F43" s="30">
        <v>0</v>
      </c>
      <c r="G43" s="31">
        <f t="shared" si="5"/>
        <v>7900</v>
      </c>
      <c r="H43" s="32">
        <v>0.18</v>
      </c>
      <c r="I43" s="73">
        <f t="shared" si="7"/>
        <v>9322</v>
      </c>
      <c r="J43" s="74"/>
    </row>
    <row r="44" spans="1:10" ht="15.75" thickBot="1">
      <c r="A44" s="53">
        <v>12</v>
      </c>
      <c r="B44" s="78" t="s">
        <v>63</v>
      </c>
      <c r="C44" s="78"/>
      <c r="D44" s="54">
        <v>10</v>
      </c>
      <c r="E44" s="54">
        <v>250</v>
      </c>
      <c r="F44" s="55">
        <v>0</v>
      </c>
      <c r="G44" s="56">
        <f t="shared" si="5"/>
        <v>2500</v>
      </c>
      <c r="H44" s="57">
        <v>0.18</v>
      </c>
      <c r="I44" s="73">
        <f t="shared" ref="I44" si="8">IF(B44&gt;0,(G44+(G44*H44))," ")</f>
        <v>2950</v>
      </c>
      <c r="J44" s="74"/>
    </row>
    <row r="45" spans="1:10" ht="21.75" thickBot="1">
      <c r="A45" s="79" t="s">
        <v>25</v>
      </c>
      <c r="B45" s="80"/>
      <c r="C45" s="80"/>
      <c r="D45" s="80"/>
      <c r="E45" s="80"/>
      <c r="F45" s="80"/>
      <c r="G45" s="80"/>
      <c r="H45" s="81"/>
      <c r="I45" s="82">
        <f>IF(COUNT(I32:J44)&gt;0,ROUNDUP(SUM(I32:J44),0)," ")</f>
        <v>248432</v>
      </c>
      <c r="J45" s="83"/>
    </row>
    <row r="46" spans="1:10">
      <c r="A46" s="3"/>
      <c r="B46" s="3"/>
      <c r="C46" s="3"/>
      <c r="D46" s="3"/>
      <c r="E46" s="33"/>
      <c r="F46" s="34"/>
      <c r="G46" s="3"/>
      <c r="H46" s="3"/>
      <c r="I46" s="3"/>
      <c r="J46" s="3"/>
    </row>
    <row r="47" spans="1:10">
      <c r="A47" s="3"/>
      <c r="B47" s="3"/>
      <c r="C47" s="3"/>
      <c r="D47" s="3"/>
      <c r="E47" s="33"/>
      <c r="F47" s="34"/>
      <c r="G47" s="3"/>
      <c r="H47" s="3"/>
      <c r="I47" s="3"/>
      <c r="J47" s="3"/>
    </row>
    <row r="48" spans="1:10">
      <c r="A48" s="90" t="s">
        <v>26</v>
      </c>
      <c r="B48" s="90"/>
      <c r="C48" s="90"/>
      <c r="E48" s="90" t="s">
        <v>27</v>
      </c>
      <c r="F48" s="90"/>
      <c r="G48" s="90"/>
      <c r="H48" s="90" t="s">
        <v>28</v>
      </c>
      <c r="I48" s="90"/>
      <c r="J48" s="90"/>
    </row>
    <row r="49" spans="1:10">
      <c r="A49" s="89" t="s">
        <v>29</v>
      </c>
      <c r="B49" s="89"/>
      <c r="C49" s="89"/>
      <c r="E49" s="89" t="s">
        <v>30</v>
      </c>
      <c r="F49" s="89"/>
      <c r="G49" s="89"/>
      <c r="H49" s="62"/>
      <c r="I49" s="62"/>
      <c r="J49" s="62"/>
    </row>
    <row r="50" spans="1:10">
      <c r="A50" s="89"/>
      <c r="B50" s="89"/>
      <c r="C50" s="89"/>
      <c r="E50" s="89"/>
      <c r="F50" s="89"/>
      <c r="G50" s="89"/>
      <c r="H50" s="62"/>
      <c r="I50" s="62"/>
      <c r="J50" s="62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63">
    <mergeCell ref="A49:C50"/>
    <mergeCell ref="E49:G50"/>
    <mergeCell ref="H49:J50"/>
    <mergeCell ref="A48:C48"/>
    <mergeCell ref="E48:G48"/>
    <mergeCell ref="H48:J48"/>
    <mergeCell ref="E29:G30"/>
    <mergeCell ref="E9:G10"/>
    <mergeCell ref="B41:C41"/>
    <mergeCell ref="B37:C37"/>
    <mergeCell ref="B34:C34"/>
    <mergeCell ref="B25:C25"/>
    <mergeCell ref="B27:C27"/>
    <mergeCell ref="B28:C28"/>
    <mergeCell ref="B20:C20"/>
    <mergeCell ref="B21:C21"/>
    <mergeCell ref="B22:C22"/>
    <mergeCell ref="B23:C23"/>
    <mergeCell ref="B39:C39"/>
    <mergeCell ref="B24:C24"/>
    <mergeCell ref="B15:C15"/>
    <mergeCell ref="B16:C16"/>
    <mergeCell ref="I41:J41"/>
    <mergeCell ref="B44:C44"/>
    <mergeCell ref="I44:J44"/>
    <mergeCell ref="A45:H45"/>
    <mergeCell ref="I45:J45"/>
    <mergeCell ref="B42:C42"/>
    <mergeCell ref="B43:C43"/>
    <mergeCell ref="I42:J42"/>
    <mergeCell ref="I43:J43"/>
    <mergeCell ref="I37:J37"/>
    <mergeCell ref="B38:C38"/>
    <mergeCell ref="I38:J38"/>
    <mergeCell ref="B40:C40"/>
    <mergeCell ref="I40:J40"/>
    <mergeCell ref="I39:J39"/>
    <mergeCell ref="I34:J34"/>
    <mergeCell ref="B35:C35"/>
    <mergeCell ref="I35:J35"/>
    <mergeCell ref="B36:C36"/>
    <mergeCell ref="I36:J36"/>
    <mergeCell ref="I31:J31"/>
    <mergeCell ref="B32:C32"/>
    <mergeCell ref="I32:J32"/>
    <mergeCell ref="B33:C33"/>
    <mergeCell ref="I33:J33"/>
    <mergeCell ref="B31:C31"/>
    <mergeCell ref="B17:C17"/>
    <mergeCell ref="B18:C18"/>
    <mergeCell ref="B19:C19"/>
    <mergeCell ref="B8:J8"/>
    <mergeCell ref="B11:C11"/>
    <mergeCell ref="B12:C12"/>
    <mergeCell ref="B13:C13"/>
    <mergeCell ref="B14:C14"/>
    <mergeCell ref="H2:I2"/>
    <mergeCell ref="H3:I3"/>
    <mergeCell ref="A6:B6"/>
    <mergeCell ref="C6:G6"/>
    <mergeCell ref="I6:J6"/>
    <mergeCell ref="E2:G3"/>
    <mergeCell ref="A1:C4"/>
  </mergeCells>
  <conditionalFormatting sqref="D12:D26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6">
      <formula1>"Ring, American, Roman, Roller"</formula1>
    </dataValidation>
  </dataValidations>
  <printOptions horizontalCentered="1" verticalCentered="1"/>
  <pageMargins left="0.25" right="0.25" top="0.3" bottom="0.3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Part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2025-04-15T09:00:39Z</cp:lastPrinted>
  <dcterms:created xsi:type="dcterms:W3CDTF">2022-06-23T11:10:00Z</dcterms:created>
  <dcterms:modified xsi:type="dcterms:W3CDTF">2025-04-15T09:53:53Z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