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14715" yWindow="-15" windowWidth="14010" windowHeight="12765"/>
  </bookViews>
  <sheets>
    <sheet name="Sheet1" sheetId="1" r:id="rId1"/>
    <sheet name="Sheet2" sheetId="2" r:id="rId2"/>
    <sheet name="Sheet3" sheetId="3" r:id="rId3"/>
  </sheets>
  <definedNames>
    <definedName name="Z_F606BB3D_7C6A_4121_BBB2_81D0E6C4A710_.wvu.PrintArea" localSheetId="0" hidden="1">Sheet1!$A$1:$J$63</definedName>
  </definedNames>
  <calcPr calcId="124519"/>
  <customWorkbookViews>
    <customWorkbookView name="Template" guid="{F606BB3D-7C6A-4121-BBB2-81D0E6C4A710}" maximized="1" xWindow="1" yWindow="1" windowWidth="1916" windowHeight="85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12"/>
  <c r="F43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12"/>
  <c r="E43" s="1"/>
  <c r="F44"/>
  <c r="E44" l="1"/>
  <c r="L41"/>
  <c r="L40"/>
  <c r="L39"/>
  <c r="L38"/>
  <c r="L37"/>
  <c r="L36"/>
  <c r="L35"/>
  <c r="L34"/>
  <c r="L33"/>
  <c r="J29"/>
  <c r="J30"/>
  <c r="J31"/>
  <c r="J33"/>
  <c r="J34"/>
  <c r="J35"/>
  <c r="J36"/>
  <c r="J37"/>
  <c r="J38"/>
  <c r="J39"/>
  <c r="J40"/>
  <c r="J41"/>
  <c r="J28"/>
  <c r="J32"/>
  <c r="L32"/>
  <c r="L31"/>
  <c r="L30"/>
  <c r="L29"/>
  <c r="L28"/>
  <c r="J27"/>
  <c r="L27"/>
  <c r="J26"/>
  <c r="L26"/>
  <c r="L24"/>
  <c r="G57"/>
  <c r="I57" s="1"/>
  <c r="G56"/>
  <c r="I56" s="1"/>
  <c r="G55"/>
  <c r="I55" s="1"/>
  <c r="I54"/>
  <c r="G54"/>
  <c r="I53"/>
  <c r="G53"/>
  <c r="G52"/>
  <c r="I52" s="1"/>
  <c r="G51"/>
  <c r="I51" s="1"/>
  <c r="G50"/>
  <c r="I50" s="1"/>
  <c r="G49"/>
  <c r="I49" s="1"/>
  <c r="I48"/>
  <c r="G48"/>
  <c r="D44"/>
  <c r="J43"/>
  <c r="L25"/>
  <c r="J25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D43" l="1"/>
  <c r="J44"/>
  <c r="H44"/>
  <c r="I58"/>
</calcChain>
</file>

<file path=xl/sharedStrings.xml><?xml version="1.0" encoding="utf-8"?>
<sst xmlns="http://schemas.openxmlformats.org/spreadsheetml/2006/main" count="139" uniqueCount="52">
  <si>
    <t xml:space="preserve">Date : </t>
  </si>
  <si>
    <t xml:space="preserve">Delivery Date : </t>
  </si>
  <si>
    <t>Contct Person :</t>
  </si>
  <si>
    <t>Ph No :</t>
  </si>
  <si>
    <t>Address:</t>
  </si>
  <si>
    <t>Measurement Table</t>
  </si>
  <si>
    <t>Sr. No</t>
  </si>
  <si>
    <t>Room Name</t>
  </si>
  <si>
    <t>Type Of Curtain</t>
  </si>
  <si>
    <t>Width (in)</t>
  </si>
  <si>
    <t>Height (in)</t>
  </si>
  <si>
    <t>Fabric</t>
  </si>
  <si>
    <t>Faric Required (Meter)</t>
  </si>
  <si>
    <t>Blackout</t>
  </si>
  <si>
    <t>Blackout Required (Meter)</t>
  </si>
  <si>
    <t>Sq. Ft.</t>
  </si>
  <si>
    <t>Total Part</t>
  </si>
  <si>
    <t>Total</t>
  </si>
  <si>
    <t>Quotation</t>
  </si>
  <si>
    <t>Material</t>
  </si>
  <si>
    <t>Meters / Sq.Ft.</t>
  </si>
  <si>
    <t>Rate</t>
  </si>
  <si>
    <t>Discount</t>
  </si>
  <si>
    <t xml:space="preserve"> Sub Total</t>
  </si>
  <si>
    <t>GST</t>
  </si>
  <si>
    <t>Grand Total</t>
  </si>
  <si>
    <t>Terms &amp; Condition</t>
  </si>
  <si>
    <t>Work Order # 158</t>
  </si>
  <si>
    <t>Nitinbhai Gheewala</t>
  </si>
  <si>
    <t>+91-9374711497</t>
  </si>
  <si>
    <t>10, V.K. Farm Society, Nr. Bhatia Farm, Gavier, Dumas Road, Surat</t>
  </si>
  <si>
    <t>Living Room</t>
  </si>
  <si>
    <t>American</t>
  </si>
  <si>
    <t>Roman</t>
  </si>
  <si>
    <t>1st Floor (River Side)</t>
  </si>
  <si>
    <t>1st Floor (Back Side)</t>
  </si>
  <si>
    <t>Pop Sheer # 10</t>
  </si>
  <si>
    <t>Sorath # 50</t>
  </si>
  <si>
    <t>Sorath # 18</t>
  </si>
  <si>
    <t>Oscar # 306</t>
  </si>
  <si>
    <t>1st Floor (Midle Room)</t>
  </si>
  <si>
    <t>MR-2 Linen # 2002</t>
  </si>
  <si>
    <t>No</t>
  </si>
  <si>
    <t>08</t>
  </si>
  <si>
    <t>Part</t>
  </si>
  <si>
    <t>MR Linen # 2002</t>
  </si>
  <si>
    <t>Dimout # 08</t>
  </si>
  <si>
    <t>American Stitching</t>
  </si>
  <si>
    <t>Roman Stitching</t>
  </si>
  <si>
    <t>Aluminum Chanel</t>
  </si>
  <si>
    <t>Fitting Charges</t>
  </si>
  <si>
    <t>* 50% advance payment is required on confirmation of this quotation. 
* Balance payment needs to be done upon delivery.
* Please allow us 15 days from the date of approval to deliver your material.
* Quotation amount may change on final invoice depening on actual usage of material.
* Once the quotation is confirmed no changes can be made in the fabric as well as window sizes.</t>
  </si>
</sst>
</file>

<file path=xl/styles.xml><?xml version="1.0" encoding="utf-8"?>
<styleSheet xmlns="http://schemas.openxmlformats.org/spreadsheetml/2006/main">
  <numFmts count="3">
    <numFmt numFmtId="164" formatCode="0.00_ "/>
    <numFmt numFmtId="165" formatCode="_ [$₹-4009]\ * #,##0.00_ ;_ [$₹-4009]\ * \-#,##0.00_ ;_ [$₹-4009]\ * &quot;-&quot;??_ ;_ @_ "/>
    <numFmt numFmtId="166" formatCode="dd\-mm\-yyyy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 tint="0.59999389629810485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10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18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13" fillId="0" borderId="22" xfId="0" applyNumberFormat="1" applyFont="1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49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7" fillId="2" borderId="15" xfId="0" applyFont="1" applyFill="1" applyBorder="1" applyAlignment="1">
      <alignment horizontal="right" vertical="center"/>
    </xf>
    <xf numFmtId="0" fontId="7" fillId="2" borderId="16" xfId="0" applyFont="1" applyFill="1" applyBorder="1" applyAlignment="1">
      <alignment horizontal="right" vertical="center"/>
    </xf>
    <xf numFmtId="165" fontId="11" fillId="4" borderId="12" xfId="0" applyNumberFormat="1" applyFont="1" applyFill="1" applyBorder="1" applyAlignment="1">
      <alignment horizontal="center" vertical="center"/>
    </xf>
    <xf numFmtId="165" fontId="11" fillId="4" borderId="19" xfId="0" applyNumberFormat="1" applyFont="1" applyFill="1" applyBorder="1" applyAlignment="1">
      <alignment horizontal="center" vertical="center"/>
    </xf>
    <xf numFmtId="0" fontId="14" fillId="0" borderId="24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27" xfId="0" applyFont="1" applyBorder="1" applyAlignment="1">
      <alignment horizontal="left" vertical="top" wrapText="1"/>
    </xf>
    <xf numFmtId="0" fontId="14" fillId="0" borderId="28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ill>
        <patternFill patternType="solid">
          <bgColor rgb="FFFFFF0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708991</xdr:colOff>
      <xdr:row>4</xdr:row>
      <xdr:rowOff>95250</xdr:rowOff>
    </xdr:to>
    <xdr:pic>
      <xdr:nvPicPr>
        <xdr:cNvPr id="3" name="Picture 2" descr="logo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57375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65"/>
  <sheetViews>
    <sheetView showGridLines="0" tabSelected="1" topLeftCell="A34" zoomScale="115" zoomScaleNormal="115" zoomScaleSheetLayoutView="40" workbookViewId="0">
      <selection activeCell="O49" sqref="O49"/>
    </sheetView>
  </sheetViews>
  <sheetFormatPr defaultColWidth="9" defaultRowHeight="15"/>
  <cols>
    <col min="1" max="1" width="8.7109375" style="2" customWidth="1"/>
    <col min="2" max="2" width="8.42578125" style="2" customWidth="1"/>
    <col min="3" max="3" width="13" style="2" customWidth="1"/>
    <col min="4" max="4" width="10" style="2" customWidth="1"/>
    <col min="5" max="5" width="7.85546875" style="2" customWidth="1"/>
    <col min="6" max="6" width="8.5703125" style="2" customWidth="1"/>
    <col min="7" max="7" width="18.28515625" style="2" customWidth="1"/>
    <col min="8" max="8" width="10.85546875" style="2" customWidth="1"/>
    <col min="9" max="9" width="9" style="2"/>
    <col min="10" max="10" width="11.85546875" style="2" customWidth="1"/>
    <col min="11" max="11" width="7.140625" style="2" hidden="1" customWidth="1"/>
    <col min="12" max="12" width="7.28515625" style="2" hidden="1" customWidth="1"/>
    <col min="13" max="13" width="4.7109375" style="2" hidden="1" customWidth="1"/>
    <col min="14" max="14" width="11.28515625" style="2" customWidth="1"/>
    <col min="15" max="15" width="10.85546875" style="2" customWidth="1"/>
    <col min="16" max="16384" width="9" style="2"/>
  </cols>
  <sheetData>
    <row r="1" spans="1:13">
      <c r="A1" s="56"/>
      <c r="B1" s="56"/>
      <c r="C1" s="56"/>
    </row>
    <row r="2" spans="1:13" ht="15" customHeight="1">
      <c r="A2" s="56"/>
      <c r="B2" s="56"/>
      <c r="C2" s="56"/>
      <c r="E2" s="55" t="s">
        <v>27</v>
      </c>
      <c r="F2" s="55"/>
      <c r="G2" s="55"/>
      <c r="H2" s="52" t="s">
        <v>0</v>
      </c>
      <c r="I2" s="52"/>
      <c r="J2" s="35">
        <v>45832</v>
      </c>
    </row>
    <row r="3" spans="1:13" ht="15" customHeight="1">
      <c r="A3" s="56"/>
      <c r="B3" s="56"/>
      <c r="C3" s="56"/>
      <c r="E3" s="55"/>
      <c r="F3" s="55"/>
      <c r="G3" s="55"/>
      <c r="H3" s="52" t="s">
        <v>1</v>
      </c>
      <c r="I3" s="52"/>
      <c r="J3" s="35">
        <v>45843</v>
      </c>
    </row>
    <row r="4" spans="1:13">
      <c r="A4" s="56"/>
      <c r="B4" s="56"/>
      <c r="C4" s="56"/>
    </row>
    <row r="6" spans="1:13" ht="15.75">
      <c r="A6" s="53" t="s">
        <v>2</v>
      </c>
      <c r="B6" s="53"/>
      <c r="C6" s="53" t="s">
        <v>28</v>
      </c>
      <c r="D6" s="53"/>
      <c r="E6" s="53"/>
      <c r="F6" s="53"/>
      <c r="G6" s="53"/>
      <c r="H6" s="4" t="s">
        <v>3</v>
      </c>
      <c r="I6" s="54" t="s">
        <v>29</v>
      </c>
      <c r="J6" s="54"/>
    </row>
    <row r="7" spans="1:13" ht="11.25" customHeight="1">
      <c r="A7" s="6"/>
      <c r="B7" s="6"/>
      <c r="C7" s="6"/>
      <c r="D7" s="6"/>
      <c r="E7" s="6"/>
      <c r="F7" s="6"/>
      <c r="G7" s="6"/>
      <c r="H7" s="6"/>
    </row>
    <row r="8" spans="1:13" s="1" customFormat="1" ht="15.75">
      <c r="A8" s="5" t="s">
        <v>4</v>
      </c>
      <c r="B8" s="57" t="s">
        <v>30</v>
      </c>
      <c r="C8" s="57"/>
      <c r="D8" s="57"/>
      <c r="E8" s="57"/>
      <c r="F8" s="57"/>
      <c r="G8" s="57"/>
      <c r="H8" s="57"/>
      <c r="I8" s="57"/>
      <c r="J8" s="57"/>
    </row>
    <row r="9" spans="1:13" ht="15" customHeight="1">
      <c r="E9" s="82" t="s">
        <v>5</v>
      </c>
      <c r="F9" s="82"/>
      <c r="G9" s="82"/>
    </row>
    <row r="10" spans="1:13" ht="15.75" thickBot="1">
      <c r="E10" s="83"/>
      <c r="F10" s="83"/>
      <c r="G10" s="83"/>
    </row>
    <row r="11" spans="1:13" ht="45" customHeight="1" thickBot="1">
      <c r="A11" s="7" t="s">
        <v>6</v>
      </c>
      <c r="B11" s="58" t="s">
        <v>7</v>
      </c>
      <c r="C11" s="58"/>
      <c r="D11" s="7" t="s">
        <v>8</v>
      </c>
      <c r="E11" s="7" t="s">
        <v>9</v>
      </c>
      <c r="F11" s="7" t="s">
        <v>10</v>
      </c>
      <c r="G11" s="7" t="s">
        <v>11</v>
      </c>
      <c r="H11" s="7" t="s">
        <v>12</v>
      </c>
      <c r="I11" s="7" t="s">
        <v>13</v>
      </c>
      <c r="J11" s="7" t="s">
        <v>14</v>
      </c>
      <c r="L11" s="36" t="s">
        <v>15</v>
      </c>
      <c r="M11" s="36" t="s">
        <v>44</v>
      </c>
    </row>
    <row r="12" spans="1:13">
      <c r="A12" s="8">
        <v>1</v>
      </c>
      <c r="B12" s="59" t="s">
        <v>31</v>
      </c>
      <c r="C12" s="59"/>
      <c r="D12" s="42" t="s">
        <v>32</v>
      </c>
      <c r="E12" s="9">
        <v>80</v>
      </c>
      <c r="F12" s="9">
        <v>99.5</v>
      </c>
      <c r="G12" s="51" t="s">
        <v>36</v>
      </c>
      <c r="H12" s="10">
        <f>IF(D12="","",IF(D12="Roller",(E12*F12)/144,IF(D12="Roman",CEILING(((F12+12)/39)*ROUNDUP((E12/50),0),0.25),CEILING((((F12+12)/39)*ROUNDUP((E12/22),0)),0.25))))</f>
        <v>11.5</v>
      </c>
      <c r="I12" s="51" t="s">
        <v>42</v>
      </c>
      <c r="J12" s="37" t="str">
        <f>IF(I12="No","-----",IF(I12&gt;0,H12," "))</f>
        <v>-----</v>
      </c>
      <c r="L12" s="38">
        <f>E12*F12/144</f>
        <v>55.277777777777779</v>
      </c>
      <c r="M12" s="2">
        <f>ROUNDUP(E12/22,0)</f>
        <v>4</v>
      </c>
    </row>
    <row r="13" spans="1:13">
      <c r="A13" s="11">
        <v>2</v>
      </c>
      <c r="B13" s="60"/>
      <c r="C13" s="61"/>
      <c r="D13" s="86" t="s">
        <v>32</v>
      </c>
      <c r="E13" s="45">
        <v>80</v>
      </c>
      <c r="F13" s="45">
        <v>99.5</v>
      </c>
      <c r="G13" s="13" t="s">
        <v>37</v>
      </c>
      <c r="H13" s="10">
        <f t="shared" ref="H13:H42" si="0">IF(D13="","",IF(D13="Roller",(E13*F13)/144,IF(D13="Roman",CEILING(((F13+12)/39)*ROUNDUP((E13/50),0),0.25),CEILING((((F13+12)/39)*ROUNDUP((E13/22),0)),0.25))))</f>
        <v>11.5</v>
      </c>
      <c r="I13" s="13" t="s">
        <v>43</v>
      </c>
      <c r="J13" s="37">
        <f t="shared" ref="J13:J43" si="1">IF(I13="No","-----",IF(I13&gt;0,H13," "))</f>
        <v>11.5</v>
      </c>
      <c r="L13" s="38">
        <f t="shared" ref="L13:L41" si="2">E13*F13/144</f>
        <v>55.277777777777779</v>
      </c>
      <c r="M13" s="2">
        <f t="shared" ref="M13:M41" si="3">ROUNDUP(E13/22,0)</f>
        <v>4</v>
      </c>
    </row>
    <row r="14" spans="1:13">
      <c r="A14" s="11">
        <v>3</v>
      </c>
      <c r="B14" s="62"/>
      <c r="C14" s="62"/>
      <c r="D14" s="87" t="s">
        <v>32</v>
      </c>
      <c r="E14" s="16">
        <v>82</v>
      </c>
      <c r="F14" s="16">
        <v>99.5</v>
      </c>
      <c r="G14" s="50" t="s">
        <v>36</v>
      </c>
      <c r="H14" s="10">
        <f t="shared" si="0"/>
        <v>11.5</v>
      </c>
      <c r="I14" s="50" t="s">
        <v>42</v>
      </c>
      <c r="J14" s="37" t="str">
        <f t="shared" si="1"/>
        <v>-----</v>
      </c>
      <c r="L14" s="38">
        <f t="shared" si="2"/>
        <v>56.659722222222221</v>
      </c>
      <c r="M14" s="2">
        <f t="shared" si="3"/>
        <v>4</v>
      </c>
    </row>
    <row r="15" spans="1:13">
      <c r="A15" s="11">
        <v>4</v>
      </c>
      <c r="B15" s="62"/>
      <c r="C15" s="62"/>
      <c r="D15" s="87" t="s">
        <v>32</v>
      </c>
      <c r="E15" s="16">
        <v>82</v>
      </c>
      <c r="F15" s="16">
        <v>99.5</v>
      </c>
      <c r="G15" s="50" t="s">
        <v>37</v>
      </c>
      <c r="H15" s="10">
        <f t="shared" si="0"/>
        <v>11.5</v>
      </c>
      <c r="I15" s="50" t="s">
        <v>43</v>
      </c>
      <c r="J15" s="37">
        <f t="shared" si="1"/>
        <v>11.5</v>
      </c>
      <c r="L15" s="38">
        <f t="shared" si="2"/>
        <v>56.659722222222221</v>
      </c>
      <c r="M15" s="2">
        <f t="shared" si="3"/>
        <v>4</v>
      </c>
    </row>
    <row r="16" spans="1:13">
      <c r="A16" s="11">
        <v>5</v>
      </c>
      <c r="B16" s="62"/>
      <c r="C16" s="62"/>
      <c r="D16" s="87" t="s">
        <v>32</v>
      </c>
      <c r="E16" s="16">
        <v>87</v>
      </c>
      <c r="F16" s="16">
        <v>99.5</v>
      </c>
      <c r="G16" s="50" t="s">
        <v>36</v>
      </c>
      <c r="H16" s="10">
        <f t="shared" si="0"/>
        <v>11.5</v>
      </c>
      <c r="I16" s="50" t="s">
        <v>42</v>
      </c>
      <c r="J16" s="37" t="str">
        <f t="shared" si="1"/>
        <v>-----</v>
      </c>
      <c r="L16" s="38">
        <f t="shared" si="2"/>
        <v>60.114583333333336</v>
      </c>
      <c r="M16" s="2">
        <f t="shared" si="3"/>
        <v>4</v>
      </c>
    </row>
    <row r="17" spans="1:13">
      <c r="A17" s="11">
        <v>6</v>
      </c>
      <c r="B17" s="60"/>
      <c r="C17" s="61"/>
      <c r="D17" s="87" t="s">
        <v>32</v>
      </c>
      <c r="E17" s="16">
        <v>87</v>
      </c>
      <c r="F17" s="16">
        <v>99.5</v>
      </c>
      <c r="G17" s="50" t="s">
        <v>37</v>
      </c>
      <c r="H17" s="10">
        <f t="shared" si="0"/>
        <v>11.5</v>
      </c>
      <c r="I17" s="50" t="s">
        <v>43</v>
      </c>
      <c r="J17" s="37">
        <f t="shared" si="1"/>
        <v>11.5</v>
      </c>
      <c r="L17" s="38">
        <f t="shared" si="2"/>
        <v>60.114583333333336</v>
      </c>
      <c r="M17" s="2">
        <f t="shared" si="3"/>
        <v>4</v>
      </c>
    </row>
    <row r="18" spans="1:13">
      <c r="A18" s="11">
        <v>7</v>
      </c>
      <c r="B18" s="62"/>
      <c r="C18" s="62"/>
      <c r="D18" s="87" t="s">
        <v>32</v>
      </c>
      <c r="E18" s="16">
        <v>88</v>
      </c>
      <c r="F18" s="16">
        <v>99.5</v>
      </c>
      <c r="G18" s="50" t="s">
        <v>36</v>
      </c>
      <c r="H18" s="10">
        <f t="shared" si="0"/>
        <v>11.5</v>
      </c>
      <c r="I18" s="50" t="s">
        <v>42</v>
      </c>
      <c r="J18" s="37" t="str">
        <f t="shared" si="1"/>
        <v>-----</v>
      </c>
      <c r="L18" s="38">
        <f t="shared" si="2"/>
        <v>60.805555555555557</v>
      </c>
      <c r="M18" s="2">
        <f t="shared" si="3"/>
        <v>4</v>
      </c>
    </row>
    <row r="19" spans="1:13">
      <c r="A19" s="11">
        <v>8</v>
      </c>
      <c r="B19" s="62"/>
      <c r="C19" s="62"/>
      <c r="D19" s="87" t="s">
        <v>32</v>
      </c>
      <c r="E19" s="16">
        <v>88</v>
      </c>
      <c r="F19" s="16">
        <v>99.5</v>
      </c>
      <c r="G19" s="50" t="s">
        <v>37</v>
      </c>
      <c r="H19" s="10">
        <f t="shared" si="0"/>
        <v>11.5</v>
      </c>
      <c r="I19" s="50" t="s">
        <v>43</v>
      </c>
      <c r="J19" s="37">
        <f t="shared" si="1"/>
        <v>11.5</v>
      </c>
      <c r="L19" s="38">
        <f t="shared" si="2"/>
        <v>60.805555555555557</v>
      </c>
      <c r="M19" s="2">
        <f t="shared" si="3"/>
        <v>4</v>
      </c>
    </row>
    <row r="20" spans="1:13">
      <c r="A20" s="11">
        <v>9</v>
      </c>
      <c r="B20" s="60"/>
      <c r="C20" s="61"/>
      <c r="D20" s="87" t="s">
        <v>33</v>
      </c>
      <c r="E20" s="16">
        <v>55.25</v>
      </c>
      <c r="F20" s="16">
        <v>58.25</v>
      </c>
      <c r="G20" s="50" t="s">
        <v>37</v>
      </c>
      <c r="H20" s="10">
        <f t="shared" si="0"/>
        <v>3.75</v>
      </c>
      <c r="I20" s="50" t="s">
        <v>43</v>
      </c>
      <c r="J20" s="37">
        <f t="shared" si="1"/>
        <v>3.75</v>
      </c>
      <c r="L20" s="38">
        <f t="shared" si="2"/>
        <v>22.349392361111111</v>
      </c>
      <c r="M20" s="2">
        <f t="shared" si="3"/>
        <v>3</v>
      </c>
    </row>
    <row r="21" spans="1:13">
      <c r="A21" s="11">
        <v>10</v>
      </c>
      <c r="B21" s="62" t="s">
        <v>34</v>
      </c>
      <c r="C21" s="62"/>
      <c r="D21" s="87" t="s">
        <v>32</v>
      </c>
      <c r="E21" s="16">
        <v>86</v>
      </c>
      <c r="F21" s="16">
        <v>88.5</v>
      </c>
      <c r="G21" s="50" t="s">
        <v>36</v>
      </c>
      <c r="H21" s="10">
        <f t="shared" si="0"/>
        <v>10.5</v>
      </c>
      <c r="I21" s="50" t="s">
        <v>42</v>
      </c>
      <c r="J21" s="37" t="str">
        <f t="shared" si="1"/>
        <v>-----</v>
      </c>
      <c r="L21" s="38">
        <f t="shared" si="2"/>
        <v>52.854166666666664</v>
      </c>
      <c r="M21" s="2">
        <f t="shared" si="3"/>
        <v>4</v>
      </c>
    </row>
    <row r="22" spans="1:13">
      <c r="A22" s="11">
        <v>11</v>
      </c>
      <c r="B22" s="62"/>
      <c r="C22" s="62"/>
      <c r="D22" s="87" t="s">
        <v>32</v>
      </c>
      <c r="E22" s="16">
        <v>86</v>
      </c>
      <c r="F22" s="16">
        <v>88.5</v>
      </c>
      <c r="G22" s="88" t="s">
        <v>38</v>
      </c>
      <c r="H22" s="10">
        <f t="shared" si="0"/>
        <v>10.5</v>
      </c>
      <c r="I22" s="50" t="s">
        <v>43</v>
      </c>
      <c r="J22" s="37">
        <f t="shared" si="1"/>
        <v>10.5</v>
      </c>
      <c r="L22" s="38">
        <f t="shared" si="2"/>
        <v>52.854166666666664</v>
      </c>
      <c r="M22" s="2">
        <f t="shared" si="3"/>
        <v>4</v>
      </c>
    </row>
    <row r="23" spans="1:13">
      <c r="A23" s="11">
        <v>12</v>
      </c>
      <c r="B23" s="60"/>
      <c r="C23" s="61"/>
      <c r="D23" s="87" t="s">
        <v>32</v>
      </c>
      <c r="E23" s="16">
        <v>93</v>
      </c>
      <c r="F23" s="16">
        <v>88.5</v>
      </c>
      <c r="G23" s="50" t="s">
        <v>36</v>
      </c>
      <c r="H23" s="10">
        <f t="shared" si="0"/>
        <v>13</v>
      </c>
      <c r="I23" s="50" t="s">
        <v>42</v>
      </c>
      <c r="J23" s="37" t="str">
        <f t="shared" si="1"/>
        <v>-----</v>
      </c>
      <c r="L23" s="38">
        <f>E23*F23/144</f>
        <v>57.15625</v>
      </c>
      <c r="M23" s="2">
        <f t="shared" si="3"/>
        <v>5</v>
      </c>
    </row>
    <row r="24" spans="1:13">
      <c r="A24" s="11">
        <v>13</v>
      </c>
      <c r="B24" s="62"/>
      <c r="C24" s="62"/>
      <c r="D24" s="87" t="s">
        <v>32</v>
      </c>
      <c r="E24" s="16">
        <v>93</v>
      </c>
      <c r="F24" s="16">
        <v>88.5</v>
      </c>
      <c r="G24" s="50" t="s">
        <v>38</v>
      </c>
      <c r="H24" s="10">
        <f t="shared" si="0"/>
        <v>13</v>
      </c>
      <c r="I24" s="50" t="s">
        <v>43</v>
      </c>
      <c r="J24" s="37">
        <f t="shared" si="1"/>
        <v>13</v>
      </c>
      <c r="L24" s="38">
        <f t="shared" ref="L24" si="4">E24*F24/144</f>
        <v>57.15625</v>
      </c>
      <c r="M24" s="2">
        <f t="shared" si="3"/>
        <v>5</v>
      </c>
    </row>
    <row r="25" spans="1:13">
      <c r="A25" s="11">
        <v>14</v>
      </c>
      <c r="B25" s="62"/>
      <c r="C25" s="62"/>
      <c r="D25" s="87" t="s">
        <v>32</v>
      </c>
      <c r="E25" s="12">
        <v>94</v>
      </c>
      <c r="F25" s="16">
        <v>88.5</v>
      </c>
      <c r="G25" s="50" t="s">
        <v>36</v>
      </c>
      <c r="H25" s="10">
        <f t="shared" si="0"/>
        <v>13</v>
      </c>
      <c r="I25" s="50" t="s">
        <v>42</v>
      </c>
      <c r="J25" s="37" t="str">
        <f t="shared" si="1"/>
        <v>-----</v>
      </c>
      <c r="L25" s="38">
        <f t="shared" si="2"/>
        <v>57.770833333333336</v>
      </c>
      <c r="M25" s="2">
        <f t="shared" si="3"/>
        <v>5</v>
      </c>
    </row>
    <row r="26" spans="1:13">
      <c r="A26" s="11">
        <v>15</v>
      </c>
      <c r="B26" s="62"/>
      <c r="C26" s="62"/>
      <c r="D26" s="87" t="s">
        <v>32</v>
      </c>
      <c r="E26" s="12">
        <v>94</v>
      </c>
      <c r="F26" s="16">
        <v>88.5</v>
      </c>
      <c r="G26" s="50" t="s">
        <v>38</v>
      </c>
      <c r="H26" s="10">
        <f t="shared" si="0"/>
        <v>13</v>
      </c>
      <c r="I26" s="50" t="s">
        <v>43</v>
      </c>
      <c r="J26" s="37">
        <f t="shared" si="1"/>
        <v>13</v>
      </c>
      <c r="L26" s="38">
        <f t="shared" si="2"/>
        <v>57.770833333333336</v>
      </c>
      <c r="M26" s="2">
        <f t="shared" si="3"/>
        <v>5</v>
      </c>
    </row>
    <row r="27" spans="1:13">
      <c r="A27" s="11">
        <v>16</v>
      </c>
      <c r="B27" s="62"/>
      <c r="C27" s="62"/>
      <c r="D27" s="87" t="s">
        <v>32</v>
      </c>
      <c r="E27" s="12">
        <v>93</v>
      </c>
      <c r="F27" s="16">
        <v>88.5</v>
      </c>
      <c r="G27" s="50" t="s">
        <v>36</v>
      </c>
      <c r="H27" s="10">
        <f t="shared" si="0"/>
        <v>13</v>
      </c>
      <c r="I27" s="50" t="s">
        <v>42</v>
      </c>
      <c r="J27" s="37" t="str">
        <f t="shared" si="1"/>
        <v>-----</v>
      </c>
      <c r="L27" s="38">
        <f t="shared" si="2"/>
        <v>57.15625</v>
      </c>
      <c r="M27" s="2">
        <f t="shared" si="3"/>
        <v>5</v>
      </c>
    </row>
    <row r="28" spans="1:13">
      <c r="A28" s="11">
        <v>17</v>
      </c>
      <c r="B28" s="62"/>
      <c r="C28" s="62"/>
      <c r="D28" s="87" t="s">
        <v>32</v>
      </c>
      <c r="E28" s="12">
        <v>93</v>
      </c>
      <c r="F28" s="16">
        <v>88.5</v>
      </c>
      <c r="G28" s="50" t="s">
        <v>38</v>
      </c>
      <c r="H28" s="10">
        <f t="shared" si="0"/>
        <v>13</v>
      </c>
      <c r="I28" s="50" t="s">
        <v>43</v>
      </c>
      <c r="J28" s="37">
        <f t="shared" si="1"/>
        <v>13</v>
      </c>
      <c r="L28" s="38">
        <f t="shared" si="2"/>
        <v>57.15625</v>
      </c>
      <c r="M28" s="2">
        <f t="shared" si="3"/>
        <v>5</v>
      </c>
    </row>
    <row r="29" spans="1:13">
      <c r="A29" s="11">
        <v>18</v>
      </c>
      <c r="B29" s="62"/>
      <c r="C29" s="62"/>
      <c r="D29" s="87" t="s">
        <v>32</v>
      </c>
      <c r="E29" s="12">
        <v>99</v>
      </c>
      <c r="F29" s="16">
        <v>88.5</v>
      </c>
      <c r="G29" s="50" t="s">
        <v>36</v>
      </c>
      <c r="H29" s="10">
        <f t="shared" si="0"/>
        <v>13</v>
      </c>
      <c r="I29" s="50" t="s">
        <v>42</v>
      </c>
      <c r="J29" s="37" t="str">
        <f t="shared" si="1"/>
        <v>-----</v>
      </c>
      <c r="L29" s="38">
        <f t="shared" si="2"/>
        <v>60.84375</v>
      </c>
      <c r="M29" s="2">
        <f t="shared" si="3"/>
        <v>5</v>
      </c>
    </row>
    <row r="30" spans="1:13">
      <c r="A30" s="11">
        <v>19</v>
      </c>
      <c r="B30" s="62"/>
      <c r="C30" s="62"/>
      <c r="D30" s="87" t="s">
        <v>32</v>
      </c>
      <c r="E30" s="12">
        <v>99</v>
      </c>
      <c r="F30" s="16">
        <v>88.5</v>
      </c>
      <c r="G30" s="50" t="s">
        <v>38</v>
      </c>
      <c r="H30" s="10">
        <f t="shared" si="0"/>
        <v>13</v>
      </c>
      <c r="I30" s="50" t="s">
        <v>43</v>
      </c>
      <c r="J30" s="37">
        <f t="shared" si="1"/>
        <v>13</v>
      </c>
      <c r="L30" s="38">
        <f t="shared" si="2"/>
        <v>60.84375</v>
      </c>
      <c r="M30" s="2">
        <f t="shared" si="3"/>
        <v>5</v>
      </c>
    </row>
    <row r="31" spans="1:13">
      <c r="A31" s="11">
        <v>20</v>
      </c>
      <c r="B31" s="62"/>
      <c r="C31" s="62"/>
      <c r="D31" s="87" t="s">
        <v>32</v>
      </c>
      <c r="E31" s="12">
        <v>80</v>
      </c>
      <c r="F31" s="16">
        <v>88.5</v>
      </c>
      <c r="G31" s="50" t="s">
        <v>36</v>
      </c>
      <c r="H31" s="10">
        <f t="shared" si="0"/>
        <v>10.5</v>
      </c>
      <c r="I31" s="50" t="s">
        <v>42</v>
      </c>
      <c r="J31" s="37" t="str">
        <f t="shared" si="1"/>
        <v>-----</v>
      </c>
      <c r="L31" s="38">
        <f t="shared" si="2"/>
        <v>49.166666666666664</v>
      </c>
      <c r="M31" s="2">
        <f t="shared" si="3"/>
        <v>4</v>
      </c>
    </row>
    <row r="32" spans="1:13">
      <c r="A32" s="11">
        <v>21</v>
      </c>
      <c r="B32" s="62"/>
      <c r="C32" s="62"/>
      <c r="D32" s="87" t="s">
        <v>32</v>
      </c>
      <c r="E32" s="12">
        <v>80</v>
      </c>
      <c r="F32" s="16">
        <v>88.5</v>
      </c>
      <c r="G32" s="50" t="s">
        <v>38</v>
      </c>
      <c r="H32" s="10">
        <f t="shared" si="0"/>
        <v>10.5</v>
      </c>
      <c r="I32" s="50" t="s">
        <v>43</v>
      </c>
      <c r="J32" s="37">
        <f t="shared" si="1"/>
        <v>10.5</v>
      </c>
      <c r="L32" s="38">
        <f t="shared" si="2"/>
        <v>49.166666666666664</v>
      </c>
      <c r="M32" s="2">
        <f t="shared" si="3"/>
        <v>4</v>
      </c>
    </row>
    <row r="33" spans="1:13">
      <c r="A33" s="11">
        <v>22</v>
      </c>
      <c r="B33" s="62" t="s">
        <v>35</v>
      </c>
      <c r="C33" s="62"/>
      <c r="D33" s="87" t="s">
        <v>32</v>
      </c>
      <c r="E33" s="12">
        <v>67</v>
      </c>
      <c r="F33" s="12">
        <v>70.25</v>
      </c>
      <c r="G33" s="50" t="s">
        <v>39</v>
      </c>
      <c r="H33" s="10">
        <f t="shared" si="0"/>
        <v>8.5</v>
      </c>
      <c r="I33" s="50" t="s">
        <v>43</v>
      </c>
      <c r="J33" s="37">
        <f t="shared" si="1"/>
        <v>8.5</v>
      </c>
      <c r="L33" s="38">
        <f t="shared" si="2"/>
        <v>32.685763888888886</v>
      </c>
      <c r="M33" s="2">
        <f t="shared" si="3"/>
        <v>4</v>
      </c>
    </row>
    <row r="34" spans="1:13">
      <c r="A34" s="11">
        <v>23</v>
      </c>
      <c r="B34" s="62"/>
      <c r="C34" s="62"/>
      <c r="D34" s="87" t="s">
        <v>32</v>
      </c>
      <c r="E34" s="12">
        <v>140</v>
      </c>
      <c r="F34" s="12">
        <v>70.25</v>
      </c>
      <c r="G34" s="50" t="s">
        <v>39</v>
      </c>
      <c r="H34" s="10">
        <f t="shared" si="0"/>
        <v>15</v>
      </c>
      <c r="I34" s="50" t="s">
        <v>43</v>
      </c>
      <c r="J34" s="37">
        <f t="shared" si="1"/>
        <v>15</v>
      </c>
      <c r="L34" s="38">
        <f t="shared" si="2"/>
        <v>68.298611111111114</v>
      </c>
      <c r="M34" s="2">
        <f t="shared" si="3"/>
        <v>7</v>
      </c>
    </row>
    <row r="35" spans="1:13">
      <c r="A35" s="11">
        <v>24</v>
      </c>
      <c r="B35" s="62"/>
      <c r="C35" s="62"/>
      <c r="D35" s="87" t="s">
        <v>32</v>
      </c>
      <c r="E35" s="12">
        <v>39</v>
      </c>
      <c r="F35" s="12">
        <v>70.25</v>
      </c>
      <c r="G35" s="50" t="s">
        <v>39</v>
      </c>
      <c r="H35" s="10">
        <f t="shared" si="0"/>
        <v>4.25</v>
      </c>
      <c r="I35" s="50" t="s">
        <v>43</v>
      </c>
      <c r="J35" s="37">
        <f t="shared" si="1"/>
        <v>4.25</v>
      </c>
      <c r="L35" s="38">
        <f t="shared" si="2"/>
        <v>19.026041666666668</v>
      </c>
      <c r="M35" s="2">
        <f t="shared" si="3"/>
        <v>2</v>
      </c>
    </row>
    <row r="36" spans="1:13">
      <c r="A36" s="11">
        <v>25</v>
      </c>
      <c r="B36" s="62"/>
      <c r="C36" s="62"/>
      <c r="D36" s="87" t="s">
        <v>33</v>
      </c>
      <c r="E36" s="12">
        <v>39.75</v>
      </c>
      <c r="F36" s="12">
        <v>77.5</v>
      </c>
      <c r="G36" s="50" t="s">
        <v>39</v>
      </c>
      <c r="H36" s="10">
        <f t="shared" si="0"/>
        <v>2.5</v>
      </c>
      <c r="I36" s="50" t="s">
        <v>43</v>
      </c>
      <c r="J36" s="37">
        <f t="shared" si="1"/>
        <v>2.5</v>
      </c>
      <c r="L36" s="38">
        <f t="shared" si="2"/>
        <v>21.393229166666668</v>
      </c>
      <c r="M36" s="2">
        <f t="shared" si="3"/>
        <v>2</v>
      </c>
    </row>
    <row r="37" spans="1:13">
      <c r="A37" s="11">
        <v>26</v>
      </c>
      <c r="B37" s="62"/>
      <c r="C37" s="62"/>
      <c r="D37" s="87" t="s">
        <v>33</v>
      </c>
      <c r="E37" s="12">
        <v>38</v>
      </c>
      <c r="F37" s="12">
        <v>77.5</v>
      </c>
      <c r="G37" s="50" t="s">
        <v>39</v>
      </c>
      <c r="H37" s="10">
        <f t="shared" si="0"/>
        <v>2.5</v>
      </c>
      <c r="I37" s="50" t="s">
        <v>43</v>
      </c>
      <c r="J37" s="37">
        <f t="shared" si="1"/>
        <v>2.5</v>
      </c>
      <c r="L37" s="38">
        <f t="shared" si="2"/>
        <v>20.451388888888889</v>
      </c>
      <c r="M37" s="2">
        <f t="shared" si="3"/>
        <v>2</v>
      </c>
    </row>
    <row r="38" spans="1:13">
      <c r="A38" s="11">
        <v>27</v>
      </c>
      <c r="B38" s="62" t="s">
        <v>40</v>
      </c>
      <c r="C38" s="62"/>
      <c r="D38" s="87" t="s">
        <v>32</v>
      </c>
      <c r="E38" s="12">
        <v>100</v>
      </c>
      <c r="F38" s="12">
        <v>111.5</v>
      </c>
      <c r="G38" s="50" t="s">
        <v>41</v>
      </c>
      <c r="H38" s="10">
        <f t="shared" si="0"/>
        <v>16</v>
      </c>
      <c r="I38" s="50" t="s">
        <v>43</v>
      </c>
      <c r="J38" s="37">
        <f t="shared" si="1"/>
        <v>16</v>
      </c>
      <c r="L38" s="38">
        <f t="shared" si="2"/>
        <v>77.430555555555557</v>
      </c>
      <c r="M38" s="2">
        <f t="shared" si="3"/>
        <v>5</v>
      </c>
    </row>
    <row r="39" spans="1:13">
      <c r="A39" s="11">
        <v>28</v>
      </c>
      <c r="B39" s="62"/>
      <c r="C39" s="62"/>
      <c r="D39" s="87" t="s">
        <v>32</v>
      </c>
      <c r="E39" s="12">
        <v>99</v>
      </c>
      <c r="F39" s="12">
        <v>111.5</v>
      </c>
      <c r="G39" s="50" t="s">
        <v>41</v>
      </c>
      <c r="H39" s="10">
        <f t="shared" si="0"/>
        <v>16</v>
      </c>
      <c r="I39" s="50" t="s">
        <v>43</v>
      </c>
      <c r="J39" s="37">
        <f t="shared" si="1"/>
        <v>16</v>
      </c>
      <c r="L39" s="38">
        <f t="shared" si="2"/>
        <v>76.65625</v>
      </c>
      <c r="M39" s="2">
        <f t="shared" si="3"/>
        <v>5</v>
      </c>
    </row>
    <row r="40" spans="1:13">
      <c r="A40" s="11">
        <v>29</v>
      </c>
      <c r="B40" s="62"/>
      <c r="C40" s="62"/>
      <c r="D40" s="87" t="s">
        <v>32</v>
      </c>
      <c r="E40" s="12">
        <v>99</v>
      </c>
      <c r="F40" s="12">
        <v>111.5</v>
      </c>
      <c r="G40" s="50" t="s">
        <v>41</v>
      </c>
      <c r="H40" s="10">
        <f t="shared" si="0"/>
        <v>16</v>
      </c>
      <c r="I40" s="50" t="s">
        <v>43</v>
      </c>
      <c r="J40" s="37">
        <f t="shared" si="1"/>
        <v>16</v>
      </c>
      <c r="L40" s="38">
        <f t="shared" si="2"/>
        <v>76.65625</v>
      </c>
      <c r="M40" s="2">
        <f t="shared" si="3"/>
        <v>5</v>
      </c>
    </row>
    <row r="41" spans="1:13">
      <c r="A41" s="11">
        <v>30</v>
      </c>
      <c r="B41" s="62"/>
      <c r="C41" s="62"/>
      <c r="D41" s="87" t="s">
        <v>32</v>
      </c>
      <c r="E41" s="12">
        <v>150</v>
      </c>
      <c r="F41" s="12">
        <v>111.5</v>
      </c>
      <c r="G41" s="50" t="s">
        <v>41</v>
      </c>
      <c r="H41" s="10">
        <f t="shared" si="0"/>
        <v>22.25</v>
      </c>
      <c r="I41" s="50" t="s">
        <v>43</v>
      </c>
      <c r="J41" s="37">
        <f t="shared" si="1"/>
        <v>22.25</v>
      </c>
      <c r="L41" s="38">
        <f t="shared" si="2"/>
        <v>116.14583333333333</v>
      </c>
      <c r="M41" s="2">
        <f t="shared" si="3"/>
        <v>7</v>
      </c>
    </row>
    <row r="42" spans="1:13">
      <c r="A42" s="11"/>
      <c r="B42" s="62"/>
      <c r="C42" s="62"/>
      <c r="D42" s="43"/>
      <c r="E42" s="12"/>
      <c r="F42" s="12"/>
      <c r="G42" s="50"/>
      <c r="H42" s="10"/>
      <c r="I42" s="50"/>
      <c r="J42" s="37"/>
      <c r="L42" s="38"/>
    </row>
    <row r="43" spans="1:13">
      <c r="A43" s="11"/>
      <c r="B43" s="84" t="s">
        <v>16</v>
      </c>
      <c r="C43" s="84"/>
      <c r="D43" s="17">
        <f>SUMIF(D12:D42,"Roman",(L12:L42))</f>
        <v>64.194010416666671</v>
      </c>
      <c r="E43" s="18">
        <f ca="1">SUMIF(D12:E42,"American",M12:M42)</f>
        <v>123</v>
      </c>
      <c r="F43" s="19">
        <f ca="1">SUMIF(D12:E42,"Ring",M12:M41)</f>
        <v>0</v>
      </c>
      <c r="G43" s="15"/>
      <c r="H43" s="16"/>
      <c r="I43" s="14"/>
      <c r="J43" s="37" t="str">
        <f t="shared" si="1"/>
        <v xml:space="preserve"> </v>
      </c>
      <c r="K43" s="44"/>
      <c r="L43" s="40"/>
      <c r="M43" s="40"/>
    </row>
    <row r="44" spans="1:13" ht="15.75" thickBot="1">
      <c r="A44" s="20"/>
      <c r="B44" s="85" t="s">
        <v>17</v>
      </c>
      <c r="C44" s="85"/>
      <c r="D44" s="21">
        <f>SUMIF(D12:D42,"=Roller",L12:L42)</f>
        <v>0</v>
      </c>
      <c r="E44" s="22">
        <f ca="1">SUMIF(D12:E42,"American",E12:E42)/12</f>
        <v>204.83333333333334</v>
      </c>
      <c r="F44" s="23">
        <f ca="1">SUMIF(D12:E42,"Ring",E12:E42)/12</f>
        <v>0</v>
      </c>
      <c r="G44" s="24"/>
      <c r="H44" s="25">
        <f>IF(B12="","",SUM(SUMIF(D12:D42,"=American",H12:H42),SUMIF(D12:D42,"=Ring",H12:H42),SUMIF(D12:D42,"=Roman",H12:H42)))</f>
        <v>344.75</v>
      </c>
      <c r="I44" s="24"/>
      <c r="J44" s="39">
        <f>IF(COUNT(J12:J42)&gt;0,SUM(J12:J42)," ")</f>
        <v>225.75</v>
      </c>
      <c r="K44" s="41"/>
      <c r="L44" s="40"/>
      <c r="M44" s="40"/>
    </row>
    <row r="45" spans="1:13">
      <c r="E45" s="81" t="s">
        <v>18</v>
      </c>
      <c r="F45" s="81"/>
      <c r="G45" s="81"/>
    </row>
    <row r="46" spans="1:13" ht="15.75" thickBot="1">
      <c r="E46" s="81"/>
      <c r="F46" s="81"/>
      <c r="G46" s="81"/>
    </row>
    <row r="47" spans="1:13" ht="30.75" thickBot="1">
      <c r="A47" s="7" t="s">
        <v>6</v>
      </c>
      <c r="B47" s="58" t="s">
        <v>19</v>
      </c>
      <c r="C47" s="58"/>
      <c r="D47" s="7" t="s">
        <v>20</v>
      </c>
      <c r="E47" s="7" t="s">
        <v>21</v>
      </c>
      <c r="F47" s="7" t="s">
        <v>22</v>
      </c>
      <c r="G47" s="26" t="s">
        <v>23</v>
      </c>
      <c r="H47" s="7" t="s">
        <v>24</v>
      </c>
      <c r="I47" s="63" t="s">
        <v>25</v>
      </c>
      <c r="J47" s="64"/>
    </row>
    <row r="48" spans="1:13">
      <c r="A48" s="8">
        <v>1</v>
      </c>
      <c r="B48" s="65" t="s">
        <v>36</v>
      </c>
      <c r="C48" s="66"/>
      <c r="D48" s="9">
        <v>119</v>
      </c>
      <c r="E48" s="9">
        <v>430</v>
      </c>
      <c r="F48" s="27">
        <v>0.4</v>
      </c>
      <c r="G48" s="28">
        <f>IF(D48&gt;0,((D48*E48)-(D48*E48)*F48)," ")</f>
        <v>30702</v>
      </c>
      <c r="H48" s="29">
        <v>0.05</v>
      </c>
      <c r="I48" s="67">
        <f>IF(B48&gt;0,(G48+(G48*H48))," ")</f>
        <v>32237.1</v>
      </c>
      <c r="J48" s="68"/>
    </row>
    <row r="49" spans="1:10">
      <c r="A49" s="11">
        <v>2</v>
      </c>
      <c r="B49" s="60" t="s">
        <v>37</v>
      </c>
      <c r="C49" s="61"/>
      <c r="D49" s="16">
        <v>49.75</v>
      </c>
      <c r="E49" s="16">
        <v>745</v>
      </c>
      <c r="F49" s="30">
        <v>0.25</v>
      </c>
      <c r="G49" s="31">
        <f t="shared" ref="G49:G57" si="5">IF(D49&gt;0,((D49*E49)-(D49*E49)*F49)," ")</f>
        <v>27797.8125</v>
      </c>
      <c r="H49" s="32">
        <v>0.05</v>
      </c>
      <c r="I49" s="67">
        <f t="shared" ref="I49:I57" si="6">IF(B49&gt;0,(G49+(G49*H49))," ")</f>
        <v>29187.703125</v>
      </c>
      <c r="J49" s="68"/>
    </row>
    <row r="50" spans="1:10">
      <c r="A50" s="11">
        <v>3</v>
      </c>
      <c r="B50" s="60" t="s">
        <v>38</v>
      </c>
      <c r="C50" s="61"/>
      <c r="D50" s="16">
        <v>73</v>
      </c>
      <c r="E50" s="16">
        <v>745</v>
      </c>
      <c r="F50" s="30">
        <v>0.25</v>
      </c>
      <c r="G50" s="31">
        <f t="shared" si="5"/>
        <v>40788.75</v>
      </c>
      <c r="H50" s="32">
        <v>0.05</v>
      </c>
      <c r="I50" s="67">
        <f t="shared" si="6"/>
        <v>42828.1875</v>
      </c>
      <c r="J50" s="68"/>
    </row>
    <row r="51" spans="1:10">
      <c r="A51" s="11">
        <v>4</v>
      </c>
      <c r="B51" s="60" t="s">
        <v>39</v>
      </c>
      <c r="C51" s="61"/>
      <c r="D51" s="16">
        <v>32.75</v>
      </c>
      <c r="E51" s="16">
        <v>760</v>
      </c>
      <c r="F51" s="30">
        <v>0.35</v>
      </c>
      <c r="G51" s="31">
        <f t="shared" si="5"/>
        <v>16178.5</v>
      </c>
      <c r="H51" s="32">
        <v>0.05</v>
      </c>
      <c r="I51" s="67">
        <f t="shared" si="6"/>
        <v>16987.424999999999</v>
      </c>
      <c r="J51" s="68"/>
    </row>
    <row r="52" spans="1:10">
      <c r="A52" s="11">
        <v>5</v>
      </c>
      <c r="B52" s="62" t="s">
        <v>45</v>
      </c>
      <c r="C52" s="62"/>
      <c r="D52" s="16">
        <v>70.25</v>
      </c>
      <c r="E52" s="16">
        <v>700</v>
      </c>
      <c r="F52" s="30">
        <v>0.25</v>
      </c>
      <c r="G52" s="31">
        <f t="shared" si="5"/>
        <v>36881.25</v>
      </c>
      <c r="H52" s="32">
        <v>0.05</v>
      </c>
      <c r="I52" s="67">
        <f t="shared" si="6"/>
        <v>38725.3125</v>
      </c>
      <c r="J52" s="68"/>
    </row>
    <row r="53" spans="1:10">
      <c r="A53" s="11">
        <v>6</v>
      </c>
      <c r="B53" s="62" t="s">
        <v>46</v>
      </c>
      <c r="C53" s="62"/>
      <c r="D53" s="16">
        <v>225.75</v>
      </c>
      <c r="E53" s="16">
        <v>160</v>
      </c>
      <c r="F53" s="30">
        <v>0.1</v>
      </c>
      <c r="G53" s="31">
        <f t="shared" si="5"/>
        <v>32508</v>
      </c>
      <c r="H53" s="32">
        <v>0.05</v>
      </c>
      <c r="I53" s="67">
        <f t="shared" si="6"/>
        <v>34133.4</v>
      </c>
      <c r="J53" s="68"/>
    </row>
    <row r="54" spans="1:10">
      <c r="A54" s="11">
        <v>7</v>
      </c>
      <c r="B54" s="62" t="s">
        <v>47</v>
      </c>
      <c r="C54" s="62"/>
      <c r="D54" s="16">
        <v>123</v>
      </c>
      <c r="E54" s="16">
        <v>120</v>
      </c>
      <c r="F54" s="30">
        <v>0</v>
      </c>
      <c r="G54" s="31">
        <f t="shared" si="5"/>
        <v>14760</v>
      </c>
      <c r="H54" s="32">
        <v>0.18</v>
      </c>
      <c r="I54" s="67">
        <f t="shared" si="6"/>
        <v>17416.8</v>
      </c>
      <c r="J54" s="68"/>
    </row>
    <row r="55" spans="1:10">
      <c r="A55" s="11">
        <v>8</v>
      </c>
      <c r="B55" s="62" t="s">
        <v>48</v>
      </c>
      <c r="C55" s="62"/>
      <c r="D55" s="16">
        <v>64.19</v>
      </c>
      <c r="E55" s="16">
        <v>120</v>
      </c>
      <c r="F55" s="30">
        <v>0</v>
      </c>
      <c r="G55" s="31">
        <f t="shared" si="5"/>
        <v>7702.7999999999993</v>
      </c>
      <c r="H55" s="32">
        <v>0.18</v>
      </c>
      <c r="I55" s="67">
        <f t="shared" si="6"/>
        <v>9089.3040000000001</v>
      </c>
      <c r="J55" s="68"/>
    </row>
    <row r="56" spans="1:10">
      <c r="A56" s="11">
        <v>9</v>
      </c>
      <c r="B56" s="62" t="s">
        <v>49</v>
      </c>
      <c r="C56" s="62"/>
      <c r="D56" s="16">
        <v>204.83</v>
      </c>
      <c r="E56" s="16">
        <v>115</v>
      </c>
      <c r="F56" s="30">
        <v>0</v>
      </c>
      <c r="G56" s="31">
        <f t="shared" si="5"/>
        <v>23555.45</v>
      </c>
      <c r="H56" s="32">
        <v>0.18</v>
      </c>
      <c r="I56" s="67">
        <f t="shared" si="6"/>
        <v>27795.431</v>
      </c>
      <c r="J56" s="68"/>
    </row>
    <row r="57" spans="1:10" ht="15.75" thickBot="1">
      <c r="A57" s="11">
        <v>10</v>
      </c>
      <c r="B57" s="62" t="s">
        <v>50</v>
      </c>
      <c r="C57" s="62"/>
      <c r="D57" s="16">
        <v>30</v>
      </c>
      <c r="E57" s="16">
        <v>150</v>
      </c>
      <c r="F57" s="30">
        <v>0</v>
      </c>
      <c r="G57" s="31">
        <f t="shared" si="5"/>
        <v>4500</v>
      </c>
      <c r="H57" s="32">
        <v>0.18</v>
      </c>
      <c r="I57" s="67">
        <f t="shared" si="6"/>
        <v>5310</v>
      </c>
      <c r="J57" s="68"/>
    </row>
    <row r="58" spans="1:10" ht="21.75" thickBot="1">
      <c r="A58" s="69" t="s">
        <v>25</v>
      </c>
      <c r="B58" s="70"/>
      <c r="C58" s="70"/>
      <c r="D58" s="70"/>
      <c r="E58" s="70"/>
      <c r="F58" s="70"/>
      <c r="G58" s="70"/>
      <c r="H58" s="70"/>
      <c r="I58" s="71">
        <f>IF(COUNT(I48:J57)&gt;0,ROUNDUP(SUM(I48:J57),0)," ")</f>
        <v>253711</v>
      </c>
      <c r="J58" s="72"/>
    </row>
    <row r="59" spans="1:10" ht="15.75" thickBot="1">
      <c r="A59" s="3"/>
      <c r="B59" s="3"/>
      <c r="C59" s="3"/>
      <c r="D59" s="3"/>
      <c r="E59" s="33"/>
      <c r="F59" s="34"/>
      <c r="G59" s="3"/>
      <c r="H59" s="3"/>
      <c r="I59" s="3"/>
      <c r="J59" s="3"/>
    </row>
    <row r="60" spans="1:10">
      <c r="A60" s="73" t="s">
        <v>26</v>
      </c>
      <c r="B60" s="74"/>
      <c r="C60" s="74"/>
      <c r="D60" s="46"/>
      <c r="E60" s="47"/>
      <c r="F60" s="48"/>
      <c r="G60" s="46"/>
      <c r="H60" s="46"/>
      <c r="I60" s="46"/>
      <c r="J60" s="49"/>
    </row>
    <row r="61" spans="1:10" ht="15" customHeight="1">
      <c r="A61" s="75" t="s">
        <v>51</v>
      </c>
      <c r="B61" s="76"/>
      <c r="C61" s="76"/>
      <c r="D61" s="76"/>
      <c r="E61" s="76"/>
      <c r="F61" s="76"/>
      <c r="G61" s="76"/>
      <c r="H61" s="76"/>
      <c r="I61" s="76"/>
      <c r="J61" s="77"/>
    </row>
    <row r="62" spans="1:10" ht="15" customHeight="1">
      <c r="A62" s="75"/>
      <c r="B62" s="76"/>
      <c r="C62" s="76"/>
      <c r="D62" s="76"/>
      <c r="E62" s="76"/>
      <c r="F62" s="76"/>
      <c r="G62" s="76"/>
      <c r="H62" s="76"/>
      <c r="I62" s="76"/>
      <c r="J62" s="77"/>
    </row>
    <row r="63" spans="1:10" ht="15" customHeight="1">
      <c r="A63" s="75"/>
      <c r="B63" s="76"/>
      <c r="C63" s="76"/>
      <c r="D63" s="76"/>
      <c r="E63" s="76"/>
      <c r="F63" s="76"/>
      <c r="G63" s="76"/>
      <c r="H63" s="76"/>
      <c r="I63" s="76"/>
      <c r="J63" s="77"/>
    </row>
    <row r="64" spans="1:10">
      <c r="A64" s="75"/>
      <c r="B64" s="76"/>
      <c r="C64" s="76"/>
      <c r="D64" s="76"/>
      <c r="E64" s="76"/>
      <c r="F64" s="76"/>
      <c r="G64" s="76"/>
      <c r="H64" s="76"/>
      <c r="I64" s="76"/>
      <c r="J64" s="77"/>
    </row>
    <row r="65" spans="1:10" ht="15.75" thickBot="1">
      <c r="A65" s="78"/>
      <c r="B65" s="79"/>
      <c r="C65" s="79"/>
      <c r="D65" s="79"/>
      <c r="E65" s="79"/>
      <c r="F65" s="79"/>
      <c r="G65" s="79"/>
      <c r="H65" s="79"/>
      <c r="I65" s="79"/>
      <c r="J65" s="80"/>
    </row>
  </sheetData>
  <customSheetViews>
    <customSheetView guid="{F606BB3D-7C6A-4121-BBB2-81D0E6C4A710}" showPageBreaks="1" showGridLines="0" fitToPage="1" printArea="1" view="pageLayout">
      <selection sqref="A1:J49"/>
      <pageMargins left="0.25" right="0.25" top="0.75" bottom="0.75" header="0.3" footer="0.3"/>
      <pageSetup paperSize="9" scale="96" orientation="portrait"/>
    </customSheetView>
  </customSheetViews>
  <mergeCells count="70">
    <mergeCell ref="B41:C41"/>
    <mergeCell ref="B42:C42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A60:C60"/>
    <mergeCell ref="A61:J65"/>
    <mergeCell ref="E45:G46"/>
    <mergeCell ref="E9:G10"/>
    <mergeCell ref="B56:C56"/>
    <mergeCell ref="B53:C53"/>
    <mergeCell ref="B50:C50"/>
    <mergeCell ref="B25:C25"/>
    <mergeCell ref="B43:C43"/>
    <mergeCell ref="B44:C44"/>
    <mergeCell ref="B20:C20"/>
    <mergeCell ref="B21:C21"/>
    <mergeCell ref="B22:C22"/>
    <mergeCell ref="B23:C23"/>
    <mergeCell ref="B24:C24"/>
    <mergeCell ref="I56:J56"/>
    <mergeCell ref="B57:C57"/>
    <mergeCell ref="I57:J57"/>
    <mergeCell ref="A58:H58"/>
    <mergeCell ref="I58:J58"/>
    <mergeCell ref="I53:J53"/>
    <mergeCell ref="B54:C54"/>
    <mergeCell ref="I54:J54"/>
    <mergeCell ref="B55:C55"/>
    <mergeCell ref="I55:J55"/>
    <mergeCell ref="I50:J50"/>
    <mergeCell ref="B51:C51"/>
    <mergeCell ref="I51:J51"/>
    <mergeCell ref="B52:C52"/>
    <mergeCell ref="I52:J52"/>
    <mergeCell ref="I47:J47"/>
    <mergeCell ref="B48:C48"/>
    <mergeCell ref="I48:J48"/>
    <mergeCell ref="B49:C49"/>
    <mergeCell ref="I49:J49"/>
    <mergeCell ref="B47:C47"/>
    <mergeCell ref="B15:C15"/>
    <mergeCell ref="B16:C16"/>
    <mergeCell ref="B17:C17"/>
    <mergeCell ref="B18:C18"/>
    <mergeCell ref="B19:C19"/>
    <mergeCell ref="B8:J8"/>
    <mergeCell ref="B11:C11"/>
    <mergeCell ref="B12:C12"/>
    <mergeCell ref="B13:C13"/>
    <mergeCell ref="B14:C14"/>
    <mergeCell ref="H2:I2"/>
    <mergeCell ref="H3:I3"/>
    <mergeCell ref="A6:B6"/>
    <mergeCell ref="C6:G6"/>
    <mergeCell ref="I6:J6"/>
    <mergeCell ref="E2:G3"/>
    <mergeCell ref="A1:C4"/>
  </mergeCells>
  <conditionalFormatting sqref="D12:D42">
    <cfRule type="cellIs" dxfId="3" priority="1" operator="equal">
      <formula>"Roller"</formula>
    </cfRule>
    <cfRule type="containsText" dxfId="2" priority="2" operator="containsText" text="Ring">
      <formula>NOT(ISERROR(SEARCH("Ring",D12)))</formula>
    </cfRule>
    <cfRule type="containsText" dxfId="1" priority="3" operator="containsText" text="Roman">
      <formula>NOT(ISERROR(SEARCH("Roman",D12)))</formula>
    </cfRule>
    <cfRule type="containsText" dxfId="0" priority="4" operator="containsText" text="American">
      <formula>NOT(ISERROR(SEARCH("American",D12)))</formula>
    </cfRule>
  </conditionalFormatting>
  <dataValidations count="1">
    <dataValidation type="list" allowBlank="1" showInputMessage="1" showErrorMessage="1" sqref="D12:D42">
      <formula1>"Ring, American, Roman, Roller"</formula1>
    </dataValidation>
  </dataValidations>
  <printOptions horizontalCentered="1" verticalCentered="1"/>
  <pageMargins left="0.25" right="0.25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customSheetViews>
    <customSheetView guid="{F606BB3D-7C6A-4121-BBB2-81D0E6C4A710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customSheetViews>
    <customSheetView guid="{F606BB3D-7C6A-4121-BBB2-81D0E6C4A710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2025-06-11T11:02:01Z</cp:lastPrinted>
  <dcterms:created xsi:type="dcterms:W3CDTF">2022-06-23T11:10:00Z</dcterms:created>
  <dcterms:modified xsi:type="dcterms:W3CDTF">2025-06-24T13:17:39Z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4C6D93C439394CE484C6C8C1E28C78D2_12</vt:lpwstr>
  </property>
  <property fmtid="{D5CDD505-2E9C-101B-9397-08002B2CF9AE}" pid="3" name="KSOProductBuildVer">
    <vt:lpwstr>2057-12.2.0.17119</vt:lpwstr>
  </property>
</Properties>
</file>