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Chicken" sheetId="2" r:id="rId1"/>
    <sheet name="Cow" sheetId="3" r:id="rId2"/>
    <sheet name="Dog" sheetId="4" r:id="rId3"/>
    <sheet name="Fox" sheetId="5" r:id="rId4"/>
    <sheet name="Lion" sheetId="6" r:id="rId5"/>
    <sheet name="Pig" sheetId="7" r:id="rId6"/>
    <sheet name="Sum" sheetId="1" r:id="rId7"/>
  </sheets>
  <definedNames>
    <definedName name="Chicken" localSheetId="0">Chicken!$A$1:$Q$16</definedName>
    <definedName name="Cow" localSheetId="1">Cow!$A$1:$Q$16</definedName>
    <definedName name="Dog" localSheetId="2">Dog!$A$1:$Q$16</definedName>
    <definedName name="Fox" localSheetId="3">Fox!$A$1:$Q$16</definedName>
    <definedName name="Lion" localSheetId="4">Lion!$A$1:$Q$16</definedName>
    <definedName name="Pig" localSheetId="5">Pig!$A$1:$Q$16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T4" i="1"/>
  <c r="T3" i="1"/>
  <c r="S8" i="1"/>
  <c r="S7" i="1"/>
  <c r="S6" i="1"/>
  <c r="S5" i="1"/>
  <c r="S4" i="1"/>
  <c r="S3" i="1"/>
  <c r="M8" i="1"/>
  <c r="N8" i="1"/>
  <c r="O8" i="1"/>
  <c r="M7" i="1"/>
  <c r="N7" i="1"/>
  <c r="O7" i="1"/>
  <c r="M6" i="1"/>
  <c r="N6" i="1"/>
  <c r="O6" i="1"/>
  <c r="M5" i="1"/>
  <c r="N5" i="1"/>
  <c r="O5" i="1"/>
  <c r="M4" i="1"/>
  <c r="N4" i="1"/>
  <c r="O4" i="1"/>
  <c r="O3" i="1"/>
  <c r="M3" i="1"/>
  <c r="N3" i="1"/>
  <c r="L8" i="1"/>
  <c r="L7" i="1"/>
  <c r="L6" i="1"/>
  <c r="L5" i="1"/>
  <c r="L4" i="1"/>
  <c r="L3" i="1"/>
  <c r="I8" i="1"/>
  <c r="I7" i="1"/>
  <c r="I6" i="1"/>
  <c r="I5" i="1"/>
  <c r="I4" i="1"/>
  <c r="I3" i="1"/>
  <c r="H8" i="1"/>
  <c r="H7" i="1"/>
  <c r="H6" i="1"/>
  <c r="H5" i="1"/>
  <c r="H4" i="1"/>
  <c r="H3" i="1"/>
  <c r="C8" i="1"/>
  <c r="D8" i="1"/>
  <c r="E8" i="1"/>
  <c r="F8" i="1"/>
  <c r="C7" i="1"/>
  <c r="D7" i="1"/>
  <c r="E7" i="1"/>
  <c r="F7" i="1"/>
  <c r="C6" i="1"/>
  <c r="D6" i="1"/>
  <c r="E6" i="1"/>
  <c r="F6" i="1"/>
  <c r="C5" i="1"/>
  <c r="D5" i="1"/>
  <c r="E5" i="1"/>
  <c r="F5" i="1"/>
  <c r="C4" i="1"/>
  <c r="D4" i="1"/>
  <c r="E4" i="1"/>
  <c r="F4" i="1"/>
  <c r="C3" i="1"/>
  <c r="D3" i="1"/>
  <c r="E3" i="1"/>
  <c r="F3" i="1"/>
  <c r="B8" i="1"/>
  <c r="B7" i="1"/>
  <c r="B6" i="1"/>
  <c r="B5" i="1"/>
  <c r="B4" i="1"/>
  <c r="B3" i="1"/>
  <c r="J25" i="7"/>
  <c r="F25" i="7"/>
  <c r="B25" i="7"/>
  <c r="K24" i="7"/>
  <c r="G24" i="7"/>
  <c r="P22" i="7"/>
  <c r="O22" i="7"/>
  <c r="N22" i="7"/>
  <c r="M22" i="7"/>
  <c r="Q22" i="7" s="1"/>
  <c r="L22" i="7"/>
  <c r="K22" i="7"/>
  <c r="J22" i="7"/>
  <c r="I22" i="7"/>
  <c r="H22" i="7"/>
  <c r="G22" i="7"/>
  <c r="F22" i="7"/>
  <c r="E22" i="7"/>
  <c r="D22" i="7"/>
  <c r="C22" i="7"/>
  <c r="I25" i="7" s="1"/>
  <c r="B22" i="7"/>
  <c r="P25" i="7" s="1"/>
  <c r="P21" i="7"/>
  <c r="O21" i="7"/>
  <c r="N21" i="7"/>
  <c r="M21" i="7"/>
  <c r="Q21" i="7" s="1"/>
  <c r="L21" i="7"/>
  <c r="K21" i="7"/>
  <c r="J21" i="7"/>
  <c r="I21" i="7"/>
  <c r="H21" i="7"/>
  <c r="G21" i="7"/>
  <c r="F21" i="7"/>
  <c r="E21" i="7"/>
  <c r="D21" i="7"/>
  <c r="C21" i="7"/>
  <c r="J24" i="7" s="1"/>
  <c r="B21" i="7"/>
  <c r="P20" i="7"/>
  <c r="P23" i="7" s="1"/>
  <c r="O20" i="7"/>
  <c r="N20" i="7"/>
  <c r="M20" i="7"/>
  <c r="Q20" i="7" s="1"/>
  <c r="L20" i="7"/>
  <c r="L23" i="7" s="1"/>
  <c r="K20" i="7"/>
  <c r="K23" i="7" s="1"/>
  <c r="J20" i="7"/>
  <c r="I20" i="7"/>
  <c r="H20" i="7"/>
  <c r="H23" i="7" s="1"/>
  <c r="G20" i="7"/>
  <c r="G23" i="7" s="1"/>
  <c r="F20" i="7"/>
  <c r="E20" i="7"/>
  <c r="D20" i="7"/>
  <c r="C20" i="7"/>
  <c r="B20" i="7"/>
  <c r="R3" i="3"/>
  <c r="S3" i="3" s="1"/>
  <c r="R4" i="3"/>
  <c r="S4" i="3"/>
  <c r="R5" i="3"/>
  <c r="S5" i="3" s="1"/>
  <c r="R6" i="3"/>
  <c r="S6" i="3"/>
  <c r="R7" i="3"/>
  <c r="S7" i="3" s="1"/>
  <c r="R8" i="3"/>
  <c r="S8" i="3"/>
  <c r="R9" i="3"/>
  <c r="S9" i="3" s="1"/>
  <c r="R10" i="3"/>
  <c r="S10" i="3"/>
  <c r="R11" i="3"/>
  <c r="S11" i="3" s="1"/>
  <c r="R12" i="3"/>
  <c r="S12" i="3"/>
  <c r="R13" i="3"/>
  <c r="S13" i="3" s="1"/>
  <c r="R14" i="3"/>
  <c r="S14" i="3"/>
  <c r="R15" i="3"/>
  <c r="S15" i="3" s="1"/>
  <c r="R16" i="3"/>
  <c r="S16" i="3" s="1"/>
  <c r="O25" i="6"/>
  <c r="N25" i="6"/>
  <c r="K25" i="6"/>
  <c r="J25" i="6"/>
  <c r="G25" i="6"/>
  <c r="F25" i="6"/>
  <c r="K24" i="6"/>
  <c r="G24" i="6"/>
  <c r="Q23" i="6"/>
  <c r="P23" i="6"/>
  <c r="M23" i="6"/>
  <c r="L23" i="6"/>
  <c r="I23" i="6"/>
  <c r="H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5" i="6" s="1"/>
  <c r="P21" i="6"/>
  <c r="O21" i="6"/>
  <c r="N21" i="6"/>
  <c r="M21" i="6"/>
  <c r="L21" i="6"/>
  <c r="L24" i="6" s="1"/>
  <c r="K21" i="6"/>
  <c r="J21" i="6"/>
  <c r="I21" i="6"/>
  <c r="H21" i="6"/>
  <c r="H24" i="6" s="1"/>
  <c r="G21" i="6"/>
  <c r="F21" i="6"/>
  <c r="E21" i="6"/>
  <c r="D21" i="6"/>
  <c r="C21" i="6"/>
  <c r="B21" i="6"/>
  <c r="P20" i="6"/>
  <c r="O20" i="6"/>
  <c r="N20" i="6"/>
  <c r="M20" i="6"/>
  <c r="Q20" i="6" s="1"/>
  <c r="L20" i="6"/>
  <c r="K20" i="6"/>
  <c r="J20" i="6"/>
  <c r="I20" i="6"/>
  <c r="H20" i="6"/>
  <c r="G20" i="6"/>
  <c r="F20" i="6"/>
  <c r="E20" i="6"/>
  <c r="D20" i="6"/>
  <c r="C20" i="6"/>
  <c r="B20" i="6"/>
  <c r="N25" i="5"/>
  <c r="J25" i="5"/>
  <c r="F25" i="5"/>
  <c r="K24" i="5"/>
  <c r="G24" i="5"/>
  <c r="P23" i="5"/>
  <c r="L23" i="5"/>
  <c r="H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5" i="5" s="1"/>
  <c r="P21" i="5"/>
  <c r="O21" i="5"/>
  <c r="N21" i="5"/>
  <c r="M21" i="5"/>
  <c r="Q21" i="5" s="1"/>
  <c r="O24" i="5" s="1"/>
  <c r="L21" i="5"/>
  <c r="K21" i="5"/>
  <c r="J21" i="5"/>
  <c r="I21" i="5"/>
  <c r="H21" i="5"/>
  <c r="G21" i="5"/>
  <c r="F21" i="5"/>
  <c r="E21" i="5"/>
  <c r="D21" i="5"/>
  <c r="C21" i="5"/>
  <c r="B21" i="5"/>
  <c r="P20" i="5"/>
  <c r="O20" i="5"/>
  <c r="N20" i="5"/>
  <c r="M20" i="5"/>
  <c r="Q20" i="5" s="1"/>
  <c r="L20" i="5"/>
  <c r="K20" i="5"/>
  <c r="J20" i="5"/>
  <c r="I20" i="5"/>
  <c r="H20" i="5"/>
  <c r="G20" i="5"/>
  <c r="F20" i="5"/>
  <c r="E20" i="5"/>
  <c r="D20" i="5"/>
  <c r="C20" i="5"/>
  <c r="B20" i="5"/>
  <c r="N25" i="4"/>
  <c r="J25" i="4"/>
  <c r="F25" i="4"/>
  <c r="K24" i="4"/>
  <c r="G24" i="4"/>
  <c r="P23" i="4"/>
  <c r="L23" i="4"/>
  <c r="H23" i="4"/>
  <c r="P22" i="4"/>
  <c r="O22" i="4"/>
  <c r="N22" i="4"/>
  <c r="M22" i="4"/>
  <c r="Q22" i="4" s="1"/>
  <c r="L22" i="4"/>
  <c r="K22" i="4"/>
  <c r="J22" i="4"/>
  <c r="I22" i="4"/>
  <c r="H22" i="4"/>
  <c r="G22" i="4"/>
  <c r="F22" i="4"/>
  <c r="E22" i="4"/>
  <c r="D22" i="4"/>
  <c r="C22" i="4"/>
  <c r="B22" i="4"/>
  <c r="Q25" i="4" s="1"/>
  <c r="P21" i="4"/>
  <c r="O21" i="4"/>
  <c r="N21" i="4"/>
  <c r="M21" i="4"/>
  <c r="Q21" i="4" s="1"/>
  <c r="O24" i="4" s="1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Q20" i="4" s="1"/>
  <c r="L20" i="4"/>
  <c r="K20" i="4"/>
  <c r="J20" i="4"/>
  <c r="I20" i="4"/>
  <c r="H20" i="4"/>
  <c r="G20" i="4"/>
  <c r="F20" i="4"/>
  <c r="E20" i="4"/>
  <c r="D20" i="4"/>
  <c r="C20" i="4"/>
  <c r="B20" i="4"/>
  <c r="K25" i="3"/>
  <c r="J25" i="3"/>
  <c r="G25" i="3"/>
  <c r="F25" i="3"/>
  <c r="K24" i="3"/>
  <c r="G24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P21" i="3"/>
  <c r="O21" i="3"/>
  <c r="N21" i="3"/>
  <c r="M21" i="3"/>
  <c r="L21" i="3"/>
  <c r="L24" i="3" s="1"/>
  <c r="K21" i="3"/>
  <c r="J21" i="3"/>
  <c r="I21" i="3"/>
  <c r="H21" i="3"/>
  <c r="H24" i="3" s="1"/>
  <c r="G21" i="3"/>
  <c r="F21" i="3"/>
  <c r="E21" i="3"/>
  <c r="D21" i="3"/>
  <c r="C21" i="3"/>
  <c r="B21" i="3"/>
  <c r="P20" i="3"/>
  <c r="O20" i="3"/>
  <c r="N20" i="3"/>
  <c r="M20" i="3"/>
  <c r="L20" i="3"/>
  <c r="L23" i="3" s="1"/>
  <c r="K20" i="3"/>
  <c r="J20" i="3"/>
  <c r="I20" i="3"/>
  <c r="I23" i="3" s="1"/>
  <c r="H20" i="3"/>
  <c r="H23" i="3" s="1"/>
  <c r="G20" i="3"/>
  <c r="F20" i="3"/>
  <c r="E20" i="3"/>
  <c r="D20" i="3"/>
  <c r="C20" i="3"/>
  <c r="B20" i="3"/>
  <c r="K25" i="2"/>
  <c r="G25" i="2"/>
  <c r="L24" i="2"/>
  <c r="H24" i="2"/>
  <c r="Q23" i="2"/>
  <c r="M23" i="2"/>
  <c r="I23" i="2"/>
  <c r="P22" i="2"/>
  <c r="O22" i="2"/>
  <c r="N22" i="2"/>
  <c r="M22" i="2"/>
  <c r="Q22" i="2" s="1"/>
  <c r="L22" i="2"/>
  <c r="K22" i="2"/>
  <c r="J22" i="2"/>
  <c r="I22" i="2"/>
  <c r="H22" i="2"/>
  <c r="G22" i="2"/>
  <c r="F22" i="2"/>
  <c r="E22" i="2"/>
  <c r="D22" i="2"/>
  <c r="C22" i="2"/>
  <c r="B22" i="2"/>
  <c r="Q25" i="2" s="1"/>
  <c r="P21" i="2"/>
  <c r="O21" i="2"/>
  <c r="N21" i="2"/>
  <c r="M21" i="2"/>
  <c r="Q21" i="2" s="1"/>
  <c r="P24" i="2" s="1"/>
  <c r="L21" i="2"/>
  <c r="K21" i="2"/>
  <c r="J21" i="2"/>
  <c r="I21" i="2"/>
  <c r="H21" i="2"/>
  <c r="G21" i="2"/>
  <c r="F21" i="2"/>
  <c r="E21" i="2"/>
  <c r="D21" i="2"/>
  <c r="C21" i="2"/>
  <c r="B21" i="2"/>
  <c r="P20" i="2"/>
  <c r="O20" i="2"/>
  <c r="N20" i="2"/>
  <c r="M20" i="2"/>
  <c r="Q20" i="2" s="1"/>
  <c r="L20" i="2"/>
  <c r="K20" i="2"/>
  <c r="J20" i="2"/>
  <c r="I20" i="2"/>
  <c r="H20" i="2"/>
  <c r="G20" i="2"/>
  <c r="F20" i="2"/>
  <c r="E20" i="2"/>
  <c r="C20" i="2"/>
  <c r="D20" i="2" s="1"/>
  <c r="B20" i="2"/>
  <c r="Q22" i="6" l="1"/>
  <c r="Q21" i="6"/>
  <c r="O24" i="6" s="1"/>
  <c r="Q22" i="5"/>
  <c r="N24" i="7"/>
  <c r="O24" i="7"/>
  <c r="Q24" i="7"/>
  <c r="O23" i="7"/>
  <c r="Q25" i="7"/>
  <c r="M25" i="7"/>
  <c r="N25" i="7"/>
  <c r="I23" i="7"/>
  <c r="M23" i="7"/>
  <c r="Q23" i="7"/>
  <c r="H24" i="7"/>
  <c r="L24" i="7"/>
  <c r="P24" i="7"/>
  <c r="G25" i="7"/>
  <c r="K25" i="7"/>
  <c r="O25" i="7"/>
  <c r="F23" i="7"/>
  <c r="J23" i="7"/>
  <c r="N23" i="7"/>
  <c r="B24" i="7"/>
  <c r="I24" i="7"/>
  <c r="M24" i="7"/>
  <c r="H25" i="7"/>
  <c r="L25" i="7"/>
  <c r="F24" i="7"/>
  <c r="Q22" i="3"/>
  <c r="Q21" i="3"/>
  <c r="O24" i="3" s="1"/>
  <c r="P24" i="6"/>
  <c r="F23" i="6"/>
  <c r="J23" i="6"/>
  <c r="N23" i="6"/>
  <c r="B24" i="6"/>
  <c r="I24" i="6"/>
  <c r="M24" i="6"/>
  <c r="Q24" i="6"/>
  <c r="H25" i="6"/>
  <c r="L25" i="6"/>
  <c r="P25" i="6"/>
  <c r="G23" i="6"/>
  <c r="K23" i="6"/>
  <c r="O23" i="6"/>
  <c r="F24" i="6"/>
  <c r="J24" i="6"/>
  <c r="B25" i="6"/>
  <c r="I25" i="6"/>
  <c r="M25" i="6"/>
  <c r="N24" i="5"/>
  <c r="I23" i="5"/>
  <c r="M23" i="5"/>
  <c r="Q23" i="5"/>
  <c r="H24" i="5"/>
  <c r="L24" i="5"/>
  <c r="P24" i="5"/>
  <c r="G25" i="5"/>
  <c r="K25" i="5"/>
  <c r="O25" i="5"/>
  <c r="F23" i="5"/>
  <c r="J23" i="5"/>
  <c r="N23" i="5"/>
  <c r="B24" i="5"/>
  <c r="I24" i="5"/>
  <c r="M24" i="5"/>
  <c r="Q24" i="5"/>
  <c r="H25" i="5"/>
  <c r="L25" i="5"/>
  <c r="P25" i="5"/>
  <c r="G23" i="5"/>
  <c r="K23" i="5"/>
  <c r="O23" i="5"/>
  <c r="F24" i="5"/>
  <c r="J24" i="5"/>
  <c r="B25" i="5"/>
  <c r="I25" i="5"/>
  <c r="M25" i="5"/>
  <c r="N24" i="4"/>
  <c r="I23" i="4"/>
  <c r="M23" i="4"/>
  <c r="Q23" i="4"/>
  <c r="H24" i="4"/>
  <c r="L24" i="4"/>
  <c r="P24" i="4"/>
  <c r="G25" i="4"/>
  <c r="K25" i="4"/>
  <c r="O25" i="4"/>
  <c r="F23" i="4"/>
  <c r="J23" i="4"/>
  <c r="N23" i="4"/>
  <c r="B24" i="4"/>
  <c r="I24" i="4"/>
  <c r="M24" i="4"/>
  <c r="Q24" i="4"/>
  <c r="H25" i="4"/>
  <c r="L25" i="4"/>
  <c r="P25" i="4"/>
  <c r="G23" i="4"/>
  <c r="K23" i="4"/>
  <c r="O23" i="4"/>
  <c r="F24" i="4"/>
  <c r="J24" i="4"/>
  <c r="B25" i="4"/>
  <c r="I25" i="4"/>
  <c r="M25" i="4"/>
  <c r="O25" i="3"/>
  <c r="N25" i="3"/>
  <c r="P23" i="3"/>
  <c r="Q25" i="3"/>
  <c r="Q20" i="3"/>
  <c r="Q23" i="3" s="1"/>
  <c r="F23" i="3"/>
  <c r="J23" i="3"/>
  <c r="B24" i="3"/>
  <c r="I24" i="3"/>
  <c r="M24" i="3"/>
  <c r="Q24" i="3"/>
  <c r="H25" i="3"/>
  <c r="L25" i="3"/>
  <c r="P25" i="3"/>
  <c r="G23" i="3"/>
  <c r="K23" i="3"/>
  <c r="O23" i="3"/>
  <c r="F24" i="3"/>
  <c r="J24" i="3"/>
  <c r="B25" i="3"/>
  <c r="I25" i="3"/>
  <c r="M25" i="3"/>
  <c r="N24" i="2"/>
  <c r="H23" i="2"/>
  <c r="L23" i="2"/>
  <c r="P23" i="2"/>
  <c r="G24" i="2"/>
  <c r="K24" i="2"/>
  <c r="O24" i="2"/>
  <c r="F25" i="2"/>
  <c r="J25" i="2"/>
  <c r="N25" i="2"/>
  <c r="O25" i="2"/>
  <c r="F23" i="2"/>
  <c r="J23" i="2"/>
  <c r="N23" i="2"/>
  <c r="B24" i="2"/>
  <c r="I24" i="2"/>
  <c r="M24" i="2"/>
  <c r="Q24" i="2"/>
  <c r="H25" i="2"/>
  <c r="L25" i="2"/>
  <c r="P25" i="2"/>
  <c r="G23" i="2"/>
  <c r="K23" i="2"/>
  <c r="O23" i="2"/>
  <c r="F24" i="2"/>
  <c r="J24" i="2"/>
  <c r="B25" i="2"/>
  <c r="I25" i="2"/>
  <c r="M25" i="2"/>
  <c r="N24" i="6" l="1"/>
  <c r="N24" i="3"/>
  <c r="P24" i="3"/>
  <c r="N23" i="3"/>
  <c r="M23" i="3"/>
</calcChain>
</file>

<file path=xl/connections.xml><?xml version="1.0" encoding="utf-8"?>
<connections xmlns="http://schemas.openxmlformats.org/spreadsheetml/2006/main">
  <connection id="1" name="Chicken" type="6" refreshedVersion="6" background="1" saveData="1">
    <textPr prompt="0" codePage="850" sourceFile="C:\Users\Wornox\Desktop\EFOP\Mérések\666666PackAll\Chick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w" type="6" refreshedVersion="6" background="1" saveData="1">
    <textPr prompt="0" codePage="850" sourceFile="C:\Users\Wornox\Desktop\EFOP\Mérések\666666PackAll\Cow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og" type="6" refreshedVersion="6" background="1" saveData="1">
    <textPr prompt="0" codePage="850" sourceFile="C:\Users\Wornox\Desktop\EFOP\Mérések\666666PackAll\Do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ox" type="6" refreshedVersion="6" background="1" saveData="1">
    <textPr prompt="0" codePage="850" sourceFile="C:\Users\Wornox\Desktop\EFOP\Mérések\666666PackAll\Fox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ion" type="6" refreshedVersion="6" background="1" saveData="1">
    <textPr prompt="0" codePage="850" sourceFile="C:\Users\Wornox\Desktop\EFOP\Mérések\666666PackAll\Lio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ig" type="6" refreshedVersion="6" background="1" saveData="1">
    <textPr prompt="0" codePage="850" sourceFile="C:\Users\Wornox\Desktop\EFOP\Mérések\666666PackAll\Pi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<sst xmlns="http://schemas.openxmlformats.org/spreadsheetml/2006/main" count="446" uniqueCount="50">
  <si>
    <t>Simulation Time:</t>
  </si>
  <si>
    <t>AnimalType:</t>
  </si>
  <si>
    <t>overall</t>
  </si>
  <si>
    <t>alive</t>
  </si>
  <si>
    <t>overall_puppy</t>
  </si>
  <si>
    <t>overall_juvenile</t>
  </si>
  <si>
    <t>overall_young_adult</t>
  </si>
  <si>
    <t>overall_adult</t>
  </si>
  <si>
    <t>overall_aged_adult</t>
  </si>
  <si>
    <t>overall_elder</t>
  </si>
  <si>
    <t>overall_female</t>
  </si>
  <si>
    <t>overall_male</t>
  </si>
  <si>
    <t>thirstDeath</t>
  </si>
  <si>
    <t>hungerDeath</t>
  </si>
  <si>
    <t>ageDeath</t>
  </si>
  <si>
    <t>predatorDeath</t>
  </si>
  <si>
    <t>Chicken</t>
  </si>
  <si>
    <t>Cow</t>
  </si>
  <si>
    <t>Dog</t>
  </si>
  <si>
    <t>Fox</t>
  </si>
  <si>
    <t>Lion</t>
  </si>
  <si>
    <t>Pig</t>
  </si>
  <si>
    <t>Simulation</t>
  </si>
  <si>
    <t>Reached age stages</t>
  </si>
  <si>
    <t>Sex</t>
  </si>
  <si>
    <t>Cause of death</t>
  </si>
  <si>
    <t>All Deaths</t>
  </si>
  <si>
    <t>In cases of survial of only vegetable eater species the simulations were manually stopped due to the vegetable infinite spawn resulting infinite survival of vegetable animals due to enemy absence.</t>
  </si>
  <si>
    <t>Runs</t>
  </si>
  <si>
    <t>Subjects</t>
  </si>
  <si>
    <t>Births</t>
  </si>
  <si>
    <t>Puppy</t>
  </si>
  <si>
    <t>Juvenile</t>
  </si>
  <si>
    <t>Young</t>
  </si>
  <si>
    <t>Adult</t>
  </si>
  <si>
    <t>Aged</t>
  </si>
  <si>
    <t>Elder</t>
  </si>
  <si>
    <t>Female</t>
  </si>
  <si>
    <t>Male</t>
  </si>
  <si>
    <t>Thirst</t>
  </si>
  <si>
    <t>Hunger</t>
  </si>
  <si>
    <t>Age</t>
  </si>
  <si>
    <t>Predator</t>
  </si>
  <si>
    <t>All</t>
  </si>
  <si>
    <t xml:space="preserve">Extinction </t>
  </si>
  <si>
    <t>Survived</t>
  </si>
  <si>
    <t>-</t>
  </si>
  <si>
    <t>Survival rate</t>
  </si>
  <si>
    <t xml:space="preserve">Based on </t>
  </si>
  <si>
    <t xml:space="preserve">extinction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</si>
</sst>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Extinction based reached age stages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Sum!$A$3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Sum!$B$1:$F$2</c:f>
              <c:multiLvlStrCache>
                <c:ptCount val="5"/>
                <c:lvl>
                  <c:pt idx="0">
                    <c:v>Juvenile</c:v>
                  </c:pt>
                  <c:pt idx="1">
                    <c:v>Young</c:v>
                  </c:pt>
                  <c:pt idx="2">
                    <c:v>Adult</c:v>
                  </c:pt>
                  <c:pt idx="3">
                    <c:v>Aged</c:v>
                  </c:pt>
                  <c:pt idx="4">
                    <c:v>Elder</c:v>
                  </c:pt>
                </c:lvl>
                <c:lvl>
                  <c:pt idx="0">
                    <c:v>Reached age stages</c:v>
                  </c:pt>
                </c:lvl>
              </c:multiLvlStrCache>
            </c:multiLvlStrRef>
          </c:cat>
          <c:val>
            <c:numRef>
              <c:f>Sum!$B$3:$F$3</c:f>
              <c:numCache>
                <c:formatCode>0.0%</c:formatCode>
                <c:ptCount val="5"/>
                <c:pt idx="0">
                  <c:v>0.87878787878787878</c:v>
                </c:pt>
                <c:pt idx="1">
                  <c:v>0.78787878787878785</c:v>
                </c:pt>
                <c:pt idx="2">
                  <c:v>0.6262626262626263</c:v>
                </c:pt>
                <c:pt idx="3">
                  <c:v>0.27272727272727271</c:v>
                </c:pt>
                <c:pt idx="4">
                  <c:v>0.17171717171717171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7-4083-9BC7-1DC9FF336225}"/>
            </c:ext>
          </c:extLst>
        </c:ser>
        <c:ser>
          <c:idx val="1"/>
          <c:order val="1"/>
          <c:tx>
            <c:strRef>
              <c:f>Sum!$A$4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Sum!$B$1:$F$2</c:f>
              <c:multiLvlStrCache>
                <c:ptCount val="5"/>
                <c:lvl>
                  <c:pt idx="0">
                    <c:v>Juvenile</c:v>
                  </c:pt>
                  <c:pt idx="1">
                    <c:v>Young</c:v>
                  </c:pt>
                  <c:pt idx="2">
                    <c:v>Adult</c:v>
                  </c:pt>
                  <c:pt idx="3">
                    <c:v>Aged</c:v>
                  </c:pt>
                  <c:pt idx="4">
                    <c:v>Elder</c:v>
                  </c:pt>
                </c:lvl>
                <c:lvl>
                  <c:pt idx="0">
                    <c:v>Reached age stages</c:v>
                  </c:pt>
                </c:lvl>
              </c:multiLvlStrCache>
            </c:multiLvlStrRef>
          </c:cat>
          <c:val>
            <c:numRef>
              <c:f>Sum!$B$4:$F$4</c:f>
              <c:numCache>
                <c:formatCode>0.0%</c:formatCode>
                <c:ptCount val="5"/>
                <c:pt idx="0">
                  <c:v>0.8089887640449438</c:v>
                </c:pt>
                <c:pt idx="1">
                  <c:v>0.7303370786516854</c:v>
                </c:pt>
                <c:pt idx="2">
                  <c:v>0.43820224719101125</c:v>
                </c:pt>
                <c:pt idx="3">
                  <c:v>0.39325842696629215</c:v>
                </c:pt>
                <c:pt idx="4">
                  <c:v>0.2808988764044944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7-4083-9BC7-1DC9FF336225}"/>
            </c:ext>
          </c:extLst>
        </c:ser>
        <c:ser>
          <c:idx val="2"/>
          <c:order val="2"/>
          <c:tx>
            <c:strRef>
              <c:f>Sum!$A$5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Sum!$B$1:$F$2</c:f>
              <c:multiLvlStrCache>
                <c:ptCount val="5"/>
                <c:lvl>
                  <c:pt idx="0">
                    <c:v>Juvenile</c:v>
                  </c:pt>
                  <c:pt idx="1">
                    <c:v>Young</c:v>
                  </c:pt>
                  <c:pt idx="2">
                    <c:v>Adult</c:v>
                  </c:pt>
                  <c:pt idx="3">
                    <c:v>Aged</c:v>
                  </c:pt>
                  <c:pt idx="4">
                    <c:v>Elder</c:v>
                  </c:pt>
                </c:lvl>
                <c:lvl>
                  <c:pt idx="0">
                    <c:v>Reached age stages</c:v>
                  </c:pt>
                </c:lvl>
              </c:multiLvlStrCache>
            </c:multiLvlStrRef>
          </c:cat>
          <c:val>
            <c:numRef>
              <c:f>Sum!$B$5:$F$5</c:f>
              <c:numCache>
                <c:formatCode>0.0%</c:formatCode>
                <c:ptCount val="5"/>
                <c:pt idx="0">
                  <c:v>0.90721649484536082</c:v>
                </c:pt>
                <c:pt idx="1">
                  <c:v>0.90721649484536082</c:v>
                </c:pt>
                <c:pt idx="2">
                  <c:v>0.79381443298969068</c:v>
                </c:pt>
                <c:pt idx="3">
                  <c:v>0.16494845360824742</c:v>
                </c:pt>
                <c:pt idx="4">
                  <c:v>8.247422680412371E-2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7-4083-9BC7-1DC9FF336225}"/>
            </c:ext>
          </c:extLst>
        </c:ser>
        <c:ser>
          <c:idx val="3"/>
          <c:order val="3"/>
          <c:tx>
            <c:strRef>
              <c:f>Sum!$A$6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Sum!$B$1:$F$2</c:f>
              <c:multiLvlStrCache>
                <c:ptCount val="5"/>
                <c:lvl>
                  <c:pt idx="0">
                    <c:v>Juvenile</c:v>
                  </c:pt>
                  <c:pt idx="1">
                    <c:v>Young</c:v>
                  </c:pt>
                  <c:pt idx="2">
                    <c:v>Adult</c:v>
                  </c:pt>
                  <c:pt idx="3">
                    <c:v>Aged</c:v>
                  </c:pt>
                  <c:pt idx="4">
                    <c:v>Elder</c:v>
                  </c:pt>
                </c:lvl>
                <c:lvl>
                  <c:pt idx="0">
                    <c:v>Reached age stages</c:v>
                  </c:pt>
                </c:lvl>
              </c:multiLvlStrCache>
            </c:multiLvlStrRef>
          </c:cat>
          <c:val>
            <c:numRef>
              <c:f>Sum!$B$6:$F$6</c:f>
              <c:numCache>
                <c:formatCode>0.0%</c:formatCode>
                <c:ptCount val="5"/>
                <c:pt idx="0">
                  <c:v>0.95161290322580649</c:v>
                </c:pt>
                <c:pt idx="1">
                  <c:v>0.94354838709677424</c:v>
                </c:pt>
                <c:pt idx="2">
                  <c:v>0.70161290322580649</c:v>
                </c:pt>
                <c:pt idx="3">
                  <c:v>0.29032258064516131</c:v>
                </c:pt>
                <c:pt idx="4">
                  <c:v>0.17741935483870969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7-4083-9BC7-1DC9FF336225}"/>
            </c:ext>
          </c:extLst>
        </c:ser>
        <c:ser>
          <c:idx val="4"/>
          <c:order val="4"/>
          <c:tx>
            <c:strRef>
              <c:f>Sum!$A$7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Sum!$B$1:$F$2</c:f>
              <c:multiLvlStrCache>
                <c:ptCount val="5"/>
                <c:lvl>
                  <c:pt idx="0">
                    <c:v>Juvenile</c:v>
                  </c:pt>
                  <c:pt idx="1">
                    <c:v>Young</c:v>
                  </c:pt>
                  <c:pt idx="2">
                    <c:v>Adult</c:v>
                  </c:pt>
                  <c:pt idx="3">
                    <c:v>Aged</c:v>
                  </c:pt>
                  <c:pt idx="4">
                    <c:v>Elder</c:v>
                  </c:pt>
                </c:lvl>
                <c:lvl>
                  <c:pt idx="0">
                    <c:v>Reached age stages</c:v>
                  </c:pt>
                </c:lvl>
              </c:multiLvlStrCache>
            </c:multiLvlStrRef>
          </c:cat>
          <c:val>
            <c:numRef>
              <c:f>Sum!$B$7:$F$7</c:f>
              <c:numCache>
                <c:formatCode>0.0%</c:formatCode>
                <c:ptCount val="5"/>
                <c:pt idx="0">
                  <c:v>1</c:v>
                </c:pt>
                <c:pt idx="1">
                  <c:v>0.83478260869565213</c:v>
                </c:pt>
                <c:pt idx="2">
                  <c:v>0.82608695652173914</c:v>
                </c:pt>
                <c:pt idx="3">
                  <c:v>0.5043478260869565</c:v>
                </c:pt>
                <c:pt idx="4">
                  <c:v>0.41739130434782606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7-4083-9BC7-1DC9FF336225}"/>
            </c:ext>
          </c:extLst>
        </c:ser>
        <c:ser>
          <c:idx val="5"/>
          <c:order val="5"/>
          <c:tx>
            <c:strRef>
              <c:f>Sum!$A$8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Sum!$B$1:$F$2</c:f>
              <c:multiLvlStrCache>
                <c:ptCount val="5"/>
                <c:lvl>
                  <c:pt idx="0">
                    <c:v>Juvenile</c:v>
                  </c:pt>
                  <c:pt idx="1">
                    <c:v>Young</c:v>
                  </c:pt>
                  <c:pt idx="2">
                    <c:v>Adult</c:v>
                  </c:pt>
                  <c:pt idx="3">
                    <c:v>Aged</c:v>
                  </c:pt>
                  <c:pt idx="4">
                    <c:v>Elder</c:v>
                  </c:pt>
                </c:lvl>
                <c:lvl>
                  <c:pt idx="0">
                    <c:v>Reached age stages</c:v>
                  </c:pt>
                </c:lvl>
              </c:multiLvlStrCache>
            </c:multiLvlStrRef>
          </c:cat>
          <c:val>
            <c:numRef>
              <c:f>Sum!$B$8:$F$8</c:f>
              <c:numCache>
                <c:formatCode>0.0%</c:formatCode>
                <c:ptCount val="5"/>
                <c:pt idx="0">
                  <c:v>0.81081081081081086</c:v>
                </c:pt>
                <c:pt idx="1">
                  <c:v>0.7432432432432432</c:v>
                </c:pt>
                <c:pt idx="2">
                  <c:v>0.56756756756756754</c:v>
                </c:pt>
                <c:pt idx="3">
                  <c:v>0.28378378378378377</c:v>
                </c:pt>
                <c:pt idx="4">
                  <c:v>0.1891891891891892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7-4083-9BC7-1DC9FF33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122560"/>
        <c:axId val="1049125056"/>
      </c:barChart>
      <c:catAx>
        <c:axId val="10491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25056"/>
        <c:crosses val="autoZero"/>
        <c:auto val="1"/>
        <c:lblAlgn val="ctr"/>
        <c:lblOffset val="100"/>
        <c:noMultiLvlLbl val="0"/>
      </c:catAx>
      <c:valAx>
        <c:axId val="104912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Sum!$K$3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Sum!$L$1:$O$2</c:f>
              <c:multiLvlStrCache>
                <c:ptCount val="4"/>
                <c:lvl>
                  <c:pt idx="0">
                    <c:v>Thirst</c:v>
                  </c:pt>
                  <c:pt idx="1">
                    <c:v>Hunger</c:v>
                  </c:pt>
                  <c:pt idx="2">
                    <c:v>Age</c:v>
                  </c:pt>
                  <c:pt idx="3">
                    <c:v>Predator</c:v>
                  </c:pt>
                </c:lvl>
                <c:lvl>
                  <c:pt idx="0">
                    <c:v>Cause of death</c:v>
                  </c:pt>
                </c:lvl>
              </c:multiLvlStrCache>
            </c:multiLvlStrRef>
          </c:cat>
          <c:val>
            <c:numRef>
              <c:f>Sum!$L$3:$O$3</c:f>
              <c:numCache>
                <c:formatCode>0.000%</c:formatCode>
                <c:ptCount val="4"/>
                <c:pt idx="0">
                  <c:v>0.23232323232323232</c:v>
                </c:pt>
                <c:pt idx="1">
                  <c:v>5.0505050505050504E-2</c:v>
                </c:pt>
                <c:pt idx="2">
                  <c:v>0.17171717171717171</c:v>
                </c:pt>
                <c:pt idx="3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253-87F5-53476792F11E}"/>
            </c:ext>
          </c:extLst>
        </c:ser>
        <c:ser>
          <c:idx val="1"/>
          <c:order val="1"/>
          <c:tx>
            <c:strRef>
              <c:f>Sum!$K$4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Sum!$L$1:$O$2</c:f>
              <c:multiLvlStrCache>
                <c:ptCount val="4"/>
                <c:lvl>
                  <c:pt idx="0">
                    <c:v>Thirst</c:v>
                  </c:pt>
                  <c:pt idx="1">
                    <c:v>Hunger</c:v>
                  </c:pt>
                  <c:pt idx="2">
                    <c:v>Age</c:v>
                  </c:pt>
                  <c:pt idx="3">
                    <c:v>Predator</c:v>
                  </c:pt>
                </c:lvl>
                <c:lvl>
                  <c:pt idx="0">
                    <c:v>Cause of death</c:v>
                  </c:pt>
                </c:lvl>
              </c:multiLvlStrCache>
            </c:multiLvlStrRef>
          </c:cat>
          <c:val>
            <c:numRef>
              <c:f>Sum!$L$4:$O$4</c:f>
              <c:numCache>
                <c:formatCode>0.000%</c:formatCode>
                <c:ptCount val="4"/>
                <c:pt idx="0">
                  <c:v>0.2696629213483146</c:v>
                </c:pt>
                <c:pt idx="1">
                  <c:v>2.247191011235955E-2</c:v>
                </c:pt>
                <c:pt idx="2">
                  <c:v>0.29213483146067415</c:v>
                </c:pt>
                <c:pt idx="3">
                  <c:v>0.4157303370786517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253-87F5-53476792F11E}"/>
            </c:ext>
          </c:extLst>
        </c:ser>
        <c:ser>
          <c:idx val="2"/>
          <c:order val="2"/>
          <c:tx>
            <c:strRef>
              <c:f>Sum!$K$5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Sum!$L$1:$O$2</c:f>
              <c:multiLvlStrCache>
                <c:ptCount val="4"/>
                <c:lvl>
                  <c:pt idx="0">
                    <c:v>Thirst</c:v>
                  </c:pt>
                  <c:pt idx="1">
                    <c:v>Hunger</c:v>
                  </c:pt>
                  <c:pt idx="2">
                    <c:v>Age</c:v>
                  </c:pt>
                  <c:pt idx="3">
                    <c:v>Predator</c:v>
                  </c:pt>
                </c:lvl>
                <c:lvl>
                  <c:pt idx="0">
                    <c:v>Cause of death</c:v>
                  </c:pt>
                </c:lvl>
              </c:multiLvlStrCache>
            </c:multiLvlStrRef>
          </c:cat>
          <c:val>
            <c:numRef>
              <c:f>Sum!$L$5:$O$5</c:f>
              <c:numCache>
                <c:formatCode>0.000%</c:formatCode>
                <c:ptCount val="4"/>
                <c:pt idx="0">
                  <c:v>7.2164948453608241E-2</c:v>
                </c:pt>
                <c:pt idx="1">
                  <c:v>0.65979381443298968</c:v>
                </c:pt>
                <c:pt idx="2">
                  <c:v>8.247422680412371E-2</c:v>
                </c:pt>
                <c:pt idx="3">
                  <c:v>0.18556701030927836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4-4253-87F5-53476792F11E}"/>
            </c:ext>
          </c:extLst>
        </c:ser>
        <c:ser>
          <c:idx val="3"/>
          <c:order val="3"/>
          <c:tx>
            <c:strRef>
              <c:f>Sum!$K$6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Sum!$L$1:$O$2</c:f>
              <c:multiLvlStrCache>
                <c:ptCount val="4"/>
                <c:lvl>
                  <c:pt idx="0">
                    <c:v>Thirst</c:v>
                  </c:pt>
                  <c:pt idx="1">
                    <c:v>Hunger</c:v>
                  </c:pt>
                  <c:pt idx="2">
                    <c:v>Age</c:v>
                  </c:pt>
                  <c:pt idx="3">
                    <c:v>Predator</c:v>
                  </c:pt>
                </c:lvl>
                <c:lvl>
                  <c:pt idx="0">
                    <c:v>Cause of death</c:v>
                  </c:pt>
                </c:lvl>
              </c:multiLvlStrCache>
            </c:multiLvlStrRef>
          </c:cat>
          <c:val>
            <c:numRef>
              <c:f>Sum!$L$6:$O$6</c:f>
              <c:numCache>
                <c:formatCode>0.000%</c:formatCode>
                <c:ptCount val="4"/>
                <c:pt idx="0">
                  <c:v>0.10483870967741936</c:v>
                </c:pt>
                <c:pt idx="1">
                  <c:v>0.57258064516129037</c:v>
                </c:pt>
                <c:pt idx="2">
                  <c:v>0.17741935483870969</c:v>
                </c:pt>
                <c:pt idx="3">
                  <c:v>0.14516129032258066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4-4253-87F5-53476792F11E}"/>
            </c:ext>
          </c:extLst>
        </c:ser>
        <c:ser>
          <c:idx val="4"/>
          <c:order val="4"/>
          <c:tx>
            <c:strRef>
              <c:f>Sum!$K$7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Sum!$L$1:$O$2</c:f>
              <c:multiLvlStrCache>
                <c:ptCount val="4"/>
                <c:lvl>
                  <c:pt idx="0">
                    <c:v>Thirst</c:v>
                  </c:pt>
                  <c:pt idx="1">
                    <c:v>Hunger</c:v>
                  </c:pt>
                  <c:pt idx="2">
                    <c:v>Age</c:v>
                  </c:pt>
                  <c:pt idx="3">
                    <c:v>Predator</c:v>
                  </c:pt>
                </c:lvl>
                <c:lvl>
                  <c:pt idx="0">
                    <c:v>Cause of death</c:v>
                  </c:pt>
                </c:lvl>
              </c:multiLvlStrCache>
            </c:multiLvlStrRef>
          </c:cat>
          <c:val>
            <c:numRef>
              <c:f>Sum!$L$7:$O$7</c:f>
              <c:numCache>
                <c:formatCode>0.000%</c:formatCode>
                <c:ptCount val="4"/>
                <c:pt idx="0">
                  <c:v>0.28695652173913044</c:v>
                </c:pt>
                <c:pt idx="1">
                  <c:v>0.30434782608695654</c:v>
                </c:pt>
                <c:pt idx="2">
                  <c:v>0.40869565217391307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4-4253-87F5-53476792F11E}"/>
            </c:ext>
          </c:extLst>
        </c:ser>
        <c:ser>
          <c:idx val="5"/>
          <c:order val="5"/>
          <c:tx>
            <c:strRef>
              <c:f>Sum!$K$8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Sum!$L$1:$O$2</c:f>
              <c:multiLvlStrCache>
                <c:ptCount val="4"/>
                <c:lvl>
                  <c:pt idx="0">
                    <c:v>Thirst</c:v>
                  </c:pt>
                  <c:pt idx="1">
                    <c:v>Hunger</c:v>
                  </c:pt>
                  <c:pt idx="2">
                    <c:v>Age</c:v>
                  </c:pt>
                  <c:pt idx="3">
                    <c:v>Predator</c:v>
                  </c:pt>
                </c:lvl>
                <c:lvl>
                  <c:pt idx="0">
                    <c:v>Cause of death</c:v>
                  </c:pt>
                </c:lvl>
              </c:multiLvlStrCache>
            </c:multiLvlStrRef>
          </c:cat>
          <c:val>
            <c:numRef>
              <c:f>Sum!$L$8:$O$8</c:f>
              <c:numCache>
                <c:formatCode>0.000%</c:formatCode>
                <c:ptCount val="4"/>
                <c:pt idx="0">
                  <c:v>0.22972972972972974</c:v>
                </c:pt>
                <c:pt idx="1">
                  <c:v>5.4054054054054057E-2</c:v>
                </c:pt>
                <c:pt idx="2">
                  <c:v>0.1891891891891892</c:v>
                </c:pt>
                <c:pt idx="3">
                  <c:v>0.52702702702702697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4-4253-87F5-53476792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610256"/>
        <c:axId val="912615248"/>
      </c:barChart>
      <c:catAx>
        <c:axId val="9126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5248"/>
        <c:crosses val="autoZero"/>
        <c:auto val="1"/>
        <c:lblAlgn val="ctr"/>
        <c:lblOffset val="100"/>
        <c:noMultiLvlLbl val="0"/>
      </c:catAx>
      <c:valAx>
        <c:axId val="912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Survival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Sum!$S$2</c:f>
              <c:strCache>
                <c:ptCount val="1"/>
                <c:pt idx="0">
                  <c:v>Extinction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Sum!$R$3:$R$8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Sum!$S$3:$S$8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3-45E5-AC94-F1251DDC1FE4}"/>
            </c:ext>
          </c:extLst>
        </c:ser>
        <c:ser>
          <c:idx val="1"/>
          <c:order val="1"/>
          <c:tx>
            <c:strRef>
              <c:f>Sum!$T$2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Sum!$R$3:$R$8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Sum!$T$3:$T$8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3-45E5-AC94-F1251DDC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3048864"/>
        <c:axId val="873049280"/>
      </c:barChart>
      <c:catAx>
        <c:axId val="8730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49280"/>
        <c:crosses val="autoZero"/>
        <c:auto val="1"/>
        <c:lblAlgn val="ctr"/>
        <c:lblOffset val="100"/>
        <c:noMultiLvlLbl val="0"/>
      </c:catAx>
      <c:valAx>
        <c:axId val="873049280"/>
        <c:scaling>
          <c:orientation val="minMax"/>
          <c:max val="1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48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AB-4A39-BCDF-84557CCF67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3AB-4A39-BCDF-84557CCF67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3AB-4A39-BCDF-84557CCF67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3AB-4A39-BCDF-84557CCF67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3AB-4A39-BCDF-84557CCF67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3AB-4A39-BCDF-84557CCF67BE}"/>
              </c:ext>
            </c:extLst>
          </c:dPt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Sum!$I$3:$I$8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34</c:v>
                </c:pt>
                <c:pt idx="4">
                  <c:v>25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9-41D3-B047-171E5614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Sum!$L$2</c:f>
              <c:strCache>
                <c:ptCount val="1"/>
                <c:pt idx="0">
                  <c:v>Thirst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Sum!$L$3:$L$8</c:f>
              <c:numCache>
                <c:formatCode>0.000%</c:formatCode>
                <c:ptCount val="6"/>
                <c:pt idx="0">
                  <c:v>0.23232323232323232</c:v>
                </c:pt>
                <c:pt idx="1">
                  <c:v>0.2696629213483146</c:v>
                </c:pt>
                <c:pt idx="2">
                  <c:v>7.2164948453608241E-2</c:v>
                </c:pt>
                <c:pt idx="3">
                  <c:v>0.10483870967741936</c:v>
                </c:pt>
                <c:pt idx="4">
                  <c:v>0.28695652173913044</c:v>
                </c:pt>
                <c:pt idx="5">
                  <c:v>0.22972972972972974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D-49B9-BEAA-AB52A0EF15B5}"/>
            </c:ext>
          </c:extLst>
        </c:ser>
        <c:ser>
          <c:idx val="1"/>
          <c:order val="1"/>
          <c:tx>
            <c:strRef>
              <c:f>Sum!$M$2</c:f>
              <c:strCache>
                <c:ptCount val="1"/>
                <c:pt idx="0">
                  <c:v>Hunger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Sum!$M$3:$M$8</c:f>
              <c:numCache>
                <c:formatCode>0.000%</c:formatCode>
                <c:ptCount val="6"/>
                <c:pt idx="0">
                  <c:v>5.0505050505050504E-2</c:v>
                </c:pt>
                <c:pt idx="1">
                  <c:v>2.247191011235955E-2</c:v>
                </c:pt>
                <c:pt idx="2">
                  <c:v>0.65979381443298968</c:v>
                </c:pt>
                <c:pt idx="3">
                  <c:v>0.57258064516129037</c:v>
                </c:pt>
                <c:pt idx="4">
                  <c:v>0.30434782608695654</c:v>
                </c:pt>
                <c:pt idx="5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D-49B9-BEAA-AB52A0EF15B5}"/>
            </c:ext>
          </c:extLst>
        </c:ser>
        <c:ser>
          <c:idx val="2"/>
          <c:order val="2"/>
          <c:tx>
            <c:strRef>
              <c:f>Sum!$N$2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Sum!$N$3:$N$8</c:f>
              <c:numCache>
                <c:formatCode>0.000%</c:formatCode>
                <c:ptCount val="6"/>
                <c:pt idx="0">
                  <c:v>0.17171717171717171</c:v>
                </c:pt>
                <c:pt idx="1">
                  <c:v>0.29213483146067415</c:v>
                </c:pt>
                <c:pt idx="2">
                  <c:v>8.247422680412371E-2</c:v>
                </c:pt>
                <c:pt idx="3">
                  <c:v>0.17741935483870969</c:v>
                </c:pt>
                <c:pt idx="4">
                  <c:v>0.40869565217391307</c:v>
                </c:pt>
                <c:pt idx="5">
                  <c:v>0.1891891891891892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D-49B9-BEAA-AB52A0EF15B5}"/>
            </c:ext>
          </c:extLst>
        </c:ser>
        <c:ser>
          <c:idx val="3"/>
          <c:order val="3"/>
          <c:tx>
            <c:strRef>
              <c:f>Sum!$O$2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Sum!$O$3:$O$8</c:f>
              <c:numCache>
                <c:formatCode>0.000%</c:formatCode>
                <c:ptCount val="6"/>
                <c:pt idx="0">
                  <c:v>0.54545454545454541</c:v>
                </c:pt>
                <c:pt idx="1">
                  <c:v>0.4157303370786517</c:v>
                </c:pt>
                <c:pt idx="2">
                  <c:v>0.18556701030927836</c:v>
                </c:pt>
                <c:pt idx="3">
                  <c:v>0.14516129032258066</c:v>
                </c:pt>
                <c:pt idx="4">
                  <c:v>0</c:v>
                </c:pt>
                <c:pt idx="5">
                  <c:v>0.52702702702702697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D-49B9-BEAA-AB52A0EF1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607344"/>
        <c:axId val="912612336"/>
      </c:barChart>
      <c:catAx>
        <c:axId val="9126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2336"/>
        <c:crosses val="autoZero"/>
        <c:auto val="1"/>
        <c:lblAlgn val="ctr"/>
        <c:lblOffset val="100"/>
        <c:noMultiLvlLbl val="0"/>
      </c:catAx>
      <c:valAx>
        <c:axId val="9126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Sum!$B$2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Sum!$B$3:$B$8</c:f>
              <c:numCache>
                <c:formatCode>0.0%</c:formatCode>
                <c:ptCount val="6"/>
                <c:pt idx="0">
                  <c:v>0.87878787878787878</c:v>
                </c:pt>
                <c:pt idx="1">
                  <c:v>0.8089887640449438</c:v>
                </c:pt>
                <c:pt idx="2">
                  <c:v>0.90721649484536082</c:v>
                </c:pt>
                <c:pt idx="3">
                  <c:v>0.95161290322580649</c:v>
                </c:pt>
                <c:pt idx="4">
                  <c:v>1</c:v>
                </c:pt>
                <c:pt idx="5">
                  <c:v>0.81081081081081086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A-4A9C-A063-EFC90CF4B70E}"/>
            </c:ext>
          </c:extLst>
        </c:ser>
        <c:ser>
          <c:idx val="1"/>
          <c:order val="1"/>
          <c:tx>
            <c:strRef>
              <c:f>Sum!$C$2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Sum!$C$3:$C$8</c:f>
              <c:numCache>
                <c:formatCode>0.0%</c:formatCode>
                <c:ptCount val="6"/>
                <c:pt idx="0">
                  <c:v>0.78787878787878785</c:v>
                </c:pt>
                <c:pt idx="1">
                  <c:v>0.7303370786516854</c:v>
                </c:pt>
                <c:pt idx="2">
                  <c:v>0.90721649484536082</c:v>
                </c:pt>
                <c:pt idx="3">
                  <c:v>0.94354838709677424</c:v>
                </c:pt>
                <c:pt idx="4">
                  <c:v>0.83478260869565213</c:v>
                </c:pt>
                <c:pt idx="5">
                  <c:v>0.7432432432432432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A-4A9C-A063-EFC90CF4B70E}"/>
            </c:ext>
          </c:extLst>
        </c:ser>
        <c:ser>
          <c:idx val="2"/>
          <c:order val="2"/>
          <c:tx>
            <c:strRef>
              <c:f>Sum!$D$2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Sum!$D$3:$D$8</c:f>
              <c:numCache>
                <c:formatCode>0.0%</c:formatCode>
                <c:ptCount val="6"/>
                <c:pt idx="0">
                  <c:v>0.6262626262626263</c:v>
                </c:pt>
                <c:pt idx="1">
                  <c:v>0.43820224719101125</c:v>
                </c:pt>
                <c:pt idx="2">
                  <c:v>0.79381443298969068</c:v>
                </c:pt>
                <c:pt idx="3">
                  <c:v>0.70161290322580649</c:v>
                </c:pt>
                <c:pt idx="4">
                  <c:v>0.82608695652173914</c:v>
                </c:pt>
                <c:pt idx="5">
                  <c:v>0.56756756756756754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A-4A9C-A063-EFC90CF4B70E}"/>
            </c:ext>
          </c:extLst>
        </c:ser>
        <c:ser>
          <c:idx val="3"/>
          <c:order val="3"/>
          <c:tx>
            <c:strRef>
              <c:f>Sum!$E$2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Sum!$E$3:$E$8</c:f>
              <c:numCache>
                <c:formatCode>0.0%</c:formatCode>
                <c:ptCount val="6"/>
                <c:pt idx="0">
                  <c:v>0.27272727272727271</c:v>
                </c:pt>
                <c:pt idx="1">
                  <c:v>0.39325842696629215</c:v>
                </c:pt>
                <c:pt idx="2">
                  <c:v>0.16494845360824742</c:v>
                </c:pt>
                <c:pt idx="3">
                  <c:v>0.29032258064516131</c:v>
                </c:pt>
                <c:pt idx="4">
                  <c:v>0.5043478260869565</c:v>
                </c:pt>
                <c:pt idx="5">
                  <c:v>0.28378378378378377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A-4A9C-A063-EFC90CF4B70E}"/>
            </c:ext>
          </c:extLst>
        </c:ser>
        <c:ser>
          <c:idx val="4"/>
          <c:order val="4"/>
          <c:tx>
            <c:strRef>
              <c:f>Sum!$F$2</c:f>
              <c:strCache>
                <c:ptCount val="1"/>
                <c:pt idx="0">
                  <c:v>Elder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Sum!$F$3:$F$8</c:f>
              <c:numCache>
                <c:formatCode>0.0%</c:formatCode>
                <c:ptCount val="6"/>
                <c:pt idx="0">
                  <c:v>0.17171717171717171</c:v>
                </c:pt>
                <c:pt idx="1">
                  <c:v>0.2808988764044944</c:v>
                </c:pt>
                <c:pt idx="2">
                  <c:v>8.247422680412371E-2</c:v>
                </c:pt>
                <c:pt idx="3">
                  <c:v>0.17741935483870969</c:v>
                </c:pt>
                <c:pt idx="4">
                  <c:v>0.41739130434782606</c:v>
                </c:pt>
                <c:pt idx="5">
                  <c:v>0.1891891891891892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A-4A9C-A063-EFC90CF4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26784"/>
        <c:axId val="871428864"/>
      </c:barChart>
      <c:catAx>
        <c:axId val="8714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28864"/>
        <c:crosses val="autoZero"/>
        <c:auto val="1"/>
        <c:lblAlgn val="ctr"/>
        <c:lblOffset val="100"/>
        <c:noMultiLvlLbl val="0"/>
      </c:catAx>
      <c:valAx>
        <c:axId val="87142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138112</xdr:rowOff>
    </xdr:from>
    <xdr:to>
      <xdr:col>6</xdr:col>
      <xdr:colOff>476250</xdr:colOff>
      <xdr:row>39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252412</xdr:colOff>
      <xdr:row>25</xdr:row>
      <xdr:rowOff>33337</xdr:rowOff>
    </xdr:from>
    <xdr:to>
      <xdr:col>15</xdr:col>
      <xdr:colOff>557212</xdr:colOff>
      <xdr:row>39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500062</xdr:colOff>
      <xdr:row>8</xdr:row>
      <xdr:rowOff>166687</xdr:rowOff>
    </xdr:from>
    <xdr:to>
      <xdr:col>22</xdr:col>
      <xdr:colOff>133350</xdr:colOff>
      <xdr:row>23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490537</xdr:colOff>
      <xdr:row>24</xdr:row>
      <xdr:rowOff>33337</xdr:rowOff>
    </xdr:from>
    <xdr:to>
      <xdr:col>22</xdr:col>
      <xdr:colOff>561975</xdr:colOff>
      <xdr:row>38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252412</xdr:colOff>
      <xdr:row>9</xdr:row>
      <xdr:rowOff>90487</xdr:rowOff>
    </xdr:from>
    <xdr:to>
      <xdr:col>15</xdr:col>
      <xdr:colOff>500062</xdr:colOff>
      <xdr:row>23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71437</xdr:colOff>
      <xdr:row>9</xdr:row>
      <xdr:rowOff>80962</xdr:rowOff>
    </xdr:from>
    <xdr:to>
      <xdr:col>6</xdr:col>
      <xdr:colOff>514350</xdr:colOff>
      <xdr:row>23</xdr:row>
      <xdr:rowOff>157162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icke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w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og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x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on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80FF"/>
      </a:dk1>
      <a:lt1>
        <a:sysClr val="window" lastClr="1B1B1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tabSelected="1" workbookViewId="0">
      <selection activeCell="A18" sqref="A18:U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302.06060000000002</v>
      </c>
      <c r="B2" t="s">
        <v>16</v>
      </c>
      <c r="C2">
        <v>6</v>
      </c>
      <c r="D2">
        <v>0</v>
      </c>
      <c r="E2">
        <v>6</v>
      </c>
      <c r="F2">
        <v>5</v>
      </c>
      <c r="G2">
        <v>4</v>
      </c>
      <c r="H2">
        <v>4</v>
      </c>
      <c r="I2">
        <v>2</v>
      </c>
      <c r="J2">
        <v>1</v>
      </c>
      <c r="K2">
        <v>1</v>
      </c>
      <c r="L2">
        <v>5</v>
      </c>
      <c r="M2">
        <v>2</v>
      </c>
      <c r="N2">
        <v>0</v>
      </c>
      <c r="O2">
        <v>1</v>
      </c>
      <c r="P2">
        <v>3</v>
      </c>
    </row>
    <row r="3" spans="1:16" x14ac:dyDescent="0.25">
      <c r="A3">
        <v>302.02809999999999</v>
      </c>
      <c r="B3" t="s">
        <v>16</v>
      </c>
      <c r="C3">
        <v>6</v>
      </c>
      <c r="D3">
        <v>0</v>
      </c>
      <c r="E3">
        <v>6</v>
      </c>
      <c r="F3">
        <v>5</v>
      </c>
      <c r="G3">
        <v>4</v>
      </c>
      <c r="H3">
        <v>4</v>
      </c>
      <c r="I3">
        <v>1</v>
      </c>
      <c r="J3">
        <v>1</v>
      </c>
      <c r="K3">
        <v>3</v>
      </c>
      <c r="L3">
        <v>3</v>
      </c>
      <c r="M3">
        <v>0</v>
      </c>
      <c r="N3">
        <v>0</v>
      </c>
      <c r="O3">
        <v>1</v>
      </c>
      <c r="P3">
        <v>5</v>
      </c>
    </row>
    <row r="4" spans="1:16" x14ac:dyDescent="0.25">
      <c r="A4">
        <v>262.17720000000003</v>
      </c>
      <c r="B4" t="s">
        <v>16</v>
      </c>
      <c r="C4">
        <v>6</v>
      </c>
      <c r="D4">
        <v>0</v>
      </c>
      <c r="E4">
        <v>6</v>
      </c>
      <c r="F4">
        <v>5</v>
      </c>
      <c r="G4">
        <v>5</v>
      </c>
      <c r="H4">
        <v>5</v>
      </c>
      <c r="I4">
        <v>1</v>
      </c>
      <c r="J4">
        <v>0</v>
      </c>
      <c r="K4">
        <v>3</v>
      </c>
      <c r="L4">
        <v>3</v>
      </c>
      <c r="M4">
        <v>3</v>
      </c>
      <c r="N4">
        <v>1</v>
      </c>
      <c r="O4">
        <v>0</v>
      </c>
      <c r="P4">
        <v>2</v>
      </c>
    </row>
    <row r="5" spans="1:16" x14ac:dyDescent="0.25">
      <c r="A5">
        <v>303.05020000000002</v>
      </c>
      <c r="B5" t="s">
        <v>16</v>
      </c>
      <c r="C5">
        <v>6</v>
      </c>
      <c r="D5">
        <v>0</v>
      </c>
      <c r="E5">
        <v>6</v>
      </c>
      <c r="F5">
        <v>5</v>
      </c>
      <c r="G5">
        <v>5</v>
      </c>
      <c r="H5">
        <v>5</v>
      </c>
      <c r="I5">
        <v>2</v>
      </c>
      <c r="J5">
        <v>1</v>
      </c>
      <c r="K5">
        <v>2</v>
      </c>
      <c r="L5">
        <v>4</v>
      </c>
      <c r="M5">
        <v>1</v>
      </c>
      <c r="N5">
        <v>1</v>
      </c>
      <c r="O5">
        <v>1</v>
      </c>
      <c r="P5">
        <v>3</v>
      </c>
    </row>
    <row r="6" spans="1:16" x14ac:dyDescent="0.25">
      <c r="A6">
        <v>304.05290000000002</v>
      </c>
      <c r="B6" t="s">
        <v>16</v>
      </c>
      <c r="C6">
        <v>6</v>
      </c>
      <c r="D6">
        <v>0</v>
      </c>
      <c r="E6">
        <v>6</v>
      </c>
      <c r="F6">
        <v>5</v>
      </c>
      <c r="G6">
        <v>4</v>
      </c>
      <c r="H6">
        <v>4</v>
      </c>
      <c r="I6">
        <v>2</v>
      </c>
      <c r="J6">
        <v>1</v>
      </c>
      <c r="K6">
        <v>3</v>
      </c>
      <c r="L6">
        <v>3</v>
      </c>
      <c r="M6">
        <v>1</v>
      </c>
      <c r="N6">
        <v>0</v>
      </c>
      <c r="O6">
        <v>1</v>
      </c>
      <c r="P6">
        <v>4</v>
      </c>
    </row>
    <row r="7" spans="1:16" x14ac:dyDescent="0.25">
      <c r="A7">
        <v>447.49209999999999</v>
      </c>
      <c r="B7" t="s">
        <v>16</v>
      </c>
      <c r="C7">
        <v>9</v>
      </c>
      <c r="D7">
        <v>0</v>
      </c>
      <c r="E7">
        <v>9</v>
      </c>
      <c r="F7">
        <v>8</v>
      </c>
      <c r="G7">
        <v>8</v>
      </c>
      <c r="H7">
        <v>6</v>
      </c>
      <c r="I7">
        <v>4</v>
      </c>
      <c r="J7">
        <v>4</v>
      </c>
      <c r="K7">
        <v>4</v>
      </c>
      <c r="L7">
        <v>5</v>
      </c>
      <c r="M7">
        <v>3</v>
      </c>
      <c r="N7">
        <v>0</v>
      </c>
      <c r="O7">
        <v>4</v>
      </c>
      <c r="P7">
        <v>2</v>
      </c>
    </row>
    <row r="8" spans="1:16" x14ac:dyDescent="0.25">
      <c r="A8">
        <v>245.5643</v>
      </c>
      <c r="B8" t="s">
        <v>16</v>
      </c>
      <c r="C8">
        <v>6</v>
      </c>
      <c r="D8">
        <v>0</v>
      </c>
      <c r="E8">
        <v>6</v>
      </c>
      <c r="F8">
        <v>6</v>
      </c>
      <c r="G8">
        <v>4</v>
      </c>
      <c r="H8">
        <v>2</v>
      </c>
      <c r="I8">
        <v>1</v>
      </c>
      <c r="J8">
        <v>0</v>
      </c>
      <c r="K8">
        <v>4</v>
      </c>
      <c r="L8">
        <v>2</v>
      </c>
      <c r="M8">
        <v>0</v>
      </c>
      <c r="N8">
        <v>0</v>
      </c>
      <c r="O8">
        <v>0</v>
      </c>
      <c r="P8">
        <v>6</v>
      </c>
    </row>
    <row r="9" spans="1:16" x14ac:dyDescent="0.25">
      <c r="A9">
        <v>303.02179999999998</v>
      </c>
      <c r="B9" t="s">
        <v>16</v>
      </c>
      <c r="C9">
        <v>6</v>
      </c>
      <c r="D9">
        <v>0</v>
      </c>
      <c r="E9">
        <v>6</v>
      </c>
      <c r="F9">
        <v>6</v>
      </c>
      <c r="G9">
        <v>6</v>
      </c>
      <c r="H9">
        <v>6</v>
      </c>
      <c r="I9">
        <v>3</v>
      </c>
      <c r="J9">
        <v>3</v>
      </c>
      <c r="K9">
        <v>1</v>
      </c>
      <c r="L9">
        <v>5</v>
      </c>
      <c r="M9">
        <v>2</v>
      </c>
      <c r="N9">
        <v>0</v>
      </c>
      <c r="O9">
        <v>3</v>
      </c>
      <c r="P9">
        <v>1</v>
      </c>
    </row>
    <row r="10" spans="1:16" x14ac:dyDescent="0.25">
      <c r="A10">
        <v>170.36580000000001</v>
      </c>
      <c r="B10" t="s">
        <v>16</v>
      </c>
      <c r="C10">
        <v>6</v>
      </c>
      <c r="D10">
        <v>0</v>
      </c>
      <c r="E10">
        <v>6</v>
      </c>
      <c r="F10">
        <v>6</v>
      </c>
      <c r="G10">
        <v>4</v>
      </c>
      <c r="H10">
        <v>2</v>
      </c>
      <c r="I10">
        <v>0</v>
      </c>
      <c r="J10">
        <v>0</v>
      </c>
      <c r="K10">
        <v>3</v>
      </c>
      <c r="L10">
        <v>3</v>
      </c>
      <c r="M10">
        <v>1</v>
      </c>
      <c r="N10">
        <v>0</v>
      </c>
      <c r="O10">
        <v>0</v>
      </c>
      <c r="P10">
        <v>5</v>
      </c>
    </row>
    <row r="11" spans="1:16" x14ac:dyDescent="0.25">
      <c r="A11">
        <v>175.63419999999999</v>
      </c>
      <c r="B11" t="s">
        <v>16</v>
      </c>
      <c r="C11">
        <v>6</v>
      </c>
      <c r="D11">
        <v>0</v>
      </c>
      <c r="E11">
        <v>6</v>
      </c>
      <c r="F11">
        <v>5</v>
      </c>
      <c r="G11">
        <v>4</v>
      </c>
      <c r="H11">
        <v>4</v>
      </c>
      <c r="I11">
        <v>0</v>
      </c>
      <c r="J11">
        <v>0</v>
      </c>
      <c r="K11">
        <v>4</v>
      </c>
      <c r="L11">
        <v>2</v>
      </c>
      <c r="M11">
        <v>2</v>
      </c>
      <c r="N11">
        <v>0</v>
      </c>
      <c r="O11">
        <v>0</v>
      </c>
      <c r="P11">
        <v>4</v>
      </c>
    </row>
    <row r="12" spans="1:16" x14ac:dyDescent="0.25">
      <c r="A12">
        <v>306.06569999999999</v>
      </c>
      <c r="B12" t="s">
        <v>16</v>
      </c>
      <c r="C12">
        <v>6</v>
      </c>
      <c r="D12">
        <v>0</v>
      </c>
      <c r="E12">
        <v>6</v>
      </c>
      <c r="F12">
        <v>5</v>
      </c>
      <c r="G12">
        <v>5</v>
      </c>
      <c r="H12">
        <v>3</v>
      </c>
      <c r="I12">
        <v>2</v>
      </c>
      <c r="J12">
        <v>2</v>
      </c>
      <c r="K12">
        <v>4</v>
      </c>
      <c r="L12">
        <v>2</v>
      </c>
      <c r="M12">
        <v>0</v>
      </c>
      <c r="N12">
        <v>0</v>
      </c>
      <c r="O12">
        <v>2</v>
      </c>
      <c r="P12">
        <v>4</v>
      </c>
    </row>
    <row r="13" spans="1:16" x14ac:dyDescent="0.25">
      <c r="A13">
        <v>304.00760000000002</v>
      </c>
      <c r="B13" t="s">
        <v>16</v>
      </c>
      <c r="C13">
        <v>9</v>
      </c>
      <c r="D13">
        <v>0</v>
      </c>
      <c r="E13">
        <v>9</v>
      </c>
      <c r="F13">
        <v>9</v>
      </c>
      <c r="G13">
        <v>9</v>
      </c>
      <c r="H13">
        <v>4</v>
      </c>
      <c r="I13">
        <v>4</v>
      </c>
      <c r="J13">
        <v>1</v>
      </c>
      <c r="K13">
        <v>3</v>
      </c>
      <c r="L13">
        <v>6</v>
      </c>
      <c r="M13">
        <v>3</v>
      </c>
      <c r="N13">
        <v>0</v>
      </c>
      <c r="O13">
        <v>1</v>
      </c>
      <c r="P13">
        <v>5</v>
      </c>
    </row>
    <row r="14" spans="1:16" x14ac:dyDescent="0.25">
      <c r="A14">
        <v>472.34280000000001</v>
      </c>
      <c r="B14" t="s">
        <v>16</v>
      </c>
      <c r="C14">
        <v>9</v>
      </c>
      <c r="D14">
        <v>0</v>
      </c>
      <c r="E14">
        <v>9</v>
      </c>
      <c r="F14">
        <v>8</v>
      </c>
      <c r="G14">
        <v>7</v>
      </c>
      <c r="H14">
        <v>6</v>
      </c>
      <c r="I14">
        <v>4</v>
      </c>
      <c r="J14">
        <v>3</v>
      </c>
      <c r="K14">
        <v>3</v>
      </c>
      <c r="L14">
        <v>6</v>
      </c>
      <c r="M14">
        <v>3</v>
      </c>
      <c r="N14">
        <v>0</v>
      </c>
      <c r="O14">
        <v>3</v>
      </c>
      <c r="P14">
        <v>3</v>
      </c>
    </row>
    <row r="15" spans="1:16" x14ac:dyDescent="0.25">
      <c r="A15">
        <v>231.79750000000001</v>
      </c>
      <c r="B15" t="s">
        <v>16</v>
      </c>
      <c r="C15">
        <v>6</v>
      </c>
      <c r="D15">
        <v>0</v>
      </c>
      <c r="E15">
        <v>6</v>
      </c>
      <c r="F15">
        <v>3</v>
      </c>
      <c r="G15">
        <v>3</v>
      </c>
      <c r="H15">
        <v>3</v>
      </c>
      <c r="I15">
        <v>1</v>
      </c>
      <c r="J15">
        <v>0</v>
      </c>
      <c r="K15">
        <v>2</v>
      </c>
      <c r="L15">
        <v>4</v>
      </c>
      <c r="M15">
        <v>1</v>
      </c>
      <c r="N15">
        <v>1</v>
      </c>
      <c r="O15">
        <v>0</v>
      </c>
      <c r="P15">
        <v>4</v>
      </c>
    </row>
    <row r="16" spans="1:16" x14ac:dyDescent="0.25">
      <c r="A16">
        <v>175.33609999999999</v>
      </c>
      <c r="B16" t="s">
        <v>16</v>
      </c>
      <c r="C16">
        <v>6</v>
      </c>
      <c r="D16">
        <v>0</v>
      </c>
      <c r="E16">
        <v>6</v>
      </c>
      <c r="F16">
        <v>6</v>
      </c>
      <c r="G16">
        <v>6</v>
      </c>
      <c r="H16">
        <v>4</v>
      </c>
      <c r="I16">
        <v>0</v>
      </c>
      <c r="J16">
        <v>0</v>
      </c>
      <c r="K16">
        <v>5</v>
      </c>
      <c r="L16">
        <v>1</v>
      </c>
      <c r="M16">
        <v>1</v>
      </c>
      <c r="N16">
        <v>2</v>
      </c>
      <c r="O16">
        <v>0</v>
      </c>
      <c r="P16">
        <v>3</v>
      </c>
    </row>
    <row r="18" spans="1:21" x14ac:dyDescent="0.25">
      <c r="B18" s="34" t="s">
        <v>22</v>
      </c>
      <c r="C18" s="35"/>
      <c r="D18" s="36"/>
      <c r="E18" s="37" t="s">
        <v>23</v>
      </c>
      <c r="F18" s="38"/>
      <c r="G18" s="38"/>
      <c r="H18" s="38"/>
      <c r="I18" s="38"/>
      <c r="J18" s="39"/>
      <c r="K18" s="37" t="s">
        <v>24</v>
      </c>
      <c r="L18" s="39"/>
      <c r="M18" s="37" t="s">
        <v>25</v>
      </c>
      <c r="N18" s="38"/>
      <c r="O18" s="38"/>
      <c r="P18" s="39"/>
      <c r="Q18" s="40" t="s">
        <v>26</v>
      </c>
      <c r="S18" s="42" t="s">
        <v>27</v>
      </c>
      <c r="T18" s="42"/>
      <c r="U18" s="42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1"/>
      <c r="S19" s="42"/>
      <c r="T19" s="42"/>
      <c r="U19" s="42"/>
    </row>
    <row r="20" spans="1:21" x14ac:dyDescent="0.25">
      <c r="A20" s="5" t="s">
        <v>43</v>
      </c>
      <c r="B20" s="6">
        <f>COUNT(A2:A16)</f>
        <v>15</v>
      </c>
      <c r="C20" s="6">
        <f>SUM(C2:C16)</f>
        <v>99</v>
      </c>
      <c r="D20" s="7">
        <f>C20-COUNT(A2:A16)*6</f>
        <v>9</v>
      </c>
      <c r="E20" s="8">
        <f t="shared" ref="E20:J20" si="0">SUM(E2:E16)</f>
        <v>99</v>
      </c>
      <c r="F20" s="6">
        <f t="shared" si="0"/>
        <v>87</v>
      </c>
      <c r="G20" s="6">
        <f t="shared" si="0"/>
        <v>78</v>
      </c>
      <c r="H20" s="6">
        <f t="shared" si="0"/>
        <v>62</v>
      </c>
      <c r="I20" s="6">
        <f t="shared" si="0"/>
        <v>27</v>
      </c>
      <c r="J20" s="9">
        <f t="shared" si="0"/>
        <v>17</v>
      </c>
      <c r="K20" s="8">
        <f>SUM($K$2:$K$16)</f>
        <v>45</v>
      </c>
      <c r="L20" s="9">
        <f>SUM($L$2:$L$16)</f>
        <v>54</v>
      </c>
      <c r="M20" s="8">
        <f>SUM(M2:M16)</f>
        <v>23</v>
      </c>
      <c r="N20" s="6">
        <f>SUM(N2:N16)</f>
        <v>5</v>
      </c>
      <c r="O20" s="6">
        <f>SUM(O2:O16)</f>
        <v>17</v>
      </c>
      <c r="P20" s="9">
        <f>SUM(P2:P16)</f>
        <v>54</v>
      </c>
      <c r="Q20" s="10">
        <f>SUM(M20:P20)</f>
        <v>99</v>
      </c>
      <c r="S20" s="42"/>
      <c r="T20" s="42"/>
      <c r="U20" s="42"/>
    </row>
    <row r="21" spans="1:21" x14ac:dyDescent="0.25">
      <c r="A21" s="11" t="s">
        <v>44</v>
      </c>
      <c r="B21" s="6">
        <f>COUNTIF(D2:D16,"=0")</f>
        <v>15</v>
      </c>
      <c r="C21" s="6">
        <f>SUMIFS(C2:C16,D2:D16,"=0")</f>
        <v>99</v>
      </c>
      <c r="D21" s="12">
        <f>SUMIFS(C2:C16,D2:D16,"=0") - COUNTIFS(D2:D16,"=0")*6</f>
        <v>9</v>
      </c>
      <c r="E21" s="8">
        <f t="shared" ref="E21:J21" si="1">SUMIFS(E2:E16,$D$2:$D$16,"=0")</f>
        <v>99</v>
      </c>
      <c r="F21" s="6">
        <f t="shared" si="1"/>
        <v>87</v>
      </c>
      <c r="G21" s="6">
        <f t="shared" si="1"/>
        <v>78</v>
      </c>
      <c r="H21" s="6">
        <f t="shared" si="1"/>
        <v>62</v>
      </c>
      <c r="I21" s="6">
        <f t="shared" si="1"/>
        <v>27</v>
      </c>
      <c r="J21" s="9">
        <f t="shared" si="1"/>
        <v>17</v>
      </c>
      <c r="K21" s="8">
        <f>SUMIFS($K$2:$K$16,$D$2:$D$16,"=0")</f>
        <v>45</v>
      </c>
      <c r="L21" s="9">
        <f>SUMIFS($L$2:$L$16,$D$2:$D$16,"=0")</f>
        <v>54</v>
      </c>
      <c r="M21" s="8">
        <f>SUMIFS(M2:M16,$D$2:$D$16,"=0")</f>
        <v>23</v>
      </c>
      <c r="N21" s="6">
        <f>SUMIFS(N2:N16,$D$2:$D$16,"=0")</f>
        <v>5</v>
      </c>
      <c r="O21" s="6">
        <f>SUMIFS(O2:O16,$D$2:$D$16,"=0")</f>
        <v>17</v>
      </c>
      <c r="P21" s="9">
        <f>SUMIFS(P2:P16,$D$2:$D$16,"=0")</f>
        <v>54</v>
      </c>
      <c r="Q21" s="10">
        <f t="shared" ref="Q21:Q22" si="2">SUM(M21:P21)</f>
        <v>99</v>
      </c>
      <c r="S21" s="42"/>
      <c r="T21" s="42"/>
      <c r="U21" s="42"/>
    </row>
    <row r="22" spans="1:21" x14ac:dyDescent="0.25">
      <c r="A22" s="4" t="s">
        <v>45</v>
      </c>
      <c r="B22" s="13">
        <f>COUNTIF(D2:D16,"&gt;0")</f>
        <v>0</v>
      </c>
      <c r="C22" s="13">
        <f>SUMIFS(C2:C16,D2:D16,"&gt;0")</f>
        <v>0</v>
      </c>
      <c r="D22" s="14">
        <f>SUMIFS(C2:C16,D2:D16,"=0") - COUNTIFS(D2:D16,"&gt;0")*6</f>
        <v>99</v>
      </c>
      <c r="E22" s="15">
        <f t="shared" ref="E22:J22" si="3">SUMIFS(E2:E16,$D$2:$D$16,"&gt;0")</f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6">
        <f t="shared" si="3"/>
        <v>0</v>
      </c>
      <c r="K22" s="15">
        <f>SUMIFS($K$2:$K$16,$D$2:$D$16,"&gt;0")</f>
        <v>0</v>
      </c>
      <c r="L22" s="16">
        <f>SUMIFS($L$2:$L$16,$D$2:$D$16,"&gt;0")</f>
        <v>0</v>
      </c>
      <c r="M22" s="15">
        <f>SUMIFS(M2:M16,$D$2:$D$16,"&gt;0")</f>
        <v>0</v>
      </c>
      <c r="N22" s="13">
        <f>SUMIFS(N2:N16,$D$2:$D$16,"&gt;0")</f>
        <v>0</v>
      </c>
      <c r="O22" s="13">
        <f>SUMIFS(O2:O16,$D$2:$D$16,"&gt;0")</f>
        <v>0</v>
      </c>
      <c r="P22" s="16">
        <f>SUMIFS(P2:P16,$D$2:$D$16,"&gt;0")</f>
        <v>0</v>
      </c>
      <c r="Q22" s="17">
        <f t="shared" si="2"/>
        <v>0</v>
      </c>
      <c r="S22" s="42"/>
      <c r="T22" s="42"/>
      <c r="U22" s="42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 t="str">
        <f>IF(OR($B21 = 0,$B22=0), "-",F20/$C$20)</f>
        <v>-</v>
      </c>
      <c r="G23" s="19" t="str">
        <f>IF(OR($B21 = 0,$B22=0), "-",G20/$C$20)</f>
        <v>-</v>
      </c>
      <c r="H23" s="19" t="str">
        <f>IF(OR($B21 = 0,$B22=0), "-",H20/$C$20)</f>
        <v>-</v>
      </c>
      <c r="I23" s="19" t="str">
        <f>IF(OR($B21 = 0,$B22=0), "-",I20/$C$20)</f>
        <v>-</v>
      </c>
      <c r="J23" s="19" t="str">
        <f>IF(OR($B21 = 0,$B22=0), "-",J20/$C$20)</f>
        <v>-</v>
      </c>
      <c r="K23" s="21" t="str">
        <f>IF(OR($B21=0,$B22=0),"-",K20/$C20)</f>
        <v>-</v>
      </c>
      <c r="L23" s="22" t="str">
        <f>IF(OR($B21=0,$B22=0),"-",L20/$C20)</f>
        <v>-</v>
      </c>
      <c r="M23" s="21" t="str">
        <f>IF(OR($B21=0,$B22=0),"-",M20 / $Q$20)</f>
        <v>-</v>
      </c>
      <c r="N23" s="19" t="str">
        <f>IF(OR($B21=0,$B22=0),"-",N20 / $Q$20)</f>
        <v>-</v>
      </c>
      <c r="O23" s="19" t="str">
        <f>IF(OR($B21=0,$B22=0),"-",O20 / $Q$20)</f>
        <v>-</v>
      </c>
      <c r="P23" s="22" t="str">
        <f>IF(OR($B21=0,$B22=0),"-",P20 / $Q$20)</f>
        <v>-</v>
      </c>
      <c r="Q23" s="23" t="str">
        <f>IF(OR(B21=0,B22=0),"-",Q20/C20)</f>
        <v>-</v>
      </c>
      <c r="S23" s="42"/>
      <c r="T23" s="42"/>
      <c r="U23" s="42"/>
    </row>
    <row r="24" spans="1:21" x14ac:dyDescent="0.25">
      <c r="A24" s="11" t="s">
        <v>44</v>
      </c>
      <c r="B24" s="18">
        <f>B21/B20</f>
        <v>1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0.87878787878787878</v>
      </c>
      <c r="G24" s="18">
        <f t="shared" si="4"/>
        <v>0.78787878787878785</v>
      </c>
      <c r="H24" s="18">
        <f t="shared" si="4"/>
        <v>0.6262626262626263</v>
      </c>
      <c r="I24" s="18">
        <f t="shared" si="4"/>
        <v>0.27272727272727271</v>
      </c>
      <c r="J24" s="18">
        <f t="shared" si="4"/>
        <v>0.17171717171717171</v>
      </c>
      <c r="K24" s="24">
        <f>IF($B21 = 0, "-", K21/$C21)</f>
        <v>0.45454545454545453</v>
      </c>
      <c r="L24" s="25">
        <f>IF($B21 = 0, "-", L21/$C21)</f>
        <v>0.54545454545454541</v>
      </c>
      <c r="M24" s="24">
        <f>IF($B21=0, "-",M21 / $Q21)</f>
        <v>0.23232323232323232</v>
      </c>
      <c r="N24" s="18">
        <f>IF($B21=0, "-",N21 / $Q21)</f>
        <v>5.0505050505050504E-2</v>
      </c>
      <c r="O24" s="18">
        <f>IF($B21=0, "-",O21 / $Q21)</f>
        <v>0.17171717171717171</v>
      </c>
      <c r="P24" s="25">
        <f>IF($B21=0, "-",P21 / $Q21)</f>
        <v>0.54545454545454541</v>
      </c>
      <c r="Q24" s="23">
        <f>IF(B21=0,"-",Q21/C21)</f>
        <v>1</v>
      </c>
      <c r="S24" s="42"/>
      <c r="T24" s="42"/>
      <c r="U24" s="42"/>
    </row>
    <row r="25" spans="1:21" x14ac:dyDescent="0.25">
      <c r="A25" s="4" t="s">
        <v>45</v>
      </c>
      <c r="B25" s="26" t="str">
        <f>IF(B22 = 0, "-",B22/B20)</f>
        <v>-</v>
      </c>
      <c r="C25" s="26" t="s">
        <v>46</v>
      </c>
      <c r="D25" s="16" t="s">
        <v>46</v>
      </c>
      <c r="E25" s="26" t="s">
        <v>46</v>
      </c>
      <c r="F25" s="26" t="str">
        <f t="shared" si="4"/>
        <v>-</v>
      </c>
      <c r="G25" s="26" t="str">
        <f t="shared" si="4"/>
        <v>-</v>
      </c>
      <c r="H25" s="26" t="str">
        <f t="shared" si="4"/>
        <v>-</v>
      </c>
      <c r="I25" s="26" t="str">
        <f t="shared" si="4"/>
        <v>-</v>
      </c>
      <c r="J25" s="26" t="str">
        <f t="shared" si="4"/>
        <v>-</v>
      </c>
      <c r="K25" s="27" t="str">
        <f>IF($B22 = 0, "-", K22/$C22)</f>
        <v>-</v>
      </c>
      <c r="L25" s="28" t="str">
        <f>IF($B22 = 0, "-", L22/$C22)</f>
        <v>-</v>
      </c>
      <c r="M25" s="27" t="str">
        <f>IF($B22 = 0, "-", M22 / $Q22)</f>
        <v>-</v>
      </c>
      <c r="N25" s="26" t="str">
        <f>IF($B22 = 0, "-", N22 / $Q22)</f>
        <v>-</v>
      </c>
      <c r="O25" s="26" t="str">
        <f>IF($B22 = 0, "-", O22 / $Q22)</f>
        <v>-</v>
      </c>
      <c r="P25" s="28" t="str">
        <f>IF($B22 = 0, "-", P22 / $Q22)</f>
        <v>-</v>
      </c>
      <c r="Q25" s="29" t="str">
        <f>IF($B22 = 0, "-", Q22 / $C22)</f>
        <v>-</v>
      </c>
      <c r="S25" s="42"/>
      <c r="T25" s="42"/>
      <c r="U25" s="42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5"/>
  <sheetViews>
    <sheetView workbookViewId="0">
      <selection activeCell="R3" sqref="R3:S16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25">
      <c r="A2">
        <v>491.0308</v>
      </c>
      <c r="B2" t="s">
        <v>17</v>
      </c>
      <c r="C2">
        <v>6</v>
      </c>
      <c r="D2">
        <v>0</v>
      </c>
      <c r="E2">
        <v>6</v>
      </c>
      <c r="F2">
        <v>4</v>
      </c>
      <c r="G2">
        <v>4</v>
      </c>
      <c r="H2">
        <v>3</v>
      </c>
      <c r="I2">
        <v>2</v>
      </c>
      <c r="J2">
        <v>2</v>
      </c>
      <c r="K2">
        <v>2</v>
      </c>
      <c r="L2">
        <v>4</v>
      </c>
      <c r="M2">
        <v>2</v>
      </c>
      <c r="N2">
        <v>0</v>
      </c>
      <c r="O2">
        <v>2</v>
      </c>
      <c r="P2">
        <v>2</v>
      </c>
    </row>
    <row r="3" spans="1:19" x14ac:dyDescent="0.25">
      <c r="A3">
        <v>489.0179</v>
      </c>
      <c r="B3" t="s">
        <v>17</v>
      </c>
      <c r="C3">
        <v>6</v>
      </c>
      <c r="D3">
        <v>0</v>
      </c>
      <c r="E3">
        <v>6</v>
      </c>
      <c r="F3">
        <v>6</v>
      </c>
      <c r="G3">
        <v>6</v>
      </c>
      <c r="H3">
        <v>3</v>
      </c>
      <c r="I3">
        <v>2</v>
      </c>
      <c r="J3">
        <v>2</v>
      </c>
      <c r="K3">
        <v>3</v>
      </c>
      <c r="L3">
        <v>3</v>
      </c>
      <c r="M3">
        <v>2</v>
      </c>
      <c r="N3">
        <v>0</v>
      </c>
      <c r="O3">
        <v>2</v>
      </c>
      <c r="P3">
        <v>2</v>
      </c>
      <c r="R3">
        <f xml:space="preserve"> SUM(M3:P3)</f>
        <v>6</v>
      </c>
      <c r="S3" t="b">
        <f>R3=C3</f>
        <v>1</v>
      </c>
    </row>
    <row r="4" spans="1:19" x14ac:dyDescent="0.25">
      <c r="A4">
        <v>491.06720000000001</v>
      </c>
      <c r="B4" t="s">
        <v>17</v>
      </c>
      <c r="C4">
        <v>7</v>
      </c>
      <c r="D4">
        <v>0</v>
      </c>
      <c r="E4">
        <v>7</v>
      </c>
      <c r="F4">
        <v>6</v>
      </c>
      <c r="G4">
        <v>5</v>
      </c>
      <c r="H4">
        <v>4</v>
      </c>
      <c r="I4">
        <v>4</v>
      </c>
      <c r="J4">
        <v>4</v>
      </c>
      <c r="K4">
        <v>4</v>
      </c>
      <c r="L4">
        <v>3</v>
      </c>
      <c r="M4">
        <v>2</v>
      </c>
      <c r="N4">
        <v>0</v>
      </c>
      <c r="O4">
        <v>4</v>
      </c>
      <c r="P4">
        <v>1</v>
      </c>
      <c r="R4">
        <f t="shared" ref="R4:R16" si="0" xml:space="preserve"> SUM(M4:P4)</f>
        <v>7</v>
      </c>
      <c r="S4" t="b">
        <f t="shared" ref="S4:S16" si="1">R4=C4</f>
        <v>1</v>
      </c>
    </row>
    <row r="5" spans="1:19" x14ac:dyDescent="0.25">
      <c r="A5">
        <v>520.05579999999998</v>
      </c>
      <c r="B5" t="s">
        <v>17</v>
      </c>
      <c r="C5">
        <v>7</v>
      </c>
      <c r="D5">
        <v>0</v>
      </c>
      <c r="E5">
        <v>7</v>
      </c>
      <c r="F5">
        <v>6</v>
      </c>
      <c r="G5">
        <v>6</v>
      </c>
      <c r="H5">
        <v>5</v>
      </c>
      <c r="I5">
        <v>5</v>
      </c>
      <c r="J5">
        <v>2</v>
      </c>
      <c r="K5">
        <v>4</v>
      </c>
      <c r="L5">
        <v>3</v>
      </c>
      <c r="M5">
        <v>1</v>
      </c>
      <c r="N5">
        <v>0</v>
      </c>
      <c r="O5">
        <v>3</v>
      </c>
      <c r="P5">
        <v>3</v>
      </c>
      <c r="R5">
        <f t="shared" si="0"/>
        <v>7</v>
      </c>
      <c r="S5" t="b">
        <f t="shared" si="1"/>
        <v>1</v>
      </c>
    </row>
    <row r="6" spans="1:19" x14ac:dyDescent="0.25">
      <c r="A6">
        <v>496.01679999999999</v>
      </c>
      <c r="B6" t="s">
        <v>17</v>
      </c>
      <c r="C6">
        <v>6</v>
      </c>
      <c r="D6">
        <v>0</v>
      </c>
      <c r="E6">
        <v>6</v>
      </c>
      <c r="F6">
        <v>4</v>
      </c>
      <c r="G6">
        <v>4</v>
      </c>
      <c r="H6">
        <v>3</v>
      </c>
      <c r="I6">
        <v>3</v>
      </c>
      <c r="J6">
        <v>1</v>
      </c>
      <c r="K6">
        <v>5</v>
      </c>
      <c r="L6">
        <v>1</v>
      </c>
      <c r="M6">
        <v>2</v>
      </c>
      <c r="N6">
        <v>0</v>
      </c>
      <c r="O6">
        <v>1</v>
      </c>
      <c r="P6">
        <v>3</v>
      </c>
      <c r="R6">
        <f t="shared" si="0"/>
        <v>6</v>
      </c>
      <c r="S6" t="b">
        <f t="shared" si="1"/>
        <v>1</v>
      </c>
    </row>
    <row r="7" spans="1:19" x14ac:dyDescent="0.25">
      <c r="A7">
        <v>496.02460000000002</v>
      </c>
      <c r="B7" t="s">
        <v>17</v>
      </c>
      <c r="C7">
        <v>7</v>
      </c>
      <c r="D7">
        <v>0</v>
      </c>
      <c r="E7">
        <v>7</v>
      </c>
      <c r="F7">
        <v>4</v>
      </c>
      <c r="G7">
        <v>3</v>
      </c>
      <c r="H7">
        <v>3</v>
      </c>
      <c r="I7">
        <v>3</v>
      </c>
      <c r="J7">
        <v>3</v>
      </c>
      <c r="K7">
        <v>3</v>
      </c>
      <c r="L7">
        <v>4</v>
      </c>
      <c r="M7">
        <v>1</v>
      </c>
      <c r="N7">
        <v>0</v>
      </c>
      <c r="O7">
        <v>3</v>
      </c>
      <c r="P7">
        <v>3</v>
      </c>
      <c r="R7">
        <f t="shared" si="0"/>
        <v>7</v>
      </c>
      <c r="S7" t="b">
        <f t="shared" si="1"/>
        <v>1</v>
      </c>
    </row>
    <row r="8" spans="1:19" x14ac:dyDescent="0.25">
      <c r="A8">
        <v>489.06529999999998</v>
      </c>
      <c r="B8" t="s">
        <v>17</v>
      </c>
      <c r="C8">
        <v>6</v>
      </c>
      <c r="D8">
        <v>0</v>
      </c>
      <c r="E8">
        <v>6</v>
      </c>
      <c r="F8">
        <v>5</v>
      </c>
      <c r="G8">
        <v>5</v>
      </c>
      <c r="H8">
        <v>3</v>
      </c>
      <c r="I8">
        <v>1</v>
      </c>
      <c r="J8">
        <v>1</v>
      </c>
      <c r="K8">
        <v>5</v>
      </c>
      <c r="L8">
        <v>1</v>
      </c>
      <c r="M8">
        <v>1</v>
      </c>
      <c r="N8">
        <v>0</v>
      </c>
      <c r="O8">
        <v>1</v>
      </c>
      <c r="P8">
        <v>4</v>
      </c>
      <c r="R8">
        <f t="shared" si="0"/>
        <v>6</v>
      </c>
      <c r="S8" t="b">
        <f t="shared" si="1"/>
        <v>1</v>
      </c>
    </row>
    <row r="9" spans="1:19" x14ac:dyDescent="0.25">
      <c r="A9">
        <v>489.01839999999999</v>
      </c>
      <c r="B9" t="s">
        <v>17</v>
      </c>
      <c r="C9">
        <v>6</v>
      </c>
      <c r="D9">
        <v>0</v>
      </c>
      <c r="E9">
        <v>6</v>
      </c>
      <c r="F9">
        <v>5</v>
      </c>
      <c r="G9">
        <v>5</v>
      </c>
      <c r="H9">
        <v>4</v>
      </c>
      <c r="I9">
        <v>4</v>
      </c>
      <c r="J9">
        <v>2</v>
      </c>
      <c r="K9">
        <v>3</v>
      </c>
      <c r="L9">
        <v>3</v>
      </c>
      <c r="M9">
        <v>1</v>
      </c>
      <c r="N9">
        <v>0</v>
      </c>
      <c r="O9">
        <v>2</v>
      </c>
      <c r="P9">
        <v>3</v>
      </c>
      <c r="R9">
        <f t="shared" si="0"/>
        <v>6</v>
      </c>
      <c r="S9" t="b">
        <f t="shared" si="1"/>
        <v>1</v>
      </c>
    </row>
    <row r="10" spans="1:19" x14ac:dyDescent="0.25">
      <c r="A10">
        <v>390.52629999999999</v>
      </c>
      <c r="B10" t="s">
        <v>17</v>
      </c>
      <c r="C10">
        <v>6</v>
      </c>
      <c r="D10">
        <v>0</v>
      </c>
      <c r="E10">
        <v>6</v>
      </c>
      <c r="F10">
        <v>6</v>
      </c>
      <c r="G10">
        <v>6</v>
      </c>
      <c r="H10">
        <v>2</v>
      </c>
      <c r="I10">
        <v>2</v>
      </c>
      <c r="J10">
        <v>0</v>
      </c>
      <c r="K10">
        <v>2</v>
      </c>
      <c r="L10">
        <v>4</v>
      </c>
      <c r="M10">
        <v>2</v>
      </c>
      <c r="N10">
        <v>2</v>
      </c>
      <c r="O10">
        <v>0</v>
      </c>
      <c r="P10">
        <v>2</v>
      </c>
      <c r="R10">
        <f t="shared" si="0"/>
        <v>6</v>
      </c>
      <c r="S10" t="b">
        <f t="shared" si="1"/>
        <v>1</v>
      </c>
    </row>
    <row r="11" spans="1:19" x14ac:dyDescent="0.25">
      <c r="A11">
        <v>493.03629999999998</v>
      </c>
      <c r="B11" t="s">
        <v>17</v>
      </c>
      <c r="C11">
        <v>7</v>
      </c>
      <c r="D11">
        <v>0</v>
      </c>
      <c r="E11">
        <v>7</v>
      </c>
      <c r="F11">
        <v>7</v>
      </c>
      <c r="G11">
        <v>6</v>
      </c>
      <c r="H11">
        <v>2</v>
      </c>
      <c r="I11">
        <v>2</v>
      </c>
      <c r="J11">
        <v>1</v>
      </c>
      <c r="K11">
        <v>3</v>
      </c>
      <c r="L11">
        <v>4</v>
      </c>
      <c r="M11">
        <v>4</v>
      </c>
      <c r="N11">
        <v>0</v>
      </c>
      <c r="O11">
        <v>1</v>
      </c>
      <c r="P11">
        <v>2</v>
      </c>
      <c r="R11">
        <f t="shared" si="0"/>
        <v>7</v>
      </c>
      <c r="S11" t="b">
        <f t="shared" si="1"/>
        <v>1</v>
      </c>
    </row>
    <row r="12" spans="1:19" x14ac:dyDescent="0.25">
      <c r="A12">
        <v>489.04820000000001</v>
      </c>
      <c r="B12" t="s">
        <v>17</v>
      </c>
      <c r="C12">
        <v>6</v>
      </c>
      <c r="D12">
        <v>0</v>
      </c>
      <c r="E12">
        <v>6</v>
      </c>
      <c r="F12">
        <v>4</v>
      </c>
      <c r="G12">
        <v>4</v>
      </c>
      <c r="H12">
        <v>1</v>
      </c>
      <c r="I12">
        <v>1</v>
      </c>
      <c r="J12">
        <v>1</v>
      </c>
      <c r="K12">
        <v>3</v>
      </c>
      <c r="L12">
        <v>3</v>
      </c>
      <c r="M12">
        <v>1</v>
      </c>
      <c r="N12">
        <v>0</v>
      </c>
      <c r="O12">
        <v>1</v>
      </c>
      <c r="P12">
        <v>4</v>
      </c>
      <c r="R12">
        <f t="shared" si="0"/>
        <v>6</v>
      </c>
      <c r="S12" t="b">
        <f t="shared" si="1"/>
        <v>1</v>
      </c>
    </row>
    <row r="13" spans="1:19" x14ac:dyDescent="0.25">
      <c r="A13">
        <v>492.01839999999999</v>
      </c>
      <c r="B13" t="s">
        <v>17</v>
      </c>
      <c r="C13">
        <v>6</v>
      </c>
      <c r="D13">
        <v>0</v>
      </c>
      <c r="E13">
        <v>6</v>
      </c>
      <c r="F13">
        <v>6</v>
      </c>
      <c r="G13">
        <v>4</v>
      </c>
      <c r="H13">
        <v>2</v>
      </c>
      <c r="I13">
        <v>2</v>
      </c>
      <c r="J13">
        <v>2</v>
      </c>
      <c r="K13">
        <v>1</v>
      </c>
      <c r="L13">
        <v>5</v>
      </c>
      <c r="M13">
        <v>1</v>
      </c>
      <c r="N13">
        <v>0</v>
      </c>
      <c r="O13">
        <v>2</v>
      </c>
      <c r="P13">
        <v>3</v>
      </c>
      <c r="R13">
        <f t="shared" si="0"/>
        <v>6</v>
      </c>
      <c r="S13" t="b">
        <f t="shared" si="1"/>
        <v>1</v>
      </c>
    </row>
    <row r="14" spans="1:19" x14ac:dyDescent="0.25">
      <c r="A14">
        <v>495.04489999999998</v>
      </c>
      <c r="B14" t="s">
        <v>17</v>
      </c>
      <c r="C14">
        <v>7</v>
      </c>
      <c r="D14">
        <v>0</v>
      </c>
      <c r="E14">
        <v>7</v>
      </c>
      <c r="F14">
        <v>6</v>
      </c>
      <c r="G14">
        <v>4</v>
      </c>
      <c r="H14">
        <v>3</v>
      </c>
      <c r="I14">
        <v>3</v>
      </c>
      <c r="J14">
        <v>3</v>
      </c>
      <c r="K14">
        <v>5</v>
      </c>
      <c r="L14">
        <v>2</v>
      </c>
      <c r="M14">
        <v>2</v>
      </c>
      <c r="N14">
        <v>0</v>
      </c>
      <c r="O14">
        <v>3</v>
      </c>
      <c r="P14">
        <v>2</v>
      </c>
      <c r="R14">
        <f t="shared" si="0"/>
        <v>7</v>
      </c>
      <c r="S14" t="b">
        <f t="shared" si="1"/>
        <v>1</v>
      </c>
    </row>
    <row r="15" spans="1:19" x14ac:dyDescent="0.25">
      <c r="A15">
        <v>874.2989</v>
      </c>
      <c r="B15" t="s">
        <v>17</v>
      </c>
      <c r="C15">
        <v>12</v>
      </c>
      <c r="D15">
        <v>2</v>
      </c>
      <c r="E15">
        <v>12</v>
      </c>
      <c r="F15">
        <v>12</v>
      </c>
      <c r="G15">
        <v>9</v>
      </c>
      <c r="H15">
        <v>9</v>
      </c>
      <c r="I15">
        <v>9</v>
      </c>
      <c r="J15">
        <v>7</v>
      </c>
      <c r="K15">
        <v>5</v>
      </c>
      <c r="L15">
        <v>7</v>
      </c>
      <c r="M15">
        <v>3</v>
      </c>
      <c r="N15">
        <v>0</v>
      </c>
      <c r="O15">
        <v>9</v>
      </c>
      <c r="P15">
        <v>0</v>
      </c>
      <c r="R15">
        <f t="shared" si="0"/>
        <v>12</v>
      </c>
      <c r="S15" t="b">
        <f t="shared" si="1"/>
        <v>1</v>
      </c>
    </row>
    <row r="16" spans="1:19" x14ac:dyDescent="0.25">
      <c r="A16">
        <v>498.01670000000001</v>
      </c>
      <c r="B16" t="s">
        <v>17</v>
      </c>
      <c r="C16">
        <v>6</v>
      </c>
      <c r="D16">
        <v>0</v>
      </c>
      <c r="E16">
        <v>6</v>
      </c>
      <c r="F16">
        <v>3</v>
      </c>
      <c r="G16">
        <v>3</v>
      </c>
      <c r="H16">
        <v>1</v>
      </c>
      <c r="I16">
        <v>1</v>
      </c>
      <c r="J16">
        <v>1</v>
      </c>
      <c r="K16">
        <v>4</v>
      </c>
      <c r="L16">
        <v>2</v>
      </c>
      <c r="M16">
        <v>2</v>
      </c>
      <c r="N16">
        <v>0</v>
      </c>
      <c r="O16">
        <v>1</v>
      </c>
      <c r="P16">
        <v>3</v>
      </c>
      <c r="R16">
        <f t="shared" si="0"/>
        <v>6</v>
      </c>
      <c r="S16" t="b">
        <f t="shared" si="1"/>
        <v>1</v>
      </c>
    </row>
    <row r="18" spans="1:21" x14ac:dyDescent="0.25">
      <c r="B18" s="34" t="s">
        <v>22</v>
      </c>
      <c r="C18" s="35"/>
      <c r="D18" s="36"/>
      <c r="E18" s="37" t="s">
        <v>23</v>
      </c>
      <c r="F18" s="38"/>
      <c r="G18" s="38"/>
      <c r="H18" s="38"/>
      <c r="I18" s="38"/>
      <c r="J18" s="39"/>
      <c r="K18" s="37" t="s">
        <v>24</v>
      </c>
      <c r="L18" s="39"/>
      <c r="M18" s="37" t="s">
        <v>25</v>
      </c>
      <c r="N18" s="38"/>
      <c r="O18" s="38"/>
      <c r="P18" s="39"/>
      <c r="Q18" s="40" t="s">
        <v>26</v>
      </c>
      <c r="S18" s="42" t="s">
        <v>27</v>
      </c>
      <c r="T18" s="42"/>
      <c r="U18" s="42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1"/>
      <c r="S19" s="42"/>
      <c r="T19" s="42"/>
      <c r="U19" s="42"/>
    </row>
    <row r="20" spans="1:21" x14ac:dyDescent="0.25">
      <c r="A20" s="5" t="s">
        <v>43</v>
      </c>
      <c r="B20" s="6">
        <f>COUNT(A2:A16)</f>
        <v>15</v>
      </c>
      <c r="C20" s="6">
        <f>SUM(C2:C16)</f>
        <v>101</v>
      </c>
      <c r="D20" s="7">
        <f>C20-COUNT(A2:A16)*6</f>
        <v>11</v>
      </c>
      <c r="E20" s="8">
        <f t="shared" ref="E20:J20" si="2">SUM(E2:E16)</f>
        <v>101</v>
      </c>
      <c r="F20" s="6">
        <f t="shared" si="2"/>
        <v>84</v>
      </c>
      <c r="G20" s="6">
        <f t="shared" si="2"/>
        <v>74</v>
      </c>
      <c r="H20" s="6">
        <f t="shared" si="2"/>
        <v>48</v>
      </c>
      <c r="I20" s="6">
        <f t="shared" si="2"/>
        <v>44</v>
      </c>
      <c r="J20" s="9">
        <f t="shared" si="2"/>
        <v>32</v>
      </c>
      <c r="K20" s="8">
        <f>SUM($K$2:$K$16)</f>
        <v>52</v>
      </c>
      <c r="L20" s="9">
        <f>SUM($L$2:$L$16)</f>
        <v>49</v>
      </c>
      <c r="M20" s="8">
        <f>SUM(M2:M16)</f>
        <v>27</v>
      </c>
      <c r="N20" s="6">
        <f>SUM(N2:N16)</f>
        <v>2</v>
      </c>
      <c r="O20" s="6">
        <f>SUM(O2:O16)</f>
        <v>35</v>
      </c>
      <c r="P20" s="9">
        <f>SUM(P2:P16)</f>
        <v>37</v>
      </c>
      <c r="Q20" s="10">
        <f>SUM(M20:P20)</f>
        <v>101</v>
      </c>
      <c r="S20" s="42"/>
      <c r="T20" s="42"/>
      <c r="U20" s="42"/>
    </row>
    <row r="21" spans="1:21" x14ac:dyDescent="0.25">
      <c r="A21" s="11" t="s">
        <v>44</v>
      </c>
      <c r="B21" s="6">
        <f>COUNTIF(D2:D16,"=0")</f>
        <v>14</v>
      </c>
      <c r="C21" s="6">
        <f>SUMIFS(C2:C16,D2:D16,"=0")</f>
        <v>89</v>
      </c>
      <c r="D21" s="12">
        <f>SUMIFS(C2:C16,D2:D16,"=0") - COUNTIFS(D2:D16,"=0")*6</f>
        <v>5</v>
      </c>
      <c r="E21" s="8">
        <f t="shared" ref="E21:J21" si="3">SUMIFS(E2:E16,$D$2:$D$16,"=0")</f>
        <v>89</v>
      </c>
      <c r="F21" s="6">
        <f t="shared" si="3"/>
        <v>72</v>
      </c>
      <c r="G21" s="6">
        <f t="shared" si="3"/>
        <v>65</v>
      </c>
      <c r="H21" s="6">
        <f t="shared" si="3"/>
        <v>39</v>
      </c>
      <c r="I21" s="6">
        <f t="shared" si="3"/>
        <v>35</v>
      </c>
      <c r="J21" s="9">
        <f t="shared" si="3"/>
        <v>25</v>
      </c>
      <c r="K21" s="8">
        <f>SUMIFS($K$2:$K$16,$D$2:$D$16,"=0")</f>
        <v>47</v>
      </c>
      <c r="L21" s="9">
        <f>SUMIFS($L$2:$L$16,$D$2:$D$16,"=0")</f>
        <v>42</v>
      </c>
      <c r="M21" s="8">
        <f>SUMIFS(M2:M16,$D$2:$D$16,"=0")</f>
        <v>24</v>
      </c>
      <c r="N21" s="6">
        <f>SUMIFS(N2:N16,$D$2:$D$16,"=0")</f>
        <v>2</v>
      </c>
      <c r="O21" s="6">
        <f>SUMIFS(O2:O16,$D$2:$D$16,"=0")</f>
        <v>26</v>
      </c>
      <c r="P21" s="9">
        <f>SUMIFS(P2:P16,$D$2:$D$16,"=0")</f>
        <v>37</v>
      </c>
      <c r="Q21" s="10">
        <f t="shared" ref="Q21:Q22" si="4">SUM(M21:P21)</f>
        <v>89</v>
      </c>
      <c r="S21" s="42"/>
      <c r="T21" s="42"/>
      <c r="U21" s="42"/>
    </row>
    <row r="22" spans="1:21" x14ac:dyDescent="0.25">
      <c r="A22" s="4" t="s">
        <v>45</v>
      </c>
      <c r="B22" s="13">
        <f>COUNTIF(D2:D16,"&gt;0")</f>
        <v>1</v>
      </c>
      <c r="C22" s="13">
        <f>SUMIFS(C2:C16,D2:D16,"&gt;0")</f>
        <v>12</v>
      </c>
      <c r="D22" s="14">
        <f>SUMIFS(C2:C16,D2:D16,"=0") - COUNTIFS(D2:D16,"&gt;0")*6</f>
        <v>83</v>
      </c>
      <c r="E22" s="15">
        <f t="shared" ref="E22:J22" si="5">SUMIFS(E2:E16,$D$2:$D$16,"&gt;0")</f>
        <v>12</v>
      </c>
      <c r="F22" s="13">
        <f t="shared" si="5"/>
        <v>12</v>
      </c>
      <c r="G22" s="13">
        <f t="shared" si="5"/>
        <v>9</v>
      </c>
      <c r="H22" s="13">
        <f t="shared" si="5"/>
        <v>9</v>
      </c>
      <c r="I22" s="13">
        <f t="shared" si="5"/>
        <v>9</v>
      </c>
      <c r="J22" s="16">
        <f t="shared" si="5"/>
        <v>7</v>
      </c>
      <c r="K22" s="15">
        <f>SUMIFS($K$2:$K$16,$D$2:$D$16,"&gt;0")</f>
        <v>5</v>
      </c>
      <c r="L22" s="16">
        <f>SUMIFS($L$2:$L$16,$D$2:$D$16,"&gt;0")</f>
        <v>7</v>
      </c>
      <c r="M22" s="15">
        <f>SUMIFS(M2:M16,$D$2:$D$16,"&gt;0")</f>
        <v>3</v>
      </c>
      <c r="N22" s="13">
        <f>SUMIFS(N2:N16,$D$2:$D$16,"&gt;0")</f>
        <v>0</v>
      </c>
      <c r="O22" s="13">
        <f>SUMIFS(O2:O16,$D$2:$D$16,"&gt;0")</f>
        <v>9</v>
      </c>
      <c r="P22" s="16">
        <f>SUMIFS(P2:P16,$D$2:$D$16,"&gt;0")</f>
        <v>0</v>
      </c>
      <c r="Q22" s="17">
        <f t="shared" si="4"/>
        <v>12</v>
      </c>
      <c r="S22" s="42"/>
      <c r="T22" s="42"/>
      <c r="U22" s="42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>
        <f>IF(OR($B21 = 0,$B22=0), "-",F20/$C$20)</f>
        <v>0.83168316831683164</v>
      </c>
      <c r="G23" s="19">
        <f>IF(OR($B21 = 0,$B22=0), "-",G20/$C$20)</f>
        <v>0.73267326732673266</v>
      </c>
      <c r="H23" s="19">
        <f>IF(OR($B21 = 0,$B22=0), "-",H20/$C$20)</f>
        <v>0.47524752475247523</v>
      </c>
      <c r="I23" s="19">
        <f>IF(OR($B21 = 0,$B22=0), "-",I20/$C$20)</f>
        <v>0.43564356435643564</v>
      </c>
      <c r="J23" s="19">
        <f>IF(OR($B21 = 0,$B22=0), "-",J20/$C$20)</f>
        <v>0.31683168316831684</v>
      </c>
      <c r="K23" s="21">
        <f>IF(OR($B21=0,$B22=0),"-",K20/$C20)</f>
        <v>0.51485148514851486</v>
      </c>
      <c r="L23" s="22">
        <f>IF(OR($B21=0,$B22=0),"-",L20/$C20)</f>
        <v>0.48514851485148514</v>
      </c>
      <c r="M23" s="21">
        <f>IF(OR($B21=0,$B22=0),"-",M20 / $Q$20)</f>
        <v>0.26732673267326734</v>
      </c>
      <c r="N23" s="19">
        <f>IF(OR($B21=0,$B22=0),"-",N20 / $Q$20)</f>
        <v>1.9801980198019802E-2</v>
      </c>
      <c r="O23" s="19">
        <f>IF(OR($B21=0,$B22=0),"-",O20 / $Q$20)</f>
        <v>0.34653465346534651</v>
      </c>
      <c r="P23" s="22">
        <f>IF(OR($B21=0,$B22=0),"-",P20 / $Q$20)</f>
        <v>0.36633663366336633</v>
      </c>
      <c r="Q23" s="23">
        <f>IF(OR(B21=0,B22=0),"-",Q20/C20)</f>
        <v>1</v>
      </c>
      <c r="S23" s="42"/>
      <c r="T23" s="42"/>
      <c r="U23" s="42"/>
    </row>
    <row r="24" spans="1:21" x14ac:dyDescent="0.25">
      <c r="A24" s="11" t="s">
        <v>44</v>
      </c>
      <c r="B24" s="18">
        <f>B21/B20</f>
        <v>0.93333333333333335</v>
      </c>
      <c r="C24" s="18" t="s">
        <v>46</v>
      </c>
      <c r="D24" s="9" t="s">
        <v>46</v>
      </c>
      <c r="E24" s="18" t="s">
        <v>46</v>
      </c>
      <c r="F24" s="18">
        <f t="shared" ref="F24:J25" si="6">IF($B21 = 0, "-",F21/$C21)</f>
        <v>0.8089887640449438</v>
      </c>
      <c r="G24" s="18">
        <f t="shared" si="6"/>
        <v>0.7303370786516854</v>
      </c>
      <c r="H24" s="18">
        <f t="shared" si="6"/>
        <v>0.43820224719101125</v>
      </c>
      <c r="I24" s="18">
        <f t="shared" si="6"/>
        <v>0.39325842696629215</v>
      </c>
      <c r="J24" s="18">
        <f t="shared" si="6"/>
        <v>0.2808988764044944</v>
      </c>
      <c r="K24" s="24">
        <f>IF($B21 = 0, "-", K21/$C21)</f>
        <v>0.5280898876404494</v>
      </c>
      <c r="L24" s="25">
        <f>IF($B21 = 0, "-", L21/$C21)</f>
        <v>0.47191011235955055</v>
      </c>
      <c r="M24" s="24">
        <f>IF($B21=0, "-",M21 / $Q21)</f>
        <v>0.2696629213483146</v>
      </c>
      <c r="N24" s="18">
        <f>IF($B21=0, "-",N21 / $Q21)</f>
        <v>2.247191011235955E-2</v>
      </c>
      <c r="O24" s="18">
        <f>IF($B21=0, "-",O21 / $Q21)</f>
        <v>0.29213483146067415</v>
      </c>
      <c r="P24" s="25">
        <f>IF($B21=0, "-",P21 / $Q21)</f>
        <v>0.4157303370786517</v>
      </c>
      <c r="Q24" s="23">
        <f>IF(B21=0,"-",Q21/C21)</f>
        <v>1</v>
      </c>
      <c r="S24" s="42"/>
      <c r="T24" s="42"/>
      <c r="U24" s="42"/>
    </row>
    <row r="25" spans="1:21" x14ac:dyDescent="0.25">
      <c r="A25" s="4" t="s">
        <v>45</v>
      </c>
      <c r="B25" s="26">
        <f>IF(B22 = 0, "-",B22/B20)</f>
        <v>6.6666666666666666E-2</v>
      </c>
      <c r="C25" s="26" t="s">
        <v>46</v>
      </c>
      <c r="D25" s="16" t="s">
        <v>46</v>
      </c>
      <c r="E25" s="26" t="s">
        <v>46</v>
      </c>
      <c r="F25" s="26">
        <f t="shared" si="6"/>
        <v>1</v>
      </c>
      <c r="G25" s="26">
        <f t="shared" si="6"/>
        <v>0.75</v>
      </c>
      <c r="H25" s="26">
        <f t="shared" si="6"/>
        <v>0.75</v>
      </c>
      <c r="I25" s="26">
        <f t="shared" si="6"/>
        <v>0.75</v>
      </c>
      <c r="J25" s="26">
        <f t="shared" si="6"/>
        <v>0.58333333333333337</v>
      </c>
      <c r="K25" s="27">
        <f>IF($B22 = 0, "-", K22/$C22)</f>
        <v>0.41666666666666669</v>
      </c>
      <c r="L25" s="28">
        <f>IF($B22 = 0, "-", L22/$C22)</f>
        <v>0.58333333333333337</v>
      </c>
      <c r="M25" s="27">
        <f>IF($B22 = 0, "-", M22 / $Q22)</f>
        <v>0.25</v>
      </c>
      <c r="N25" s="26">
        <f>IF($B22 = 0, "-", N22 / $Q22)</f>
        <v>0</v>
      </c>
      <c r="O25" s="26">
        <f>IF($B22 = 0, "-", O22 / $Q22)</f>
        <v>0.75</v>
      </c>
      <c r="P25" s="28">
        <f>IF($B22 = 0, "-", P22 / $Q22)</f>
        <v>0</v>
      </c>
      <c r="Q25" s="29">
        <f>IF($B22 = 0, "-", Q22 / $C22)</f>
        <v>1</v>
      </c>
      <c r="S25" s="42"/>
      <c r="T25" s="42"/>
      <c r="U25" s="42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5"/>
  <sheetViews>
    <sheetView workbookViewId="0">
      <selection activeCell="A18" sqref="A18:U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416.04770000000002</v>
      </c>
      <c r="B2" t="s">
        <v>18</v>
      </c>
      <c r="C2">
        <v>6</v>
      </c>
      <c r="D2">
        <v>0</v>
      </c>
      <c r="E2">
        <v>6</v>
      </c>
      <c r="F2">
        <v>6</v>
      </c>
      <c r="G2">
        <v>6</v>
      </c>
      <c r="H2">
        <v>5</v>
      </c>
      <c r="I2">
        <v>1</v>
      </c>
      <c r="J2">
        <v>1</v>
      </c>
      <c r="K2">
        <v>4</v>
      </c>
      <c r="L2">
        <v>2</v>
      </c>
      <c r="M2">
        <v>0</v>
      </c>
      <c r="N2">
        <v>4</v>
      </c>
      <c r="O2">
        <v>1</v>
      </c>
      <c r="P2">
        <v>1</v>
      </c>
    </row>
    <row r="3" spans="1:16" x14ac:dyDescent="0.25">
      <c r="A3">
        <v>327.41640000000001</v>
      </c>
      <c r="B3" t="s">
        <v>18</v>
      </c>
      <c r="C3">
        <v>6</v>
      </c>
      <c r="D3">
        <v>0</v>
      </c>
      <c r="E3">
        <v>6</v>
      </c>
      <c r="F3">
        <v>4</v>
      </c>
      <c r="G3">
        <v>4</v>
      </c>
      <c r="H3">
        <v>4</v>
      </c>
      <c r="I3">
        <v>1</v>
      </c>
      <c r="J3">
        <v>0</v>
      </c>
      <c r="K3">
        <v>3</v>
      </c>
      <c r="L3">
        <v>3</v>
      </c>
      <c r="M3">
        <v>0</v>
      </c>
      <c r="N3">
        <v>2</v>
      </c>
      <c r="O3">
        <v>0</v>
      </c>
      <c r="P3">
        <v>4</v>
      </c>
    </row>
    <row r="4" spans="1:16" x14ac:dyDescent="0.25">
      <c r="A4">
        <v>451.6755</v>
      </c>
      <c r="B4" t="s">
        <v>18</v>
      </c>
      <c r="C4">
        <v>7</v>
      </c>
      <c r="D4">
        <v>0</v>
      </c>
      <c r="E4">
        <v>7</v>
      </c>
      <c r="F4">
        <v>7</v>
      </c>
      <c r="G4">
        <v>7</v>
      </c>
      <c r="H4">
        <v>5</v>
      </c>
      <c r="I4">
        <v>3</v>
      </c>
      <c r="J4">
        <v>2</v>
      </c>
      <c r="K4">
        <v>1</v>
      </c>
      <c r="L4">
        <v>6</v>
      </c>
      <c r="M4">
        <v>0</v>
      </c>
      <c r="N4">
        <v>3</v>
      </c>
      <c r="O4">
        <v>2</v>
      </c>
      <c r="P4">
        <v>2</v>
      </c>
    </row>
    <row r="5" spans="1:16" x14ac:dyDescent="0.25">
      <c r="A5">
        <v>418.02440000000001</v>
      </c>
      <c r="B5" t="s">
        <v>18</v>
      </c>
      <c r="C5">
        <v>7</v>
      </c>
      <c r="D5">
        <v>0</v>
      </c>
      <c r="E5">
        <v>7</v>
      </c>
      <c r="F5">
        <v>7</v>
      </c>
      <c r="G5">
        <v>7</v>
      </c>
      <c r="H5">
        <v>6</v>
      </c>
      <c r="I5">
        <v>3</v>
      </c>
      <c r="J5">
        <v>3</v>
      </c>
      <c r="K5">
        <v>6</v>
      </c>
      <c r="L5">
        <v>1</v>
      </c>
      <c r="M5">
        <v>0</v>
      </c>
      <c r="N5">
        <v>4</v>
      </c>
      <c r="O5">
        <v>3</v>
      </c>
      <c r="P5">
        <v>0</v>
      </c>
    </row>
    <row r="6" spans="1:16" x14ac:dyDescent="0.25">
      <c r="A6">
        <v>418.00319999999999</v>
      </c>
      <c r="B6" t="s">
        <v>18</v>
      </c>
      <c r="C6">
        <v>7</v>
      </c>
      <c r="D6">
        <v>0</v>
      </c>
      <c r="E6">
        <v>7</v>
      </c>
      <c r="F6">
        <v>7</v>
      </c>
      <c r="G6">
        <v>7</v>
      </c>
      <c r="H6">
        <v>5</v>
      </c>
      <c r="I6">
        <v>1</v>
      </c>
      <c r="J6">
        <v>1</v>
      </c>
      <c r="K6">
        <v>3</v>
      </c>
      <c r="L6">
        <v>4</v>
      </c>
      <c r="M6">
        <v>0</v>
      </c>
      <c r="N6">
        <v>5</v>
      </c>
      <c r="O6">
        <v>1</v>
      </c>
      <c r="P6">
        <v>1</v>
      </c>
    </row>
    <row r="7" spans="1:16" x14ac:dyDescent="0.25">
      <c r="A7">
        <v>416.04969999999997</v>
      </c>
      <c r="B7" t="s">
        <v>18</v>
      </c>
      <c r="C7">
        <v>7</v>
      </c>
      <c r="D7">
        <v>0</v>
      </c>
      <c r="E7">
        <v>7</v>
      </c>
      <c r="F7">
        <v>7</v>
      </c>
      <c r="G7">
        <v>7</v>
      </c>
      <c r="H7">
        <v>5</v>
      </c>
      <c r="I7">
        <v>1</v>
      </c>
      <c r="J7">
        <v>1</v>
      </c>
      <c r="K7">
        <v>4</v>
      </c>
      <c r="L7">
        <v>3</v>
      </c>
      <c r="M7">
        <v>0</v>
      </c>
      <c r="N7">
        <v>5</v>
      </c>
      <c r="O7">
        <v>1</v>
      </c>
      <c r="P7">
        <v>1</v>
      </c>
    </row>
    <row r="8" spans="1:16" x14ac:dyDescent="0.25">
      <c r="A8">
        <v>363.05020000000002</v>
      </c>
      <c r="B8" t="s">
        <v>18</v>
      </c>
      <c r="C8">
        <v>6</v>
      </c>
      <c r="D8">
        <v>0</v>
      </c>
      <c r="E8">
        <v>6</v>
      </c>
      <c r="F8">
        <v>4</v>
      </c>
      <c r="G8">
        <v>4</v>
      </c>
      <c r="H8">
        <v>4</v>
      </c>
      <c r="I8">
        <v>1</v>
      </c>
      <c r="J8">
        <v>0</v>
      </c>
      <c r="K8">
        <v>1</v>
      </c>
      <c r="L8">
        <v>5</v>
      </c>
      <c r="M8">
        <v>2</v>
      </c>
      <c r="N8">
        <v>2</v>
      </c>
      <c r="O8">
        <v>0</v>
      </c>
      <c r="P8">
        <v>2</v>
      </c>
    </row>
    <row r="9" spans="1:16" x14ac:dyDescent="0.25">
      <c r="A9">
        <v>331.86509999999998</v>
      </c>
      <c r="B9" t="s">
        <v>18</v>
      </c>
      <c r="C9">
        <v>7</v>
      </c>
      <c r="D9">
        <v>0</v>
      </c>
      <c r="E9">
        <v>7</v>
      </c>
      <c r="F9">
        <v>5</v>
      </c>
      <c r="G9">
        <v>5</v>
      </c>
      <c r="H9">
        <v>5</v>
      </c>
      <c r="I9">
        <v>2</v>
      </c>
      <c r="J9">
        <v>0</v>
      </c>
      <c r="K9">
        <v>1</v>
      </c>
      <c r="L9">
        <v>6</v>
      </c>
      <c r="M9">
        <v>0</v>
      </c>
      <c r="N9">
        <v>5</v>
      </c>
      <c r="O9">
        <v>0</v>
      </c>
      <c r="P9">
        <v>2</v>
      </c>
    </row>
    <row r="10" spans="1:16" x14ac:dyDescent="0.25">
      <c r="A10">
        <v>257.7987</v>
      </c>
      <c r="B10" t="s">
        <v>18</v>
      </c>
      <c r="C10">
        <v>6</v>
      </c>
      <c r="D10">
        <v>0</v>
      </c>
      <c r="E10">
        <v>6</v>
      </c>
      <c r="F10">
        <v>6</v>
      </c>
      <c r="G10">
        <v>6</v>
      </c>
      <c r="H10">
        <v>6</v>
      </c>
      <c r="I10">
        <v>0</v>
      </c>
      <c r="J10">
        <v>0</v>
      </c>
      <c r="K10">
        <v>4</v>
      </c>
      <c r="L10">
        <v>2</v>
      </c>
      <c r="M10">
        <v>0</v>
      </c>
      <c r="N10">
        <v>6</v>
      </c>
      <c r="O10">
        <v>0</v>
      </c>
      <c r="P10">
        <v>0</v>
      </c>
    </row>
    <row r="11" spans="1:16" x14ac:dyDescent="0.25">
      <c r="A11">
        <v>321.43150000000003</v>
      </c>
      <c r="B11" t="s">
        <v>18</v>
      </c>
      <c r="C11">
        <v>6</v>
      </c>
      <c r="D11">
        <v>0</v>
      </c>
      <c r="E11">
        <v>6</v>
      </c>
      <c r="F11">
        <v>6</v>
      </c>
      <c r="G11">
        <v>6</v>
      </c>
      <c r="H11">
        <v>6</v>
      </c>
      <c r="I11">
        <v>1</v>
      </c>
      <c r="J11">
        <v>0</v>
      </c>
      <c r="K11">
        <v>4</v>
      </c>
      <c r="L11">
        <v>2</v>
      </c>
      <c r="M11">
        <v>2</v>
      </c>
      <c r="N11">
        <v>4</v>
      </c>
      <c r="O11">
        <v>0</v>
      </c>
      <c r="P11">
        <v>0</v>
      </c>
    </row>
    <row r="12" spans="1:16" x14ac:dyDescent="0.25">
      <c r="A12">
        <v>312.00380000000001</v>
      </c>
      <c r="B12" t="s">
        <v>18</v>
      </c>
      <c r="C12">
        <v>7</v>
      </c>
      <c r="D12">
        <v>0</v>
      </c>
      <c r="E12">
        <v>7</v>
      </c>
      <c r="F12">
        <v>7</v>
      </c>
      <c r="G12">
        <v>7</v>
      </c>
      <c r="H12">
        <v>6</v>
      </c>
      <c r="I12">
        <v>0</v>
      </c>
      <c r="J12">
        <v>0</v>
      </c>
      <c r="K12">
        <v>3</v>
      </c>
      <c r="L12">
        <v>4</v>
      </c>
      <c r="M12">
        <v>1</v>
      </c>
      <c r="N12">
        <v>6</v>
      </c>
      <c r="O12">
        <v>0</v>
      </c>
      <c r="P12">
        <v>0</v>
      </c>
    </row>
    <row r="13" spans="1:16" x14ac:dyDescent="0.25">
      <c r="A13">
        <v>201.02109999999999</v>
      </c>
      <c r="B13" t="s">
        <v>18</v>
      </c>
      <c r="C13">
        <v>6</v>
      </c>
      <c r="D13">
        <v>0</v>
      </c>
      <c r="E13">
        <v>6</v>
      </c>
      <c r="F13">
        <v>6</v>
      </c>
      <c r="G13">
        <v>6</v>
      </c>
      <c r="H13">
        <v>6</v>
      </c>
      <c r="I13">
        <v>0</v>
      </c>
      <c r="J13">
        <v>0</v>
      </c>
      <c r="K13">
        <v>4</v>
      </c>
      <c r="L13">
        <v>2</v>
      </c>
      <c r="M13">
        <v>0</v>
      </c>
      <c r="N13">
        <v>6</v>
      </c>
      <c r="O13">
        <v>0</v>
      </c>
      <c r="P13">
        <v>0</v>
      </c>
    </row>
    <row r="14" spans="1:16" x14ac:dyDescent="0.25">
      <c r="A14">
        <v>201.00649999999999</v>
      </c>
      <c r="B14" t="s">
        <v>18</v>
      </c>
      <c r="C14">
        <v>6</v>
      </c>
      <c r="D14">
        <v>0</v>
      </c>
      <c r="E14">
        <v>6</v>
      </c>
      <c r="F14">
        <v>5</v>
      </c>
      <c r="G14">
        <v>5</v>
      </c>
      <c r="H14">
        <v>4</v>
      </c>
      <c r="I14">
        <v>0</v>
      </c>
      <c r="J14">
        <v>0</v>
      </c>
      <c r="K14">
        <v>4</v>
      </c>
      <c r="L14">
        <v>2</v>
      </c>
      <c r="M14">
        <v>0</v>
      </c>
      <c r="N14">
        <v>3</v>
      </c>
      <c r="O14">
        <v>0</v>
      </c>
      <c r="P14">
        <v>3</v>
      </c>
    </row>
    <row r="15" spans="1:16" x14ac:dyDescent="0.25">
      <c r="A15">
        <v>392.03030000000001</v>
      </c>
      <c r="B15" t="s">
        <v>18</v>
      </c>
      <c r="C15">
        <v>6</v>
      </c>
      <c r="D15">
        <v>0</v>
      </c>
      <c r="E15">
        <v>6</v>
      </c>
      <c r="F15">
        <v>4</v>
      </c>
      <c r="G15">
        <v>4</v>
      </c>
      <c r="H15">
        <v>4</v>
      </c>
      <c r="I15">
        <v>1</v>
      </c>
      <c r="J15">
        <v>0</v>
      </c>
      <c r="K15">
        <v>2</v>
      </c>
      <c r="L15">
        <v>4</v>
      </c>
      <c r="M15">
        <v>0</v>
      </c>
      <c r="N15">
        <v>4</v>
      </c>
      <c r="O15">
        <v>0</v>
      </c>
      <c r="P15">
        <v>2</v>
      </c>
    </row>
    <row r="16" spans="1:16" x14ac:dyDescent="0.25">
      <c r="A16">
        <v>404.2919</v>
      </c>
      <c r="B16" t="s">
        <v>18</v>
      </c>
      <c r="C16">
        <v>7</v>
      </c>
      <c r="D16">
        <v>0</v>
      </c>
      <c r="E16">
        <v>7</v>
      </c>
      <c r="F16">
        <v>7</v>
      </c>
      <c r="G16">
        <v>7</v>
      </c>
      <c r="H16">
        <v>6</v>
      </c>
      <c r="I16">
        <v>1</v>
      </c>
      <c r="J16">
        <v>0</v>
      </c>
      <c r="K16">
        <v>3</v>
      </c>
      <c r="L16">
        <v>4</v>
      </c>
      <c r="M16">
        <v>2</v>
      </c>
      <c r="N16">
        <v>5</v>
      </c>
      <c r="O16">
        <v>0</v>
      </c>
      <c r="P16">
        <v>0</v>
      </c>
    </row>
    <row r="18" spans="1:21" x14ac:dyDescent="0.25">
      <c r="B18" s="34" t="s">
        <v>22</v>
      </c>
      <c r="C18" s="35"/>
      <c r="D18" s="36"/>
      <c r="E18" s="37" t="s">
        <v>23</v>
      </c>
      <c r="F18" s="38"/>
      <c r="G18" s="38"/>
      <c r="H18" s="38"/>
      <c r="I18" s="38"/>
      <c r="J18" s="39"/>
      <c r="K18" s="37" t="s">
        <v>24</v>
      </c>
      <c r="L18" s="39"/>
      <c r="M18" s="37" t="s">
        <v>25</v>
      </c>
      <c r="N18" s="38"/>
      <c r="O18" s="38"/>
      <c r="P18" s="39"/>
      <c r="Q18" s="40" t="s">
        <v>26</v>
      </c>
      <c r="S18" s="42" t="s">
        <v>27</v>
      </c>
      <c r="T18" s="42"/>
      <c r="U18" s="42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1"/>
      <c r="S19" s="42"/>
      <c r="T19" s="42"/>
      <c r="U19" s="42"/>
    </row>
    <row r="20" spans="1:21" x14ac:dyDescent="0.25">
      <c r="A20" s="5" t="s">
        <v>43</v>
      </c>
      <c r="B20" s="6">
        <f>COUNT(A2:A16)</f>
        <v>15</v>
      </c>
      <c r="C20" s="6">
        <f>SUM(C2:C16)</f>
        <v>97</v>
      </c>
      <c r="D20" s="7">
        <f>C20-COUNT(A2:A16)*6</f>
        <v>7</v>
      </c>
      <c r="E20" s="8">
        <f t="shared" ref="E20:J20" si="0">SUM(E2:E16)</f>
        <v>97</v>
      </c>
      <c r="F20" s="6">
        <f t="shared" si="0"/>
        <v>88</v>
      </c>
      <c r="G20" s="6">
        <f t="shared" si="0"/>
        <v>88</v>
      </c>
      <c r="H20" s="6">
        <f t="shared" si="0"/>
        <v>77</v>
      </c>
      <c r="I20" s="6">
        <f t="shared" si="0"/>
        <v>16</v>
      </c>
      <c r="J20" s="9">
        <f t="shared" si="0"/>
        <v>8</v>
      </c>
      <c r="K20" s="8">
        <f>SUM($K$2:$K$16)</f>
        <v>47</v>
      </c>
      <c r="L20" s="9">
        <f>SUM($L$2:$L$16)</f>
        <v>50</v>
      </c>
      <c r="M20" s="8">
        <f>SUM(M2:M16)</f>
        <v>7</v>
      </c>
      <c r="N20" s="6">
        <f>SUM(N2:N16)</f>
        <v>64</v>
      </c>
      <c r="O20" s="6">
        <f>SUM(O2:O16)</f>
        <v>8</v>
      </c>
      <c r="P20" s="9">
        <f>SUM(P2:P16)</f>
        <v>18</v>
      </c>
      <c r="Q20" s="10">
        <f>SUM(M20:P20)</f>
        <v>97</v>
      </c>
      <c r="S20" s="42"/>
      <c r="T20" s="42"/>
      <c r="U20" s="42"/>
    </row>
    <row r="21" spans="1:21" x14ac:dyDescent="0.25">
      <c r="A21" s="11" t="s">
        <v>44</v>
      </c>
      <c r="B21" s="6">
        <f>COUNTIF(D2:D16,"=0")</f>
        <v>15</v>
      </c>
      <c r="C21" s="6">
        <f>SUMIFS(C2:C16,D2:D16,"=0")</f>
        <v>97</v>
      </c>
      <c r="D21" s="12">
        <f>SUMIFS(C2:C16,D2:D16,"=0") - COUNTIFS(D2:D16,"=0")*6</f>
        <v>7</v>
      </c>
      <c r="E21" s="8">
        <f t="shared" ref="E21:J21" si="1">SUMIFS(E2:E16,$D$2:$D$16,"=0")</f>
        <v>97</v>
      </c>
      <c r="F21" s="6">
        <f t="shared" si="1"/>
        <v>88</v>
      </c>
      <c r="G21" s="6">
        <f t="shared" si="1"/>
        <v>88</v>
      </c>
      <c r="H21" s="6">
        <f t="shared" si="1"/>
        <v>77</v>
      </c>
      <c r="I21" s="6">
        <f t="shared" si="1"/>
        <v>16</v>
      </c>
      <c r="J21" s="9">
        <f t="shared" si="1"/>
        <v>8</v>
      </c>
      <c r="K21" s="8">
        <f>SUMIFS($K$2:$K$16,$D$2:$D$16,"=0")</f>
        <v>47</v>
      </c>
      <c r="L21" s="9">
        <f>SUMIFS($L$2:$L$16,$D$2:$D$16,"=0")</f>
        <v>50</v>
      </c>
      <c r="M21" s="8">
        <f>SUMIFS(M2:M16,$D$2:$D$16,"=0")</f>
        <v>7</v>
      </c>
      <c r="N21" s="6">
        <f>SUMIFS(N2:N16,$D$2:$D$16,"=0")</f>
        <v>64</v>
      </c>
      <c r="O21" s="6">
        <f>SUMIFS(O2:O16,$D$2:$D$16,"=0")</f>
        <v>8</v>
      </c>
      <c r="P21" s="9">
        <f>SUMIFS(P2:P16,$D$2:$D$16,"=0")</f>
        <v>18</v>
      </c>
      <c r="Q21" s="10">
        <f t="shared" ref="Q21:Q22" si="2">SUM(M21:P21)</f>
        <v>97</v>
      </c>
      <c r="S21" s="42"/>
      <c r="T21" s="42"/>
      <c r="U21" s="42"/>
    </row>
    <row r="22" spans="1:21" x14ac:dyDescent="0.25">
      <c r="A22" s="4" t="s">
        <v>45</v>
      </c>
      <c r="B22" s="13">
        <f>COUNTIF(D2:D16,"&gt;0")</f>
        <v>0</v>
      </c>
      <c r="C22" s="13">
        <f>SUMIFS(C2:C16,D2:D16,"&gt;0")</f>
        <v>0</v>
      </c>
      <c r="D22" s="14">
        <f>SUMIFS(C2:C16,D2:D16,"=0") - COUNTIFS(D2:D16,"&gt;0")*6</f>
        <v>97</v>
      </c>
      <c r="E22" s="15">
        <f t="shared" ref="E22:J22" si="3">SUMIFS(E2:E16,$D$2:$D$16,"&gt;0")</f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6">
        <f t="shared" si="3"/>
        <v>0</v>
      </c>
      <c r="K22" s="15">
        <f>SUMIFS($K$2:$K$16,$D$2:$D$16,"&gt;0")</f>
        <v>0</v>
      </c>
      <c r="L22" s="16">
        <f>SUMIFS($L$2:$L$16,$D$2:$D$16,"&gt;0")</f>
        <v>0</v>
      </c>
      <c r="M22" s="15">
        <f>SUMIFS(M2:M16,$D$2:$D$16,"&gt;0")</f>
        <v>0</v>
      </c>
      <c r="N22" s="13">
        <f>SUMIFS(N2:N16,$D$2:$D$16,"&gt;0")</f>
        <v>0</v>
      </c>
      <c r="O22" s="13">
        <f>SUMIFS(O2:O16,$D$2:$D$16,"&gt;0")</f>
        <v>0</v>
      </c>
      <c r="P22" s="16">
        <f>SUMIFS(P2:P16,$D$2:$D$16,"&gt;0")</f>
        <v>0</v>
      </c>
      <c r="Q22" s="17">
        <f t="shared" si="2"/>
        <v>0</v>
      </c>
      <c r="S22" s="42"/>
      <c r="T22" s="42"/>
      <c r="U22" s="42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 t="str">
        <f>IF(OR($B21 = 0,$B22=0), "-",F20/$C$20)</f>
        <v>-</v>
      </c>
      <c r="G23" s="19" t="str">
        <f>IF(OR($B21 = 0,$B22=0), "-",G20/$C$20)</f>
        <v>-</v>
      </c>
      <c r="H23" s="19" t="str">
        <f>IF(OR($B21 = 0,$B22=0), "-",H20/$C$20)</f>
        <v>-</v>
      </c>
      <c r="I23" s="19" t="str">
        <f>IF(OR($B21 = 0,$B22=0), "-",I20/$C$20)</f>
        <v>-</v>
      </c>
      <c r="J23" s="19" t="str">
        <f>IF(OR($B21 = 0,$B22=0), "-",J20/$C$20)</f>
        <v>-</v>
      </c>
      <c r="K23" s="21" t="str">
        <f>IF(OR($B21=0,$B22=0),"-",K20/$C20)</f>
        <v>-</v>
      </c>
      <c r="L23" s="22" t="str">
        <f>IF(OR($B21=0,$B22=0),"-",L20/$C20)</f>
        <v>-</v>
      </c>
      <c r="M23" s="21" t="str">
        <f>IF(OR($B21=0,$B22=0),"-",M20 / $Q$20)</f>
        <v>-</v>
      </c>
      <c r="N23" s="19" t="str">
        <f>IF(OR($B21=0,$B22=0),"-",N20 / $Q$20)</f>
        <v>-</v>
      </c>
      <c r="O23" s="19" t="str">
        <f>IF(OR($B21=0,$B22=0),"-",O20 / $Q$20)</f>
        <v>-</v>
      </c>
      <c r="P23" s="22" t="str">
        <f>IF(OR($B21=0,$B22=0),"-",P20 / $Q$20)</f>
        <v>-</v>
      </c>
      <c r="Q23" s="23" t="str">
        <f>IF(OR(B21=0,B22=0),"-",Q20/C20)</f>
        <v>-</v>
      </c>
      <c r="S23" s="42"/>
      <c r="T23" s="42"/>
      <c r="U23" s="42"/>
    </row>
    <row r="24" spans="1:21" x14ac:dyDescent="0.25">
      <c r="A24" s="11" t="s">
        <v>44</v>
      </c>
      <c r="B24" s="18">
        <f>B21/B20</f>
        <v>1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0.90721649484536082</v>
      </c>
      <c r="G24" s="18">
        <f t="shared" si="4"/>
        <v>0.90721649484536082</v>
      </c>
      <c r="H24" s="18">
        <f t="shared" si="4"/>
        <v>0.79381443298969068</v>
      </c>
      <c r="I24" s="18">
        <f t="shared" si="4"/>
        <v>0.16494845360824742</v>
      </c>
      <c r="J24" s="18">
        <f t="shared" si="4"/>
        <v>8.247422680412371E-2</v>
      </c>
      <c r="K24" s="24">
        <f>IF($B21 = 0, "-", K21/$C21)</f>
        <v>0.4845360824742268</v>
      </c>
      <c r="L24" s="25">
        <f>IF($B21 = 0, "-", L21/$C21)</f>
        <v>0.51546391752577314</v>
      </c>
      <c r="M24" s="24">
        <f>IF($B21=0, "-",M21 / $Q21)</f>
        <v>7.2164948453608241E-2</v>
      </c>
      <c r="N24" s="18">
        <f>IF($B21=0, "-",N21 / $Q21)</f>
        <v>0.65979381443298968</v>
      </c>
      <c r="O24" s="18">
        <f>IF($B21=0, "-",O21 / $Q21)</f>
        <v>8.247422680412371E-2</v>
      </c>
      <c r="P24" s="25">
        <f>IF($B21=0, "-",P21 / $Q21)</f>
        <v>0.18556701030927836</v>
      </c>
      <c r="Q24" s="23">
        <f>IF(B21=0,"-",Q21/C21)</f>
        <v>1</v>
      </c>
      <c r="S24" s="42"/>
      <c r="T24" s="42"/>
      <c r="U24" s="42"/>
    </row>
    <row r="25" spans="1:21" x14ac:dyDescent="0.25">
      <c r="A25" s="4" t="s">
        <v>45</v>
      </c>
      <c r="B25" s="26" t="str">
        <f>IF(B22 = 0, "-",B22/B20)</f>
        <v>-</v>
      </c>
      <c r="C25" s="26" t="s">
        <v>46</v>
      </c>
      <c r="D25" s="16" t="s">
        <v>46</v>
      </c>
      <c r="E25" s="26" t="s">
        <v>46</v>
      </c>
      <c r="F25" s="26" t="str">
        <f t="shared" si="4"/>
        <v>-</v>
      </c>
      <c r="G25" s="26" t="str">
        <f t="shared" si="4"/>
        <v>-</v>
      </c>
      <c r="H25" s="26" t="str">
        <f t="shared" si="4"/>
        <v>-</v>
      </c>
      <c r="I25" s="26" t="str">
        <f t="shared" si="4"/>
        <v>-</v>
      </c>
      <c r="J25" s="26" t="str">
        <f t="shared" si="4"/>
        <v>-</v>
      </c>
      <c r="K25" s="27" t="str">
        <f>IF($B22 = 0, "-", K22/$C22)</f>
        <v>-</v>
      </c>
      <c r="L25" s="28" t="str">
        <f>IF($B22 = 0, "-", L22/$C22)</f>
        <v>-</v>
      </c>
      <c r="M25" s="27" t="str">
        <f>IF($B22 = 0, "-", M22 / $Q22)</f>
        <v>-</v>
      </c>
      <c r="N25" s="26" t="str">
        <f>IF($B22 = 0, "-", N22 / $Q22)</f>
        <v>-</v>
      </c>
      <c r="O25" s="26" t="str">
        <f>IF($B22 = 0, "-", O22 / $Q22)</f>
        <v>-</v>
      </c>
      <c r="P25" s="28" t="str">
        <f>IF($B22 = 0, "-", P22 / $Q22)</f>
        <v>-</v>
      </c>
      <c r="Q25" s="29" t="str">
        <f>IF($B22 = 0, "-", Q22 / $C22)</f>
        <v>-</v>
      </c>
      <c r="S25" s="42"/>
      <c r="T25" s="42"/>
      <c r="U25" s="42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5"/>
  <sheetViews>
    <sheetView workbookViewId="0">
      <selection activeCell="R12" sqref="R12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201.02019999999999</v>
      </c>
      <c r="B2" t="s">
        <v>19</v>
      </c>
      <c r="C2">
        <v>6</v>
      </c>
      <c r="D2">
        <v>0</v>
      </c>
      <c r="E2">
        <v>6</v>
      </c>
      <c r="F2">
        <v>6</v>
      </c>
      <c r="G2">
        <v>6</v>
      </c>
      <c r="H2">
        <v>5</v>
      </c>
      <c r="I2">
        <v>0</v>
      </c>
      <c r="J2">
        <v>0</v>
      </c>
      <c r="K2">
        <v>1</v>
      </c>
      <c r="L2">
        <v>5</v>
      </c>
      <c r="M2">
        <v>0</v>
      </c>
      <c r="N2">
        <v>5</v>
      </c>
      <c r="O2">
        <v>0</v>
      </c>
      <c r="P2">
        <v>1</v>
      </c>
    </row>
    <row r="3" spans="1:16" x14ac:dyDescent="0.25">
      <c r="A3">
        <v>415.04059999999998</v>
      </c>
      <c r="B3" t="s">
        <v>19</v>
      </c>
      <c r="C3">
        <v>8</v>
      </c>
      <c r="D3">
        <v>0</v>
      </c>
      <c r="E3">
        <v>8</v>
      </c>
      <c r="F3">
        <v>7</v>
      </c>
      <c r="G3">
        <v>7</v>
      </c>
      <c r="H3">
        <v>5</v>
      </c>
      <c r="I3">
        <v>2</v>
      </c>
      <c r="J3">
        <v>2</v>
      </c>
      <c r="K3">
        <v>4</v>
      </c>
      <c r="L3">
        <v>4</v>
      </c>
      <c r="M3">
        <v>2</v>
      </c>
      <c r="N3">
        <v>3</v>
      </c>
      <c r="O3">
        <v>2</v>
      </c>
      <c r="P3">
        <v>1</v>
      </c>
    </row>
    <row r="4" spans="1:16" x14ac:dyDescent="0.25">
      <c r="A4">
        <v>714.96720000000005</v>
      </c>
      <c r="B4" t="s">
        <v>19</v>
      </c>
      <c r="C4">
        <v>16</v>
      </c>
      <c r="D4">
        <v>0</v>
      </c>
      <c r="E4">
        <v>16</v>
      </c>
      <c r="F4">
        <v>16</v>
      </c>
      <c r="G4">
        <v>16</v>
      </c>
      <c r="H4">
        <v>8</v>
      </c>
      <c r="I4">
        <v>6</v>
      </c>
      <c r="J4">
        <v>4</v>
      </c>
      <c r="K4">
        <v>7</v>
      </c>
      <c r="L4">
        <v>9</v>
      </c>
      <c r="M4">
        <v>3</v>
      </c>
      <c r="N4">
        <v>9</v>
      </c>
      <c r="O4">
        <v>4</v>
      </c>
      <c r="P4">
        <v>0</v>
      </c>
    </row>
    <row r="5" spans="1:16" x14ac:dyDescent="0.25">
      <c r="A5">
        <v>416.01179999999999</v>
      </c>
      <c r="B5" t="s">
        <v>19</v>
      </c>
      <c r="C5">
        <v>6</v>
      </c>
      <c r="D5">
        <v>0</v>
      </c>
      <c r="E5">
        <v>6</v>
      </c>
      <c r="F5">
        <v>5</v>
      </c>
      <c r="G5">
        <v>5</v>
      </c>
      <c r="H5">
        <v>5</v>
      </c>
      <c r="I5">
        <v>2</v>
      </c>
      <c r="J5">
        <v>1</v>
      </c>
      <c r="K5">
        <v>5</v>
      </c>
      <c r="L5">
        <v>1</v>
      </c>
      <c r="M5">
        <v>1</v>
      </c>
      <c r="N5">
        <v>1</v>
      </c>
      <c r="O5">
        <v>1</v>
      </c>
      <c r="P5">
        <v>3</v>
      </c>
    </row>
    <row r="6" spans="1:16" x14ac:dyDescent="0.25">
      <c r="A6">
        <v>414.01909999999998</v>
      </c>
      <c r="B6" t="s">
        <v>19</v>
      </c>
      <c r="C6">
        <v>8</v>
      </c>
      <c r="D6">
        <v>0</v>
      </c>
      <c r="E6">
        <v>8</v>
      </c>
      <c r="F6">
        <v>8</v>
      </c>
      <c r="G6">
        <v>8</v>
      </c>
      <c r="H6">
        <v>6</v>
      </c>
      <c r="I6">
        <v>2</v>
      </c>
      <c r="J6">
        <v>1</v>
      </c>
      <c r="K6">
        <v>2</v>
      </c>
      <c r="L6">
        <v>6</v>
      </c>
      <c r="M6">
        <v>2</v>
      </c>
      <c r="N6">
        <v>5</v>
      </c>
      <c r="O6">
        <v>1</v>
      </c>
      <c r="P6">
        <v>0</v>
      </c>
    </row>
    <row r="7" spans="1:16" x14ac:dyDescent="0.25">
      <c r="A7">
        <v>414.04520000000002</v>
      </c>
      <c r="B7" t="s">
        <v>19</v>
      </c>
      <c r="C7">
        <v>6</v>
      </c>
      <c r="D7">
        <v>0</v>
      </c>
      <c r="E7">
        <v>6</v>
      </c>
      <c r="F7">
        <v>6</v>
      </c>
      <c r="G7">
        <v>6</v>
      </c>
      <c r="H7">
        <v>5</v>
      </c>
      <c r="I7">
        <v>1</v>
      </c>
      <c r="J7">
        <v>1</v>
      </c>
      <c r="K7">
        <v>3</v>
      </c>
      <c r="L7">
        <v>3</v>
      </c>
      <c r="M7">
        <v>1</v>
      </c>
      <c r="N7">
        <v>3</v>
      </c>
      <c r="O7">
        <v>1</v>
      </c>
      <c r="P7">
        <v>1</v>
      </c>
    </row>
    <row r="8" spans="1:16" x14ac:dyDescent="0.25">
      <c r="A8">
        <v>562.45920000000001</v>
      </c>
      <c r="B8" t="s">
        <v>19</v>
      </c>
      <c r="C8">
        <v>8</v>
      </c>
      <c r="D8">
        <v>0</v>
      </c>
      <c r="E8">
        <v>8</v>
      </c>
      <c r="F8">
        <v>7</v>
      </c>
      <c r="G8">
        <v>7</v>
      </c>
      <c r="H8">
        <v>5</v>
      </c>
      <c r="I8">
        <v>2</v>
      </c>
      <c r="J8">
        <v>2</v>
      </c>
      <c r="K8">
        <v>3</v>
      </c>
      <c r="L8">
        <v>5</v>
      </c>
      <c r="M8">
        <v>1</v>
      </c>
      <c r="N8">
        <v>3</v>
      </c>
      <c r="O8">
        <v>2</v>
      </c>
      <c r="P8">
        <v>2</v>
      </c>
    </row>
    <row r="9" spans="1:16" x14ac:dyDescent="0.25">
      <c r="A9">
        <v>414.00889999999998</v>
      </c>
      <c r="B9" t="s">
        <v>19</v>
      </c>
      <c r="C9">
        <v>6</v>
      </c>
      <c r="D9">
        <v>0</v>
      </c>
      <c r="E9">
        <v>6</v>
      </c>
      <c r="F9">
        <v>5</v>
      </c>
      <c r="G9">
        <v>5</v>
      </c>
      <c r="H9">
        <v>5</v>
      </c>
      <c r="I9">
        <v>1</v>
      </c>
      <c r="J9">
        <v>1</v>
      </c>
      <c r="K9">
        <v>3</v>
      </c>
      <c r="L9">
        <v>3</v>
      </c>
      <c r="M9">
        <v>0</v>
      </c>
      <c r="N9">
        <v>4</v>
      </c>
      <c r="O9">
        <v>1</v>
      </c>
      <c r="P9">
        <v>1</v>
      </c>
    </row>
    <row r="10" spans="1:16" x14ac:dyDescent="0.25">
      <c r="A10">
        <v>414.03590000000003</v>
      </c>
      <c r="B10" t="s">
        <v>19</v>
      </c>
      <c r="C10">
        <v>6</v>
      </c>
      <c r="D10">
        <v>0</v>
      </c>
      <c r="E10">
        <v>6</v>
      </c>
      <c r="F10">
        <v>6</v>
      </c>
      <c r="G10">
        <v>6</v>
      </c>
      <c r="H10">
        <v>6</v>
      </c>
      <c r="I10">
        <v>2</v>
      </c>
      <c r="J10">
        <v>1</v>
      </c>
      <c r="K10">
        <v>2</v>
      </c>
      <c r="L10">
        <v>4</v>
      </c>
      <c r="M10">
        <v>1</v>
      </c>
      <c r="N10">
        <v>3</v>
      </c>
      <c r="O10">
        <v>1</v>
      </c>
      <c r="P10">
        <v>1</v>
      </c>
    </row>
    <row r="11" spans="1:16" x14ac:dyDescent="0.25">
      <c r="A11">
        <v>414.03050000000002</v>
      </c>
      <c r="B11" t="s">
        <v>19</v>
      </c>
      <c r="C11">
        <v>8</v>
      </c>
      <c r="D11">
        <v>0</v>
      </c>
      <c r="E11">
        <v>8</v>
      </c>
      <c r="F11">
        <v>8</v>
      </c>
      <c r="G11">
        <v>8</v>
      </c>
      <c r="H11">
        <v>6</v>
      </c>
      <c r="I11">
        <v>3</v>
      </c>
      <c r="J11">
        <v>1</v>
      </c>
      <c r="K11">
        <v>5</v>
      </c>
      <c r="L11">
        <v>3</v>
      </c>
      <c r="M11">
        <v>0</v>
      </c>
      <c r="N11">
        <v>7</v>
      </c>
      <c r="O11">
        <v>1</v>
      </c>
      <c r="P11">
        <v>0</v>
      </c>
    </row>
    <row r="12" spans="1:16" x14ac:dyDescent="0.25">
      <c r="A12">
        <v>331.69439999999997</v>
      </c>
      <c r="B12" t="s">
        <v>19</v>
      </c>
      <c r="C12">
        <v>6</v>
      </c>
      <c r="D12">
        <v>0</v>
      </c>
      <c r="E12">
        <v>6</v>
      </c>
      <c r="F12">
        <v>6</v>
      </c>
      <c r="G12">
        <v>5</v>
      </c>
      <c r="H12">
        <v>5</v>
      </c>
      <c r="I12">
        <v>1</v>
      </c>
      <c r="J12">
        <v>0</v>
      </c>
      <c r="K12">
        <v>3</v>
      </c>
      <c r="L12">
        <v>3</v>
      </c>
      <c r="M12">
        <v>0</v>
      </c>
      <c r="N12">
        <v>4</v>
      </c>
      <c r="O12">
        <v>0</v>
      </c>
      <c r="P12">
        <v>2</v>
      </c>
    </row>
    <row r="13" spans="1:16" x14ac:dyDescent="0.25">
      <c r="A13">
        <v>854.99220000000003</v>
      </c>
      <c r="B13" t="s">
        <v>19</v>
      </c>
      <c r="C13">
        <v>14</v>
      </c>
      <c r="D13">
        <v>0</v>
      </c>
      <c r="E13">
        <v>14</v>
      </c>
      <c r="F13">
        <v>13</v>
      </c>
      <c r="G13">
        <v>13</v>
      </c>
      <c r="H13">
        <v>8</v>
      </c>
      <c r="I13">
        <v>7</v>
      </c>
      <c r="J13">
        <v>5</v>
      </c>
      <c r="K13">
        <v>6</v>
      </c>
      <c r="L13">
        <v>8</v>
      </c>
      <c r="M13">
        <v>2</v>
      </c>
      <c r="N13">
        <v>5</v>
      </c>
      <c r="O13">
        <v>5</v>
      </c>
      <c r="P13">
        <v>2</v>
      </c>
    </row>
    <row r="14" spans="1:16" x14ac:dyDescent="0.25">
      <c r="A14">
        <v>417.01749999999998</v>
      </c>
      <c r="B14" t="s">
        <v>19</v>
      </c>
      <c r="C14">
        <v>6</v>
      </c>
      <c r="D14">
        <v>0</v>
      </c>
      <c r="E14">
        <v>6</v>
      </c>
      <c r="F14">
        <v>6</v>
      </c>
      <c r="G14">
        <v>6</v>
      </c>
      <c r="H14">
        <v>6</v>
      </c>
      <c r="I14">
        <v>1</v>
      </c>
      <c r="J14">
        <v>1</v>
      </c>
      <c r="K14">
        <v>1</v>
      </c>
      <c r="L14">
        <v>5</v>
      </c>
      <c r="M14">
        <v>0</v>
      </c>
      <c r="N14">
        <v>5</v>
      </c>
      <c r="O14">
        <v>1</v>
      </c>
      <c r="P14">
        <v>0</v>
      </c>
    </row>
    <row r="15" spans="1:16" x14ac:dyDescent="0.25">
      <c r="A15">
        <v>416.00819999999999</v>
      </c>
      <c r="B15" t="s">
        <v>19</v>
      </c>
      <c r="C15">
        <v>10</v>
      </c>
      <c r="D15">
        <v>0</v>
      </c>
      <c r="E15">
        <v>10</v>
      </c>
      <c r="F15">
        <v>9</v>
      </c>
      <c r="G15">
        <v>9</v>
      </c>
      <c r="H15">
        <v>6</v>
      </c>
      <c r="I15">
        <v>4</v>
      </c>
      <c r="J15">
        <v>2</v>
      </c>
      <c r="K15">
        <v>8</v>
      </c>
      <c r="L15">
        <v>2</v>
      </c>
      <c r="M15">
        <v>0</v>
      </c>
      <c r="N15">
        <v>7</v>
      </c>
      <c r="O15">
        <v>2</v>
      </c>
      <c r="P15">
        <v>1</v>
      </c>
    </row>
    <row r="16" spans="1:16" x14ac:dyDescent="0.25">
      <c r="A16">
        <v>475.15949999999998</v>
      </c>
      <c r="B16" t="s">
        <v>19</v>
      </c>
      <c r="C16">
        <v>10</v>
      </c>
      <c r="D16">
        <v>0</v>
      </c>
      <c r="E16">
        <v>10</v>
      </c>
      <c r="F16">
        <v>10</v>
      </c>
      <c r="G16">
        <v>10</v>
      </c>
      <c r="H16">
        <v>6</v>
      </c>
      <c r="I16">
        <v>2</v>
      </c>
      <c r="J16">
        <v>0</v>
      </c>
      <c r="K16">
        <v>3</v>
      </c>
      <c r="L16">
        <v>7</v>
      </c>
      <c r="M16">
        <v>0</v>
      </c>
      <c r="N16">
        <v>7</v>
      </c>
      <c r="O16">
        <v>0</v>
      </c>
      <c r="P16">
        <v>3</v>
      </c>
    </row>
    <row r="18" spans="1:21" x14ac:dyDescent="0.25">
      <c r="B18" s="34" t="s">
        <v>22</v>
      </c>
      <c r="C18" s="35"/>
      <c r="D18" s="36"/>
      <c r="E18" s="37" t="s">
        <v>23</v>
      </c>
      <c r="F18" s="38"/>
      <c r="G18" s="38"/>
      <c r="H18" s="38"/>
      <c r="I18" s="38"/>
      <c r="J18" s="39"/>
      <c r="K18" s="37" t="s">
        <v>24</v>
      </c>
      <c r="L18" s="39"/>
      <c r="M18" s="37" t="s">
        <v>25</v>
      </c>
      <c r="N18" s="38"/>
      <c r="O18" s="38"/>
      <c r="P18" s="39"/>
      <c r="Q18" s="40" t="s">
        <v>26</v>
      </c>
      <c r="S18" s="42" t="s">
        <v>27</v>
      </c>
      <c r="T18" s="42"/>
      <c r="U18" s="42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1"/>
      <c r="S19" s="42"/>
      <c r="T19" s="42"/>
      <c r="U19" s="42"/>
    </row>
    <row r="20" spans="1:21" x14ac:dyDescent="0.25">
      <c r="A20" s="5" t="s">
        <v>43</v>
      </c>
      <c r="B20" s="6">
        <f>COUNT(A2:A16)</f>
        <v>15</v>
      </c>
      <c r="C20" s="6">
        <f>SUM(C2:C16)</f>
        <v>124</v>
      </c>
      <c r="D20" s="7">
        <f>C20-COUNT(A2:A16)*6</f>
        <v>34</v>
      </c>
      <c r="E20" s="8">
        <f t="shared" ref="E20:J20" si="0">SUM(E2:E16)</f>
        <v>124</v>
      </c>
      <c r="F20" s="6">
        <f t="shared" si="0"/>
        <v>118</v>
      </c>
      <c r="G20" s="6">
        <f t="shared" si="0"/>
        <v>117</v>
      </c>
      <c r="H20" s="6">
        <f t="shared" si="0"/>
        <v>87</v>
      </c>
      <c r="I20" s="6">
        <f t="shared" si="0"/>
        <v>36</v>
      </c>
      <c r="J20" s="9">
        <f t="shared" si="0"/>
        <v>22</v>
      </c>
      <c r="K20" s="8">
        <f>SUM($K$2:$K$16)</f>
        <v>56</v>
      </c>
      <c r="L20" s="9">
        <f>SUM($L$2:$L$16)</f>
        <v>68</v>
      </c>
      <c r="M20" s="8">
        <f>SUM(M2:M16)</f>
        <v>13</v>
      </c>
      <c r="N20" s="6">
        <f>SUM(N2:N16)</f>
        <v>71</v>
      </c>
      <c r="O20" s="6">
        <f>SUM(O2:O16)</f>
        <v>22</v>
      </c>
      <c r="P20" s="9">
        <f>SUM(P2:P16)</f>
        <v>18</v>
      </c>
      <c r="Q20" s="10">
        <f>SUM(M20:P20)</f>
        <v>124</v>
      </c>
      <c r="S20" s="42"/>
      <c r="T20" s="42"/>
      <c r="U20" s="42"/>
    </row>
    <row r="21" spans="1:21" x14ac:dyDescent="0.25">
      <c r="A21" s="11" t="s">
        <v>44</v>
      </c>
      <c r="B21" s="6">
        <f>COUNTIF(D2:D16,"=0")</f>
        <v>15</v>
      </c>
      <c r="C21" s="6">
        <f>SUMIFS(C2:C16,D2:D16,"=0")</f>
        <v>124</v>
      </c>
      <c r="D21" s="12">
        <f>SUMIFS(C2:C16,D2:D16,"=0") - COUNTIFS(D2:D16,"=0")*6</f>
        <v>34</v>
      </c>
      <c r="E21" s="8">
        <f t="shared" ref="E21:J21" si="1">SUMIFS(E2:E16,$D$2:$D$16,"=0")</f>
        <v>124</v>
      </c>
      <c r="F21" s="6">
        <f t="shared" si="1"/>
        <v>118</v>
      </c>
      <c r="G21" s="6">
        <f t="shared" si="1"/>
        <v>117</v>
      </c>
      <c r="H21" s="6">
        <f t="shared" si="1"/>
        <v>87</v>
      </c>
      <c r="I21" s="6">
        <f t="shared" si="1"/>
        <v>36</v>
      </c>
      <c r="J21" s="9">
        <f t="shared" si="1"/>
        <v>22</v>
      </c>
      <c r="K21" s="8">
        <f>SUMIFS($K$2:$K$16,$D$2:$D$16,"=0")</f>
        <v>56</v>
      </c>
      <c r="L21" s="9">
        <f>SUMIFS($L$2:$L$16,$D$2:$D$16,"=0")</f>
        <v>68</v>
      </c>
      <c r="M21" s="8">
        <f>SUMIFS(M2:M16,$D$2:$D$16,"=0")</f>
        <v>13</v>
      </c>
      <c r="N21" s="6">
        <f>SUMIFS(N2:N16,$D$2:$D$16,"=0")</f>
        <v>71</v>
      </c>
      <c r="O21" s="6">
        <f>SUMIFS(O2:O16,$D$2:$D$16,"=0")</f>
        <v>22</v>
      </c>
      <c r="P21" s="9">
        <f>SUMIFS(P2:P16,$D$2:$D$16,"=0")</f>
        <v>18</v>
      </c>
      <c r="Q21" s="10">
        <f t="shared" ref="Q21:Q22" si="2">SUM(M21:P21)</f>
        <v>124</v>
      </c>
      <c r="S21" s="42"/>
      <c r="T21" s="42"/>
      <c r="U21" s="42"/>
    </row>
    <row r="22" spans="1:21" x14ac:dyDescent="0.25">
      <c r="A22" s="4" t="s">
        <v>45</v>
      </c>
      <c r="B22" s="13">
        <f>COUNTIF(D2:D16,"&gt;0")</f>
        <v>0</v>
      </c>
      <c r="C22" s="13">
        <f>SUMIFS(C2:C16,D2:D16,"&gt;0")</f>
        <v>0</v>
      </c>
      <c r="D22" s="14">
        <f>SUMIFS(C2:C16,D2:D16,"=0") - COUNTIFS(D2:D16,"&gt;0")*6</f>
        <v>124</v>
      </c>
      <c r="E22" s="15">
        <f t="shared" ref="E22:J22" si="3">SUMIFS(E2:E16,$D$2:$D$16,"&gt;0")</f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6">
        <f t="shared" si="3"/>
        <v>0</v>
      </c>
      <c r="K22" s="15">
        <f>SUMIFS($K$2:$K$16,$D$2:$D$16,"&gt;0")</f>
        <v>0</v>
      </c>
      <c r="L22" s="16">
        <f>SUMIFS($L$2:$L$16,$D$2:$D$16,"&gt;0")</f>
        <v>0</v>
      </c>
      <c r="M22" s="15">
        <f>SUMIFS(M2:M16,$D$2:$D$16,"&gt;0")</f>
        <v>0</v>
      </c>
      <c r="N22" s="13">
        <f>SUMIFS(N2:N16,$D$2:$D$16,"&gt;0")</f>
        <v>0</v>
      </c>
      <c r="O22" s="13">
        <f>SUMIFS(O2:O16,$D$2:$D$16,"&gt;0")</f>
        <v>0</v>
      </c>
      <c r="P22" s="16">
        <f>SUMIFS(P2:P16,$D$2:$D$16,"&gt;0")</f>
        <v>0</v>
      </c>
      <c r="Q22" s="17">
        <f t="shared" si="2"/>
        <v>0</v>
      </c>
      <c r="S22" s="42"/>
      <c r="T22" s="42"/>
      <c r="U22" s="42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 t="str">
        <f>IF(OR($B21 = 0,$B22=0), "-",F20/$C$20)</f>
        <v>-</v>
      </c>
      <c r="G23" s="19" t="str">
        <f>IF(OR($B21 = 0,$B22=0), "-",G20/$C$20)</f>
        <v>-</v>
      </c>
      <c r="H23" s="19" t="str">
        <f>IF(OR($B21 = 0,$B22=0), "-",H20/$C$20)</f>
        <v>-</v>
      </c>
      <c r="I23" s="19" t="str">
        <f>IF(OR($B21 = 0,$B22=0), "-",I20/$C$20)</f>
        <v>-</v>
      </c>
      <c r="J23" s="19" t="str">
        <f>IF(OR($B21 = 0,$B22=0), "-",J20/$C$20)</f>
        <v>-</v>
      </c>
      <c r="K23" s="21" t="str">
        <f>IF(OR($B21=0,$B22=0),"-",K20/$C20)</f>
        <v>-</v>
      </c>
      <c r="L23" s="22" t="str">
        <f>IF(OR($B21=0,$B22=0),"-",L20/$C20)</f>
        <v>-</v>
      </c>
      <c r="M23" s="21" t="str">
        <f>IF(OR($B21=0,$B22=0),"-",M20 / $Q$20)</f>
        <v>-</v>
      </c>
      <c r="N23" s="19" t="str">
        <f>IF(OR($B21=0,$B22=0),"-",N20 / $Q$20)</f>
        <v>-</v>
      </c>
      <c r="O23" s="19" t="str">
        <f>IF(OR($B21=0,$B22=0),"-",O20 / $Q$20)</f>
        <v>-</v>
      </c>
      <c r="P23" s="22" t="str">
        <f>IF(OR($B21=0,$B22=0),"-",P20 / $Q$20)</f>
        <v>-</v>
      </c>
      <c r="Q23" s="23" t="str">
        <f>IF(OR(B21=0,B22=0),"-",Q20/C20)</f>
        <v>-</v>
      </c>
      <c r="S23" s="42"/>
      <c r="T23" s="42"/>
      <c r="U23" s="42"/>
    </row>
    <row r="24" spans="1:21" x14ac:dyDescent="0.25">
      <c r="A24" s="11" t="s">
        <v>44</v>
      </c>
      <c r="B24" s="18">
        <f>B21/B20</f>
        <v>1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0.95161290322580649</v>
      </c>
      <c r="G24" s="18">
        <f t="shared" si="4"/>
        <v>0.94354838709677424</v>
      </c>
      <c r="H24" s="18">
        <f t="shared" si="4"/>
        <v>0.70161290322580649</v>
      </c>
      <c r="I24" s="18">
        <f t="shared" si="4"/>
        <v>0.29032258064516131</v>
      </c>
      <c r="J24" s="18">
        <f t="shared" si="4"/>
        <v>0.17741935483870969</v>
      </c>
      <c r="K24" s="24">
        <f>IF($B21 = 0, "-", K21/$C21)</f>
        <v>0.45161290322580644</v>
      </c>
      <c r="L24" s="25">
        <f>IF($B21 = 0, "-", L21/$C21)</f>
        <v>0.54838709677419351</v>
      </c>
      <c r="M24" s="24">
        <f>IF($B21=0, "-",M21 / $Q21)</f>
        <v>0.10483870967741936</v>
      </c>
      <c r="N24" s="18">
        <f>IF($B21=0, "-",N21 / $Q21)</f>
        <v>0.57258064516129037</v>
      </c>
      <c r="O24" s="18">
        <f>IF($B21=0, "-",O21 / $Q21)</f>
        <v>0.17741935483870969</v>
      </c>
      <c r="P24" s="25">
        <f>IF($B21=0, "-",P21 / $Q21)</f>
        <v>0.14516129032258066</v>
      </c>
      <c r="Q24" s="23">
        <f>IF(B21=0,"-",Q21/C21)</f>
        <v>1</v>
      </c>
      <c r="S24" s="42"/>
      <c r="T24" s="42"/>
      <c r="U24" s="42"/>
    </row>
    <row r="25" spans="1:21" x14ac:dyDescent="0.25">
      <c r="A25" s="4" t="s">
        <v>45</v>
      </c>
      <c r="B25" s="26" t="str">
        <f>IF(B22 = 0, "-",B22/B20)</f>
        <v>-</v>
      </c>
      <c r="C25" s="26" t="s">
        <v>46</v>
      </c>
      <c r="D25" s="16" t="s">
        <v>46</v>
      </c>
      <c r="E25" s="26" t="s">
        <v>46</v>
      </c>
      <c r="F25" s="26" t="str">
        <f t="shared" si="4"/>
        <v>-</v>
      </c>
      <c r="G25" s="26" t="str">
        <f t="shared" si="4"/>
        <v>-</v>
      </c>
      <c r="H25" s="26" t="str">
        <f t="shared" si="4"/>
        <v>-</v>
      </c>
      <c r="I25" s="26" t="str">
        <f t="shared" si="4"/>
        <v>-</v>
      </c>
      <c r="J25" s="26" t="str">
        <f t="shared" si="4"/>
        <v>-</v>
      </c>
      <c r="K25" s="27" t="str">
        <f>IF($B22 = 0, "-", K22/$C22)</f>
        <v>-</v>
      </c>
      <c r="L25" s="28" t="str">
        <f>IF($B22 = 0, "-", L22/$C22)</f>
        <v>-</v>
      </c>
      <c r="M25" s="27" t="str">
        <f>IF($B22 = 0, "-", M22 / $Q22)</f>
        <v>-</v>
      </c>
      <c r="N25" s="26" t="str">
        <f>IF($B22 = 0, "-", N22 / $Q22)</f>
        <v>-</v>
      </c>
      <c r="O25" s="26" t="str">
        <f>IF($B22 = 0, "-", O22 / $Q22)</f>
        <v>-</v>
      </c>
      <c r="P25" s="28" t="str">
        <f>IF($B22 = 0, "-", P22 / $Q22)</f>
        <v>-</v>
      </c>
      <c r="Q25" s="29" t="str">
        <f>IF($B22 = 0, "-", Q22 / $C22)</f>
        <v>-</v>
      </c>
      <c r="S25" s="42"/>
      <c r="T25" s="42"/>
      <c r="U25" s="42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5"/>
  <sheetViews>
    <sheetView workbookViewId="0">
      <selection activeCell="R2" sqref="R2:S1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508.4581</v>
      </c>
      <c r="B2" t="s">
        <v>20</v>
      </c>
      <c r="C2">
        <v>8</v>
      </c>
      <c r="D2">
        <v>0</v>
      </c>
      <c r="E2">
        <v>8</v>
      </c>
      <c r="F2">
        <v>8</v>
      </c>
      <c r="G2">
        <v>6</v>
      </c>
      <c r="H2">
        <v>6</v>
      </c>
      <c r="I2">
        <v>4</v>
      </c>
      <c r="J2">
        <v>2</v>
      </c>
      <c r="K2">
        <v>3</v>
      </c>
      <c r="L2">
        <v>5</v>
      </c>
      <c r="M2">
        <v>3</v>
      </c>
      <c r="N2">
        <v>3</v>
      </c>
      <c r="O2">
        <v>2</v>
      </c>
      <c r="P2">
        <v>0</v>
      </c>
    </row>
    <row r="3" spans="1:16" x14ac:dyDescent="0.25">
      <c r="A3">
        <v>587.63689999999997</v>
      </c>
      <c r="B3" t="s">
        <v>20</v>
      </c>
      <c r="C3">
        <v>12</v>
      </c>
      <c r="D3">
        <v>0</v>
      </c>
      <c r="E3">
        <v>12</v>
      </c>
      <c r="F3">
        <v>12</v>
      </c>
      <c r="G3">
        <v>8</v>
      </c>
      <c r="H3">
        <v>8</v>
      </c>
      <c r="I3">
        <v>5</v>
      </c>
      <c r="J3">
        <v>4</v>
      </c>
      <c r="K3">
        <v>4</v>
      </c>
      <c r="L3">
        <v>8</v>
      </c>
      <c r="M3">
        <v>1</v>
      </c>
      <c r="N3">
        <v>7</v>
      </c>
      <c r="O3">
        <v>4</v>
      </c>
      <c r="P3">
        <v>0</v>
      </c>
    </row>
    <row r="4" spans="1:16" x14ac:dyDescent="0.25">
      <c r="A4">
        <v>454.02679999999998</v>
      </c>
      <c r="B4" t="s">
        <v>20</v>
      </c>
      <c r="C4">
        <v>7</v>
      </c>
      <c r="D4">
        <v>0</v>
      </c>
      <c r="E4">
        <v>7</v>
      </c>
      <c r="F4">
        <v>7</v>
      </c>
      <c r="G4">
        <v>6</v>
      </c>
      <c r="H4">
        <v>6</v>
      </c>
      <c r="I4">
        <v>1</v>
      </c>
      <c r="J4">
        <v>1</v>
      </c>
      <c r="K4">
        <v>2</v>
      </c>
      <c r="L4">
        <v>5</v>
      </c>
      <c r="M4">
        <v>3</v>
      </c>
      <c r="N4">
        <v>3</v>
      </c>
      <c r="O4">
        <v>1</v>
      </c>
      <c r="P4">
        <v>0</v>
      </c>
    </row>
    <row r="5" spans="1:16" x14ac:dyDescent="0.25">
      <c r="A5">
        <v>501.4821</v>
      </c>
      <c r="B5" t="s">
        <v>20</v>
      </c>
      <c r="C5">
        <v>8</v>
      </c>
      <c r="D5">
        <v>0</v>
      </c>
      <c r="E5">
        <v>8</v>
      </c>
      <c r="F5">
        <v>8</v>
      </c>
      <c r="G5">
        <v>7</v>
      </c>
      <c r="H5">
        <v>7</v>
      </c>
      <c r="I5">
        <v>3</v>
      </c>
      <c r="J5">
        <v>2</v>
      </c>
      <c r="K5">
        <v>5</v>
      </c>
      <c r="L5">
        <v>3</v>
      </c>
      <c r="M5">
        <v>1</v>
      </c>
      <c r="N5">
        <v>5</v>
      </c>
      <c r="O5">
        <v>2</v>
      </c>
      <c r="P5">
        <v>0</v>
      </c>
    </row>
    <row r="6" spans="1:16" x14ac:dyDescent="0.25">
      <c r="A6">
        <v>610.41139999999996</v>
      </c>
      <c r="B6" t="s">
        <v>20</v>
      </c>
      <c r="C6">
        <v>7</v>
      </c>
      <c r="D6">
        <v>0</v>
      </c>
      <c r="E6">
        <v>7</v>
      </c>
      <c r="F6">
        <v>7</v>
      </c>
      <c r="G6">
        <v>7</v>
      </c>
      <c r="H6">
        <v>7</v>
      </c>
      <c r="I6">
        <v>4</v>
      </c>
      <c r="J6">
        <v>2</v>
      </c>
      <c r="K6">
        <v>3</v>
      </c>
      <c r="L6">
        <v>4</v>
      </c>
      <c r="M6">
        <v>4</v>
      </c>
      <c r="N6">
        <v>2</v>
      </c>
      <c r="O6">
        <v>1</v>
      </c>
      <c r="P6">
        <v>0</v>
      </c>
    </row>
    <row r="7" spans="1:16" x14ac:dyDescent="0.25">
      <c r="A7">
        <v>458.00619999999998</v>
      </c>
      <c r="B7" t="s">
        <v>20</v>
      </c>
      <c r="C7">
        <v>9</v>
      </c>
      <c r="D7">
        <v>0</v>
      </c>
      <c r="E7">
        <v>9</v>
      </c>
      <c r="F7">
        <v>9</v>
      </c>
      <c r="G7">
        <v>6</v>
      </c>
      <c r="H7">
        <v>6</v>
      </c>
      <c r="I7">
        <v>4</v>
      </c>
      <c r="J7">
        <v>3</v>
      </c>
      <c r="K7">
        <v>5</v>
      </c>
      <c r="L7">
        <v>4</v>
      </c>
      <c r="M7">
        <v>3</v>
      </c>
      <c r="N7">
        <v>3</v>
      </c>
      <c r="O7">
        <v>3</v>
      </c>
      <c r="P7">
        <v>0</v>
      </c>
    </row>
    <row r="8" spans="1:16" x14ac:dyDescent="0.25">
      <c r="A8">
        <v>453.0324</v>
      </c>
      <c r="B8" t="s">
        <v>20</v>
      </c>
      <c r="C8">
        <v>6</v>
      </c>
      <c r="D8">
        <v>0</v>
      </c>
      <c r="E8">
        <v>6</v>
      </c>
      <c r="F8">
        <v>6</v>
      </c>
      <c r="G8">
        <v>6</v>
      </c>
      <c r="H8">
        <v>6</v>
      </c>
      <c r="I8">
        <v>6</v>
      </c>
      <c r="J8">
        <v>5</v>
      </c>
      <c r="K8">
        <v>0</v>
      </c>
      <c r="L8">
        <v>6</v>
      </c>
      <c r="M8">
        <v>1</v>
      </c>
      <c r="N8">
        <v>0</v>
      </c>
      <c r="O8">
        <v>5</v>
      </c>
      <c r="P8">
        <v>0</v>
      </c>
    </row>
    <row r="9" spans="1:16" x14ac:dyDescent="0.25">
      <c r="A9">
        <v>463.03269999999998</v>
      </c>
      <c r="B9" t="s">
        <v>20</v>
      </c>
      <c r="C9">
        <v>6</v>
      </c>
      <c r="D9">
        <v>0</v>
      </c>
      <c r="E9">
        <v>6</v>
      </c>
      <c r="F9">
        <v>6</v>
      </c>
      <c r="G9">
        <v>6</v>
      </c>
      <c r="H9">
        <v>6</v>
      </c>
      <c r="I9">
        <v>3</v>
      </c>
      <c r="J9">
        <v>3</v>
      </c>
      <c r="K9">
        <v>3</v>
      </c>
      <c r="L9">
        <v>3</v>
      </c>
      <c r="M9">
        <v>3</v>
      </c>
      <c r="N9">
        <v>0</v>
      </c>
      <c r="O9">
        <v>3</v>
      </c>
      <c r="P9">
        <v>0</v>
      </c>
    </row>
    <row r="10" spans="1:16" x14ac:dyDescent="0.25">
      <c r="A10">
        <v>455.04129999999998</v>
      </c>
      <c r="B10" t="s">
        <v>20</v>
      </c>
      <c r="C10">
        <v>8</v>
      </c>
      <c r="D10">
        <v>0</v>
      </c>
      <c r="E10">
        <v>8</v>
      </c>
      <c r="F10">
        <v>8</v>
      </c>
      <c r="G10">
        <v>6</v>
      </c>
      <c r="H10">
        <v>6</v>
      </c>
      <c r="I10">
        <v>4</v>
      </c>
      <c r="J10">
        <v>4</v>
      </c>
      <c r="K10">
        <v>4</v>
      </c>
      <c r="L10">
        <v>4</v>
      </c>
      <c r="M10">
        <v>1</v>
      </c>
      <c r="N10">
        <v>3</v>
      </c>
      <c r="O10">
        <v>4</v>
      </c>
      <c r="P10">
        <v>0</v>
      </c>
    </row>
    <row r="11" spans="1:16" x14ac:dyDescent="0.25">
      <c r="A11">
        <v>454.02940000000001</v>
      </c>
      <c r="B11" t="s">
        <v>20</v>
      </c>
      <c r="C11">
        <v>7</v>
      </c>
      <c r="D11">
        <v>0</v>
      </c>
      <c r="E11">
        <v>7</v>
      </c>
      <c r="F11">
        <v>7</v>
      </c>
      <c r="G11">
        <v>7</v>
      </c>
      <c r="H11">
        <v>6</v>
      </c>
      <c r="I11">
        <v>4</v>
      </c>
      <c r="J11">
        <v>4</v>
      </c>
      <c r="K11">
        <v>4</v>
      </c>
      <c r="L11">
        <v>3</v>
      </c>
      <c r="M11">
        <v>0</v>
      </c>
      <c r="N11">
        <v>3</v>
      </c>
      <c r="O11">
        <v>4</v>
      </c>
      <c r="P11">
        <v>0</v>
      </c>
    </row>
    <row r="12" spans="1:16" x14ac:dyDescent="0.25">
      <c r="A12">
        <v>457.03930000000003</v>
      </c>
      <c r="B12" t="s">
        <v>20</v>
      </c>
      <c r="C12">
        <v>7</v>
      </c>
      <c r="D12">
        <v>0</v>
      </c>
      <c r="E12">
        <v>7</v>
      </c>
      <c r="F12">
        <v>7</v>
      </c>
      <c r="G12">
        <v>6</v>
      </c>
      <c r="H12">
        <v>6</v>
      </c>
      <c r="I12">
        <v>5</v>
      </c>
      <c r="J12">
        <v>4</v>
      </c>
      <c r="K12">
        <v>4</v>
      </c>
      <c r="L12">
        <v>3</v>
      </c>
      <c r="M12">
        <v>3</v>
      </c>
      <c r="N12">
        <v>0</v>
      </c>
      <c r="O12">
        <v>4</v>
      </c>
      <c r="P12">
        <v>0</v>
      </c>
    </row>
    <row r="13" spans="1:16" x14ac:dyDescent="0.25">
      <c r="A13">
        <v>509.76549999999997</v>
      </c>
      <c r="B13" t="s">
        <v>20</v>
      </c>
      <c r="C13">
        <v>8</v>
      </c>
      <c r="D13">
        <v>0</v>
      </c>
      <c r="E13">
        <v>8</v>
      </c>
      <c r="F13">
        <v>8</v>
      </c>
      <c r="G13">
        <v>6</v>
      </c>
      <c r="H13">
        <v>6</v>
      </c>
      <c r="I13">
        <v>5</v>
      </c>
      <c r="J13">
        <v>5</v>
      </c>
      <c r="K13">
        <v>5</v>
      </c>
      <c r="L13">
        <v>3</v>
      </c>
      <c r="M13">
        <v>2</v>
      </c>
      <c r="N13">
        <v>1</v>
      </c>
      <c r="O13">
        <v>5</v>
      </c>
      <c r="P13">
        <v>0</v>
      </c>
    </row>
    <row r="14" spans="1:16" x14ac:dyDescent="0.25">
      <c r="A14">
        <v>775.43870000000004</v>
      </c>
      <c r="B14" t="s">
        <v>20</v>
      </c>
      <c r="C14">
        <v>8</v>
      </c>
      <c r="D14">
        <v>0</v>
      </c>
      <c r="E14">
        <v>8</v>
      </c>
      <c r="F14">
        <v>8</v>
      </c>
      <c r="G14">
        <v>7</v>
      </c>
      <c r="H14">
        <v>7</v>
      </c>
      <c r="I14">
        <v>5</v>
      </c>
      <c r="J14">
        <v>4</v>
      </c>
      <c r="K14">
        <v>4</v>
      </c>
      <c r="L14">
        <v>4</v>
      </c>
      <c r="M14">
        <v>2</v>
      </c>
      <c r="N14">
        <v>2</v>
      </c>
      <c r="O14">
        <v>4</v>
      </c>
      <c r="P14">
        <v>0</v>
      </c>
    </row>
    <row r="15" spans="1:16" x14ac:dyDescent="0.25">
      <c r="A15">
        <v>453.03050000000002</v>
      </c>
      <c r="B15" t="s">
        <v>20</v>
      </c>
      <c r="C15">
        <v>7</v>
      </c>
      <c r="D15">
        <v>0</v>
      </c>
      <c r="E15">
        <v>7</v>
      </c>
      <c r="F15">
        <v>7</v>
      </c>
      <c r="G15">
        <v>6</v>
      </c>
      <c r="H15">
        <v>6</v>
      </c>
      <c r="I15">
        <v>1</v>
      </c>
      <c r="J15">
        <v>1</v>
      </c>
      <c r="K15">
        <v>2</v>
      </c>
      <c r="L15">
        <v>5</v>
      </c>
      <c r="M15">
        <v>5</v>
      </c>
      <c r="N15">
        <v>1</v>
      </c>
      <c r="O15">
        <v>1</v>
      </c>
      <c r="P15">
        <v>0</v>
      </c>
    </row>
    <row r="16" spans="1:16" x14ac:dyDescent="0.25">
      <c r="A16">
        <v>457.0446</v>
      </c>
      <c r="B16" t="s">
        <v>20</v>
      </c>
      <c r="C16">
        <v>7</v>
      </c>
      <c r="D16">
        <v>0</v>
      </c>
      <c r="E16">
        <v>7</v>
      </c>
      <c r="F16">
        <v>7</v>
      </c>
      <c r="G16">
        <v>6</v>
      </c>
      <c r="H16">
        <v>6</v>
      </c>
      <c r="I16">
        <v>4</v>
      </c>
      <c r="J16">
        <v>4</v>
      </c>
      <c r="K16">
        <v>3</v>
      </c>
      <c r="L16">
        <v>4</v>
      </c>
      <c r="M16">
        <v>1</v>
      </c>
      <c r="N16">
        <v>2</v>
      </c>
      <c r="O16">
        <v>4</v>
      </c>
      <c r="P16">
        <v>0</v>
      </c>
    </row>
    <row r="18" spans="1:21" x14ac:dyDescent="0.25">
      <c r="B18" s="34" t="s">
        <v>22</v>
      </c>
      <c r="C18" s="35"/>
      <c r="D18" s="36"/>
      <c r="E18" s="37" t="s">
        <v>23</v>
      </c>
      <c r="F18" s="38"/>
      <c r="G18" s="38"/>
      <c r="H18" s="38"/>
      <c r="I18" s="38"/>
      <c r="J18" s="39"/>
      <c r="K18" s="37" t="s">
        <v>24</v>
      </c>
      <c r="L18" s="39"/>
      <c r="M18" s="37" t="s">
        <v>25</v>
      </c>
      <c r="N18" s="38"/>
      <c r="O18" s="38"/>
      <c r="P18" s="39"/>
      <c r="Q18" s="40" t="s">
        <v>26</v>
      </c>
      <c r="S18" s="42" t="s">
        <v>27</v>
      </c>
      <c r="T18" s="42"/>
      <c r="U18" s="42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1"/>
      <c r="S19" s="42"/>
      <c r="T19" s="42"/>
      <c r="U19" s="42"/>
    </row>
    <row r="20" spans="1:21" x14ac:dyDescent="0.25">
      <c r="A20" s="5" t="s">
        <v>43</v>
      </c>
      <c r="B20" s="6">
        <f>COUNT(A2:A16)</f>
        <v>15</v>
      </c>
      <c r="C20" s="6">
        <f>SUM(C2:C16)</f>
        <v>115</v>
      </c>
      <c r="D20" s="7">
        <f>C20-COUNT(A2:A16)*6</f>
        <v>25</v>
      </c>
      <c r="E20" s="8">
        <f t="shared" ref="E20:J20" si="0">SUM(E2:E16)</f>
        <v>115</v>
      </c>
      <c r="F20" s="6">
        <f t="shared" si="0"/>
        <v>115</v>
      </c>
      <c r="G20" s="6">
        <f t="shared" si="0"/>
        <v>96</v>
      </c>
      <c r="H20" s="6">
        <f t="shared" si="0"/>
        <v>95</v>
      </c>
      <c r="I20" s="6">
        <f t="shared" si="0"/>
        <v>58</v>
      </c>
      <c r="J20" s="9">
        <f t="shared" si="0"/>
        <v>48</v>
      </c>
      <c r="K20" s="8">
        <f>SUM($K$2:$K$16)</f>
        <v>51</v>
      </c>
      <c r="L20" s="9">
        <f>SUM($L$2:$L$16)</f>
        <v>64</v>
      </c>
      <c r="M20" s="8">
        <f>SUM(M2:M16)</f>
        <v>33</v>
      </c>
      <c r="N20" s="6">
        <f>SUM(N2:N16)</f>
        <v>35</v>
      </c>
      <c r="O20" s="6">
        <f>SUM(O2:O16)</f>
        <v>47</v>
      </c>
      <c r="P20" s="9">
        <f>SUM(P2:P16)</f>
        <v>0</v>
      </c>
      <c r="Q20" s="10">
        <f>SUM(M20:P20)</f>
        <v>115</v>
      </c>
      <c r="S20" s="42"/>
      <c r="T20" s="42"/>
      <c r="U20" s="42"/>
    </row>
    <row r="21" spans="1:21" x14ac:dyDescent="0.25">
      <c r="A21" s="11" t="s">
        <v>44</v>
      </c>
      <c r="B21" s="6">
        <f>COUNTIF(D2:D16,"=0")</f>
        <v>15</v>
      </c>
      <c r="C21" s="6">
        <f>SUMIFS(C2:C16,D2:D16,"=0")</f>
        <v>115</v>
      </c>
      <c r="D21" s="12">
        <f>SUMIFS(C2:C16,D2:D16,"=0") - COUNTIFS(D2:D16,"=0")*6</f>
        <v>25</v>
      </c>
      <c r="E21" s="8">
        <f t="shared" ref="E21:J21" si="1">SUMIFS(E2:E16,$D$2:$D$16,"=0")</f>
        <v>115</v>
      </c>
      <c r="F21" s="6">
        <f t="shared" si="1"/>
        <v>115</v>
      </c>
      <c r="G21" s="6">
        <f t="shared" si="1"/>
        <v>96</v>
      </c>
      <c r="H21" s="6">
        <f t="shared" si="1"/>
        <v>95</v>
      </c>
      <c r="I21" s="6">
        <f t="shared" si="1"/>
        <v>58</v>
      </c>
      <c r="J21" s="9">
        <f t="shared" si="1"/>
        <v>48</v>
      </c>
      <c r="K21" s="8">
        <f>SUMIFS($K$2:$K$16,$D$2:$D$16,"=0")</f>
        <v>51</v>
      </c>
      <c r="L21" s="9">
        <f>SUMIFS($L$2:$L$16,$D$2:$D$16,"=0")</f>
        <v>64</v>
      </c>
      <c r="M21" s="8">
        <f>SUMIFS(M2:M16,$D$2:$D$16,"=0")</f>
        <v>33</v>
      </c>
      <c r="N21" s="6">
        <f>SUMIFS(N2:N16,$D$2:$D$16,"=0")</f>
        <v>35</v>
      </c>
      <c r="O21" s="6">
        <f>SUMIFS(O2:O16,$D$2:$D$16,"=0")</f>
        <v>47</v>
      </c>
      <c r="P21" s="9">
        <f>SUMIFS(P2:P16,$D$2:$D$16,"=0")</f>
        <v>0</v>
      </c>
      <c r="Q21" s="10">
        <f t="shared" ref="Q21:Q22" si="2">SUM(M21:P21)</f>
        <v>115</v>
      </c>
      <c r="S21" s="42"/>
      <c r="T21" s="42"/>
      <c r="U21" s="42"/>
    </row>
    <row r="22" spans="1:21" x14ac:dyDescent="0.25">
      <c r="A22" s="4" t="s">
        <v>45</v>
      </c>
      <c r="B22" s="13">
        <f>COUNTIF(D2:D16,"&gt;0")</f>
        <v>0</v>
      </c>
      <c r="C22" s="13">
        <f>SUMIFS(C2:C16,D2:D16,"&gt;0")</f>
        <v>0</v>
      </c>
      <c r="D22" s="14">
        <f>SUMIFS(C2:C16,D2:D16,"=0") - COUNTIFS(D2:D16,"&gt;0")*6</f>
        <v>115</v>
      </c>
      <c r="E22" s="15">
        <f t="shared" ref="E22:J22" si="3">SUMIFS(E2:E16,$D$2:$D$16,"&gt;0")</f>
        <v>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3">
        <f t="shared" si="3"/>
        <v>0</v>
      </c>
      <c r="J22" s="16">
        <f t="shared" si="3"/>
        <v>0</v>
      </c>
      <c r="K22" s="15">
        <f>SUMIFS($K$2:$K$16,$D$2:$D$16,"&gt;0")</f>
        <v>0</v>
      </c>
      <c r="L22" s="16">
        <f>SUMIFS($L$2:$L$16,$D$2:$D$16,"&gt;0")</f>
        <v>0</v>
      </c>
      <c r="M22" s="15">
        <f>SUMIFS(M2:M16,$D$2:$D$16,"&gt;0")</f>
        <v>0</v>
      </c>
      <c r="N22" s="13">
        <f>SUMIFS(N2:N16,$D$2:$D$16,"&gt;0")</f>
        <v>0</v>
      </c>
      <c r="O22" s="13">
        <f>SUMIFS(O2:O16,$D$2:$D$16,"&gt;0")</f>
        <v>0</v>
      </c>
      <c r="P22" s="16">
        <f>SUMIFS(P2:P16,$D$2:$D$16,"&gt;0")</f>
        <v>0</v>
      </c>
      <c r="Q22" s="17">
        <f t="shared" si="2"/>
        <v>0</v>
      </c>
      <c r="S22" s="42"/>
      <c r="T22" s="42"/>
      <c r="U22" s="42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 t="str">
        <f>IF(OR($B21 = 0,$B22=0), "-",F20/$C$20)</f>
        <v>-</v>
      </c>
      <c r="G23" s="19" t="str">
        <f>IF(OR($B21 = 0,$B22=0), "-",G20/$C$20)</f>
        <v>-</v>
      </c>
      <c r="H23" s="19" t="str">
        <f>IF(OR($B21 = 0,$B22=0), "-",H20/$C$20)</f>
        <v>-</v>
      </c>
      <c r="I23" s="19" t="str">
        <f>IF(OR($B21 = 0,$B22=0), "-",I20/$C$20)</f>
        <v>-</v>
      </c>
      <c r="J23" s="19" t="str">
        <f>IF(OR($B21 = 0,$B22=0), "-",J20/$C$20)</f>
        <v>-</v>
      </c>
      <c r="K23" s="21" t="str">
        <f>IF(OR($B21=0,$B22=0),"-",K20/$C20)</f>
        <v>-</v>
      </c>
      <c r="L23" s="22" t="str">
        <f>IF(OR($B21=0,$B22=0),"-",L20/$C20)</f>
        <v>-</v>
      </c>
      <c r="M23" s="21" t="str">
        <f>IF(OR($B21=0,$B22=0),"-",M20 / $Q$20)</f>
        <v>-</v>
      </c>
      <c r="N23" s="19" t="str">
        <f>IF(OR($B21=0,$B22=0),"-",N20 / $Q$20)</f>
        <v>-</v>
      </c>
      <c r="O23" s="19" t="str">
        <f>IF(OR($B21=0,$B22=0),"-",O20 / $Q$20)</f>
        <v>-</v>
      </c>
      <c r="P23" s="22" t="str">
        <f>IF(OR($B21=0,$B22=0),"-",P20 / $Q$20)</f>
        <v>-</v>
      </c>
      <c r="Q23" s="23" t="str">
        <f>IF(OR(B21=0,B22=0),"-",Q20/C20)</f>
        <v>-</v>
      </c>
      <c r="S23" s="42"/>
      <c r="T23" s="42"/>
      <c r="U23" s="42"/>
    </row>
    <row r="24" spans="1:21" x14ac:dyDescent="0.25">
      <c r="A24" s="11" t="s">
        <v>44</v>
      </c>
      <c r="B24" s="18">
        <f>B21/B20</f>
        <v>1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1</v>
      </c>
      <c r="G24" s="18">
        <f t="shared" si="4"/>
        <v>0.83478260869565213</v>
      </c>
      <c r="H24" s="18">
        <f t="shared" si="4"/>
        <v>0.82608695652173914</v>
      </c>
      <c r="I24" s="18">
        <f t="shared" si="4"/>
        <v>0.5043478260869565</v>
      </c>
      <c r="J24" s="18">
        <f t="shared" si="4"/>
        <v>0.41739130434782606</v>
      </c>
      <c r="K24" s="24">
        <f>IF($B21 = 0, "-", K21/$C21)</f>
        <v>0.44347826086956521</v>
      </c>
      <c r="L24" s="25">
        <f>IF($B21 = 0, "-", L21/$C21)</f>
        <v>0.55652173913043479</v>
      </c>
      <c r="M24" s="24">
        <f>IF($B21=0, "-",M21 / $Q21)</f>
        <v>0.28695652173913044</v>
      </c>
      <c r="N24" s="18">
        <f>IF($B21=0, "-",N21 / $Q21)</f>
        <v>0.30434782608695654</v>
      </c>
      <c r="O24" s="18">
        <f>IF($B21=0, "-",O21 / $Q21)</f>
        <v>0.40869565217391307</v>
      </c>
      <c r="P24" s="25">
        <f>IF($B21=0, "-",P21 / $Q21)</f>
        <v>0</v>
      </c>
      <c r="Q24" s="23">
        <f>IF(B21=0,"-",Q21/C21)</f>
        <v>1</v>
      </c>
      <c r="S24" s="42"/>
      <c r="T24" s="42"/>
      <c r="U24" s="42"/>
    </row>
    <row r="25" spans="1:21" x14ac:dyDescent="0.25">
      <c r="A25" s="4" t="s">
        <v>45</v>
      </c>
      <c r="B25" s="26" t="str">
        <f>IF(B22 = 0, "-",B22/B20)</f>
        <v>-</v>
      </c>
      <c r="C25" s="26" t="s">
        <v>46</v>
      </c>
      <c r="D25" s="16" t="s">
        <v>46</v>
      </c>
      <c r="E25" s="26" t="s">
        <v>46</v>
      </c>
      <c r="F25" s="26" t="str">
        <f t="shared" si="4"/>
        <v>-</v>
      </c>
      <c r="G25" s="26" t="str">
        <f t="shared" si="4"/>
        <v>-</v>
      </c>
      <c r="H25" s="26" t="str">
        <f t="shared" si="4"/>
        <v>-</v>
      </c>
      <c r="I25" s="26" t="str">
        <f t="shared" si="4"/>
        <v>-</v>
      </c>
      <c r="J25" s="26" t="str">
        <f t="shared" si="4"/>
        <v>-</v>
      </c>
      <c r="K25" s="27" t="str">
        <f>IF($B22 = 0, "-", K22/$C22)</f>
        <v>-</v>
      </c>
      <c r="L25" s="28" t="str">
        <f>IF($B22 = 0, "-", L22/$C22)</f>
        <v>-</v>
      </c>
      <c r="M25" s="27" t="str">
        <f>IF($B22 = 0, "-", M22 / $Q22)</f>
        <v>-</v>
      </c>
      <c r="N25" s="26" t="str">
        <f>IF($B22 = 0, "-", N22 / $Q22)</f>
        <v>-</v>
      </c>
      <c r="O25" s="26" t="str">
        <f>IF($B22 = 0, "-", O22 / $Q22)</f>
        <v>-</v>
      </c>
      <c r="P25" s="28" t="str">
        <f>IF($B22 = 0, "-", P22 / $Q22)</f>
        <v>-</v>
      </c>
      <c r="Q25" s="29" t="str">
        <f>IF($B22 = 0, "-", Q22 / $C22)</f>
        <v>-</v>
      </c>
      <c r="S25" s="42"/>
      <c r="T25" s="42"/>
      <c r="U25" s="42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25"/>
  <sheetViews>
    <sheetView workbookViewId="0">
      <selection activeCell="A18" sqref="A18:U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625.26229999999998</v>
      </c>
      <c r="B2" t="s">
        <v>21</v>
      </c>
      <c r="C2">
        <v>14</v>
      </c>
      <c r="D2">
        <v>0</v>
      </c>
      <c r="E2">
        <v>14</v>
      </c>
      <c r="F2">
        <v>10</v>
      </c>
      <c r="G2">
        <v>10</v>
      </c>
      <c r="H2">
        <v>7</v>
      </c>
      <c r="I2">
        <v>5</v>
      </c>
      <c r="J2">
        <v>4</v>
      </c>
      <c r="K2">
        <v>7</v>
      </c>
      <c r="L2">
        <v>7</v>
      </c>
      <c r="M2">
        <v>3</v>
      </c>
      <c r="N2">
        <v>1</v>
      </c>
      <c r="O2">
        <v>4</v>
      </c>
      <c r="P2">
        <v>6</v>
      </c>
    </row>
    <row r="3" spans="1:16" x14ac:dyDescent="0.25">
      <c r="A3">
        <v>200.24449999999999</v>
      </c>
      <c r="B3" t="s">
        <v>21</v>
      </c>
      <c r="C3">
        <v>6</v>
      </c>
      <c r="D3">
        <v>0</v>
      </c>
      <c r="E3">
        <v>6</v>
      </c>
      <c r="F3">
        <v>6</v>
      </c>
      <c r="G3">
        <v>6</v>
      </c>
      <c r="H3">
        <v>3</v>
      </c>
      <c r="I3">
        <v>0</v>
      </c>
      <c r="J3">
        <v>0</v>
      </c>
      <c r="K3">
        <v>4</v>
      </c>
      <c r="L3">
        <v>2</v>
      </c>
      <c r="M3">
        <v>3</v>
      </c>
      <c r="N3">
        <v>0</v>
      </c>
      <c r="O3">
        <v>0</v>
      </c>
      <c r="P3">
        <v>3</v>
      </c>
    </row>
    <row r="4" spans="1:16" x14ac:dyDescent="0.25">
      <c r="A4">
        <v>711.89790000000005</v>
      </c>
      <c r="B4" t="s">
        <v>21</v>
      </c>
      <c r="C4">
        <v>26</v>
      </c>
      <c r="D4">
        <v>6</v>
      </c>
      <c r="E4">
        <v>26</v>
      </c>
      <c r="F4">
        <v>15</v>
      </c>
      <c r="G4">
        <v>15</v>
      </c>
      <c r="H4">
        <v>10</v>
      </c>
      <c r="I4">
        <v>4</v>
      </c>
      <c r="J4">
        <v>3</v>
      </c>
      <c r="K4">
        <v>15</v>
      </c>
      <c r="L4">
        <v>11</v>
      </c>
      <c r="M4">
        <v>5</v>
      </c>
      <c r="N4">
        <v>1</v>
      </c>
      <c r="O4">
        <v>3</v>
      </c>
      <c r="P4">
        <v>11</v>
      </c>
    </row>
    <row r="5" spans="1:16" x14ac:dyDescent="0.25">
      <c r="A5">
        <v>379.0548</v>
      </c>
      <c r="B5" t="s">
        <v>21</v>
      </c>
      <c r="C5">
        <v>6</v>
      </c>
      <c r="D5">
        <v>0</v>
      </c>
      <c r="E5">
        <v>6</v>
      </c>
      <c r="F5">
        <v>5</v>
      </c>
      <c r="G5">
        <v>5</v>
      </c>
      <c r="H5">
        <v>4</v>
      </c>
      <c r="I5">
        <v>2</v>
      </c>
      <c r="J5">
        <v>2</v>
      </c>
      <c r="K5">
        <v>3</v>
      </c>
      <c r="L5">
        <v>3</v>
      </c>
      <c r="M5">
        <v>1</v>
      </c>
      <c r="N5">
        <v>0</v>
      </c>
      <c r="O5">
        <v>2</v>
      </c>
      <c r="P5">
        <v>3</v>
      </c>
    </row>
    <row r="6" spans="1:16" x14ac:dyDescent="0.25">
      <c r="A6">
        <v>377.0179</v>
      </c>
      <c r="B6" t="s">
        <v>21</v>
      </c>
      <c r="C6">
        <v>6</v>
      </c>
      <c r="D6">
        <v>0</v>
      </c>
      <c r="E6">
        <v>6</v>
      </c>
      <c r="F6">
        <v>6</v>
      </c>
      <c r="G6">
        <v>5</v>
      </c>
      <c r="H6">
        <v>5</v>
      </c>
      <c r="I6">
        <v>1</v>
      </c>
      <c r="J6">
        <v>1</v>
      </c>
      <c r="K6">
        <v>2</v>
      </c>
      <c r="L6">
        <v>4</v>
      </c>
      <c r="M6">
        <v>4</v>
      </c>
      <c r="N6">
        <v>0</v>
      </c>
      <c r="O6">
        <v>1</v>
      </c>
      <c r="P6">
        <v>1</v>
      </c>
    </row>
    <row r="7" spans="1:16" x14ac:dyDescent="0.25">
      <c r="A7">
        <v>614.07650000000001</v>
      </c>
      <c r="B7" t="s">
        <v>21</v>
      </c>
      <c r="C7">
        <v>14</v>
      </c>
      <c r="D7">
        <v>6</v>
      </c>
      <c r="E7">
        <v>14</v>
      </c>
      <c r="F7">
        <v>13</v>
      </c>
      <c r="G7">
        <v>8</v>
      </c>
      <c r="H7">
        <v>6</v>
      </c>
      <c r="I7">
        <v>5</v>
      </c>
      <c r="J7">
        <v>1</v>
      </c>
      <c r="K7">
        <v>4</v>
      </c>
      <c r="L7">
        <v>10</v>
      </c>
      <c r="M7">
        <v>3</v>
      </c>
      <c r="N7">
        <v>0</v>
      </c>
      <c r="O7">
        <v>1</v>
      </c>
      <c r="P7">
        <v>4</v>
      </c>
    </row>
    <row r="8" spans="1:16" x14ac:dyDescent="0.25">
      <c r="A8">
        <v>570.61810000000003</v>
      </c>
      <c r="B8" t="s">
        <v>21</v>
      </c>
      <c r="C8">
        <v>38</v>
      </c>
      <c r="D8">
        <v>20</v>
      </c>
      <c r="E8">
        <v>38</v>
      </c>
      <c r="F8">
        <v>32</v>
      </c>
      <c r="G8">
        <v>27</v>
      </c>
      <c r="H8">
        <v>12</v>
      </c>
      <c r="I8">
        <v>7</v>
      </c>
      <c r="J8">
        <v>6</v>
      </c>
      <c r="K8">
        <v>19</v>
      </c>
      <c r="L8">
        <v>19</v>
      </c>
      <c r="M8">
        <v>6</v>
      </c>
      <c r="N8">
        <v>1</v>
      </c>
      <c r="O8">
        <v>5</v>
      </c>
      <c r="P8">
        <v>6</v>
      </c>
    </row>
    <row r="9" spans="1:16" x14ac:dyDescent="0.25">
      <c r="A9">
        <v>377.06709999999998</v>
      </c>
      <c r="B9" t="s">
        <v>21</v>
      </c>
      <c r="C9">
        <v>6</v>
      </c>
      <c r="D9">
        <v>0</v>
      </c>
      <c r="E9">
        <v>6</v>
      </c>
      <c r="F9">
        <v>4</v>
      </c>
      <c r="G9">
        <v>4</v>
      </c>
      <c r="H9">
        <v>3</v>
      </c>
      <c r="I9">
        <v>2</v>
      </c>
      <c r="J9">
        <v>1</v>
      </c>
      <c r="K9">
        <v>5</v>
      </c>
      <c r="L9">
        <v>1</v>
      </c>
      <c r="M9">
        <v>0</v>
      </c>
      <c r="N9">
        <v>0</v>
      </c>
      <c r="O9">
        <v>1</v>
      </c>
      <c r="P9">
        <v>5</v>
      </c>
    </row>
    <row r="10" spans="1:16" x14ac:dyDescent="0.25">
      <c r="A10">
        <v>380.04109999999997</v>
      </c>
      <c r="B10" t="s">
        <v>21</v>
      </c>
      <c r="C10">
        <v>6</v>
      </c>
      <c r="D10">
        <v>0</v>
      </c>
      <c r="E10">
        <v>6</v>
      </c>
      <c r="F10">
        <v>4</v>
      </c>
      <c r="G10">
        <v>3</v>
      </c>
      <c r="H10">
        <v>3</v>
      </c>
      <c r="I10">
        <v>2</v>
      </c>
      <c r="J10">
        <v>1</v>
      </c>
      <c r="K10">
        <v>4</v>
      </c>
      <c r="L10">
        <v>2</v>
      </c>
      <c r="M10">
        <v>0</v>
      </c>
      <c r="N10">
        <v>1</v>
      </c>
      <c r="O10">
        <v>1</v>
      </c>
      <c r="P10">
        <v>4</v>
      </c>
    </row>
    <row r="11" spans="1:16" x14ac:dyDescent="0.25">
      <c r="A11">
        <v>377.00940000000003</v>
      </c>
      <c r="B11" t="s">
        <v>21</v>
      </c>
      <c r="C11">
        <v>6</v>
      </c>
      <c r="D11">
        <v>0</v>
      </c>
      <c r="E11">
        <v>6</v>
      </c>
      <c r="F11">
        <v>4</v>
      </c>
      <c r="G11">
        <v>4</v>
      </c>
      <c r="H11">
        <v>2</v>
      </c>
      <c r="I11">
        <v>2</v>
      </c>
      <c r="J11">
        <v>1</v>
      </c>
      <c r="K11">
        <v>3</v>
      </c>
      <c r="L11">
        <v>3</v>
      </c>
      <c r="M11">
        <v>0</v>
      </c>
      <c r="N11">
        <v>0</v>
      </c>
      <c r="O11">
        <v>1</v>
      </c>
      <c r="P11">
        <v>5</v>
      </c>
    </row>
    <row r="12" spans="1:16" x14ac:dyDescent="0.25">
      <c r="A12">
        <v>368.07799999999997</v>
      </c>
      <c r="B12" t="s">
        <v>21</v>
      </c>
      <c r="C12">
        <v>6</v>
      </c>
      <c r="D12">
        <v>0</v>
      </c>
      <c r="E12">
        <v>6</v>
      </c>
      <c r="F12">
        <v>5</v>
      </c>
      <c r="G12">
        <v>5</v>
      </c>
      <c r="H12">
        <v>4</v>
      </c>
      <c r="I12">
        <v>2</v>
      </c>
      <c r="J12">
        <v>0</v>
      </c>
      <c r="K12">
        <v>3</v>
      </c>
      <c r="L12">
        <v>3</v>
      </c>
      <c r="M12">
        <v>2</v>
      </c>
      <c r="N12">
        <v>0</v>
      </c>
      <c r="O12">
        <v>0</v>
      </c>
      <c r="P12">
        <v>4</v>
      </c>
    </row>
    <row r="13" spans="1:16" x14ac:dyDescent="0.25">
      <c r="A13">
        <v>970.81849999999997</v>
      </c>
      <c r="B13" t="s">
        <v>21</v>
      </c>
      <c r="C13">
        <v>246</v>
      </c>
      <c r="D13">
        <v>188</v>
      </c>
      <c r="E13">
        <v>246</v>
      </c>
      <c r="F13">
        <v>159</v>
      </c>
      <c r="G13">
        <v>123</v>
      </c>
      <c r="H13">
        <v>76</v>
      </c>
      <c r="I13">
        <v>51</v>
      </c>
      <c r="J13">
        <v>26</v>
      </c>
      <c r="K13">
        <v>137</v>
      </c>
      <c r="L13">
        <v>109</v>
      </c>
      <c r="M13">
        <v>25</v>
      </c>
      <c r="N13">
        <v>0</v>
      </c>
      <c r="O13">
        <v>24</v>
      </c>
      <c r="P13">
        <v>9</v>
      </c>
    </row>
    <row r="14" spans="1:16" x14ac:dyDescent="0.25">
      <c r="A14">
        <v>378.06150000000002</v>
      </c>
      <c r="B14" t="s">
        <v>21</v>
      </c>
      <c r="C14">
        <v>6</v>
      </c>
      <c r="D14">
        <v>0</v>
      </c>
      <c r="E14">
        <v>6</v>
      </c>
      <c r="F14">
        <v>5</v>
      </c>
      <c r="G14">
        <v>4</v>
      </c>
      <c r="H14">
        <v>4</v>
      </c>
      <c r="I14">
        <v>3</v>
      </c>
      <c r="J14">
        <v>3</v>
      </c>
      <c r="K14">
        <v>5</v>
      </c>
      <c r="L14">
        <v>1</v>
      </c>
      <c r="M14">
        <v>0</v>
      </c>
      <c r="N14">
        <v>1</v>
      </c>
      <c r="O14">
        <v>3</v>
      </c>
      <c r="P14">
        <v>2</v>
      </c>
    </row>
    <row r="15" spans="1:16" x14ac:dyDescent="0.25">
      <c r="A15">
        <v>200.3047</v>
      </c>
      <c r="B15" t="s">
        <v>21</v>
      </c>
      <c r="C15">
        <v>6</v>
      </c>
      <c r="D15">
        <v>0</v>
      </c>
      <c r="E15">
        <v>6</v>
      </c>
      <c r="F15">
        <v>5</v>
      </c>
      <c r="G15">
        <v>4</v>
      </c>
      <c r="H15">
        <v>3</v>
      </c>
      <c r="I15">
        <v>0</v>
      </c>
      <c r="J15">
        <v>0</v>
      </c>
      <c r="K15">
        <v>2</v>
      </c>
      <c r="L15">
        <v>4</v>
      </c>
      <c r="M15">
        <v>2</v>
      </c>
      <c r="N15">
        <v>1</v>
      </c>
      <c r="O15">
        <v>0</v>
      </c>
      <c r="P15">
        <v>3</v>
      </c>
    </row>
    <row r="16" spans="1:16" x14ac:dyDescent="0.25">
      <c r="A16">
        <v>377.03840000000002</v>
      </c>
      <c r="B16" t="s">
        <v>21</v>
      </c>
      <c r="C16">
        <v>6</v>
      </c>
      <c r="D16">
        <v>0</v>
      </c>
      <c r="E16">
        <v>6</v>
      </c>
      <c r="F16">
        <v>6</v>
      </c>
      <c r="G16">
        <v>5</v>
      </c>
      <c r="H16">
        <v>4</v>
      </c>
      <c r="I16">
        <v>2</v>
      </c>
      <c r="J16">
        <v>1</v>
      </c>
      <c r="K16">
        <v>4</v>
      </c>
      <c r="L16">
        <v>2</v>
      </c>
      <c r="M16">
        <v>2</v>
      </c>
      <c r="N16">
        <v>0</v>
      </c>
      <c r="O16">
        <v>1</v>
      </c>
      <c r="P16">
        <v>3</v>
      </c>
    </row>
    <row r="18" spans="1:21" x14ac:dyDescent="0.25">
      <c r="B18" s="34" t="s">
        <v>22</v>
      </c>
      <c r="C18" s="35"/>
      <c r="D18" s="36"/>
      <c r="E18" s="37" t="s">
        <v>23</v>
      </c>
      <c r="F18" s="38"/>
      <c r="G18" s="38"/>
      <c r="H18" s="38"/>
      <c r="I18" s="38"/>
      <c r="J18" s="39"/>
      <c r="K18" s="37" t="s">
        <v>24</v>
      </c>
      <c r="L18" s="39"/>
      <c r="M18" s="37" t="s">
        <v>25</v>
      </c>
      <c r="N18" s="38"/>
      <c r="O18" s="38"/>
      <c r="P18" s="39"/>
      <c r="Q18" s="40" t="s">
        <v>26</v>
      </c>
      <c r="S18" s="42" t="s">
        <v>27</v>
      </c>
      <c r="T18" s="42"/>
      <c r="U18" s="42"/>
    </row>
    <row r="19" spans="1:21" x14ac:dyDescent="0.25">
      <c r="A19" s="1"/>
      <c r="B19" s="2" t="s">
        <v>28</v>
      </c>
      <c r="C19" s="3" t="s">
        <v>29</v>
      </c>
      <c r="D19" s="4" t="s">
        <v>30</v>
      </c>
      <c r="E19" s="2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4" t="s">
        <v>36</v>
      </c>
      <c r="K19" s="2" t="s">
        <v>37</v>
      </c>
      <c r="L19" s="4" t="s">
        <v>38</v>
      </c>
      <c r="M19" s="2" t="s">
        <v>39</v>
      </c>
      <c r="N19" s="3" t="s">
        <v>40</v>
      </c>
      <c r="O19" s="3" t="s">
        <v>41</v>
      </c>
      <c r="P19" s="4" t="s">
        <v>42</v>
      </c>
      <c r="Q19" s="41"/>
      <c r="S19" s="42"/>
      <c r="T19" s="42"/>
      <c r="U19" s="42"/>
    </row>
    <row r="20" spans="1:21" x14ac:dyDescent="0.25">
      <c r="A20" s="5" t="s">
        <v>43</v>
      </c>
      <c r="B20" s="6">
        <f>COUNT(A2:A16)</f>
        <v>15</v>
      </c>
      <c r="C20" s="6">
        <f>SUM(C2:C16)</f>
        <v>398</v>
      </c>
      <c r="D20" s="7">
        <f>C20-COUNT(A2:A16)*6</f>
        <v>308</v>
      </c>
      <c r="E20" s="8">
        <f t="shared" ref="E20:J20" si="0">SUM(E2:E16)</f>
        <v>398</v>
      </c>
      <c r="F20" s="6">
        <f t="shared" si="0"/>
        <v>279</v>
      </c>
      <c r="G20" s="6">
        <f t="shared" si="0"/>
        <v>228</v>
      </c>
      <c r="H20" s="6">
        <f t="shared" si="0"/>
        <v>146</v>
      </c>
      <c r="I20" s="6">
        <f t="shared" si="0"/>
        <v>88</v>
      </c>
      <c r="J20" s="9">
        <f t="shared" si="0"/>
        <v>50</v>
      </c>
      <c r="K20" s="8">
        <f>SUM($K$2:$K$16)</f>
        <v>217</v>
      </c>
      <c r="L20" s="9">
        <f>SUM($L$2:$L$16)</f>
        <v>181</v>
      </c>
      <c r="M20" s="8">
        <f>SUM(M2:M16)</f>
        <v>56</v>
      </c>
      <c r="N20" s="6">
        <f>SUM(N2:N16)</f>
        <v>6</v>
      </c>
      <c r="O20" s="6">
        <f>SUM(O2:O16)</f>
        <v>47</v>
      </c>
      <c r="P20" s="9">
        <f>SUM(P2:P16)</f>
        <v>69</v>
      </c>
      <c r="Q20" s="10">
        <f>SUM(M20:P20)</f>
        <v>178</v>
      </c>
      <c r="S20" s="42"/>
      <c r="T20" s="42"/>
      <c r="U20" s="42"/>
    </row>
    <row r="21" spans="1:21" x14ac:dyDescent="0.25">
      <c r="A21" s="11" t="s">
        <v>44</v>
      </c>
      <c r="B21" s="6">
        <f>COUNTIF(D2:D16,"=0")</f>
        <v>11</v>
      </c>
      <c r="C21" s="6">
        <f>SUMIFS(C2:C16,D2:D16,"=0")</f>
        <v>74</v>
      </c>
      <c r="D21" s="12">
        <f>SUMIFS(C2:C16,D2:D16,"=0") - COUNTIFS(D2:D16,"=0")*6</f>
        <v>8</v>
      </c>
      <c r="E21" s="8">
        <f t="shared" ref="E21:J21" si="1">SUMIFS(E2:E16,$D$2:$D$16,"=0")</f>
        <v>74</v>
      </c>
      <c r="F21" s="6">
        <f t="shared" si="1"/>
        <v>60</v>
      </c>
      <c r="G21" s="6">
        <f t="shared" si="1"/>
        <v>55</v>
      </c>
      <c r="H21" s="6">
        <f t="shared" si="1"/>
        <v>42</v>
      </c>
      <c r="I21" s="6">
        <f t="shared" si="1"/>
        <v>21</v>
      </c>
      <c r="J21" s="9">
        <f t="shared" si="1"/>
        <v>14</v>
      </c>
      <c r="K21" s="8">
        <f>SUMIFS($K$2:$K$16,$D$2:$D$16,"=0")</f>
        <v>42</v>
      </c>
      <c r="L21" s="9">
        <f>SUMIFS($L$2:$L$16,$D$2:$D$16,"=0")</f>
        <v>32</v>
      </c>
      <c r="M21" s="8">
        <f>SUMIFS(M2:M16,$D$2:$D$16,"=0")</f>
        <v>17</v>
      </c>
      <c r="N21" s="6">
        <f>SUMIFS(N2:N16,$D$2:$D$16,"=0")</f>
        <v>4</v>
      </c>
      <c r="O21" s="6">
        <f>SUMIFS(O2:O16,$D$2:$D$16,"=0")</f>
        <v>14</v>
      </c>
      <c r="P21" s="9">
        <f>SUMIFS(P2:P16,$D$2:$D$16,"=0")</f>
        <v>39</v>
      </c>
      <c r="Q21" s="10">
        <f t="shared" ref="Q21:Q22" si="2">SUM(M21:P21)</f>
        <v>74</v>
      </c>
      <c r="S21" s="42"/>
      <c r="T21" s="42"/>
      <c r="U21" s="42"/>
    </row>
    <row r="22" spans="1:21" x14ac:dyDescent="0.25">
      <c r="A22" s="4" t="s">
        <v>45</v>
      </c>
      <c r="B22" s="13">
        <f>COUNTIF(D2:D16,"&gt;0")</f>
        <v>4</v>
      </c>
      <c r="C22" s="13">
        <f>SUMIFS(C2:C16,D2:D16,"&gt;0")</f>
        <v>324</v>
      </c>
      <c r="D22" s="14">
        <f>SUMIFS(C2:C16,D2:D16,"=0") - COUNTIFS(D2:D16,"&gt;0")*6</f>
        <v>50</v>
      </c>
      <c r="E22" s="15">
        <f t="shared" ref="E22:J22" si="3">SUMIFS(E2:E16,$D$2:$D$16,"&gt;0")</f>
        <v>324</v>
      </c>
      <c r="F22" s="13">
        <f t="shared" si="3"/>
        <v>219</v>
      </c>
      <c r="G22" s="13">
        <f t="shared" si="3"/>
        <v>173</v>
      </c>
      <c r="H22" s="13">
        <f t="shared" si="3"/>
        <v>104</v>
      </c>
      <c r="I22" s="13">
        <f t="shared" si="3"/>
        <v>67</v>
      </c>
      <c r="J22" s="16">
        <f t="shared" si="3"/>
        <v>36</v>
      </c>
      <c r="K22" s="15">
        <f>SUMIFS($K$2:$K$16,$D$2:$D$16,"&gt;0")</f>
        <v>175</v>
      </c>
      <c r="L22" s="16">
        <f>SUMIFS($L$2:$L$16,$D$2:$D$16,"&gt;0")</f>
        <v>149</v>
      </c>
      <c r="M22" s="15">
        <f>SUMIFS(M2:M16,$D$2:$D$16,"&gt;0")</f>
        <v>39</v>
      </c>
      <c r="N22" s="13">
        <f>SUMIFS(N2:N16,$D$2:$D$16,"&gt;0")</f>
        <v>2</v>
      </c>
      <c r="O22" s="13">
        <f>SUMIFS(O2:O16,$D$2:$D$16,"&gt;0")</f>
        <v>33</v>
      </c>
      <c r="P22" s="16">
        <f>SUMIFS(P2:P16,$D$2:$D$16,"&gt;0")</f>
        <v>30</v>
      </c>
      <c r="Q22" s="17">
        <f t="shared" si="2"/>
        <v>104</v>
      </c>
      <c r="S22" s="42"/>
      <c r="T22" s="42"/>
      <c r="U22" s="42"/>
    </row>
    <row r="23" spans="1:21" x14ac:dyDescent="0.25">
      <c r="A23" s="11" t="s">
        <v>43</v>
      </c>
      <c r="B23" s="18" t="s">
        <v>46</v>
      </c>
      <c r="C23" s="19" t="s">
        <v>46</v>
      </c>
      <c r="D23" s="20" t="s">
        <v>46</v>
      </c>
      <c r="E23" s="19" t="s">
        <v>46</v>
      </c>
      <c r="F23" s="19">
        <f>IF(OR($B21 = 0,$B22=0), "-",F20/$C$20)</f>
        <v>0.70100502512562812</v>
      </c>
      <c r="G23" s="19">
        <f>IF(OR($B21 = 0,$B22=0), "-",G20/$C$20)</f>
        <v>0.57286432160804024</v>
      </c>
      <c r="H23" s="19">
        <f>IF(OR($B21 = 0,$B22=0), "-",H20/$C$20)</f>
        <v>0.36683417085427134</v>
      </c>
      <c r="I23" s="19">
        <f>IF(OR($B21 = 0,$B22=0), "-",I20/$C$20)</f>
        <v>0.22110552763819097</v>
      </c>
      <c r="J23" s="19">
        <f>IF(OR($B21 = 0,$B22=0), "-",J20/$C$20)</f>
        <v>0.12562814070351758</v>
      </c>
      <c r="K23" s="21">
        <f>IF(OR($B21=0,$B22=0),"-",K20/$C20)</f>
        <v>0.54522613065326631</v>
      </c>
      <c r="L23" s="22">
        <f>IF(OR($B21=0,$B22=0),"-",L20/$C20)</f>
        <v>0.45477386934673369</v>
      </c>
      <c r="M23" s="21">
        <f>IF(OR($B21=0,$B22=0),"-",M20 / $Q$20)</f>
        <v>0.3146067415730337</v>
      </c>
      <c r="N23" s="19">
        <f>IF(OR($B21=0,$B22=0),"-",N20 / $Q$20)</f>
        <v>3.3707865168539325E-2</v>
      </c>
      <c r="O23" s="19">
        <f>IF(OR($B21=0,$B22=0),"-",O20 / $Q$20)</f>
        <v>0.2640449438202247</v>
      </c>
      <c r="P23" s="22">
        <f>IF(OR($B21=0,$B22=0),"-",P20 / $Q$20)</f>
        <v>0.38764044943820225</v>
      </c>
      <c r="Q23" s="23">
        <f>IF(OR(B21=0,B22=0),"-",Q20/C20)</f>
        <v>0.44723618090452261</v>
      </c>
      <c r="S23" s="42"/>
      <c r="T23" s="42"/>
      <c r="U23" s="42"/>
    </row>
    <row r="24" spans="1:21" x14ac:dyDescent="0.25">
      <c r="A24" s="11" t="s">
        <v>44</v>
      </c>
      <c r="B24" s="18">
        <f>B21/B20</f>
        <v>0.73333333333333328</v>
      </c>
      <c r="C24" s="18" t="s">
        <v>46</v>
      </c>
      <c r="D24" s="9" t="s">
        <v>46</v>
      </c>
      <c r="E24" s="18" t="s">
        <v>46</v>
      </c>
      <c r="F24" s="18">
        <f t="shared" ref="F24:J25" si="4">IF($B21 = 0, "-",F21/$C21)</f>
        <v>0.81081081081081086</v>
      </c>
      <c r="G24" s="18">
        <f t="shared" si="4"/>
        <v>0.7432432432432432</v>
      </c>
      <c r="H24" s="18">
        <f t="shared" si="4"/>
        <v>0.56756756756756754</v>
      </c>
      <c r="I24" s="18">
        <f t="shared" si="4"/>
        <v>0.28378378378378377</v>
      </c>
      <c r="J24" s="18">
        <f t="shared" si="4"/>
        <v>0.1891891891891892</v>
      </c>
      <c r="K24" s="24">
        <f>IF($B21 = 0, "-", K21/$C21)</f>
        <v>0.56756756756756754</v>
      </c>
      <c r="L24" s="25">
        <f>IF($B21 = 0, "-", L21/$C21)</f>
        <v>0.43243243243243246</v>
      </c>
      <c r="M24" s="24">
        <f>IF($B21=0, "-",M21 / $Q21)</f>
        <v>0.22972972972972974</v>
      </c>
      <c r="N24" s="18">
        <f>IF($B21=0, "-",N21 / $Q21)</f>
        <v>5.4054054054054057E-2</v>
      </c>
      <c r="O24" s="18">
        <f>IF($B21=0, "-",O21 / $Q21)</f>
        <v>0.1891891891891892</v>
      </c>
      <c r="P24" s="25">
        <f>IF($B21=0, "-",P21 / $Q21)</f>
        <v>0.52702702702702697</v>
      </c>
      <c r="Q24" s="23">
        <f>IF(B21=0,"-",Q21/C21)</f>
        <v>1</v>
      </c>
      <c r="S24" s="42"/>
      <c r="T24" s="42"/>
      <c r="U24" s="42"/>
    </row>
    <row r="25" spans="1:21" x14ac:dyDescent="0.25">
      <c r="A25" s="4" t="s">
        <v>45</v>
      </c>
      <c r="B25" s="26">
        <f>IF(B22 = 0, "-",B22/B20)</f>
        <v>0.26666666666666666</v>
      </c>
      <c r="C25" s="26" t="s">
        <v>46</v>
      </c>
      <c r="D25" s="16" t="s">
        <v>46</v>
      </c>
      <c r="E25" s="26" t="s">
        <v>46</v>
      </c>
      <c r="F25" s="26">
        <f t="shared" si="4"/>
        <v>0.67592592592592593</v>
      </c>
      <c r="G25" s="26">
        <f t="shared" si="4"/>
        <v>0.53395061728395066</v>
      </c>
      <c r="H25" s="26">
        <f t="shared" si="4"/>
        <v>0.32098765432098764</v>
      </c>
      <c r="I25" s="26">
        <f t="shared" si="4"/>
        <v>0.20679012345679013</v>
      </c>
      <c r="J25" s="26">
        <f t="shared" si="4"/>
        <v>0.1111111111111111</v>
      </c>
      <c r="K25" s="27">
        <f>IF($B22 = 0, "-", K22/$C22)</f>
        <v>0.54012345679012341</v>
      </c>
      <c r="L25" s="28">
        <f>IF($B22 = 0, "-", L22/$C22)</f>
        <v>0.45987654320987653</v>
      </c>
      <c r="M25" s="27">
        <f>IF($B22 = 0, "-", M22 / $Q22)</f>
        <v>0.375</v>
      </c>
      <c r="N25" s="26">
        <f>IF($B22 = 0, "-", N22 / $Q22)</f>
        <v>1.9230769230769232E-2</v>
      </c>
      <c r="O25" s="26">
        <f>IF($B22 = 0, "-", O22 / $Q22)</f>
        <v>0.31730769230769229</v>
      </c>
      <c r="P25" s="28">
        <f>IF($B22 = 0, "-", P22 / $Q22)</f>
        <v>0.28846153846153844</v>
      </c>
      <c r="Q25" s="29">
        <f>IF($B22 = 0, "-", Q22 / $C22)</f>
        <v>0.32098765432098764</v>
      </c>
      <c r="S25" s="42"/>
      <c r="T25" s="42"/>
      <c r="U25" s="42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"/>
  <sheetViews>
    <sheetView workbookViewId="0">
      <selection activeCell="H12" sqref="H12"/>
    </sheetView>
  </sheetViews>
  <sheetFormatPr defaultRowHeight="15" x14ac:dyDescent="0.25"/>
  <cols>
    <col min="1" max="1" width="10" bestFit="1" customWidth="1"/>
    <col min="11" max="11" width="10" bestFit="1" customWidth="1"/>
  </cols>
  <sheetData>
    <row r="1" spans="1:20" ht="15" customHeight="1" x14ac:dyDescent="0.25">
      <c r="A1" s="33" t="s">
        <v>48</v>
      </c>
      <c r="B1" s="43" t="s">
        <v>23</v>
      </c>
      <c r="C1" s="43"/>
      <c r="D1" s="43"/>
      <c r="E1" s="43"/>
      <c r="F1" s="43"/>
      <c r="K1" s="33" t="s">
        <v>48</v>
      </c>
      <c r="L1" s="43" t="s">
        <v>25</v>
      </c>
      <c r="M1" s="43"/>
      <c r="N1" s="43"/>
      <c r="O1" s="43"/>
      <c r="S1" s="43" t="s">
        <v>47</v>
      </c>
      <c r="T1" s="43"/>
    </row>
    <row r="2" spans="1:20" x14ac:dyDescent="0.25">
      <c r="A2" s="33" t="s">
        <v>49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H2" t="s">
        <v>29</v>
      </c>
      <c r="I2" t="s">
        <v>30</v>
      </c>
      <c r="K2" s="33" t="s">
        <v>49</v>
      </c>
      <c r="L2" s="1" t="s">
        <v>39</v>
      </c>
      <c r="M2" s="1" t="s">
        <v>40</v>
      </c>
      <c r="N2" s="1" t="s">
        <v>41</v>
      </c>
      <c r="O2" s="1" t="s">
        <v>42</v>
      </c>
      <c r="S2" s="1" t="s">
        <v>44</v>
      </c>
      <c r="T2" t="s">
        <v>45</v>
      </c>
    </row>
    <row r="3" spans="1:20" x14ac:dyDescent="0.25">
      <c r="A3" t="s">
        <v>16</v>
      </c>
      <c r="B3" s="30">
        <f>Chicken!F24</f>
        <v>0.87878787878787878</v>
      </c>
      <c r="C3" s="30">
        <f>Chicken!G24</f>
        <v>0.78787878787878785</v>
      </c>
      <c r="D3" s="30">
        <f>Chicken!H24</f>
        <v>0.6262626262626263</v>
      </c>
      <c r="E3" s="30">
        <f>Chicken!I24</f>
        <v>0.27272727272727271</v>
      </c>
      <c r="F3" s="30">
        <f>Chicken!J24</f>
        <v>0.17171717171717171</v>
      </c>
      <c r="H3" s="31">
        <f>Chicken!C21</f>
        <v>99</v>
      </c>
      <c r="I3" s="31">
        <f>Chicken!D21</f>
        <v>9</v>
      </c>
      <c r="K3" t="s">
        <v>16</v>
      </c>
      <c r="L3" s="32">
        <f>Chicken!M24</f>
        <v>0.23232323232323232</v>
      </c>
      <c r="M3" s="32">
        <f>Chicken!N24</f>
        <v>5.0505050505050504E-2</v>
      </c>
      <c r="N3" s="32">
        <f>Chicken!O24</f>
        <v>0.17171717171717171</v>
      </c>
      <c r="O3" s="32">
        <f>Chicken!P24</f>
        <v>0.54545454545454541</v>
      </c>
      <c r="P3" s="32"/>
      <c r="Q3" s="32"/>
      <c r="R3" t="s">
        <v>16</v>
      </c>
      <c r="S3" s="31">
        <f>Chicken!B21</f>
        <v>15</v>
      </c>
      <c r="T3" s="31">
        <f>Chicken!B22</f>
        <v>0</v>
      </c>
    </row>
    <row r="4" spans="1:20" x14ac:dyDescent="0.25">
      <c r="A4" t="s">
        <v>17</v>
      </c>
      <c r="B4" s="30">
        <f>Cow!F24</f>
        <v>0.8089887640449438</v>
      </c>
      <c r="C4" s="30">
        <f>Cow!G24</f>
        <v>0.7303370786516854</v>
      </c>
      <c r="D4" s="30">
        <f>Cow!H24</f>
        <v>0.43820224719101125</v>
      </c>
      <c r="E4" s="30">
        <f>Cow!I24</f>
        <v>0.39325842696629215</v>
      </c>
      <c r="F4" s="30">
        <f>Cow!J24</f>
        <v>0.2808988764044944</v>
      </c>
      <c r="G4" s="32"/>
      <c r="H4" s="31">
        <f>Cow!C21</f>
        <v>89</v>
      </c>
      <c r="I4" s="31">
        <f>Cow!D21</f>
        <v>5</v>
      </c>
      <c r="K4" t="s">
        <v>17</v>
      </c>
      <c r="L4" s="32">
        <f>Cow!M24</f>
        <v>0.2696629213483146</v>
      </c>
      <c r="M4" s="32">
        <f>Cow!N24</f>
        <v>2.247191011235955E-2</v>
      </c>
      <c r="N4" s="32">
        <f>Cow!O24</f>
        <v>0.29213483146067415</v>
      </c>
      <c r="O4" s="32">
        <f>Cow!P24</f>
        <v>0.4157303370786517</v>
      </c>
      <c r="P4" s="32"/>
      <c r="Q4" s="32"/>
      <c r="R4" t="s">
        <v>17</v>
      </c>
      <c r="S4" s="31">
        <f>Cow!B21</f>
        <v>14</v>
      </c>
      <c r="T4" s="31">
        <f>Cow!B22</f>
        <v>1</v>
      </c>
    </row>
    <row r="5" spans="1:20" x14ac:dyDescent="0.25">
      <c r="A5" t="s">
        <v>18</v>
      </c>
      <c r="B5" s="30">
        <f>Dog!F24</f>
        <v>0.90721649484536082</v>
      </c>
      <c r="C5" s="30">
        <f>Dog!G24</f>
        <v>0.90721649484536082</v>
      </c>
      <c r="D5" s="30">
        <f>Dog!H24</f>
        <v>0.79381443298969068</v>
      </c>
      <c r="E5" s="30">
        <f>Dog!I24</f>
        <v>0.16494845360824742</v>
      </c>
      <c r="F5" s="30">
        <f>Dog!J24</f>
        <v>8.247422680412371E-2</v>
      </c>
      <c r="G5" s="32"/>
      <c r="H5" s="31">
        <f>Dog!C21</f>
        <v>97</v>
      </c>
      <c r="I5" s="31">
        <f>Dog!D21</f>
        <v>7</v>
      </c>
      <c r="K5" t="s">
        <v>18</v>
      </c>
      <c r="L5" s="32">
        <f>Dog!M24</f>
        <v>7.2164948453608241E-2</v>
      </c>
      <c r="M5" s="32">
        <f>Dog!N24</f>
        <v>0.65979381443298968</v>
      </c>
      <c r="N5" s="32">
        <f>Dog!O24</f>
        <v>8.247422680412371E-2</v>
      </c>
      <c r="O5" s="32">
        <f>Dog!P24</f>
        <v>0.18556701030927836</v>
      </c>
      <c r="P5" s="32"/>
      <c r="Q5" s="32"/>
      <c r="R5" t="s">
        <v>18</v>
      </c>
      <c r="S5" s="31">
        <f>Dog!B21</f>
        <v>15</v>
      </c>
      <c r="T5" s="31">
        <f>Dog!B22</f>
        <v>0</v>
      </c>
    </row>
    <row r="6" spans="1:20" x14ac:dyDescent="0.25">
      <c r="A6" t="s">
        <v>19</v>
      </c>
      <c r="B6" s="30">
        <f>Fox!F24</f>
        <v>0.95161290322580649</v>
      </c>
      <c r="C6" s="30">
        <f>Fox!G24</f>
        <v>0.94354838709677424</v>
      </c>
      <c r="D6" s="30">
        <f>Fox!H24</f>
        <v>0.70161290322580649</v>
      </c>
      <c r="E6" s="30">
        <f>Fox!I24</f>
        <v>0.29032258064516131</v>
      </c>
      <c r="F6" s="30">
        <f>Fox!J24</f>
        <v>0.17741935483870969</v>
      </c>
      <c r="G6" s="32"/>
      <c r="H6" s="31">
        <f>Fox!C21</f>
        <v>124</v>
      </c>
      <c r="I6" s="31">
        <f>Fox!D21</f>
        <v>34</v>
      </c>
      <c r="K6" t="s">
        <v>19</v>
      </c>
      <c r="L6" s="32">
        <f>Fox!M24</f>
        <v>0.10483870967741936</v>
      </c>
      <c r="M6" s="32">
        <f>Fox!N24</f>
        <v>0.57258064516129037</v>
      </c>
      <c r="N6" s="32">
        <f>Fox!O24</f>
        <v>0.17741935483870969</v>
      </c>
      <c r="O6" s="32">
        <f>Fox!P24</f>
        <v>0.14516129032258066</v>
      </c>
      <c r="P6" s="32"/>
      <c r="Q6" s="32"/>
      <c r="R6" t="s">
        <v>19</v>
      </c>
      <c r="S6" s="31">
        <f>Fox!B21</f>
        <v>15</v>
      </c>
      <c r="T6" s="31">
        <f>Fox!B22</f>
        <v>0</v>
      </c>
    </row>
    <row r="7" spans="1:20" x14ac:dyDescent="0.25">
      <c r="A7" t="s">
        <v>20</v>
      </c>
      <c r="B7" s="30">
        <f>Lion!F24</f>
        <v>1</v>
      </c>
      <c r="C7" s="30">
        <f>Lion!G24</f>
        <v>0.83478260869565213</v>
      </c>
      <c r="D7" s="30">
        <f>Lion!H24</f>
        <v>0.82608695652173914</v>
      </c>
      <c r="E7" s="30">
        <f>Lion!I24</f>
        <v>0.5043478260869565</v>
      </c>
      <c r="F7" s="30">
        <f>Lion!J24</f>
        <v>0.41739130434782606</v>
      </c>
      <c r="G7" s="32"/>
      <c r="H7" s="31">
        <f>Lion!C21</f>
        <v>115</v>
      </c>
      <c r="I7" s="31">
        <f>Lion!D21</f>
        <v>25</v>
      </c>
      <c r="K7" t="s">
        <v>20</v>
      </c>
      <c r="L7" s="32">
        <f>Lion!M24</f>
        <v>0.28695652173913044</v>
      </c>
      <c r="M7" s="32">
        <f>Lion!N24</f>
        <v>0.30434782608695654</v>
      </c>
      <c r="N7" s="32">
        <f>Lion!O24</f>
        <v>0.40869565217391307</v>
      </c>
      <c r="O7" s="32">
        <f>Lion!P24</f>
        <v>0</v>
      </c>
      <c r="P7" s="32"/>
      <c r="Q7" s="32"/>
      <c r="R7" t="s">
        <v>20</v>
      </c>
      <c r="S7" s="31">
        <f>Lion!B21</f>
        <v>15</v>
      </c>
      <c r="T7" s="31">
        <f>Lion!B22</f>
        <v>0</v>
      </c>
    </row>
    <row r="8" spans="1:20" x14ac:dyDescent="0.25">
      <c r="A8" t="s">
        <v>21</v>
      </c>
      <c r="B8" s="30">
        <f>Pig!F24</f>
        <v>0.81081081081081086</v>
      </c>
      <c r="C8" s="30">
        <f>Pig!G24</f>
        <v>0.7432432432432432</v>
      </c>
      <c r="D8" s="30">
        <f>Pig!H24</f>
        <v>0.56756756756756754</v>
      </c>
      <c r="E8" s="30">
        <f>Pig!I24</f>
        <v>0.28378378378378377</v>
      </c>
      <c r="F8" s="30">
        <f>Pig!J24</f>
        <v>0.1891891891891892</v>
      </c>
      <c r="G8" s="32"/>
      <c r="H8" s="31">
        <f>Pig!C21</f>
        <v>74</v>
      </c>
      <c r="I8" s="31">
        <f>Pig!D21</f>
        <v>8</v>
      </c>
      <c r="K8" t="s">
        <v>21</v>
      </c>
      <c r="L8" s="32">
        <f>Pig!M24</f>
        <v>0.22972972972972974</v>
      </c>
      <c r="M8" s="32">
        <f>Pig!N24</f>
        <v>5.4054054054054057E-2</v>
      </c>
      <c r="N8" s="32">
        <f>Pig!O24</f>
        <v>0.1891891891891892</v>
      </c>
      <c r="O8" s="32">
        <f>Pig!P24</f>
        <v>0.52702702702702697</v>
      </c>
      <c r="P8" s="32"/>
      <c r="Q8" s="32"/>
      <c r="R8" t="s">
        <v>21</v>
      </c>
      <c r="S8" s="31">
        <f>Pig!B21</f>
        <v>11</v>
      </c>
      <c r="T8" s="31">
        <f>Pig!B22</f>
        <v>4</v>
      </c>
    </row>
  </sheetData>
  <mergeCells count="3">
    <mergeCell ref="B1:F1"/>
    <mergeCell ref="L1:O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Chicken</vt:lpstr>
      <vt:lpstr>Cow</vt:lpstr>
      <vt:lpstr>Dog</vt:lpstr>
      <vt:lpstr>Fox</vt:lpstr>
      <vt:lpstr>Lion</vt:lpstr>
      <vt:lpstr>Pig</vt:lpstr>
      <vt:lpstr>Sum</vt:lpstr>
      <vt:lpstr>Chicken!Chicken</vt:lpstr>
      <vt:lpstr>Cow!Cow</vt:lpstr>
      <vt:lpstr>Dog!Dog</vt:lpstr>
      <vt:lpstr>Fox!Fox</vt:lpstr>
      <vt:lpstr>Lion!Lion</vt:lpstr>
      <vt:lpstr>Pig!Pig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2020-06-26T00:03:46Z</dcterms:modified>
</cp:coreProperties>
</file>