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6"/>
  </bookViews>
  <sheets>
    <sheet name="Chicken" sheetId="2" r:id="rId1"/>
    <sheet name="Cow" sheetId="3" r:id="rId2"/>
    <sheet name="Dog" sheetId="4" r:id="rId3"/>
    <sheet name="Fox" sheetId="5" r:id="rId4"/>
    <sheet name="Lion" sheetId="6" r:id="rId5"/>
    <sheet name="Pig" sheetId="7" r:id="rId6"/>
    <sheet name="Sum" sheetId="1" r:id="rId7"/>
  </sheets>
  <definedNames>
    <definedName name="Chicken" localSheetId="0">Chicken!$A$1:$R$11</definedName>
    <definedName name="Cow" localSheetId="1">Cow!$A$1:$Q$11</definedName>
    <definedName name="Dog" localSheetId="2">Dog!$A$1:$Q$11</definedName>
    <definedName name="Fox" localSheetId="3">Fox!$A$1:$Q$11</definedName>
    <definedName name="Lion" localSheetId="4">Lion!$A$1:$Q$11</definedName>
    <definedName name="Pig" localSheetId="5">Pig!$A$1:$Q$11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7" l="1"/>
  <c r="J25" i="2"/>
  <c r="F25" i="2"/>
  <c r="K24" i="2"/>
  <c r="G24" i="2"/>
  <c r="P22" i="2"/>
  <c r="O22" i="2"/>
  <c r="N22" i="2"/>
  <c r="M22" i="2"/>
  <c r="Q22" i="2" s="1"/>
  <c r="N25" i="2" s="1"/>
  <c r="L22" i="2"/>
  <c r="K22" i="2"/>
  <c r="J22" i="2"/>
  <c r="I22" i="2"/>
  <c r="H22" i="2"/>
  <c r="G22" i="2"/>
  <c r="F22" i="2"/>
  <c r="E22" i="2"/>
  <c r="D22" i="2"/>
  <c r="C22" i="2"/>
  <c r="B22" i="2"/>
  <c r="P21" i="2"/>
  <c r="O21" i="2"/>
  <c r="N21" i="2"/>
  <c r="M21" i="2"/>
  <c r="Q21" i="2" s="1"/>
  <c r="O24" i="2" s="1"/>
  <c r="L21" i="2"/>
  <c r="K21" i="2"/>
  <c r="J21" i="2"/>
  <c r="I21" i="2"/>
  <c r="H21" i="2"/>
  <c r="G21" i="2"/>
  <c r="F21" i="2"/>
  <c r="E21" i="2"/>
  <c r="D21" i="2"/>
  <c r="C21" i="2"/>
  <c r="B21" i="2"/>
  <c r="P20" i="2"/>
  <c r="P23" i="2" s="1"/>
  <c r="O20" i="2"/>
  <c r="N20" i="2"/>
  <c r="M20" i="2"/>
  <c r="Q20" i="2" s="1"/>
  <c r="L20" i="2"/>
  <c r="L23" i="2" s="1"/>
  <c r="K20" i="2"/>
  <c r="J20" i="2"/>
  <c r="I20" i="2"/>
  <c r="H20" i="2"/>
  <c r="H23" i="2" s="1"/>
  <c r="G20" i="2"/>
  <c r="F20" i="2"/>
  <c r="E20" i="2"/>
  <c r="D20" i="2"/>
  <c r="C20" i="2"/>
  <c r="B20" i="2"/>
  <c r="Q25" i="2" l="1"/>
  <c r="N24" i="2"/>
  <c r="I23" i="2"/>
  <c r="M23" i="2"/>
  <c r="Q23" i="2"/>
  <c r="H24" i="2"/>
  <c r="L24" i="2"/>
  <c r="P24" i="2"/>
  <c r="G25" i="2"/>
  <c r="K25" i="2"/>
  <c r="O25" i="2"/>
  <c r="F23" i="2"/>
  <c r="J23" i="2"/>
  <c r="N23" i="2"/>
  <c r="B24" i="2"/>
  <c r="I24" i="2"/>
  <c r="M24" i="2"/>
  <c r="Q24" i="2"/>
  <c r="H25" i="2"/>
  <c r="L25" i="2"/>
  <c r="P25" i="2"/>
  <c r="G23" i="2"/>
  <c r="K23" i="2"/>
  <c r="O23" i="2"/>
  <c r="F24" i="2"/>
  <c r="J24" i="2"/>
  <c r="B25" i="2"/>
  <c r="I25" i="2"/>
  <c r="M25" i="2"/>
  <c r="M5" i="1" l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U3" i="1"/>
  <c r="V3" i="1"/>
  <c r="W3" i="1"/>
  <c r="X3" i="1"/>
  <c r="X4" i="1" l="1"/>
  <c r="W4" i="1"/>
  <c r="V4" i="1"/>
  <c r="U4" i="1"/>
  <c r="B8" i="1"/>
  <c r="B7" i="1"/>
  <c r="B6" i="1"/>
  <c r="B5" i="1"/>
  <c r="D5" i="1"/>
  <c r="D6" i="1"/>
  <c r="D7" i="1"/>
  <c r="D8" i="1"/>
  <c r="C8" i="1"/>
  <c r="C7" i="1"/>
  <c r="C6" i="1"/>
  <c r="C5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F8" i="1"/>
  <c r="F7" i="1"/>
  <c r="F6" i="1"/>
  <c r="F5" i="1"/>
  <c r="J25" i="7"/>
  <c r="F25" i="7"/>
  <c r="K24" i="7"/>
  <c r="G24" i="7"/>
  <c r="P22" i="7"/>
  <c r="O22" i="7"/>
  <c r="N22" i="7"/>
  <c r="M22" i="7"/>
  <c r="Q22" i="7" s="1"/>
  <c r="N25" i="7" s="1"/>
  <c r="L22" i="7"/>
  <c r="K22" i="7"/>
  <c r="J22" i="7"/>
  <c r="I22" i="7"/>
  <c r="H22" i="7"/>
  <c r="G22" i="7"/>
  <c r="F22" i="7"/>
  <c r="E22" i="7"/>
  <c r="D22" i="7"/>
  <c r="C22" i="7"/>
  <c r="B22" i="7"/>
  <c r="P21" i="7"/>
  <c r="O21" i="7"/>
  <c r="N21" i="7"/>
  <c r="M21" i="7"/>
  <c r="Q21" i="7" s="1"/>
  <c r="O24" i="7" s="1"/>
  <c r="L21" i="7"/>
  <c r="K21" i="7"/>
  <c r="J21" i="7"/>
  <c r="I21" i="7"/>
  <c r="H21" i="7"/>
  <c r="G21" i="7"/>
  <c r="F21" i="7"/>
  <c r="E21" i="7"/>
  <c r="D21" i="7"/>
  <c r="C21" i="7"/>
  <c r="B21" i="7"/>
  <c r="P20" i="7"/>
  <c r="P23" i="7" s="1"/>
  <c r="O20" i="7"/>
  <c r="N20" i="7"/>
  <c r="M20" i="7"/>
  <c r="Q20" i="7" s="1"/>
  <c r="L20" i="7"/>
  <c r="L23" i="7" s="1"/>
  <c r="K20" i="7"/>
  <c r="J20" i="7"/>
  <c r="I20" i="7"/>
  <c r="H20" i="7"/>
  <c r="H23" i="7" s="1"/>
  <c r="G20" i="7"/>
  <c r="F20" i="7"/>
  <c r="E20" i="7"/>
  <c r="D20" i="7"/>
  <c r="C20" i="7"/>
  <c r="B20" i="7"/>
  <c r="N25" i="6"/>
  <c r="J25" i="6"/>
  <c r="F25" i="6"/>
  <c r="K24" i="6"/>
  <c r="G24" i="6"/>
  <c r="P23" i="6"/>
  <c r="L23" i="6"/>
  <c r="H23" i="6"/>
  <c r="P22" i="6"/>
  <c r="O22" i="6"/>
  <c r="N22" i="6"/>
  <c r="M22" i="6"/>
  <c r="Q22" i="6" s="1"/>
  <c r="L22" i="6"/>
  <c r="K22" i="6"/>
  <c r="J22" i="6"/>
  <c r="I22" i="6"/>
  <c r="H22" i="6"/>
  <c r="G22" i="6"/>
  <c r="F22" i="6"/>
  <c r="E22" i="6"/>
  <c r="D22" i="6"/>
  <c r="C22" i="6"/>
  <c r="B22" i="6"/>
  <c r="Q25" i="6" s="1"/>
  <c r="P21" i="6"/>
  <c r="O21" i="6"/>
  <c r="N21" i="6"/>
  <c r="M21" i="6"/>
  <c r="Q21" i="6" s="1"/>
  <c r="O24" i="6" s="1"/>
  <c r="L21" i="6"/>
  <c r="K21" i="6"/>
  <c r="J21" i="6"/>
  <c r="I21" i="6"/>
  <c r="H21" i="6"/>
  <c r="G21" i="6"/>
  <c r="F21" i="6"/>
  <c r="E21" i="6"/>
  <c r="D21" i="6"/>
  <c r="C21" i="6"/>
  <c r="B21" i="6"/>
  <c r="N24" i="6" s="1"/>
  <c r="P20" i="6"/>
  <c r="O20" i="6"/>
  <c r="N20" i="6"/>
  <c r="M20" i="6"/>
  <c r="Q20" i="6" s="1"/>
  <c r="L20" i="6"/>
  <c r="K20" i="6"/>
  <c r="J20" i="6"/>
  <c r="I20" i="6"/>
  <c r="H20" i="6"/>
  <c r="G20" i="6"/>
  <c r="F20" i="6"/>
  <c r="E20" i="6"/>
  <c r="D20" i="6"/>
  <c r="C20" i="6"/>
  <c r="B20" i="6"/>
  <c r="O25" i="5"/>
  <c r="N25" i="5"/>
  <c r="K25" i="5"/>
  <c r="J25" i="5"/>
  <c r="G25" i="5"/>
  <c r="F25" i="5"/>
  <c r="K24" i="5"/>
  <c r="G24" i="5"/>
  <c r="Q23" i="5"/>
  <c r="P23" i="5"/>
  <c r="M23" i="5"/>
  <c r="L23" i="5"/>
  <c r="I23" i="5"/>
  <c r="H23" i="5"/>
  <c r="P22" i="5"/>
  <c r="O22" i="5"/>
  <c r="N22" i="5"/>
  <c r="M22" i="5"/>
  <c r="Q22" i="5" s="1"/>
  <c r="L22" i="5"/>
  <c r="K22" i="5"/>
  <c r="J22" i="5"/>
  <c r="I22" i="5"/>
  <c r="H22" i="5"/>
  <c r="G22" i="5"/>
  <c r="F22" i="5"/>
  <c r="E22" i="5"/>
  <c r="D22" i="5"/>
  <c r="C22" i="5"/>
  <c r="B22" i="5"/>
  <c r="Q25" i="5" s="1"/>
  <c r="P21" i="5"/>
  <c r="O21" i="5"/>
  <c r="N21" i="5"/>
  <c r="M21" i="5"/>
  <c r="Q21" i="5" s="1"/>
  <c r="O24" i="5" s="1"/>
  <c r="L21" i="5"/>
  <c r="L24" i="5" s="1"/>
  <c r="K21" i="5"/>
  <c r="J21" i="5"/>
  <c r="I21" i="5"/>
  <c r="H21" i="5"/>
  <c r="H24" i="5" s="1"/>
  <c r="G21" i="5"/>
  <c r="F21" i="5"/>
  <c r="E21" i="5"/>
  <c r="D21" i="5"/>
  <c r="C21" i="5"/>
  <c r="B21" i="5"/>
  <c r="N24" i="5" s="1"/>
  <c r="P20" i="5"/>
  <c r="O20" i="5"/>
  <c r="N20" i="5"/>
  <c r="M20" i="5"/>
  <c r="Q20" i="5" s="1"/>
  <c r="L20" i="5"/>
  <c r="K20" i="5"/>
  <c r="J20" i="5"/>
  <c r="I20" i="5"/>
  <c r="H20" i="5"/>
  <c r="G20" i="5"/>
  <c r="F20" i="5"/>
  <c r="E20" i="5"/>
  <c r="D20" i="5"/>
  <c r="C20" i="5"/>
  <c r="B20" i="5"/>
  <c r="N25" i="4"/>
  <c r="J25" i="4"/>
  <c r="F25" i="4"/>
  <c r="K24" i="4"/>
  <c r="G24" i="4"/>
  <c r="P23" i="4"/>
  <c r="L23" i="4"/>
  <c r="H23" i="4"/>
  <c r="P22" i="4"/>
  <c r="O22" i="4"/>
  <c r="N22" i="4"/>
  <c r="M22" i="4"/>
  <c r="Q22" i="4" s="1"/>
  <c r="L22" i="4"/>
  <c r="K22" i="4"/>
  <c r="J22" i="4"/>
  <c r="I22" i="4"/>
  <c r="H22" i="4"/>
  <c r="G22" i="4"/>
  <c r="F22" i="4"/>
  <c r="E22" i="4"/>
  <c r="D22" i="4"/>
  <c r="C22" i="4"/>
  <c r="B22" i="4"/>
  <c r="Q25" i="4" s="1"/>
  <c r="P21" i="4"/>
  <c r="O21" i="4"/>
  <c r="N21" i="4"/>
  <c r="M21" i="4"/>
  <c r="Q21" i="4" s="1"/>
  <c r="O24" i="4" s="1"/>
  <c r="L21" i="4"/>
  <c r="K21" i="4"/>
  <c r="J21" i="4"/>
  <c r="I21" i="4"/>
  <c r="H21" i="4"/>
  <c r="G21" i="4"/>
  <c r="F21" i="4"/>
  <c r="E21" i="4"/>
  <c r="D21" i="4"/>
  <c r="C21" i="4"/>
  <c r="B21" i="4"/>
  <c r="P20" i="4"/>
  <c r="O20" i="4"/>
  <c r="N20" i="4"/>
  <c r="M20" i="4"/>
  <c r="Q20" i="4" s="1"/>
  <c r="L20" i="4"/>
  <c r="K20" i="4"/>
  <c r="J20" i="4"/>
  <c r="I20" i="4"/>
  <c r="H20" i="4"/>
  <c r="G20" i="4"/>
  <c r="F20" i="4"/>
  <c r="E20" i="4"/>
  <c r="D20" i="4"/>
  <c r="C20" i="4"/>
  <c r="B20" i="4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T4" i="1" s="1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D4" i="1" s="1"/>
  <c r="C21" i="3"/>
  <c r="C4" i="1" s="1"/>
  <c r="B21" i="3"/>
  <c r="T3" i="1" s="1"/>
  <c r="P20" i="3"/>
  <c r="O20" i="3"/>
  <c r="N20" i="3"/>
  <c r="M20" i="3"/>
  <c r="Q20" i="3" s="1"/>
  <c r="L20" i="3"/>
  <c r="K20" i="3"/>
  <c r="J20" i="3"/>
  <c r="I20" i="3"/>
  <c r="H20" i="3"/>
  <c r="G20" i="3"/>
  <c r="F20" i="3"/>
  <c r="E20" i="3"/>
  <c r="C20" i="3"/>
  <c r="D20" i="3" s="1"/>
  <c r="B20" i="3"/>
  <c r="D3" i="1"/>
  <c r="C3" i="1"/>
  <c r="Q22" i="3" l="1"/>
  <c r="N25" i="3" s="1"/>
  <c r="J25" i="3"/>
  <c r="G24" i="3"/>
  <c r="G4" i="1" s="1"/>
  <c r="H23" i="3"/>
  <c r="L23" i="3"/>
  <c r="P23" i="3"/>
  <c r="Q21" i="3"/>
  <c r="O24" i="3" s="1"/>
  <c r="O4" i="1" s="1"/>
  <c r="K24" i="3"/>
  <c r="B4" i="1"/>
  <c r="F25" i="3"/>
  <c r="G3" i="1"/>
  <c r="S3" i="1"/>
  <c r="H3" i="1"/>
  <c r="S4" i="1"/>
  <c r="B3" i="1"/>
  <c r="P3" i="1"/>
  <c r="Q25" i="7"/>
  <c r="N24" i="7"/>
  <c r="I23" i="7"/>
  <c r="M23" i="7"/>
  <c r="Q23" i="7"/>
  <c r="H24" i="7"/>
  <c r="L24" i="7"/>
  <c r="G25" i="7"/>
  <c r="K25" i="7"/>
  <c r="O25" i="7"/>
  <c r="F23" i="7"/>
  <c r="J23" i="7"/>
  <c r="N23" i="7"/>
  <c r="B24" i="7"/>
  <c r="I24" i="7"/>
  <c r="M24" i="7"/>
  <c r="Q24" i="7"/>
  <c r="H25" i="7"/>
  <c r="L25" i="7"/>
  <c r="P25" i="7"/>
  <c r="G23" i="7"/>
  <c r="K23" i="7"/>
  <c r="O23" i="7"/>
  <c r="F24" i="7"/>
  <c r="J24" i="7"/>
  <c r="B25" i="7"/>
  <c r="I25" i="7"/>
  <c r="M25" i="7"/>
  <c r="I23" i="6"/>
  <c r="M23" i="6"/>
  <c r="Q23" i="6"/>
  <c r="H24" i="6"/>
  <c r="L24" i="6"/>
  <c r="P24" i="6"/>
  <c r="G25" i="6"/>
  <c r="K25" i="6"/>
  <c r="O25" i="6"/>
  <c r="F23" i="6"/>
  <c r="J23" i="6"/>
  <c r="N23" i="6"/>
  <c r="B24" i="6"/>
  <c r="I24" i="6"/>
  <c r="M24" i="6"/>
  <c r="Q24" i="6"/>
  <c r="H25" i="6"/>
  <c r="L25" i="6"/>
  <c r="P25" i="6"/>
  <c r="G23" i="6"/>
  <c r="K23" i="6"/>
  <c r="O23" i="6"/>
  <c r="F24" i="6"/>
  <c r="J24" i="6"/>
  <c r="B25" i="6"/>
  <c r="I25" i="6"/>
  <c r="M25" i="6"/>
  <c r="P24" i="5"/>
  <c r="F23" i="5"/>
  <c r="J23" i="5"/>
  <c r="N23" i="5"/>
  <c r="B24" i="5"/>
  <c r="I24" i="5"/>
  <c r="M24" i="5"/>
  <c r="Q24" i="5"/>
  <c r="H25" i="5"/>
  <c r="L25" i="5"/>
  <c r="P25" i="5"/>
  <c r="G23" i="5"/>
  <c r="K23" i="5"/>
  <c r="O23" i="5"/>
  <c r="F24" i="5"/>
  <c r="J24" i="5"/>
  <c r="B25" i="5"/>
  <c r="I25" i="5"/>
  <c r="M25" i="5"/>
  <c r="N24" i="4"/>
  <c r="I23" i="4"/>
  <c r="M23" i="4"/>
  <c r="Q23" i="4"/>
  <c r="H24" i="4"/>
  <c r="L24" i="4"/>
  <c r="P24" i="4"/>
  <c r="G25" i="4"/>
  <c r="K25" i="4"/>
  <c r="O25" i="4"/>
  <c r="F23" i="4"/>
  <c r="J23" i="4"/>
  <c r="N23" i="4"/>
  <c r="B24" i="4"/>
  <c r="I24" i="4"/>
  <c r="M24" i="4"/>
  <c r="Q24" i="4"/>
  <c r="H25" i="4"/>
  <c r="L25" i="4"/>
  <c r="P25" i="4"/>
  <c r="G23" i="4"/>
  <c r="K23" i="4"/>
  <c r="O23" i="4"/>
  <c r="F24" i="4"/>
  <c r="J24" i="4"/>
  <c r="B25" i="4"/>
  <c r="I25" i="4"/>
  <c r="M25" i="4"/>
  <c r="Q25" i="3"/>
  <c r="I23" i="3"/>
  <c r="M23" i="3"/>
  <c r="Q23" i="3"/>
  <c r="H24" i="3"/>
  <c r="H4" i="1" s="1"/>
  <c r="L24" i="3"/>
  <c r="G25" i="3"/>
  <c r="K25" i="3"/>
  <c r="O25" i="3"/>
  <c r="F23" i="3"/>
  <c r="J23" i="3"/>
  <c r="N23" i="3"/>
  <c r="B24" i="3"/>
  <c r="I24" i="3"/>
  <c r="I4" i="1" s="1"/>
  <c r="M24" i="3"/>
  <c r="M4" i="1" s="1"/>
  <c r="H25" i="3"/>
  <c r="L25" i="3"/>
  <c r="P25" i="3"/>
  <c r="G23" i="3"/>
  <c r="K23" i="3"/>
  <c r="O23" i="3"/>
  <c r="F24" i="3"/>
  <c r="F4" i="1" s="1"/>
  <c r="J24" i="3"/>
  <c r="J4" i="1" s="1"/>
  <c r="B25" i="3"/>
  <c r="I25" i="3"/>
  <c r="M25" i="3"/>
  <c r="I3" i="1"/>
  <c r="F3" i="1"/>
  <c r="J3" i="1"/>
  <c r="P24" i="3" l="1"/>
  <c r="P4" i="1" s="1"/>
  <c r="Q24" i="3"/>
  <c r="N24" i="3"/>
  <c r="N4" i="1" s="1"/>
  <c r="N3" i="1"/>
  <c r="M3" i="1"/>
  <c r="O3" i="1"/>
</calcChain>
</file>

<file path=xl/connections.xml><?xml version="1.0" encoding="utf-8"?>
<connections xmlns="http://schemas.openxmlformats.org/spreadsheetml/2006/main">
  <connection id="1" name="Chicken" type="6" refreshedVersion="6" background="1" saveData="1">
    <textPr prompt="0" codePage="850" sourceFile="C:\Users\Wornox\Desktop\EFOP\Mérések\101010666PackAll\Chick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w" type="6" refreshedVersion="6" background="1" saveData="1">
    <textPr prompt="0" codePage="850" sourceFile="C:\Users\Wornox\Desktop\EFOP\Mérések\101010666PackAll\Cow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og" type="6" refreshedVersion="6" background="1" saveData="1">
    <textPr prompt="0" codePage="850" sourceFile="C:\Users\Wornox\Desktop\EFOP\Mérések\101010666PackAll\Dog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ox" type="6" refreshedVersion="6" background="1" saveData="1">
    <textPr prompt="0" codePage="850" sourceFile="C:\Users\Wornox\Desktop\EFOP\Mérések\101010666PackAll\Fox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Lion" type="6" refreshedVersion="6" background="1" saveData="1">
    <textPr prompt="0" codePage="850" sourceFile="C:\Users\Wornox\Desktop\EFOP\Mérések\101010666PackAll\Lio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ig" type="6" refreshedVersion="6" background="1" saveData="1">
    <textPr prompt="0" codePage="850" sourceFile="C:\Users\Wornox\Desktop\EFOP\Mérések\101010666PackAll\Pig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<sst xmlns="http://schemas.openxmlformats.org/spreadsheetml/2006/main" count="422" uniqueCount="49">
  <si>
    <t>Simulation Time:</t>
  </si>
  <si>
    <t>AnimalType:</t>
  </si>
  <si>
    <t>overall</t>
  </si>
  <si>
    <t>alive</t>
  </si>
  <si>
    <t>overall_puppy</t>
  </si>
  <si>
    <t>overall_juvenile</t>
  </si>
  <si>
    <t>overall_young_adult</t>
  </si>
  <si>
    <t>overall_adult</t>
  </si>
  <si>
    <t>overall_aged_adult</t>
  </si>
  <si>
    <t>overall_elder</t>
  </si>
  <si>
    <t>overall_female</t>
  </si>
  <si>
    <t>overall_male</t>
  </si>
  <si>
    <t>thirstDeath</t>
  </si>
  <si>
    <t>hungerDeath</t>
  </si>
  <si>
    <t>ageDeath</t>
  </si>
  <si>
    <t>predatorDeath</t>
  </si>
  <si>
    <t>Chicken</t>
  </si>
  <si>
    <t>Cow</t>
  </si>
  <si>
    <t>Dog</t>
  </si>
  <si>
    <t>Fox</t>
  </si>
  <si>
    <t>Lion</t>
  </si>
  <si>
    <t>Pig</t>
  </si>
  <si>
    <t>Reached age stages</t>
  </si>
  <si>
    <t>Cause of death</t>
  </si>
  <si>
    <t>Survival rate</t>
  </si>
  <si>
    <t>Juvenile</t>
  </si>
  <si>
    <t>Young</t>
  </si>
  <si>
    <t>Adult</t>
  </si>
  <si>
    <t>Aged</t>
  </si>
  <si>
    <t>Elder</t>
  </si>
  <si>
    <t>Subjects</t>
  </si>
  <si>
    <t>Births</t>
  </si>
  <si>
    <t>Thirst</t>
  </si>
  <si>
    <t>Hunger</t>
  </si>
  <si>
    <t>Age</t>
  </si>
  <si>
    <t>Predator</t>
  </si>
  <si>
    <t xml:space="preserve">Extinction </t>
  </si>
  <si>
    <t>Survived</t>
  </si>
  <si>
    <t>Simulation</t>
  </si>
  <si>
    <t>Sex</t>
  </si>
  <si>
    <t>All Deaths</t>
  </si>
  <si>
    <t>In cases of survial of only vegetable eater species the simulations were manually stopped due to the vegetable infinite spawn resulting infinite survival of vegetable animals due to enemy absence.</t>
  </si>
  <si>
    <t>Runs</t>
  </si>
  <si>
    <t>Puppy</t>
  </si>
  <si>
    <t>Female</t>
  </si>
  <si>
    <t>Male</t>
  </si>
  <si>
    <t>All</t>
  </si>
  <si>
    <t>-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</si>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</sst>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Survival rate with pack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Sum!$R$3</c:f>
              <c:strCache>
                <c:ptCount val="1"/>
                <c:pt idx="0">
                  <c:v>Extinction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Sum!$S$2:$X$2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Sum!$S$3:$X$3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F-4902-A5E8-8BF3E689D735}"/>
            </c:ext>
          </c:extLst>
        </c:ser>
        <c:ser>
          <c:idx val="1"/>
          <c:order val="1"/>
          <c:tx>
            <c:strRef>
              <c:f>Sum!$R$4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Sum!$S$2:$X$2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Sum!$S$4:$X$4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F-4902-A5E8-8BF3E689D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5361920"/>
        <c:axId val="635351936"/>
      </c:barChart>
      <c:catAx>
        <c:axId val="63536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51936"/>
        <c:crosses val="autoZero"/>
        <c:auto val="1"/>
        <c:lblAlgn val="ctr"/>
        <c:lblOffset val="100"/>
        <c:noMultiLvlLbl val="0"/>
      </c:catAx>
      <c:valAx>
        <c:axId val="6353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6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cap="none" spc="0" baseline="0">
                <a:latin typeface="Calibri" panose="020F0502020204030204" pitchFamily="34" charset="0"/>
              </a:rPr>
              <a:t>Prey age stages with pack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408373584600495E-2"/>
          <c:y val="0.18039406532516766"/>
          <c:w val="0.92518325283079905"/>
          <c:h val="0.623579396325459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Sum!$E$3</c:f>
              <c:strCache>
                <c:ptCount val="1"/>
                <c:pt idx="0">
                  <c:v>Chicken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Sum!$F$3:$J$3</c:f>
              <c:numCache>
                <c:formatCode>0.0%</c:formatCode>
                <c:ptCount val="5"/>
                <c:pt idx="0">
                  <c:v>0.93333333333333335</c:v>
                </c:pt>
                <c:pt idx="1">
                  <c:v>0.83703703703703702</c:v>
                </c:pt>
                <c:pt idx="2">
                  <c:v>0.59259259259259256</c:v>
                </c:pt>
                <c:pt idx="3">
                  <c:v>0.24444444444444444</c:v>
                </c:pt>
                <c:pt idx="4">
                  <c:v>0.17777777777777778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3-4DBF-8DD9-A20319F7435C}"/>
            </c:ext>
          </c:extLst>
        </c:ser>
        <c:ser>
          <c:idx val="1"/>
          <c:order val="1"/>
          <c:tx>
            <c:strRef>
              <c:f>Sum!$E$4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Sum!$F$4:$J$4</c:f>
              <c:numCache>
                <c:formatCode>0.0%</c:formatCode>
                <c:ptCount val="5"/>
                <c:pt idx="0">
                  <c:v>0.87394957983193278</c:v>
                </c:pt>
                <c:pt idx="1">
                  <c:v>0.82352941176470584</c:v>
                </c:pt>
                <c:pt idx="2">
                  <c:v>0.62184873949579833</c:v>
                </c:pt>
                <c:pt idx="3">
                  <c:v>0.5714285714285714</c:v>
                </c:pt>
                <c:pt idx="4">
                  <c:v>0.51260504201680668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3-4DBF-8DD9-A20319F7435C}"/>
            </c:ext>
          </c:extLst>
        </c:ser>
        <c:ser>
          <c:idx val="2"/>
          <c:order val="2"/>
          <c:tx>
            <c:strRef>
              <c:f>Sum!$E$8</c:f>
              <c:strCache>
                <c:ptCount val="1"/>
                <c:pt idx="0">
                  <c:v>Pig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Sum!$F$8:$J$8</c:f>
              <c:numCache>
                <c:formatCode>0.0%</c:formatCode>
                <c:ptCount val="5"/>
                <c:pt idx="0">
                  <c:v>0.8904109589041096</c:v>
                </c:pt>
                <c:pt idx="1">
                  <c:v>0.85616438356164382</c:v>
                </c:pt>
                <c:pt idx="2">
                  <c:v>0.53424657534246578</c:v>
                </c:pt>
                <c:pt idx="3">
                  <c:v>0.32191780821917809</c:v>
                </c:pt>
                <c:pt idx="4">
                  <c:v>0.28767123287671231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3-4DBF-8DD9-A20319F743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13911920"/>
        <c:axId val="613909424"/>
      </c:barChart>
      <c:catAx>
        <c:axId val="6139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613909424"/>
        <c:crosses val="autoZero"/>
        <c:auto val="1"/>
        <c:lblAlgn val="ctr"/>
        <c:lblOffset val="100"/>
        <c:noMultiLvlLbl val="0"/>
      </c:catAx>
      <c:valAx>
        <c:axId val="613909424"/>
        <c:scaling>
          <c:orientation val="minMax"/>
          <c:max val="3"/>
          <c:min val="0"/>
        </c:scaling>
        <c:delete val="1"/>
        <c:axPos val="l"/>
        <c:numFmt formatCode="0.0%" sourceLinked="0"/>
        <c:majorTickMark val="none"/>
        <c:minorTickMark val="none"/>
        <c:tickLblPos val="nextTo"/>
        <c:crossAx val="61391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236661384329401"/>
          <c:y val="0.90782407407407406"/>
          <c:w val="0.3480604146572273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/>
              <a:t>Prey</a:t>
            </a:r>
            <a:r>
              <a:rPr lang="en-US" sz="1600" b="0" baseline="0"/>
              <a:t> b</a:t>
            </a:r>
            <a:r>
              <a:rPr lang="en-US" sz="1600" b="0"/>
              <a:t>irths with pack</a:t>
            </a:r>
          </a:p>
        </c:rich>
      </c:tx>
      <c:layout>
        <c:manualLayout>
          <c:xMode val="edge"/>
          <c:yMode val="edge"/>
          <c:x val="0.184741181213191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Sum!$D$2</c:f>
              <c:strCache>
                <c:ptCount val="1"/>
                <c:pt idx="0">
                  <c:v>Births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D8D-46C5-894A-205FAC2BD2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D8D-46C5-894A-205FAC2BD2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D8D-46C5-894A-205FAC2BD2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(Sum!$A$3,Sum!$A$4,Sum!$A$8)</c:f>
              <c:strCache>
                <c:ptCount val="3"/>
                <c:pt idx="0">
                  <c:v>Chicken</c:v>
                </c:pt>
                <c:pt idx="1">
                  <c:v>Cow</c:v>
                </c:pt>
                <c:pt idx="2">
                  <c:v>Pig</c:v>
                </c:pt>
              </c:strCache>
            </c:strRef>
          </c:cat>
          <c:val>
            <c:numRef>
              <c:f>(Sum!$D$3,Sum!$D$4,Sum!$D$8)</c:f>
              <c:numCache>
                <c:formatCode>General</c:formatCode>
                <c:ptCount val="3"/>
                <c:pt idx="0">
                  <c:v>81</c:v>
                </c:pt>
                <c:pt idx="1">
                  <c:v>65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9-4FC2-A632-F5A6CB86F82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Sum!$D$2</c:f>
              <c:strCache>
                <c:ptCount val="1"/>
                <c:pt idx="0">
                  <c:v>Births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055-4647-A726-57ACA527A8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02B-455F-B154-C8C2065098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02B-455F-B154-C8C2065098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02B-455F-B154-C8C2065098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02B-455F-B154-C8C2065098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02B-455F-B154-C8C2065098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Sum!$A$3:$A$8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Sum!$D$3:$D$8</c:f>
              <c:numCache>
                <c:formatCode>General</c:formatCode>
                <c:ptCount val="6"/>
                <c:pt idx="0">
                  <c:v>81</c:v>
                </c:pt>
                <c:pt idx="1">
                  <c:v>65</c:v>
                </c:pt>
                <c:pt idx="2">
                  <c:v>1</c:v>
                </c:pt>
                <c:pt idx="3">
                  <c:v>26</c:v>
                </c:pt>
                <c:pt idx="4">
                  <c:v>13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5-4647-A726-57ACA527A8B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Reached age stages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Sum!$F$2</c:f>
              <c:strCache>
                <c:ptCount val="1"/>
                <c:pt idx="0">
                  <c:v>Juvenile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Sum!$E$3:$E$8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Sum!$F$3:$F$8</c:f>
              <c:numCache>
                <c:formatCode>0.0%</c:formatCode>
                <c:ptCount val="6"/>
                <c:pt idx="0">
                  <c:v>0.93333333333333335</c:v>
                </c:pt>
                <c:pt idx="1">
                  <c:v>0.87394957983193278</c:v>
                </c:pt>
                <c:pt idx="2">
                  <c:v>0.90163934426229508</c:v>
                </c:pt>
                <c:pt idx="3">
                  <c:v>1</c:v>
                </c:pt>
                <c:pt idx="4">
                  <c:v>1</c:v>
                </c:pt>
                <c:pt idx="5">
                  <c:v>0.8904109589041096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4-4BD4-AD87-17D60B99F677}"/>
            </c:ext>
          </c:extLst>
        </c:ser>
        <c:ser>
          <c:idx val="1"/>
          <c:order val="1"/>
          <c:tx>
            <c:strRef>
              <c:f>Sum!$G$2</c:f>
              <c:strCache>
                <c:ptCount val="1"/>
                <c:pt idx="0">
                  <c:v>Young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Sum!$E$3:$E$8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Sum!$G$3:$G$8</c:f>
              <c:numCache>
                <c:formatCode>0.0%</c:formatCode>
                <c:ptCount val="6"/>
                <c:pt idx="0">
                  <c:v>0.83703703703703702</c:v>
                </c:pt>
                <c:pt idx="1">
                  <c:v>0.82352941176470584</c:v>
                </c:pt>
                <c:pt idx="2">
                  <c:v>0.88524590163934425</c:v>
                </c:pt>
                <c:pt idx="3">
                  <c:v>0.98837209302325579</c:v>
                </c:pt>
                <c:pt idx="4">
                  <c:v>0.84931506849315064</c:v>
                </c:pt>
                <c:pt idx="5">
                  <c:v>0.85616438356164382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4-4BD4-AD87-17D60B99F677}"/>
            </c:ext>
          </c:extLst>
        </c:ser>
        <c:ser>
          <c:idx val="2"/>
          <c:order val="2"/>
          <c:tx>
            <c:strRef>
              <c:f>Sum!$H$2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Sum!$E$3:$E$8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Sum!$H$3:$H$8</c:f>
              <c:numCache>
                <c:formatCode>0.0%</c:formatCode>
                <c:ptCount val="6"/>
                <c:pt idx="0">
                  <c:v>0.59259259259259256</c:v>
                </c:pt>
                <c:pt idx="1">
                  <c:v>0.62184873949579833</c:v>
                </c:pt>
                <c:pt idx="2">
                  <c:v>0.83606557377049184</c:v>
                </c:pt>
                <c:pt idx="3">
                  <c:v>0.72093023255813948</c:v>
                </c:pt>
                <c:pt idx="4">
                  <c:v>0.84931506849315064</c:v>
                </c:pt>
                <c:pt idx="5">
                  <c:v>0.53424657534246578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4-4BD4-AD87-17D60B99F677}"/>
            </c:ext>
          </c:extLst>
        </c:ser>
        <c:ser>
          <c:idx val="3"/>
          <c:order val="3"/>
          <c:tx>
            <c:strRef>
              <c:f>Sum!$I$2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Sum!$E$3:$E$8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Sum!$I$3:$I$8</c:f>
              <c:numCache>
                <c:formatCode>0.0%</c:formatCode>
                <c:ptCount val="6"/>
                <c:pt idx="0">
                  <c:v>0.24444444444444444</c:v>
                </c:pt>
                <c:pt idx="1">
                  <c:v>0.5714285714285714</c:v>
                </c:pt>
                <c:pt idx="2">
                  <c:v>0.24590163934426229</c:v>
                </c:pt>
                <c:pt idx="3">
                  <c:v>0.37209302325581395</c:v>
                </c:pt>
                <c:pt idx="4">
                  <c:v>0.52054794520547942</c:v>
                </c:pt>
                <c:pt idx="5">
                  <c:v>0.32191780821917809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84-4BD4-AD87-17D60B99F677}"/>
            </c:ext>
          </c:extLst>
        </c:ser>
        <c:ser>
          <c:idx val="4"/>
          <c:order val="4"/>
          <c:tx>
            <c:strRef>
              <c:f>Sum!$J$2</c:f>
              <c:strCache>
                <c:ptCount val="1"/>
                <c:pt idx="0">
                  <c:v>Elder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Sum!$E$3:$E$8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Sum!$J$3:$J$8</c:f>
              <c:numCache>
                <c:formatCode>0.0%</c:formatCode>
                <c:ptCount val="6"/>
                <c:pt idx="0">
                  <c:v>0.17777777777777778</c:v>
                </c:pt>
                <c:pt idx="1">
                  <c:v>0.51260504201680668</c:v>
                </c:pt>
                <c:pt idx="2">
                  <c:v>0.13114754098360656</c:v>
                </c:pt>
                <c:pt idx="3">
                  <c:v>0.27906976744186046</c:v>
                </c:pt>
                <c:pt idx="4">
                  <c:v>0.50684931506849318</c:v>
                </c:pt>
                <c:pt idx="5">
                  <c:v>0.28767123287671231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84-4BD4-AD87-17D60B99F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060512"/>
        <c:axId val="646063840"/>
      </c:barChart>
      <c:catAx>
        <c:axId val="6460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63840"/>
        <c:crosses val="autoZero"/>
        <c:auto val="1"/>
        <c:lblAlgn val="ctr"/>
        <c:lblOffset val="100"/>
        <c:noMultiLvlLbl val="0"/>
      </c:catAx>
      <c:valAx>
        <c:axId val="646063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Reached age stages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Sum!$E$3</c:f>
              <c:strCache>
                <c:ptCount val="1"/>
                <c:pt idx="0">
                  <c:v>Chicken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Sum!$F$3:$J$3</c:f>
              <c:numCache>
                <c:formatCode>0.0%</c:formatCode>
                <c:ptCount val="5"/>
                <c:pt idx="0">
                  <c:v>0.93333333333333335</c:v>
                </c:pt>
                <c:pt idx="1">
                  <c:v>0.83703703703703702</c:v>
                </c:pt>
                <c:pt idx="2">
                  <c:v>0.59259259259259256</c:v>
                </c:pt>
                <c:pt idx="3">
                  <c:v>0.24444444444444444</c:v>
                </c:pt>
                <c:pt idx="4">
                  <c:v>0.17777777777777778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8-41F7-974E-3AE05EA90D41}"/>
            </c:ext>
          </c:extLst>
        </c:ser>
        <c:ser>
          <c:idx val="1"/>
          <c:order val="1"/>
          <c:tx>
            <c:strRef>
              <c:f>Sum!$E$4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Sum!$F$4:$J$4</c:f>
              <c:numCache>
                <c:formatCode>0.0%</c:formatCode>
                <c:ptCount val="5"/>
                <c:pt idx="0">
                  <c:v>0.87394957983193278</c:v>
                </c:pt>
                <c:pt idx="1">
                  <c:v>0.82352941176470584</c:v>
                </c:pt>
                <c:pt idx="2">
                  <c:v>0.62184873949579833</c:v>
                </c:pt>
                <c:pt idx="3">
                  <c:v>0.5714285714285714</c:v>
                </c:pt>
                <c:pt idx="4">
                  <c:v>0.51260504201680668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8-41F7-974E-3AE05EA90D41}"/>
            </c:ext>
          </c:extLst>
        </c:ser>
        <c:ser>
          <c:idx val="2"/>
          <c:order val="2"/>
          <c:tx>
            <c:strRef>
              <c:f>Sum!$E$5</c:f>
              <c:strCache>
                <c:ptCount val="1"/>
                <c:pt idx="0">
                  <c:v>Dog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Sum!$F$5:$J$5</c:f>
              <c:numCache>
                <c:formatCode>0.0%</c:formatCode>
                <c:ptCount val="5"/>
                <c:pt idx="0">
                  <c:v>0.90163934426229508</c:v>
                </c:pt>
                <c:pt idx="1">
                  <c:v>0.88524590163934425</c:v>
                </c:pt>
                <c:pt idx="2">
                  <c:v>0.83606557377049184</c:v>
                </c:pt>
                <c:pt idx="3">
                  <c:v>0.24590163934426229</c:v>
                </c:pt>
                <c:pt idx="4">
                  <c:v>0.13114754098360656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8-41F7-974E-3AE05EA90D41}"/>
            </c:ext>
          </c:extLst>
        </c:ser>
        <c:ser>
          <c:idx val="3"/>
          <c:order val="3"/>
          <c:tx>
            <c:strRef>
              <c:f>Sum!$E$6</c:f>
              <c:strCache>
                <c:ptCount val="1"/>
                <c:pt idx="0">
                  <c:v>Fox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Sum!$F$6:$J$6</c:f>
              <c:numCache>
                <c:formatCode>0.0%</c:formatCode>
                <c:ptCount val="5"/>
                <c:pt idx="0">
                  <c:v>1</c:v>
                </c:pt>
                <c:pt idx="1">
                  <c:v>0.98837209302325579</c:v>
                </c:pt>
                <c:pt idx="2">
                  <c:v>0.72093023255813948</c:v>
                </c:pt>
                <c:pt idx="3">
                  <c:v>0.37209302325581395</c:v>
                </c:pt>
                <c:pt idx="4">
                  <c:v>0.27906976744186046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88-41F7-974E-3AE05EA90D41}"/>
            </c:ext>
          </c:extLst>
        </c:ser>
        <c:ser>
          <c:idx val="4"/>
          <c:order val="4"/>
          <c:tx>
            <c:strRef>
              <c:f>Sum!$E$7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Sum!$F$7:$J$7</c:f>
              <c:numCache>
                <c:formatCode>0.0%</c:formatCode>
                <c:ptCount val="5"/>
                <c:pt idx="0">
                  <c:v>1</c:v>
                </c:pt>
                <c:pt idx="1">
                  <c:v>0.84931506849315064</c:v>
                </c:pt>
                <c:pt idx="2">
                  <c:v>0.84931506849315064</c:v>
                </c:pt>
                <c:pt idx="3">
                  <c:v>0.52054794520547942</c:v>
                </c:pt>
                <c:pt idx="4">
                  <c:v>0.50684931506849318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88-41F7-974E-3AE05EA90D41}"/>
            </c:ext>
          </c:extLst>
        </c:ser>
        <c:ser>
          <c:idx val="5"/>
          <c:order val="5"/>
          <c:tx>
            <c:strRef>
              <c:f>Sum!$E$8</c:f>
              <c:strCache>
                <c:ptCount val="1"/>
                <c:pt idx="0">
                  <c:v>Pig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Sum!$F$8:$J$8</c:f>
              <c:numCache>
                <c:formatCode>0.0%</c:formatCode>
                <c:ptCount val="5"/>
                <c:pt idx="0">
                  <c:v>0.8904109589041096</c:v>
                </c:pt>
                <c:pt idx="1">
                  <c:v>0.85616438356164382</c:v>
                </c:pt>
                <c:pt idx="2">
                  <c:v>0.53424657534246578</c:v>
                </c:pt>
                <c:pt idx="3">
                  <c:v>0.32191780821917809</c:v>
                </c:pt>
                <c:pt idx="4">
                  <c:v>0.28767123287671231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88-41F7-974E-3AE05EA9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034288"/>
        <c:axId val="647035120"/>
      </c:barChart>
      <c:catAx>
        <c:axId val="647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35120"/>
        <c:crosses val="autoZero"/>
        <c:auto val="1"/>
        <c:lblAlgn val="ctr"/>
        <c:lblOffset val="100"/>
        <c:noMultiLvlLbl val="0"/>
      </c:catAx>
      <c:valAx>
        <c:axId val="647035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Cause of death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Sum!$M$2</c:f>
              <c:strCache>
                <c:ptCount val="1"/>
                <c:pt idx="0">
                  <c:v>Thirst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Sum!$L$3:$L$8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Sum!$M$3:$M$8</c:f>
              <c:numCache>
                <c:formatCode>0.0%</c:formatCode>
                <c:ptCount val="6"/>
                <c:pt idx="0">
                  <c:v>0.38518518518518519</c:v>
                </c:pt>
                <c:pt idx="1">
                  <c:v>0.21848739495798319</c:v>
                </c:pt>
                <c:pt idx="2">
                  <c:v>0.11475409836065574</c:v>
                </c:pt>
                <c:pt idx="3">
                  <c:v>0.10465116279069768</c:v>
                </c:pt>
                <c:pt idx="4">
                  <c:v>0.31506849315068491</c:v>
                </c:pt>
                <c:pt idx="5">
                  <c:v>0.36986301369863012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5-4AE0-B80C-DBAE1CEA4032}"/>
            </c:ext>
          </c:extLst>
        </c:ser>
        <c:ser>
          <c:idx val="1"/>
          <c:order val="1"/>
          <c:tx>
            <c:strRef>
              <c:f>Sum!$N$2</c:f>
              <c:strCache>
                <c:ptCount val="1"/>
                <c:pt idx="0">
                  <c:v>Hunger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Sum!$L$3:$L$8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Sum!$N$3:$N$8</c:f>
              <c:numCache>
                <c:formatCode>0.0%</c:formatCode>
                <c:ptCount val="6"/>
                <c:pt idx="0">
                  <c:v>2.9629629629629631E-2</c:v>
                </c:pt>
                <c:pt idx="1">
                  <c:v>8.4033613445378148E-3</c:v>
                </c:pt>
                <c:pt idx="2">
                  <c:v>0.55737704918032782</c:v>
                </c:pt>
                <c:pt idx="3">
                  <c:v>0.54651162790697672</c:v>
                </c:pt>
                <c:pt idx="4">
                  <c:v>0.17808219178082191</c:v>
                </c:pt>
                <c:pt idx="5">
                  <c:v>6.1643835616438353E-2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5-4AE0-B80C-DBAE1CEA4032}"/>
            </c:ext>
          </c:extLst>
        </c:ser>
        <c:ser>
          <c:idx val="2"/>
          <c:order val="2"/>
          <c:tx>
            <c:strRef>
              <c:f>Sum!$O$2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Sum!$L$3:$L$8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Sum!$O$3:$O$8</c:f>
              <c:numCache>
                <c:formatCode>0.0%</c:formatCode>
                <c:ptCount val="6"/>
                <c:pt idx="0">
                  <c:v>0.17777777777777778</c:v>
                </c:pt>
                <c:pt idx="1">
                  <c:v>0.51260504201680668</c:v>
                </c:pt>
                <c:pt idx="2">
                  <c:v>0.13114754098360656</c:v>
                </c:pt>
                <c:pt idx="3">
                  <c:v>0.27906976744186046</c:v>
                </c:pt>
                <c:pt idx="4">
                  <c:v>0.50684931506849318</c:v>
                </c:pt>
                <c:pt idx="5">
                  <c:v>0.28767123287671231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5-4AE0-B80C-DBAE1CEA4032}"/>
            </c:ext>
          </c:extLst>
        </c:ser>
        <c:ser>
          <c:idx val="3"/>
          <c:order val="3"/>
          <c:tx>
            <c:strRef>
              <c:f>Sum!$P$2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Sum!$L$3:$L$8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Sum!$P$3:$P$8</c:f>
              <c:numCache>
                <c:formatCode>0.0%</c:formatCode>
                <c:ptCount val="6"/>
                <c:pt idx="0">
                  <c:v>0.40740740740740738</c:v>
                </c:pt>
                <c:pt idx="1">
                  <c:v>0.26050420168067229</c:v>
                </c:pt>
                <c:pt idx="2">
                  <c:v>0.19672131147540983</c:v>
                </c:pt>
                <c:pt idx="3">
                  <c:v>6.9767441860465115E-2</c:v>
                </c:pt>
                <c:pt idx="4">
                  <c:v>0</c:v>
                </c:pt>
                <c:pt idx="5">
                  <c:v>0.28082191780821919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5-4AE0-B80C-DBAE1CEA4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023696"/>
        <c:axId val="673032016"/>
      </c:barChart>
      <c:catAx>
        <c:axId val="6730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32016"/>
        <c:crosses val="autoZero"/>
        <c:auto val="1"/>
        <c:lblAlgn val="ctr"/>
        <c:lblOffset val="100"/>
        <c:noMultiLvlLbl val="0"/>
      </c:catAx>
      <c:valAx>
        <c:axId val="6730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Cause of death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Sum!$L$3</c:f>
              <c:strCache>
                <c:ptCount val="1"/>
                <c:pt idx="0">
                  <c:v>Chicken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Sum!$M$2:$P$2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Sum!$M$3:$P$3</c:f>
              <c:numCache>
                <c:formatCode>0.0%</c:formatCode>
                <c:ptCount val="4"/>
                <c:pt idx="0">
                  <c:v>0.38518518518518519</c:v>
                </c:pt>
                <c:pt idx="1">
                  <c:v>2.9629629629629631E-2</c:v>
                </c:pt>
                <c:pt idx="2">
                  <c:v>0.17777777777777778</c:v>
                </c:pt>
                <c:pt idx="3">
                  <c:v>0.40740740740740738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4-4482-9E29-1C81C9A57338}"/>
            </c:ext>
          </c:extLst>
        </c:ser>
        <c:ser>
          <c:idx val="1"/>
          <c:order val="1"/>
          <c:tx>
            <c:strRef>
              <c:f>Sum!$L$4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Sum!$M$2:$P$2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Sum!$M$4:$P$4</c:f>
              <c:numCache>
                <c:formatCode>0.0%</c:formatCode>
                <c:ptCount val="4"/>
                <c:pt idx="0">
                  <c:v>0.21848739495798319</c:v>
                </c:pt>
                <c:pt idx="1">
                  <c:v>8.4033613445378148E-3</c:v>
                </c:pt>
                <c:pt idx="2">
                  <c:v>0.51260504201680668</c:v>
                </c:pt>
                <c:pt idx="3">
                  <c:v>0.26050420168067229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4-4482-9E29-1C81C9A57338}"/>
            </c:ext>
          </c:extLst>
        </c:ser>
        <c:ser>
          <c:idx val="2"/>
          <c:order val="2"/>
          <c:tx>
            <c:strRef>
              <c:f>Sum!$L$5</c:f>
              <c:strCache>
                <c:ptCount val="1"/>
                <c:pt idx="0">
                  <c:v>Dog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Sum!$M$2:$P$2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Sum!$M$5:$P$5</c:f>
              <c:numCache>
                <c:formatCode>0.0%</c:formatCode>
                <c:ptCount val="4"/>
                <c:pt idx="0">
                  <c:v>0.11475409836065574</c:v>
                </c:pt>
                <c:pt idx="1">
                  <c:v>0.55737704918032782</c:v>
                </c:pt>
                <c:pt idx="2">
                  <c:v>0.13114754098360656</c:v>
                </c:pt>
                <c:pt idx="3">
                  <c:v>0.19672131147540983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4-4482-9E29-1C81C9A57338}"/>
            </c:ext>
          </c:extLst>
        </c:ser>
        <c:ser>
          <c:idx val="3"/>
          <c:order val="3"/>
          <c:tx>
            <c:strRef>
              <c:f>Sum!$L$6</c:f>
              <c:strCache>
                <c:ptCount val="1"/>
                <c:pt idx="0">
                  <c:v>Fox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Sum!$M$2:$P$2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Sum!$M$6:$P$6</c:f>
              <c:numCache>
                <c:formatCode>0.0%</c:formatCode>
                <c:ptCount val="4"/>
                <c:pt idx="0">
                  <c:v>0.10465116279069768</c:v>
                </c:pt>
                <c:pt idx="1">
                  <c:v>0.54651162790697672</c:v>
                </c:pt>
                <c:pt idx="2">
                  <c:v>0.27906976744186046</c:v>
                </c:pt>
                <c:pt idx="3">
                  <c:v>6.9767441860465115E-2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C4-4482-9E29-1C81C9A57338}"/>
            </c:ext>
          </c:extLst>
        </c:ser>
        <c:ser>
          <c:idx val="4"/>
          <c:order val="4"/>
          <c:tx>
            <c:strRef>
              <c:f>Sum!$L$7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Sum!$M$2:$P$2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Sum!$M$7:$P$7</c:f>
              <c:numCache>
                <c:formatCode>0.0%</c:formatCode>
                <c:ptCount val="4"/>
                <c:pt idx="0">
                  <c:v>0.31506849315068491</c:v>
                </c:pt>
                <c:pt idx="1">
                  <c:v>0.17808219178082191</c:v>
                </c:pt>
                <c:pt idx="2">
                  <c:v>0.50684931506849318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C4-4482-9E29-1C81C9A57338}"/>
            </c:ext>
          </c:extLst>
        </c:ser>
        <c:ser>
          <c:idx val="5"/>
          <c:order val="5"/>
          <c:tx>
            <c:strRef>
              <c:f>Sum!$L$8</c:f>
              <c:strCache>
                <c:ptCount val="1"/>
                <c:pt idx="0">
                  <c:v>Pig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Sum!$M$2:$P$2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Sum!$M$8:$P$8</c:f>
              <c:numCache>
                <c:formatCode>0.0%</c:formatCode>
                <c:ptCount val="4"/>
                <c:pt idx="0">
                  <c:v>0.36986301369863012</c:v>
                </c:pt>
                <c:pt idx="1">
                  <c:v>6.1643835616438353E-2</c:v>
                </c:pt>
                <c:pt idx="2">
                  <c:v>0.28767123287671231</c:v>
                </c:pt>
                <c:pt idx="3">
                  <c:v>0.28082191780821919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C4-4482-9E29-1C81C9A57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038032"/>
        <c:axId val="647038864"/>
      </c:barChart>
      <c:catAx>
        <c:axId val="6470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38864"/>
        <c:crosses val="autoZero"/>
        <c:auto val="1"/>
        <c:lblAlgn val="ctr"/>
        <c:lblOffset val="100"/>
        <c:noMultiLvlLbl val="0"/>
      </c:catAx>
      <c:valAx>
        <c:axId val="6470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Vega Cause of death with pack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Sum!$L$3</c:f>
              <c:strCache>
                <c:ptCount val="1"/>
                <c:pt idx="0">
                  <c:v>Chicken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Sum!$M$2:$P$2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Sum!$M$3:$P$3</c:f>
              <c:numCache>
                <c:formatCode>0.0%</c:formatCode>
                <c:ptCount val="4"/>
                <c:pt idx="0">
                  <c:v>0.38518518518518519</c:v>
                </c:pt>
                <c:pt idx="1">
                  <c:v>2.9629629629629631E-2</c:v>
                </c:pt>
                <c:pt idx="2">
                  <c:v>0.17777777777777778</c:v>
                </c:pt>
                <c:pt idx="3">
                  <c:v>0.40740740740740738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6-49A5-BD20-E551EFC5CC78}"/>
            </c:ext>
          </c:extLst>
        </c:ser>
        <c:ser>
          <c:idx val="1"/>
          <c:order val="1"/>
          <c:tx>
            <c:strRef>
              <c:f>Sum!$L$4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Sum!$M$2:$P$2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Sum!$M$4:$P$4</c:f>
              <c:numCache>
                <c:formatCode>0.0%</c:formatCode>
                <c:ptCount val="4"/>
                <c:pt idx="0">
                  <c:v>0.21848739495798319</c:v>
                </c:pt>
                <c:pt idx="1">
                  <c:v>8.4033613445378148E-3</c:v>
                </c:pt>
                <c:pt idx="2">
                  <c:v>0.51260504201680668</c:v>
                </c:pt>
                <c:pt idx="3">
                  <c:v>0.26050420168067229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6-49A5-BD20-E551EFC5CC78}"/>
            </c:ext>
          </c:extLst>
        </c:ser>
        <c:ser>
          <c:idx val="2"/>
          <c:order val="2"/>
          <c:tx>
            <c:strRef>
              <c:f>Sum!$L$8</c:f>
              <c:strCache>
                <c:ptCount val="1"/>
                <c:pt idx="0">
                  <c:v>Pig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Sum!$M$2:$P$2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Sum!$M$8:$P$8</c:f>
              <c:numCache>
                <c:formatCode>0.0%</c:formatCode>
                <c:ptCount val="4"/>
                <c:pt idx="0">
                  <c:v>0.36986301369863012</c:v>
                </c:pt>
                <c:pt idx="1">
                  <c:v>6.1643835616438353E-2</c:v>
                </c:pt>
                <c:pt idx="2">
                  <c:v>0.28767123287671231</c:v>
                </c:pt>
                <c:pt idx="3">
                  <c:v>0.28082191780821919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6-49A5-BD20-E551EFC5C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792272"/>
        <c:axId val="376783120"/>
      </c:barChart>
      <c:catAx>
        <c:axId val="3767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83120"/>
        <c:crosses val="autoZero"/>
        <c:auto val="1"/>
        <c:lblAlgn val="ctr"/>
        <c:lblOffset val="100"/>
        <c:noMultiLvlLbl val="0"/>
      </c:catAx>
      <c:valAx>
        <c:axId val="3767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Prey cause of death with pack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Sum!$M$2</c:f>
              <c:strCache>
                <c:ptCount val="1"/>
                <c:pt idx="0">
                  <c:v>Thirst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(Sum!$L$3:$L$4,Sum!$L$8)</c:f>
              <c:strCache>
                <c:ptCount val="3"/>
                <c:pt idx="0">
                  <c:v>Chicken</c:v>
                </c:pt>
                <c:pt idx="1">
                  <c:v>Cow</c:v>
                </c:pt>
                <c:pt idx="2">
                  <c:v>Pig</c:v>
                </c:pt>
              </c:strCache>
            </c:strRef>
          </c:cat>
          <c:val>
            <c:numRef>
              <c:f>(Sum!$M$3:$M$4,Sum!$M$8)</c:f>
              <c:numCache>
                <c:formatCode>0.0%</c:formatCode>
                <c:ptCount val="3"/>
                <c:pt idx="0">
                  <c:v>0.38518518518518519</c:v>
                </c:pt>
                <c:pt idx="1">
                  <c:v>0.21848739495798319</c:v>
                </c:pt>
                <c:pt idx="2">
                  <c:v>0.36986301369863012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D-430F-AED5-01C0AE5C4516}"/>
            </c:ext>
          </c:extLst>
        </c:ser>
        <c:ser>
          <c:idx val="1"/>
          <c:order val="1"/>
          <c:tx>
            <c:strRef>
              <c:f>Sum!$N$2</c:f>
              <c:strCache>
                <c:ptCount val="1"/>
                <c:pt idx="0">
                  <c:v>Hunger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05E-49C2-962C-44B5A65A0E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(Sum!$L$3:$L$4,Sum!$L$8)</c:f>
              <c:strCache>
                <c:ptCount val="3"/>
                <c:pt idx="0">
                  <c:v>Chicken</c:v>
                </c:pt>
                <c:pt idx="1">
                  <c:v>Cow</c:v>
                </c:pt>
                <c:pt idx="2">
                  <c:v>Pig</c:v>
                </c:pt>
              </c:strCache>
            </c:strRef>
          </c:cat>
          <c:val>
            <c:numRef>
              <c:f>(Sum!$N$3:$N$4,Sum!$N$8)</c:f>
              <c:numCache>
                <c:formatCode>0.0%</c:formatCode>
                <c:ptCount val="3"/>
                <c:pt idx="0">
                  <c:v>2.9629629629629631E-2</c:v>
                </c:pt>
                <c:pt idx="1">
                  <c:v>8.4033613445378148E-3</c:v>
                </c:pt>
                <c:pt idx="2">
                  <c:v>6.1643835616438353E-2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D-430F-AED5-01C0AE5C4516}"/>
            </c:ext>
          </c:extLst>
        </c:ser>
        <c:ser>
          <c:idx val="2"/>
          <c:order val="2"/>
          <c:tx>
            <c:strRef>
              <c:f>Sum!$O$2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(Sum!$L$3:$L$4,Sum!$L$8)</c:f>
              <c:strCache>
                <c:ptCount val="3"/>
                <c:pt idx="0">
                  <c:v>Chicken</c:v>
                </c:pt>
                <c:pt idx="1">
                  <c:v>Cow</c:v>
                </c:pt>
                <c:pt idx="2">
                  <c:v>Pig</c:v>
                </c:pt>
              </c:strCache>
            </c:strRef>
          </c:cat>
          <c:val>
            <c:numRef>
              <c:f>(Sum!$O$3:$O$4,Sum!$O$8)</c:f>
              <c:numCache>
                <c:formatCode>0.0%</c:formatCode>
                <c:ptCount val="3"/>
                <c:pt idx="0">
                  <c:v>0.17777777777777778</c:v>
                </c:pt>
                <c:pt idx="1">
                  <c:v>0.51260504201680668</c:v>
                </c:pt>
                <c:pt idx="2">
                  <c:v>0.28767123287671231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D-430F-AED5-01C0AE5C4516}"/>
            </c:ext>
          </c:extLst>
        </c:ser>
        <c:ser>
          <c:idx val="3"/>
          <c:order val="3"/>
          <c:tx>
            <c:strRef>
              <c:f>Sum!$P$2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(Sum!$L$3:$L$4,Sum!$L$8)</c:f>
              <c:strCache>
                <c:ptCount val="3"/>
                <c:pt idx="0">
                  <c:v>Chicken</c:v>
                </c:pt>
                <c:pt idx="1">
                  <c:v>Cow</c:v>
                </c:pt>
                <c:pt idx="2">
                  <c:v>Pig</c:v>
                </c:pt>
              </c:strCache>
            </c:strRef>
          </c:cat>
          <c:val>
            <c:numRef>
              <c:f>(Sum!$P$3:$P$4,Sum!$P$8)</c:f>
              <c:numCache>
                <c:formatCode>0.0%</c:formatCode>
                <c:ptCount val="3"/>
                <c:pt idx="0">
                  <c:v>0.40740740740740738</c:v>
                </c:pt>
                <c:pt idx="1">
                  <c:v>0.26050420168067229</c:v>
                </c:pt>
                <c:pt idx="2">
                  <c:v>0.28082191780821919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D-430F-AED5-01C0AE5C4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027216"/>
        <c:axId val="647029712"/>
      </c:barChart>
      <c:catAx>
        <c:axId val="6470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29712"/>
        <c:crosses val="autoZero"/>
        <c:auto val="1"/>
        <c:lblAlgn val="ctr"/>
        <c:lblOffset val="100"/>
        <c:noMultiLvlLbl val="0"/>
      </c:catAx>
      <c:valAx>
        <c:axId val="6470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2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Vega age stages with pack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Sum!$E$3</c:f>
              <c:strCache>
                <c:ptCount val="1"/>
                <c:pt idx="0">
                  <c:v>Chicken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Sum!$F$3:$J$3</c:f>
              <c:numCache>
                <c:formatCode>0.0%</c:formatCode>
                <c:ptCount val="5"/>
                <c:pt idx="0">
                  <c:v>0.93333333333333335</c:v>
                </c:pt>
                <c:pt idx="1">
                  <c:v>0.83703703703703702</c:v>
                </c:pt>
                <c:pt idx="2">
                  <c:v>0.59259259259259256</c:v>
                </c:pt>
                <c:pt idx="3">
                  <c:v>0.24444444444444444</c:v>
                </c:pt>
                <c:pt idx="4">
                  <c:v>0.17777777777777778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5-400E-B112-4D565761E0C8}"/>
            </c:ext>
          </c:extLst>
        </c:ser>
        <c:ser>
          <c:idx val="1"/>
          <c:order val="1"/>
          <c:tx>
            <c:strRef>
              <c:f>Sum!$E$4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Sum!$F$4:$J$4</c:f>
              <c:numCache>
                <c:formatCode>0.0%</c:formatCode>
                <c:ptCount val="5"/>
                <c:pt idx="0">
                  <c:v>0.87394957983193278</c:v>
                </c:pt>
                <c:pt idx="1">
                  <c:v>0.82352941176470584</c:v>
                </c:pt>
                <c:pt idx="2">
                  <c:v>0.62184873949579833</c:v>
                </c:pt>
                <c:pt idx="3">
                  <c:v>0.5714285714285714</c:v>
                </c:pt>
                <c:pt idx="4">
                  <c:v>0.51260504201680668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5-400E-B112-4D565761E0C8}"/>
            </c:ext>
          </c:extLst>
        </c:ser>
        <c:ser>
          <c:idx val="2"/>
          <c:order val="2"/>
          <c:tx>
            <c:strRef>
              <c:f>Sum!$E$8</c:f>
              <c:strCache>
                <c:ptCount val="1"/>
                <c:pt idx="0">
                  <c:v>Pig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Sum!$F$2:$J$2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Sum!$F$8:$J$8</c:f>
              <c:numCache>
                <c:formatCode>0.0%</c:formatCode>
                <c:ptCount val="5"/>
                <c:pt idx="0">
                  <c:v>0.8904109589041096</c:v>
                </c:pt>
                <c:pt idx="1">
                  <c:v>0.85616438356164382</c:v>
                </c:pt>
                <c:pt idx="2">
                  <c:v>0.53424657534246578</c:v>
                </c:pt>
                <c:pt idx="3">
                  <c:v>0.32191780821917809</c:v>
                </c:pt>
                <c:pt idx="4">
                  <c:v>0.28767123287671231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E5-400E-B112-4D565761E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532912"/>
        <c:axId val="611534576"/>
      </c:barChart>
      <c:catAx>
        <c:axId val="61153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34576"/>
        <c:crosses val="autoZero"/>
        <c:auto val="1"/>
        <c:lblAlgn val="ctr"/>
        <c:lblOffset val="100"/>
        <c:noMultiLvlLbl val="0"/>
      </c:catAx>
      <c:valAx>
        <c:axId val="611534576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3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210206</xdr:colOff>
      <xdr:row>9</xdr:row>
      <xdr:rowOff>86711</xdr:rowOff>
    </xdr:from>
    <xdr:to>
      <xdr:col>22</xdr:col>
      <xdr:colOff>348155</xdr:colOff>
      <xdr:row>23</xdr:row>
      <xdr:rowOff>162911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80141</xdr:rowOff>
    </xdr:from>
    <xdr:to>
      <xdr:col>4</xdr:col>
      <xdr:colOff>381000</xdr:colOff>
      <xdr:row>23</xdr:row>
      <xdr:rowOff>156341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453258</xdr:colOff>
      <xdr:row>9</xdr:row>
      <xdr:rowOff>99848</xdr:rowOff>
    </xdr:from>
    <xdr:to>
      <xdr:col>10</xdr:col>
      <xdr:colOff>466397</xdr:colOff>
      <xdr:row>23</xdr:row>
      <xdr:rowOff>176048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446690</xdr:colOff>
      <xdr:row>24</xdr:row>
      <xdr:rowOff>126124</xdr:rowOff>
    </xdr:from>
    <xdr:to>
      <xdr:col>10</xdr:col>
      <xdr:colOff>499241</xdr:colOff>
      <xdr:row>39</xdr:row>
      <xdr:rowOff>11824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32845</xdr:colOff>
      <xdr:row>9</xdr:row>
      <xdr:rowOff>99848</xdr:rowOff>
    </xdr:from>
    <xdr:to>
      <xdr:col>16</xdr:col>
      <xdr:colOff>394138</xdr:colOff>
      <xdr:row>23</xdr:row>
      <xdr:rowOff>176048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610913</xdr:colOff>
      <xdr:row>24</xdr:row>
      <xdr:rowOff>139261</xdr:rowOff>
    </xdr:from>
    <xdr:to>
      <xdr:col>16</xdr:col>
      <xdr:colOff>440121</xdr:colOff>
      <xdr:row>39</xdr:row>
      <xdr:rowOff>24961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36128</xdr:colOff>
      <xdr:row>24</xdr:row>
      <xdr:rowOff>60435</xdr:rowOff>
    </xdr:from>
    <xdr:to>
      <xdr:col>23</xdr:col>
      <xdr:colOff>85397</xdr:colOff>
      <xdr:row>38</xdr:row>
      <xdr:rowOff>136635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26275</xdr:colOff>
      <xdr:row>39</xdr:row>
      <xdr:rowOff>112986</xdr:rowOff>
    </xdr:from>
    <xdr:to>
      <xdr:col>23</xdr:col>
      <xdr:colOff>144518</xdr:colOff>
      <xdr:row>53</xdr:row>
      <xdr:rowOff>189186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67333</xdr:colOff>
      <xdr:row>42</xdr:row>
      <xdr:rowOff>150142</xdr:rowOff>
    </xdr:from>
    <xdr:to>
      <xdr:col>6</xdr:col>
      <xdr:colOff>585870</xdr:colOff>
      <xdr:row>57</xdr:row>
      <xdr:rowOff>35842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20527</xdr:colOff>
      <xdr:row>42</xdr:row>
      <xdr:rowOff>152607</xdr:rowOff>
    </xdr:from>
    <xdr:to>
      <xdr:col>13</xdr:col>
      <xdr:colOff>89503</xdr:colOff>
      <xdr:row>57</xdr:row>
      <xdr:rowOff>38307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55835</xdr:colOff>
      <xdr:row>24</xdr:row>
      <xdr:rowOff>86711</xdr:rowOff>
    </xdr:from>
    <xdr:to>
      <xdr:col>4</xdr:col>
      <xdr:colOff>407276</xdr:colOff>
      <xdr:row>38</xdr:row>
      <xdr:rowOff>162911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hicke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w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og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ox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ion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ig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"/>
  <sheetViews>
    <sheetView zoomScale="130" zoomScaleNormal="130" workbookViewId="0">
      <selection activeCell="A13" sqref="A13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7.140625" bestFit="1" customWidth="1"/>
    <col min="4" max="4" width="5.28515625" bestFit="1" customWidth="1"/>
    <col min="5" max="5" width="8.140625" customWidth="1"/>
    <col min="6" max="6" width="11.42578125" customWidth="1"/>
    <col min="7" max="7" width="12.85546875" customWidth="1"/>
    <col min="8" max="8" width="13" customWidth="1"/>
    <col min="9" max="9" width="11.85546875" customWidth="1"/>
    <col min="10" max="10" width="13.42578125" customWidth="1"/>
    <col min="11" max="11" width="13.7109375" customWidth="1"/>
    <col min="12" max="12" width="14.5703125" bestFit="1" customWidth="1"/>
    <col min="13" max="13" width="12.5703125" bestFit="1" customWidth="1"/>
    <col min="14" max="14" width="12" customWidth="1"/>
    <col min="15" max="15" width="12.5703125" bestFit="1" customWidth="1"/>
    <col min="16" max="16" width="9.42578125" bestFit="1" customWidth="1"/>
    <col min="17" max="17" width="14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463.1343</v>
      </c>
      <c r="B2" t="s">
        <v>16</v>
      </c>
      <c r="C2">
        <v>19</v>
      </c>
      <c r="D2">
        <v>0</v>
      </c>
      <c r="E2">
        <v>19</v>
      </c>
      <c r="F2">
        <v>19</v>
      </c>
      <c r="G2">
        <v>18</v>
      </c>
      <c r="H2">
        <v>13</v>
      </c>
      <c r="I2">
        <v>5</v>
      </c>
      <c r="J2">
        <v>2</v>
      </c>
      <c r="K2">
        <v>10</v>
      </c>
      <c r="L2">
        <v>9</v>
      </c>
      <c r="M2">
        <v>8</v>
      </c>
      <c r="N2">
        <v>2</v>
      </c>
      <c r="O2">
        <v>2</v>
      </c>
      <c r="P2">
        <v>7</v>
      </c>
    </row>
    <row r="3" spans="1:16" x14ac:dyDescent="0.25">
      <c r="A3">
        <v>546.4348</v>
      </c>
      <c r="B3" t="s">
        <v>16</v>
      </c>
      <c r="C3">
        <v>22</v>
      </c>
      <c r="D3">
        <v>0</v>
      </c>
      <c r="E3">
        <v>22</v>
      </c>
      <c r="F3">
        <v>22</v>
      </c>
      <c r="G3">
        <v>19</v>
      </c>
      <c r="H3">
        <v>14</v>
      </c>
      <c r="I3">
        <v>11</v>
      </c>
      <c r="J3">
        <v>7</v>
      </c>
      <c r="K3">
        <v>13</v>
      </c>
      <c r="L3">
        <v>9</v>
      </c>
      <c r="M3">
        <v>7</v>
      </c>
      <c r="N3">
        <v>0</v>
      </c>
      <c r="O3">
        <v>7</v>
      </c>
      <c r="P3">
        <v>8</v>
      </c>
    </row>
    <row r="4" spans="1:16" x14ac:dyDescent="0.25">
      <c r="A4">
        <v>412.30059999999997</v>
      </c>
      <c r="B4" t="s">
        <v>16</v>
      </c>
      <c r="C4">
        <v>16</v>
      </c>
      <c r="D4">
        <v>0</v>
      </c>
      <c r="E4">
        <v>16</v>
      </c>
      <c r="F4">
        <v>15</v>
      </c>
      <c r="G4">
        <v>14</v>
      </c>
      <c r="H4">
        <v>10</v>
      </c>
      <c r="I4">
        <v>3</v>
      </c>
      <c r="J4">
        <v>2</v>
      </c>
      <c r="K4">
        <v>7</v>
      </c>
      <c r="L4">
        <v>9</v>
      </c>
      <c r="M4">
        <v>9</v>
      </c>
      <c r="N4">
        <v>0</v>
      </c>
      <c r="O4">
        <v>2</v>
      </c>
      <c r="P4">
        <v>5</v>
      </c>
    </row>
    <row r="5" spans="1:16" x14ac:dyDescent="0.25">
      <c r="A5">
        <v>531.66629999999998</v>
      </c>
      <c r="B5" t="s">
        <v>16</v>
      </c>
      <c r="C5">
        <v>16</v>
      </c>
      <c r="D5">
        <v>0</v>
      </c>
      <c r="E5">
        <v>16</v>
      </c>
      <c r="F5">
        <v>15</v>
      </c>
      <c r="G5">
        <v>14</v>
      </c>
      <c r="H5">
        <v>9</v>
      </c>
      <c r="I5">
        <v>4</v>
      </c>
      <c r="J5">
        <v>3</v>
      </c>
      <c r="K5">
        <v>10</v>
      </c>
      <c r="L5">
        <v>6</v>
      </c>
      <c r="M5">
        <v>4</v>
      </c>
      <c r="N5">
        <v>0</v>
      </c>
      <c r="O5">
        <v>3</v>
      </c>
      <c r="P5">
        <v>9</v>
      </c>
    </row>
    <row r="6" spans="1:16" x14ac:dyDescent="0.25">
      <c r="A6">
        <v>305.02589999999998</v>
      </c>
      <c r="B6" t="s">
        <v>16</v>
      </c>
      <c r="C6">
        <v>16</v>
      </c>
      <c r="D6">
        <v>0</v>
      </c>
      <c r="E6">
        <v>16</v>
      </c>
      <c r="F6">
        <v>15</v>
      </c>
      <c r="G6">
        <v>13</v>
      </c>
      <c r="H6">
        <v>9</v>
      </c>
      <c r="I6">
        <v>2</v>
      </c>
      <c r="J6">
        <v>2</v>
      </c>
      <c r="K6">
        <v>12</v>
      </c>
      <c r="L6">
        <v>4</v>
      </c>
      <c r="M6">
        <v>7</v>
      </c>
      <c r="N6">
        <v>0</v>
      </c>
      <c r="O6">
        <v>2</v>
      </c>
      <c r="P6">
        <v>7</v>
      </c>
    </row>
    <row r="7" spans="1:16" x14ac:dyDescent="0.25">
      <c r="A7">
        <v>363.08499999999998</v>
      </c>
      <c r="B7" t="s">
        <v>16</v>
      </c>
      <c r="C7">
        <v>13</v>
      </c>
      <c r="D7">
        <v>0</v>
      </c>
      <c r="E7">
        <v>13</v>
      </c>
      <c r="F7">
        <v>12</v>
      </c>
      <c r="G7">
        <v>12</v>
      </c>
      <c r="H7">
        <v>7</v>
      </c>
      <c r="I7">
        <v>3</v>
      </c>
      <c r="J7">
        <v>3</v>
      </c>
      <c r="K7">
        <v>6</v>
      </c>
      <c r="L7">
        <v>7</v>
      </c>
      <c r="M7">
        <v>5</v>
      </c>
      <c r="N7">
        <v>0</v>
      </c>
      <c r="O7">
        <v>3</v>
      </c>
      <c r="P7">
        <v>5</v>
      </c>
    </row>
    <row r="8" spans="1:16" x14ac:dyDescent="0.25">
      <c r="A8">
        <v>171.66319999999999</v>
      </c>
      <c r="B8" t="s">
        <v>16</v>
      </c>
      <c r="C8">
        <v>10</v>
      </c>
      <c r="D8">
        <v>0</v>
      </c>
      <c r="E8">
        <v>10</v>
      </c>
      <c r="F8">
        <v>7</v>
      </c>
      <c r="G8">
        <v>4</v>
      </c>
      <c r="H8">
        <v>3</v>
      </c>
      <c r="I8">
        <v>0</v>
      </c>
      <c r="J8">
        <v>0</v>
      </c>
      <c r="K8">
        <v>3</v>
      </c>
      <c r="L8">
        <v>7</v>
      </c>
      <c r="M8">
        <v>3</v>
      </c>
      <c r="N8">
        <v>0</v>
      </c>
      <c r="O8">
        <v>0</v>
      </c>
      <c r="P8">
        <v>7</v>
      </c>
    </row>
    <row r="9" spans="1:16" x14ac:dyDescent="0.25">
      <c r="A9">
        <v>1011.77</v>
      </c>
      <c r="B9" t="s">
        <v>16</v>
      </c>
      <c r="C9">
        <v>595</v>
      </c>
      <c r="D9">
        <v>241</v>
      </c>
      <c r="E9">
        <v>595</v>
      </c>
      <c r="F9">
        <v>536</v>
      </c>
      <c r="G9">
        <v>466</v>
      </c>
      <c r="H9">
        <v>179</v>
      </c>
      <c r="I9">
        <v>142</v>
      </c>
      <c r="J9">
        <v>89</v>
      </c>
      <c r="K9">
        <v>285</v>
      </c>
      <c r="L9">
        <v>310</v>
      </c>
      <c r="M9">
        <v>105</v>
      </c>
      <c r="N9">
        <v>137</v>
      </c>
      <c r="O9">
        <v>87</v>
      </c>
      <c r="P9">
        <v>10</v>
      </c>
    </row>
    <row r="10" spans="1:16" x14ac:dyDescent="0.25">
      <c r="A10">
        <v>308.03109999999998</v>
      </c>
      <c r="B10" t="s">
        <v>16</v>
      </c>
      <c r="C10">
        <v>13</v>
      </c>
      <c r="D10">
        <v>0</v>
      </c>
      <c r="E10">
        <v>13</v>
      </c>
      <c r="F10">
        <v>12</v>
      </c>
      <c r="G10">
        <v>11</v>
      </c>
      <c r="H10">
        <v>7</v>
      </c>
      <c r="I10">
        <v>3</v>
      </c>
      <c r="J10">
        <v>3</v>
      </c>
      <c r="K10">
        <v>11</v>
      </c>
      <c r="L10">
        <v>2</v>
      </c>
      <c r="M10">
        <v>5</v>
      </c>
      <c r="N10">
        <v>1</v>
      </c>
      <c r="O10">
        <v>3</v>
      </c>
      <c r="P10">
        <v>4</v>
      </c>
    </row>
    <row r="11" spans="1:16" x14ac:dyDescent="0.25">
      <c r="A11">
        <v>303.08879999999999</v>
      </c>
      <c r="B11" t="s">
        <v>16</v>
      </c>
      <c r="C11">
        <v>10</v>
      </c>
      <c r="D11">
        <v>0</v>
      </c>
      <c r="E11">
        <v>10</v>
      </c>
      <c r="F11">
        <v>9</v>
      </c>
      <c r="G11">
        <v>8</v>
      </c>
      <c r="H11">
        <v>8</v>
      </c>
      <c r="I11">
        <v>2</v>
      </c>
      <c r="J11">
        <v>2</v>
      </c>
      <c r="K11">
        <v>7</v>
      </c>
      <c r="L11">
        <v>3</v>
      </c>
      <c r="M11">
        <v>4</v>
      </c>
      <c r="N11">
        <v>1</v>
      </c>
      <c r="O11">
        <v>2</v>
      </c>
      <c r="P11">
        <v>3</v>
      </c>
    </row>
    <row r="18" spans="1:21" ht="15" customHeight="1" x14ac:dyDescent="0.25">
      <c r="B18" s="39" t="s">
        <v>38</v>
      </c>
      <c r="C18" s="40"/>
      <c r="D18" s="41"/>
      <c r="E18" s="42" t="s">
        <v>22</v>
      </c>
      <c r="F18" s="43"/>
      <c r="G18" s="43"/>
      <c r="H18" s="43"/>
      <c r="I18" s="43"/>
      <c r="J18" s="44"/>
      <c r="K18" s="42" t="s">
        <v>39</v>
      </c>
      <c r="L18" s="44"/>
      <c r="M18" s="42" t="s">
        <v>23</v>
      </c>
      <c r="N18" s="43"/>
      <c r="O18" s="43"/>
      <c r="P18" s="44"/>
      <c r="Q18" s="45" t="s">
        <v>40</v>
      </c>
      <c r="S18" s="38" t="s">
        <v>41</v>
      </c>
      <c r="T18" s="38"/>
      <c r="U18" s="38"/>
    </row>
    <row r="19" spans="1:21" x14ac:dyDescent="0.25">
      <c r="A19" s="2"/>
      <c r="B19" s="6" t="s">
        <v>42</v>
      </c>
      <c r="C19" s="7" t="s">
        <v>30</v>
      </c>
      <c r="D19" s="8" t="s">
        <v>31</v>
      </c>
      <c r="E19" s="6" t="s">
        <v>43</v>
      </c>
      <c r="F19" s="7" t="s">
        <v>25</v>
      </c>
      <c r="G19" s="7" t="s">
        <v>26</v>
      </c>
      <c r="H19" s="7" t="s">
        <v>27</v>
      </c>
      <c r="I19" s="7" t="s">
        <v>28</v>
      </c>
      <c r="J19" s="8" t="s">
        <v>29</v>
      </c>
      <c r="K19" s="6" t="s">
        <v>44</v>
      </c>
      <c r="L19" s="8" t="s">
        <v>45</v>
      </c>
      <c r="M19" s="6" t="s">
        <v>32</v>
      </c>
      <c r="N19" s="7" t="s">
        <v>33</v>
      </c>
      <c r="O19" s="7" t="s">
        <v>34</v>
      </c>
      <c r="P19" s="8" t="s">
        <v>35</v>
      </c>
      <c r="Q19" s="46"/>
      <c r="S19" s="38"/>
      <c r="T19" s="38"/>
      <c r="U19" s="38"/>
    </row>
    <row r="20" spans="1:21" x14ac:dyDescent="0.25">
      <c r="A20" s="9" t="s">
        <v>46</v>
      </c>
      <c r="B20" s="10">
        <f>COUNT(A2:A16)</f>
        <v>10</v>
      </c>
      <c r="C20" s="10">
        <f>SUM(C2:C16)</f>
        <v>730</v>
      </c>
      <c r="D20" s="35">
        <f>C20-COUNT(A2:A16)*6</f>
        <v>670</v>
      </c>
      <c r="E20" s="12">
        <f t="shared" ref="E20:J20" si="0">SUM(E2:E16)</f>
        <v>730</v>
      </c>
      <c r="F20" s="10">
        <f t="shared" si="0"/>
        <v>662</v>
      </c>
      <c r="G20" s="10">
        <f t="shared" si="0"/>
        <v>579</v>
      </c>
      <c r="H20" s="10">
        <f t="shared" si="0"/>
        <v>259</v>
      </c>
      <c r="I20" s="10">
        <f t="shared" si="0"/>
        <v>175</v>
      </c>
      <c r="J20" s="13">
        <f t="shared" si="0"/>
        <v>113</v>
      </c>
      <c r="K20" s="12">
        <f>SUM($K$2:$K$16)</f>
        <v>364</v>
      </c>
      <c r="L20" s="13">
        <f>SUM($L$2:$L$16)</f>
        <v>366</v>
      </c>
      <c r="M20" s="12">
        <f>SUM(M2:M16)</f>
        <v>157</v>
      </c>
      <c r="N20" s="10">
        <f>SUM(N2:N16)</f>
        <v>141</v>
      </c>
      <c r="O20" s="10">
        <f>SUM(O2:O16)</f>
        <v>111</v>
      </c>
      <c r="P20" s="13">
        <f>SUM(P2:P16)</f>
        <v>65</v>
      </c>
      <c r="Q20" s="14">
        <f>SUM(M20:P20)</f>
        <v>474</v>
      </c>
      <c r="S20" s="38"/>
      <c r="T20" s="38"/>
      <c r="U20" s="38"/>
    </row>
    <row r="21" spans="1:21" x14ac:dyDescent="0.25">
      <c r="A21" s="15" t="s">
        <v>36</v>
      </c>
      <c r="B21" s="10">
        <f>COUNTIF(D2:D16,"=0")</f>
        <v>9</v>
      </c>
      <c r="C21" s="10">
        <f>SUMIFS(C2:C16,D2:D16,"=0")</f>
        <v>135</v>
      </c>
      <c r="D21" s="16">
        <f>SUMIFS(C2:C16,D2:D16,"=0") - COUNTIFS(D2:D16,"=0")*6</f>
        <v>81</v>
      </c>
      <c r="E21" s="12">
        <f t="shared" ref="E21:J21" si="1">SUMIFS(E2:E16,$D$2:$D$16,"=0")</f>
        <v>135</v>
      </c>
      <c r="F21" s="10">
        <f t="shared" si="1"/>
        <v>126</v>
      </c>
      <c r="G21" s="10">
        <f t="shared" si="1"/>
        <v>113</v>
      </c>
      <c r="H21" s="10">
        <f t="shared" si="1"/>
        <v>80</v>
      </c>
      <c r="I21" s="10">
        <f t="shared" si="1"/>
        <v>33</v>
      </c>
      <c r="J21" s="13">
        <f t="shared" si="1"/>
        <v>24</v>
      </c>
      <c r="K21" s="12">
        <f>SUMIFS($K$2:$K$16,$D$2:$D$16,"=0")</f>
        <v>79</v>
      </c>
      <c r="L21" s="13">
        <f>SUMIFS($L$2:$L$16,$D$2:$D$16,"=0")</f>
        <v>56</v>
      </c>
      <c r="M21" s="12">
        <f>SUMIFS(M2:M16,$D$2:$D$16,"=0")</f>
        <v>52</v>
      </c>
      <c r="N21" s="10">
        <f>SUMIFS(N2:N16,$D$2:$D$16,"=0")</f>
        <v>4</v>
      </c>
      <c r="O21" s="10">
        <f>SUMIFS(O2:O16,$D$2:$D$16,"=0")</f>
        <v>24</v>
      </c>
      <c r="P21" s="13">
        <f>SUMIFS(P2:P16,$D$2:$D$16,"=0")</f>
        <v>55</v>
      </c>
      <c r="Q21" s="14">
        <f t="shared" ref="Q21:Q22" si="2">SUM(M21:P21)</f>
        <v>135</v>
      </c>
      <c r="S21" s="38"/>
      <c r="T21" s="38"/>
      <c r="U21" s="38"/>
    </row>
    <row r="22" spans="1:21" x14ac:dyDescent="0.25">
      <c r="A22" s="8" t="s">
        <v>37</v>
      </c>
      <c r="B22" s="17">
        <f>COUNTIF(D2:D16,"&gt;0")</f>
        <v>1</v>
      </c>
      <c r="C22" s="17">
        <f>SUMIFS(C2:C16,D2:D16,"&gt;0")</f>
        <v>595</v>
      </c>
      <c r="D22" s="18">
        <f>SUMIFS(C2:C16,D2:D16,"=0") - COUNTIFS(D2:D16,"&gt;0")*6</f>
        <v>129</v>
      </c>
      <c r="E22" s="19">
        <f t="shared" ref="E22:J22" si="3">SUMIFS(E2:E16,$D$2:$D$16,"&gt;0")</f>
        <v>595</v>
      </c>
      <c r="F22" s="17">
        <f t="shared" si="3"/>
        <v>536</v>
      </c>
      <c r="G22" s="17">
        <f t="shared" si="3"/>
        <v>466</v>
      </c>
      <c r="H22" s="17">
        <f t="shared" si="3"/>
        <v>179</v>
      </c>
      <c r="I22" s="17">
        <f t="shared" si="3"/>
        <v>142</v>
      </c>
      <c r="J22" s="20">
        <f t="shared" si="3"/>
        <v>89</v>
      </c>
      <c r="K22" s="19">
        <f>SUMIFS($K$2:$K$16,$D$2:$D$16,"&gt;0")</f>
        <v>285</v>
      </c>
      <c r="L22" s="20">
        <f>SUMIFS($L$2:$L$16,$D$2:$D$16,"&gt;0")</f>
        <v>310</v>
      </c>
      <c r="M22" s="19">
        <f>SUMIFS(M2:M16,$D$2:$D$16,"&gt;0")</f>
        <v>105</v>
      </c>
      <c r="N22" s="17">
        <f>SUMIFS(N2:N16,$D$2:$D$16,"&gt;0")</f>
        <v>137</v>
      </c>
      <c r="O22" s="17">
        <f>SUMIFS(O2:O16,$D$2:$D$16,"&gt;0")</f>
        <v>87</v>
      </c>
      <c r="P22" s="20">
        <f>SUMIFS(P2:P16,$D$2:$D$16,"&gt;0")</f>
        <v>10</v>
      </c>
      <c r="Q22" s="36">
        <f t="shared" si="2"/>
        <v>339</v>
      </c>
      <c r="S22" s="38"/>
      <c r="T22" s="38"/>
      <c r="U22" s="38"/>
    </row>
    <row r="23" spans="1:21" x14ac:dyDescent="0.25">
      <c r="A23" s="15" t="s">
        <v>46</v>
      </c>
      <c r="B23" s="22" t="s">
        <v>47</v>
      </c>
      <c r="C23" s="23" t="s">
        <v>47</v>
      </c>
      <c r="D23" s="34" t="s">
        <v>47</v>
      </c>
      <c r="E23" s="23" t="s">
        <v>47</v>
      </c>
      <c r="F23" s="23">
        <f>IF(OR($B21 = 0,$B22=0), "-",F20/$C$20)</f>
        <v>0.9068493150684932</v>
      </c>
      <c r="G23" s="23">
        <f>IF(OR($B21 = 0,$B22=0), "-",G20/$C$20)</f>
        <v>0.79315068493150687</v>
      </c>
      <c r="H23" s="23">
        <f>IF(OR($B21 = 0,$B22=0), "-",H20/$C$20)</f>
        <v>0.35479452054794519</v>
      </c>
      <c r="I23" s="23">
        <f>IF(OR($B21 = 0,$B22=0), "-",I20/$C$20)</f>
        <v>0.23972602739726026</v>
      </c>
      <c r="J23" s="23">
        <f>IF(OR($B21 = 0,$B22=0), "-",J20/$C$20)</f>
        <v>0.15479452054794521</v>
      </c>
      <c r="K23" s="25">
        <f>IF(OR($B21=0,$B22=0),"-",K20/$C20)</f>
        <v>0.49863013698630138</v>
      </c>
      <c r="L23" s="26">
        <f>IF(OR($B21=0,$B22=0),"-",L20/$C20)</f>
        <v>0.50136986301369868</v>
      </c>
      <c r="M23" s="25">
        <f>IF(OR($B21=0,$B22=0),"-",M20 / $Q$20)</f>
        <v>0.33122362869198313</v>
      </c>
      <c r="N23" s="23">
        <f>IF(OR($B21=0,$B22=0),"-",N20 / $Q$20)</f>
        <v>0.29746835443037972</v>
      </c>
      <c r="O23" s="23">
        <f>IF(OR($B21=0,$B22=0),"-",O20 / $Q$20)</f>
        <v>0.23417721518987342</v>
      </c>
      <c r="P23" s="26">
        <f>IF(OR($B21=0,$B22=0),"-",P20 / $Q$20)</f>
        <v>0.1371308016877637</v>
      </c>
      <c r="Q23" s="27">
        <f>IF(OR(B21=0,B22=0),"-",Q20/C20)</f>
        <v>0.64931506849315068</v>
      </c>
      <c r="S23" s="38"/>
      <c r="T23" s="38"/>
      <c r="U23" s="38"/>
    </row>
    <row r="24" spans="1:21" x14ac:dyDescent="0.25">
      <c r="A24" s="15" t="s">
        <v>36</v>
      </c>
      <c r="B24" s="22">
        <f>B21/B20</f>
        <v>0.9</v>
      </c>
      <c r="C24" s="22" t="s">
        <v>47</v>
      </c>
      <c r="D24" s="13" t="s">
        <v>47</v>
      </c>
      <c r="E24" s="22" t="s">
        <v>47</v>
      </c>
      <c r="F24" s="22">
        <f t="shared" ref="F24:J25" si="4">IF($B21 = 0, "-",F21/$C21)</f>
        <v>0.93333333333333335</v>
      </c>
      <c r="G24" s="22">
        <f t="shared" si="4"/>
        <v>0.83703703703703702</v>
      </c>
      <c r="H24" s="22">
        <f t="shared" si="4"/>
        <v>0.59259259259259256</v>
      </c>
      <c r="I24" s="22">
        <f t="shared" si="4"/>
        <v>0.24444444444444444</v>
      </c>
      <c r="J24" s="22">
        <f t="shared" si="4"/>
        <v>0.17777777777777778</v>
      </c>
      <c r="K24" s="28">
        <f>IF($B21 = 0, "-", K21/$C21)</f>
        <v>0.58518518518518514</v>
      </c>
      <c r="L24" s="29">
        <f>IF($B21 = 0, "-", L21/$C21)</f>
        <v>0.4148148148148148</v>
      </c>
      <c r="M24" s="28">
        <f>IF($B21=0, "-",M21 / $Q21)</f>
        <v>0.38518518518518519</v>
      </c>
      <c r="N24" s="22">
        <f>IF($B21=0, "-",N21 / $Q21)</f>
        <v>2.9629629629629631E-2</v>
      </c>
      <c r="O24" s="22">
        <f>IF($B21=0, "-",O21 / $Q21)</f>
        <v>0.17777777777777778</v>
      </c>
      <c r="P24" s="29">
        <f>IF($B21=0, "-",P21 / $Q21)</f>
        <v>0.40740740740740738</v>
      </c>
      <c r="Q24" s="27">
        <f>IF(B21=0,"-",Q21/C21)</f>
        <v>1</v>
      </c>
      <c r="S24" s="38"/>
      <c r="T24" s="38"/>
      <c r="U24" s="38"/>
    </row>
    <row r="25" spans="1:21" x14ac:dyDescent="0.25">
      <c r="A25" s="8" t="s">
        <v>37</v>
      </c>
      <c r="B25" s="30">
        <f>IF(B22 = 0, "-",B22/B20)</f>
        <v>0.1</v>
      </c>
      <c r="C25" s="30" t="s">
        <v>47</v>
      </c>
      <c r="D25" s="20" t="s">
        <v>47</v>
      </c>
      <c r="E25" s="30" t="s">
        <v>47</v>
      </c>
      <c r="F25" s="30">
        <f t="shared" si="4"/>
        <v>0.9008403361344538</v>
      </c>
      <c r="G25" s="30">
        <f t="shared" si="4"/>
        <v>0.78319327731092436</v>
      </c>
      <c r="H25" s="30">
        <f t="shared" si="4"/>
        <v>0.30084033613445377</v>
      </c>
      <c r="I25" s="30">
        <f t="shared" si="4"/>
        <v>0.23865546218487396</v>
      </c>
      <c r="J25" s="30">
        <f t="shared" si="4"/>
        <v>0.14957983193277311</v>
      </c>
      <c r="K25" s="31">
        <f>IF($B22 = 0, "-", K22/$C22)</f>
        <v>0.47899159663865548</v>
      </c>
      <c r="L25" s="32">
        <f>IF($B22 = 0, "-", L22/$C22)</f>
        <v>0.52100840336134457</v>
      </c>
      <c r="M25" s="31">
        <f>IF($B22 = 0, "-", M22 / $Q22)</f>
        <v>0.30973451327433627</v>
      </c>
      <c r="N25" s="30">
        <f>IF($B22 = 0, "-", N22 / $Q22)</f>
        <v>0.40412979351032446</v>
      </c>
      <c r="O25" s="30">
        <f>IF($B22 = 0, "-", O22 / $Q22)</f>
        <v>0.25663716814159293</v>
      </c>
      <c r="P25" s="32">
        <f>IF($B22 = 0, "-", P22 / $Q22)</f>
        <v>2.9498525073746312E-2</v>
      </c>
      <c r="Q25" s="33">
        <f>IF($B22 = 0, "-", Q22 / $C22)</f>
        <v>0.56974789915966384</v>
      </c>
      <c r="S25" s="38"/>
      <c r="T25" s="38"/>
      <c r="U25" s="38"/>
    </row>
  </sheetData>
  <mergeCells count="6">
    <mergeCell ref="S18:U25"/>
    <mergeCell ref="B18:D18"/>
    <mergeCell ref="E18:J18"/>
    <mergeCell ref="K18:L18"/>
    <mergeCell ref="M18:P18"/>
    <mergeCell ref="Q18:Q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25"/>
  <sheetViews>
    <sheetView zoomScale="115" zoomScaleNormal="115" workbookViewId="0">
      <selection activeCell="O14" sqref="O14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7.140625" bestFit="1" customWidth="1"/>
    <col min="4" max="4" width="5.28515625" bestFit="1" customWidth="1"/>
    <col min="5" max="5" width="13.85546875" bestFit="1" customWidth="1"/>
    <col min="6" max="6" width="15.5703125" bestFit="1" customWidth="1"/>
    <col min="7" max="7" width="19.42578125" bestFit="1" customWidth="1"/>
    <col min="8" max="8" width="12.7109375" bestFit="1" customWidth="1"/>
    <col min="9" max="9" width="18.28515625" bestFit="1" customWidth="1"/>
    <col min="10" max="10" width="12.85546875" bestFit="1" customWidth="1"/>
    <col min="11" max="11" width="14.5703125" bestFit="1" customWidth="1"/>
    <col min="12" max="12" width="12.5703125" bestFit="1" customWidth="1"/>
    <col min="13" max="13" width="11" bestFit="1" customWidth="1"/>
    <col min="14" max="14" width="12.5703125" bestFit="1" customWidth="1"/>
    <col min="15" max="15" width="9.42578125" bestFit="1" customWidth="1"/>
    <col min="16" max="16" width="14.140625" bestFit="1" customWidth="1"/>
    <col min="17" max="17" width="1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1627.26</v>
      </c>
      <c r="B2" t="s">
        <v>17</v>
      </c>
      <c r="C2">
        <v>21</v>
      </c>
      <c r="D2">
        <v>0</v>
      </c>
      <c r="E2">
        <v>21</v>
      </c>
      <c r="F2">
        <v>19</v>
      </c>
      <c r="G2">
        <v>18</v>
      </c>
      <c r="H2">
        <v>18</v>
      </c>
      <c r="I2">
        <v>18</v>
      </c>
      <c r="J2">
        <v>17</v>
      </c>
      <c r="K2">
        <v>9</v>
      </c>
      <c r="L2">
        <v>12</v>
      </c>
      <c r="M2">
        <v>2</v>
      </c>
      <c r="N2">
        <v>0</v>
      </c>
      <c r="O2">
        <v>17</v>
      </c>
      <c r="P2">
        <v>2</v>
      </c>
    </row>
    <row r="3" spans="1:16" x14ac:dyDescent="0.25">
      <c r="A3">
        <v>614.87639999999999</v>
      </c>
      <c r="B3" t="s">
        <v>17</v>
      </c>
      <c r="C3">
        <v>12</v>
      </c>
      <c r="D3">
        <v>1</v>
      </c>
      <c r="E3">
        <v>12</v>
      </c>
      <c r="F3">
        <v>11</v>
      </c>
      <c r="G3">
        <v>10</v>
      </c>
      <c r="H3">
        <v>7</v>
      </c>
      <c r="I3">
        <v>6</v>
      </c>
      <c r="J3">
        <v>5</v>
      </c>
      <c r="K3">
        <v>4</v>
      </c>
      <c r="L3">
        <v>8</v>
      </c>
      <c r="M3">
        <v>5</v>
      </c>
      <c r="N3">
        <v>0</v>
      </c>
      <c r="O3">
        <v>5</v>
      </c>
      <c r="P3">
        <v>1</v>
      </c>
    </row>
    <row r="4" spans="1:16" x14ac:dyDescent="0.25">
      <c r="A4">
        <v>713.04049999999995</v>
      </c>
      <c r="B4" t="s">
        <v>17</v>
      </c>
      <c r="C4">
        <v>12</v>
      </c>
      <c r="D4">
        <v>0</v>
      </c>
      <c r="E4">
        <v>12</v>
      </c>
      <c r="F4">
        <v>10</v>
      </c>
      <c r="G4">
        <v>10</v>
      </c>
      <c r="H4">
        <v>6</v>
      </c>
      <c r="I4">
        <v>5</v>
      </c>
      <c r="J4">
        <v>4</v>
      </c>
      <c r="K4">
        <v>6</v>
      </c>
      <c r="L4">
        <v>6</v>
      </c>
      <c r="M4">
        <v>3</v>
      </c>
      <c r="N4">
        <v>1</v>
      </c>
      <c r="O4">
        <v>4</v>
      </c>
      <c r="P4">
        <v>4</v>
      </c>
    </row>
    <row r="5" spans="1:16" x14ac:dyDescent="0.25">
      <c r="A5">
        <v>494.07170000000002</v>
      </c>
      <c r="B5" t="s">
        <v>17</v>
      </c>
      <c r="C5">
        <v>10</v>
      </c>
      <c r="D5">
        <v>0</v>
      </c>
      <c r="E5">
        <v>10</v>
      </c>
      <c r="F5">
        <v>9</v>
      </c>
      <c r="G5">
        <v>9</v>
      </c>
      <c r="H5">
        <v>5</v>
      </c>
      <c r="I5">
        <v>4</v>
      </c>
      <c r="J5">
        <v>4</v>
      </c>
      <c r="K5">
        <v>8</v>
      </c>
      <c r="L5">
        <v>2</v>
      </c>
      <c r="M5">
        <v>2</v>
      </c>
      <c r="N5">
        <v>0</v>
      </c>
      <c r="O5">
        <v>4</v>
      </c>
      <c r="P5">
        <v>4</v>
      </c>
    </row>
    <row r="6" spans="1:16" x14ac:dyDescent="0.25">
      <c r="A6">
        <v>881.97829999999999</v>
      </c>
      <c r="B6" t="s">
        <v>17</v>
      </c>
      <c r="C6">
        <v>13</v>
      </c>
      <c r="D6">
        <v>0</v>
      </c>
      <c r="E6">
        <v>13</v>
      </c>
      <c r="F6">
        <v>10</v>
      </c>
      <c r="G6">
        <v>9</v>
      </c>
      <c r="H6">
        <v>8</v>
      </c>
      <c r="I6">
        <v>7</v>
      </c>
      <c r="J6">
        <v>6</v>
      </c>
      <c r="K6">
        <v>6</v>
      </c>
      <c r="L6">
        <v>7</v>
      </c>
      <c r="M6">
        <v>1</v>
      </c>
      <c r="N6">
        <v>0</v>
      </c>
      <c r="O6">
        <v>6</v>
      </c>
      <c r="P6">
        <v>6</v>
      </c>
    </row>
    <row r="7" spans="1:16" x14ac:dyDescent="0.25">
      <c r="A7">
        <v>1272.298</v>
      </c>
      <c r="B7" t="s">
        <v>17</v>
      </c>
      <c r="C7">
        <v>19</v>
      </c>
      <c r="D7">
        <v>0</v>
      </c>
      <c r="E7">
        <v>19</v>
      </c>
      <c r="F7">
        <v>18</v>
      </c>
      <c r="G7">
        <v>16</v>
      </c>
      <c r="H7">
        <v>14</v>
      </c>
      <c r="I7">
        <v>14</v>
      </c>
      <c r="J7">
        <v>14</v>
      </c>
      <c r="K7">
        <v>7</v>
      </c>
      <c r="L7">
        <v>12</v>
      </c>
      <c r="M7">
        <v>4</v>
      </c>
      <c r="N7">
        <v>0</v>
      </c>
      <c r="O7">
        <v>14</v>
      </c>
      <c r="P7">
        <v>1</v>
      </c>
    </row>
    <row r="8" spans="1:16" x14ac:dyDescent="0.25">
      <c r="A8">
        <v>617.30830000000003</v>
      </c>
      <c r="B8" t="s">
        <v>17</v>
      </c>
      <c r="C8">
        <v>12</v>
      </c>
      <c r="D8">
        <v>0</v>
      </c>
      <c r="E8">
        <v>12</v>
      </c>
      <c r="F8">
        <v>12</v>
      </c>
      <c r="G8">
        <v>10</v>
      </c>
      <c r="H8">
        <v>5</v>
      </c>
      <c r="I8">
        <v>4</v>
      </c>
      <c r="J8">
        <v>4</v>
      </c>
      <c r="K8">
        <v>6</v>
      </c>
      <c r="L8">
        <v>6</v>
      </c>
      <c r="M8">
        <v>6</v>
      </c>
      <c r="N8">
        <v>0</v>
      </c>
      <c r="O8">
        <v>4</v>
      </c>
      <c r="P8">
        <v>2</v>
      </c>
    </row>
    <row r="9" spans="1:16" x14ac:dyDescent="0.25">
      <c r="A9">
        <v>894.56979999999999</v>
      </c>
      <c r="B9" t="s">
        <v>17</v>
      </c>
      <c r="C9">
        <v>11</v>
      </c>
      <c r="D9">
        <v>0</v>
      </c>
      <c r="E9">
        <v>11</v>
      </c>
      <c r="F9">
        <v>9</v>
      </c>
      <c r="G9">
        <v>9</v>
      </c>
      <c r="H9">
        <v>7</v>
      </c>
      <c r="I9">
        <v>7</v>
      </c>
      <c r="J9">
        <v>7</v>
      </c>
      <c r="K9">
        <v>5</v>
      </c>
      <c r="L9">
        <v>6</v>
      </c>
      <c r="M9">
        <v>1</v>
      </c>
      <c r="N9">
        <v>0</v>
      </c>
      <c r="O9">
        <v>7</v>
      </c>
      <c r="P9">
        <v>3</v>
      </c>
    </row>
    <row r="10" spans="1:16" x14ac:dyDescent="0.25">
      <c r="A10">
        <v>859.96939999999995</v>
      </c>
      <c r="B10" t="s">
        <v>17</v>
      </c>
      <c r="C10">
        <v>11</v>
      </c>
      <c r="D10">
        <v>0</v>
      </c>
      <c r="E10">
        <v>11</v>
      </c>
      <c r="F10">
        <v>9</v>
      </c>
      <c r="G10">
        <v>9</v>
      </c>
      <c r="H10">
        <v>5</v>
      </c>
      <c r="I10">
        <v>4</v>
      </c>
      <c r="J10">
        <v>3</v>
      </c>
      <c r="K10">
        <v>5</v>
      </c>
      <c r="L10">
        <v>6</v>
      </c>
      <c r="M10">
        <v>4</v>
      </c>
      <c r="N10">
        <v>0</v>
      </c>
      <c r="O10">
        <v>3</v>
      </c>
      <c r="P10">
        <v>4</v>
      </c>
    </row>
    <row r="11" spans="1:16" x14ac:dyDescent="0.25">
      <c r="A11">
        <v>489.0299</v>
      </c>
      <c r="B11" t="s">
        <v>17</v>
      </c>
      <c r="C11">
        <v>10</v>
      </c>
      <c r="D11">
        <v>0</v>
      </c>
      <c r="E11">
        <v>10</v>
      </c>
      <c r="F11">
        <v>8</v>
      </c>
      <c r="G11">
        <v>8</v>
      </c>
      <c r="H11">
        <v>6</v>
      </c>
      <c r="I11">
        <v>5</v>
      </c>
      <c r="J11">
        <v>2</v>
      </c>
      <c r="K11">
        <v>3</v>
      </c>
      <c r="L11">
        <v>7</v>
      </c>
      <c r="M11">
        <v>3</v>
      </c>
      <c r="N11">
        <v>0</v>
      </c>
      <c r="O11">
        <v>2</v>
      </c>
      <c r="P11">
        <v>5</v>
      </c>
    </row>
    <row r="18" spans="1:21" x14ac:dyDescent="0.25">
      <c r="B18" s="39" t="s">
        <v>38</v>
      </c>
      <c r="C18" s="40"/>
      <c r="D18" s="41"/>
      <c r="E18" s="42" t="s">
        <v>22</v>
      </c>
      <c r="F18" s="43"/>
      <c r="G18" s="43"/>
      <c r="H18" s="43"/>
      <c r="I18" s="43"/>
      <c r="J18" s="44"/>
      <c r="K18" s="42" t="s">
        <v>39</v>
      </c>
      <c r="L18" s="44"/>
      <c r="M18" s="42" t="s">
        <v>23</v>
      </c>
      <c r="N18" s="43"/>
      <c r="O18" s="43"/>
      <c r="P18" s="44"/>
      <c r="Q18" s="45" t="s">
        <v>40</v>
      </c>
      <c r="S18" s="38" t="s">
        <v>41</v>
      </c>
      <c r="T18" s="38"/>
      <c r="U18" s="38"/>
    </row>
    <row r="19" spans="1:21" x14ac:dyDescent="0.25">
      <c r="A19" s="2"/>
      <c r="B19" s="6" t="s">
        <v>42</v>
      </c>
      <c r="C19" s="7" t="s">
        <v>30</v>
      </c>
      <c r="D19" s="8" t="s">
        <v>31</v>
      </c>
      <c r="E19" s="6" t="s">
        <v>43</v>
      </c>
      <c r="F19" s="7" t="s">
        <v>25</v>
      </c>
      <c r="G19" s="7" t="s">
        <v>26</v>
      </c>
      <c r="H19" s="7" t="s">
        <v>27</v>
      </c>
      <c r="I19" s="7" t="s">
        <v>28</v>
      </c>
      <c r="J19" s="8" t="s">
        <v>29</v>
      </c>
      <c r="K19" s="6" t="s">
        <v>44</v>
      </c>
      <c r="L19" s="8" t="s">
        <v>45</v>
      </c>
      <c r="M19" s="6" t="s">
        <v>32</v>
      </c>
      <c r="N19" s="7" t="s">
        <v>33</v>
      </c>
      <c r="O19" s="7" t="s">
        <v>34</v>
      </c>
      <c r="P19" s="8" t="s">
        <v>35</v>
      </c>
      <c r="Q19" s="46"/>
      <c r="S19" s="38"/>
      <c r="T19" s="38"/>
      <c r="U19" s="38"/>
    </row>
    <row r="20" spans="1:21" x14ac:dyDescent="0.25">
      <c r="A20" s="9" t="s">
        <v>46</v>
      </c>
      <c r="B20" s="10">
        <f>COUNT(A2:A16)</f>
        <v>10</v>
      </c>
      <c r="C20" s="10">
        <f>SUM(C2:C16)</f>
        <v>131</v>
      </c>
      <c r="D20" s="11">
        <f>C20-COUNT(A2:A16)*6</f>
        <v>71</v>
      </c>
      <c r="E20" s="12">
        <f t="shared" ref="E20:J20" si="0">SUM(E2:E16)</f>
        <v>131</v>
      </c>
      <c r="F20" s="10">
        <f t="shared" si="0"/>
        <v>115</v>
      </c>
      <c r="G20" s="10">
        <f t="shared" si="0"/>
        <v>108</v>
      </c>
      <c r="H20" s="10">
        <f t="shared" si="0"/>
        <v>81</v>
      </c>
      <c r="I20" s="10">
        <f t="shared" si="0"/>
        <v>74</v>
      </c>
      <c r="J20" s="13">
        <f t="shared" si="0"/>
        <v>66</v>
      </c>
      <c r="K20" s="12">
        <f>SUM($K$2:$K$16)</f>
        <v>59</v>
      </c>
      <c r="L20" s="13">
        <f>SUM($L$2:$L$16)</f>
        <v>72</v>
      </c>
      <c r="M20" s="12">
        <f>SUM(M2:M16)</f>
        <v>31</v>
      </c>
      <c r="N20" s="10">
        <f>SUM(N2:N16)</f>
        <v>1</v>
      </c>
      <c r="O20" s="10">
        <f>SUM(O2:O16)</f>
        <v>66</v>
      </c>
      <c r="P20" s="13">
        <f>SUM(P2:P16)</f>
        <v>32</v>
      </c>
      <c r="Q20" s="14">
        <f>SUM(M20:P20)</f>
        <v>130</v>
      </c>
      <c r="S20" s="38"/>
      <c r="T20" s="38"/>
      <c r="U20" s="38"/>
    </row>
    <row r="21" spans="1:21" x14ac:dyDescent="0.25">
      <c r="A21" s="15" t="s">
        <v>36</v>
      </c>
      <c r="B21" s="10">
        <f>COUNTIF(D2:D16,"=0")</f>
        <v>9</v>
      </c>
      <c r="C21" s="10">
        <f>SUMIFS(C2:C16,D2:D16,"=0")</f>
        <v>119</v>
      </c>
      <c r="D21" s="16">
        <f>SUMIFS(C2:C16,D2:D16,"=0") - COUNTIFS(D2:D16,"=0")*6</f>
        <v>65</v>
      </c>
      <c r="E21" s="12">
        <f t="shared" ref="E21:J21" si="1">SUMIFS(E2:E16,$D$2:$D$16,"=0")</f>
        <v>119</v>
      </c>
      <c r="F21" s="10">
        <f t="shared" si="1"/>
        <v>104</v>
      </c>
      <c r="G21" s="10">
        <f t="shared" si="1"/>
        <v>98</v>
      </c>
      <c r="H21" s="10">
        <f t="shared" si="1"/>
        <v>74</v>
      </c>
      <c r="I21" s="10">
        <f t="shared" si="1"/>
        <v>68</v>
      </c>
      <c r="J21" s="13">
        <f t="shared" si="1"/>
        <v>61</v>
      </c>
      <c r="K21" s="12">
        <f>SUMIFS($K$2:$K$16,$D$2:$D$16,"=0")</f>
        <v>55</v>
      </c>
      <c r="L21" s="13">
        <f>SUMIFS($L$2:$L$16,$D$2:$D$16,"=0")</f>
        <v>64</v>
      </c>
      <c r="M21" s="12">
        <f>SUMIFS(M2:M16,$D$2:$D$16,"=0")</f>
        <v>26</v>
      </c>
      <c r="N21" s="10">
        <f>SUMIFS(N2:N16,$D$2:$D$16,"=0")</f>
        <v>1</v>
      </c>
      <c r="O21" s="10">
        <f>SUMIFS(O2:O16,$D$2:$D$16,"=0")</f>
        <v>61</v>
      </c>
      <c r="P21" s="13">
        <f>SUMIFS(P2:P16,$D$2:$D$16,"=0")</f>
        <v>31</v>
      </c>
      <c r="Q21" s="14">
        <f t="shared" ref="Q21:Q22" si="2">SUM(M21:P21)</f>
        <v>119</v>
      </c>
      <c r="S21" s="38"/>
      <c r="T21" s="38"/>
      <c r="U21" s="38"/>
    </row>
    <row r="22" spans="1:21" x14ac:dyDescent="0.25">
      <c r="A22" s="8" t="s">
        <v>37</v>
      </c>
      <c r="B22" s="17">
        <f>COUNTIF(D2:D16,"&gt;0")</f>
        <v>1</v>
      </c>
      <c r="C22" s="17">
        <f>SUMIFS(C2:C16,D2:D16,"&gt;0")</f>
        <v>12</v>
      </c>
      <c r="D22" s="18">
        <f>SUMIFS(C2:C16,D2:D16,"=0") - COUNTIFS(D2:D16,"&gt;0")*6</f>
        <v>113</v>
      </c>
      <c r="E22" s="19">
        <f t="shared" ref="E22:J22" si="3">SUMIFS(E2:E16,$D$2:$D$16,"&gt;0")</f>
        <v>12</v>
      </c>
      <c r="F22" s="17">
        <f t="shared" si="3"/>
        <v>11</v>
      </c>
      <c r="G22" s="17">
        <f t="shared" si="3"/>
        <v>10</v>
      </c>
      <c r="H22" s="17">
        <f t="shared" si="3"/>
        <v>7</v>
      </c>
      <c r="I22" s="17">
        <f t="shared" si="3"/>
        <v>6</v>
      </c>
      <c r="J22" s="20">
        <f t="shared" si="3"/>
        <v>5</v>
      </c>
      <c r="K22" s="19">
        <f>SUMIFS($K$2:$K$16,$D$2:$D$16,"&gt;0")</f>
        <v>4</v>
      </c>
      <c r="L22" s="20">
        <f>SUMIFS($L$2:$L$16,$D$2:$D$16,"&gt;0")</f>
        <v>8</v>
      </c>
      <c r="M22" s="19">
        <f>SUMIFS(M2:M16,$D$2:$D$16,"&gt;0")</f>
        <v>5</v>
      </c>
      <c r="N22" s="17">
        <f>SUMIFS(N2:N16,$D$2:$D$16,"&gt;0")</f>
        <v>0</v>
      </c>
      <c r="O22" s="17">
        <f>SUMIFS(O2:O16,$D$2:$D$16,"&gt;0")</f>
        <v>5</v>
      </c>
      <c r="P22" s="20">
        <f>SUMIFS(P2:P16,$D$2:$D$16,"&gt;0")</f>
        <v>1</v>
      </c>
      <c r="Q22" s="21">
        <f t="shared" si="2"/>
        <v>11</v>
      </c>
      <c r="S22" s="38"/>
      <c r="T22" s="38"/>
      <c r="U22" s="38"/>
    </row>
    <row r="23" spans="1:21" x14ac:dyDescent="0.25">
      <c r="A23" s="15" t="s">
        <v>46</v>
      </c>
      <c r="B23" s="22" t="s">
        <v>47</v>
      </c>
      <c r="C23" s="23" t="s">
        <v>47</v>
      </c>
      <c r="D23" s="24" t="s">
        <v>47</v>
      </c>
      <c r="E23" s="23" t="s">
        <v>47</v>
      </c>
      <c r="F23" s="23">
        <f>IF(OR($B21 = 0,$B22=0), "-",F20/$C$20)</f>
        <v>0.87786259541984735</v>
      </c>
      <c r="G23" s="23">
        <f>IF(OR($B21 = 0,$B22=0), "-",G20/$C$20)</f>
        <v>0.82442748091603058</v>
      </c>
      <c r="H23" s="23">
        <f>IF(OR($B21 = 0,$B22=0), "-",H20/$C$20)</f>
        <v>0.61832061068702293</v>
      </c>
      <c r="I23" s="23">
        <f>IF(OR($B21 = 0,$B22=0), "-",I20/$C$20)</f>
        <v>0.56488549618320616</v>
      </c>
      <c r="J23" s="23">
        <f>IF(OR($B21 = 0,$B22=0), "-",J20/$C$20)</f>
        <v>0.50381679389312972</v>
      </c>
      <c r="K23" s="25">
        <f>IF(OR($B21=0,$B22=0),"-",K20/$C20)</f>
        <v>0.45038167938931295</v>
      </c>
      <c r="L23" s="26">
        <f>IF(OR($B21=0,$B22=0),"-",L20/$C20)</f>
        <v>0.54961832061068705</v>
      </c>
      <c r="M23" s="25">
        <f>IF(OR($B21=0,$B22=0),"-",M20 / $Q$20)</f>
        <v>0.23846153846153847</v>
      </c>
      <c r="N23" s="23">
        <f>IF(OR($B21=0,$B22=0),"-",N20 / $Q$20)</f>
        <v>7.6923076923076927E-3</v>
      </c>
      <c r="O23" s="23">
        <f>IF(OR($B21=0,$B22=0),"-",O20 / $Q$20)</f>
        <v>0.50769230769230766</v>
      </c>
      <c r="P23" s="26">
        <f>IF(OR($B21=0,$B22=0),"-",P20 / $Q$20)</f>
        <v>0.24615384615384617</v>
      </c>
      <c r="Q23" s="27">
        <f>IF(OR(B21=0,B22=0),"-",Q20/C20)</f>
        <v>0.99236641221374045</v>
      </c>
      <c r="S23" s="38"/>
      <c r="T23" s="38"/>
      <c r="U23" s="38"/>
    </row>
    <row r="24" spans="1:21" x14ac:dyDescent="0.25">
      <c r="A24" s="15" t="s">
        <v>36</v>
      </c>
      <c r="B24" s="22">
        <f>B21/B20</f>
        <v>0.9</v>
      </c>
      <c r="C24" s="22" t="s">
        <v>47</v>
      </c>
      <c r="D24" s="13" t="s">
        <v>47</v>
      </c>
      <c r="E24" s="22" t="s">
        <v>47</v>
      </c>
      <c r="F24" s="22">
        <f t="shared" ref="F24:J25" si="4">IF($B21 = 0, "-",F21/$C21)</f>
        <v>0.87394957983193278</v>
      </c>
      <c r="G24" s="22">
        <f t="shared" si="4"/>
        <v>0.82352941176470584</v>
      </c>
      <c r="H24" s="22">
        <f t="shared" si="4"/>
        <v>0.62184873949579833</v>
      </c>
      <c r="I24" s="22">
        <f t="shared" si="4"/>
        <v>0.5714285714285714</v>
      </c>
      <c r="J24" s="22">
        <f t="shared" si="4"/>
        <v>0.51260504201680668</v>
      </c>
      <c r="K24" s="28">
        <f>IF($B21 = 0, "-", K21/$C21)</f>
        <v>0.46218487394957986</v>
      </c>
      <c r="L24" s="29">
        <f>IF($B21 = 0, "-", L21/$C21)</f>
        <v>0.53781512605042014</v>
      </c>
      <c r="M24" s="28">
        <f>IF($B21=0, "-",M21 / $Q21)</f>
        <v>0.21848739495798319</v>
      </c>
      <c r="N24" s="22">
        <f>IF($B21=0, "-",N21 / $Q21)</f>
        <v>8.4033613445378148E-3</v>
      </c>
      <c r="O24" s="22">
        <f>IF($B21=0, "-",O21 / $Q21)</f>
        <v>0.51260504201680668</v>
      </c>
      <c r="P24" s="29">
        <f>IF($B21=0, "-",P21 / $Q21)</f>
        <v>0.26050420168067229</v>
      </c>
      <c r="Q24" s="27">
        <f>IF(B21=0,"-",Q21/C21)</f>
        <v>1</v>
      </c>
      <c r="S24" s="38"/>
      <c r="T24" s="38"/>
      <c r="U24" s="38"/>
    </row>
    <row r="25" spans="1:21" x14ac:dyDescent="0.25">
      <c r="A25" s="8" t="s">
        <v>37</v>
      </c>
      <c r="B25" s="30">
        <f>IF(B22 = 0, "-",B22/B20)</f>
        <v>0.1</v>
      </c>
      <c r="C25" s="30" t="s">
        <v>47</v>
      </c>
      <c r="D25" s="20" t="s">
        <v>47</v>
      </c>
      <c r="E25" s="30" t="s">
        <v>47</v>
      </c>
      <c r="F25" s="30">
        <f t="shared" si="4"/>
        <v>0.91666666666666663</v>
      </c>
      <c r="G25" s="30">
        <f t="shared" si="4"/>
        <v>0.83333333333333337</v>
      </c>
      <c r="H25" s="30">
        <f t="shared" si="4"/>
        <v>0.58333333333333337</v>
      </c>
      <c r="I25" s="30">
        <f t="shared" si="4"/>
        <v>0.5</v>
      </c>
      <c r="J25" s="30">
        <f t="shared" si="4"/>
        <v>0.41666666666666669</v>
      </c>
      <c r="K25" s="31">
        <f>IF($B22 = 0, "-", K22/$C22)</f>
        <v>0.33333333333333331</v>
      </c>
      <c r="L25" s="32">
        <f>IF($B22 = 0, "-", L22/$C22)</f>
        <v>0.66666666666666663</v>
      </c>
      <c r="M25" s="31">
        <f>IF($B22 = 0, "-", M22 / $Q22)</f>
        <v>0.45454545454545453</v>
      </c>
      <c r="N25" s="30">
        <f>IF($B22 = 0, "-", N22 / $Q22)</f>
        <v>0</v>
      </c>
      <c r="O25" s="30">
        <f>IF($B22 = 0, "-", O22 / $Q22)</f>
        <v>0.45454545454545453</v>
      </c>
      <c r="P25" s="32">
        <f>IF($B22 = 0, "-", P22 / $Q22)</f>
        <v>9.0909090909090912E-2</v>
      </c>
      <c r="Q25" s="33">
        <f>IF($B22 = 0, "-", Q22 / $C22)</f>
        <v>0.91666666666666663</v>
      </c>
      <c r="S25" s="38"/>
      <c r="T25" s="38"/>
      <c r="U25" s="38"/>
    </row>
  </sheetData>
  <mergeCells count="6">
    <mergeCell ref="S18:U25"/>
    <mergeCell ref="B18:D18"/>
    <mergeCell ref="E18:J18"/>
    <mergeCell ref="K18:L18"/>
    <mergeCell ref="M18:P18"/>
    <mergeCell ref="Q18:Q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25"/>
  <sheetViews>
    <sheetView zoomScale="115" zoomScaleNormal="115" workbookViewId="0"/>
  </sheetViews>
  <sheetFormatPr defaultRowHeight="15" x14ac:dyDescent="0.25"/>
  <cols>
    <col min="1" max="1" width="16.140625" bestFit="1" customWidth="1"/>
    <col min="2" max="2" width="12.140625" bestFit="1" customWidth="1"/>
    <col min="3" max="3" width="7.140625" bestFit="1" customWidth="1"/>
    <col min="4" max="4" width="5.28515625" bestFit="1" customWidth="1"/>
    <col min="5" max="5" width="13.85546875" bestFit="1" customWidth="1"/>
    <col min="6" max="6" width="15.5703125" bestFit="1" customWidth="1"/>
    <col min="7" max="7" width="19.42578125" bestFit="1" customWidth="1"/>
    <col min="8" max="8" width="12.7109375" bestFit="1" customWidth="1"/>
    <col min="9" max="9" width="18.28515625" bestFit="1" customWidth="1"/>
    <col min="10" max="10" width="12.85546875" bestFit="1" customWidth="1"/>
    <col min="11" max="11" width="14.5703125" bestFit="1" customWidth="1"/>
    <col min="12" max="12" width="12.5703125" bestFit="1" customWidth="1"/>
    <col min="13" max="13" width="11" bestFit="1" customWidth="1"/>
    <col min="14" max="14" width="12.5703125" bestFit="1" customWidth="1"/>
    <col min="15" max="15" width="9.42578125" bestFit="1" customWidth="1"/>
    <col min="16" max="16" width="14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315.74299999999999</v>
      </c>
      <c r="B2" t="s">
        <v>18</v>
      </c>
      <c r="C2">
        <v>6</v>
      </c>
      <c r="D2">
        <v>0</v>
      </c>
      <c r="E2">
        <v>6</v>
      </c>
      <c r="F2">
        <v>6</v>
      </c>
      <c r="G2">
        <v>6</v>
      </c>
      <c r="H2">
        <v>6</v>
      </c>
      <c r="I2">
        <v>1</v>
      </c>
      <c r="J2">
        <v>0</v>
      </c>
      <c r="K2">
        <v>2</v>
      </c>
      <c r="L2">
        <v>4</v>
      </c>
      <c r="M2">
        <v>0</v>
      </c>
      <c r="N2">
        <v>6</v>
      </c>
      <c r="O2">
        <v>0</v>
      </c>
      <c r="P2">
        <v>0</v>
      </c>
    </row>
    <row r="3" spans="1:16" x14ac:dyDescent="0.25">
      <c r="A3">
        <v>285.35739999999998</v>
      </c>
      <c r="B3" t="s">
        <v>18</v>
      </c>
      <c r="C3">
        <v>6</v>
      </c>
      <c r="D3">
        <v>0</v>
      </c>
      <c r="E3">
        <v>6</v>
      </c>
      <c r="F3">
        <v>5</v>
      </c>
      <c r="G3">
        <v>4</v>
      </c>
      <c r="H3">
        <v>4</v>
      </c>
      <c r="I3">
        <v>2</v>
      </c>
      <c r="J3">
        <v>0</v>
      </c>
      <c r="K3">
        <v>4</v>
      </c>
      <c r="L3">
        <v>2</v>
      </c>
      <c r="M3">
        <v>0</v>
      </c>
      <c r="N3">
        <v>4</v>
      </c>
      <c r="O3">
        <v>0</v>
      </c>
      <c r="P3">
        <v>2</v>
      </c>
    </row>
    <row r="4" spans="1:16" x14ac:dyDescent="0.25">
      <c r="A4">
        <v>416.03190000000001</v>
      </c>
      <c r="B4" t="s">
        <v>18</v>
      </c>
      <c r="C4">
        <v>6</v>
      </c>
      <c r="D4">
        <v>0</v>
      </c>
      <c r="E4">
        <v>6</v>
      </c>
      <c r="F4">
        <v>6</v>
      </c>
      <c r="G4">
        <v>6</v>
      </c>
      <c r="H4">
        <v>6</v>
      </c>
      <c r="I4">
        <v>2</v>
      </c>
      <c r="J4">
        <v>2</v>
      </c>
      <c r="K4">
        <v>2</v>
      </c>
      <c r="L4">
        <v>4</v>
      </c>
      <c r="M4">
        <v>0</v>
      </c>
      <c r="N4">
        <v>4</v>
      </c>
      <c r="O4">
        <v>2</v>
      </c>
      <c r="P4">
        <v>0</v>
      </c>
    </row>
    <row r="5" spans="1:16" x14ac:dyDescent="0.25">
      <c r="A5">
        <v>281.41050000000001</v>
      </c>
      <c r="B5" t="s">
        <v>18</v>
      </c>
      <c r="C5">
        <v>6</v>
      </c>
      <c r="D5">
        <v>0</v>
      </c>
      <c r="E5">
        <v>6</v>
      </c>
      <c r="F5">
        <v>6</v>
      </c>
      <c r="G5">
        <v>6</v>
      </c>
      <c r="H5">
        <v>6</v>
      </c>
      <c r="I5">
        <v>1</v>
      </c>
      <c r="J5">
        <v>0</v>
      </c>
      <c r="K5">
        <v>4</v>
      </c>
      <c r="L5">
        <v>2</v>
      </c>
      <c r="M5">
        <v>1</v>
      </c>
      <c r="N5">
        <v>4</v>
      </c>
      <c r="O5">
        <v>0</v>
      </c>
      <c r="P5">
        <v>1</v>
      </c>
    </row>
    <row r="6" spans="1:16" x14ac:dyDescent="0.25">
      <c r="A6">
        <v>487.69810000000001</v>
      </c>
      <c r="B6" t="s">
        <v>18</v>
      </c>
      <c r="C6">
        <v>7</v>
      </c>
      <c r="D6">
        <v>0</v>
      </c>
      <c r="E6">
        <v>7</v>
      </c>
      <c r="F6">
        <v>7</v>
      </c>
      <c r="G6">
        <v>7</v>
      </c>
      <c r="H6">
        <v>6</v>
      </c>
      <c r="I6">
        <v>3</v>
      </c>
      <c r="J6">
        <v>2</v>
      </c>
      <c r="K6">
        <v>3</v>
      </c>
      <c r="L6">
        <v>4</v>
      </c>
      <c r="M6">
        <v>1</v>
      </c>
      <c r="N6">
        <v>3</v>
      </c>
      <c r="O6">
        <v>2</v>
      </c>
      <c r="P6">
        <v>1</v>
      </c>
    </row>
    <row r="7" spans="1:16" x14ac:dyDescent="0.25">
      <c r="A7">
        <v>415.00850000000003</v>
      </c>
      <c r="B7" t="s">
        <v>18</v>
      </c>
      <c r="C7">
        <v>6</v>
      </c>
      <c r="D7">
        <v>0</v>
      </c>
      <c r="E7">
        <v>6</v>
      </c>
      <c r="F7">
        <v>5</v>
      </c>
      <c r="G7">
        <v>5</v>
      </c>
      <c r="H7">
        <v>4</v>
      </c>
      <c r="I7">
        <v>2</v>
      </c>
      <c r="J7">
        <v>2</v>
      </c>
      <c r="K7">
        <v>5</v>
      </c>
      <c r="L7">
        <v>1</v>
      </c>
      <c r="M7">
        <v>1</v>
      </c>
      <c r="N7">
        <v>1</v>
      </c>
      <c r="O7">
        <v>2</v>
      </c>
      <c r="P7">
        <v>2</v>
      </c>
    </row>
    <row r="8" spans="1:16" x14ac:dyDescent="0.25">
      <c r="A8">
        <v>364.72539999999998</v>
      </c>
      <c r="B8" t="s">
        <v>18</v>
      </c>
      <c r="C8">
        <v>6</v>
      </c>
      <c r="D8">
        <v>0</v>
      </c>
      <c r="E8">
        <v>6</v>
      </c>
      <c r="F8">
        <v>4</v>
      </c>
      <c r="G8">
        <v>4</v>
      </c>
      <c r="H8">
        <v>4</v>
      </c>
      <c r="I8">
        <v>2</v>
      </c>
      <c r="J8">
        <v>0</v>
      </c>
      <c r="K8">
        <v>4</v>
      </c>
      <c r="L8">
        <v>2</v>
      </c>
      <c r="M8">
        <v>1</v>
      </c>
      <c r="N8">
        <v>2</v>
      </c>
      <c r="O8">
        <v>0</v>
      </c>
      <c r="P8">
        <v>3</v>
      </c>
    </row>
    <row r="9" spans="1:16" x14ac:dyDescent="0.25">
      <c r="A9">
        <v>415.12819999999999</v>
      </c>
      <c r="B9" t="s">
        <v>18</v>
      </c>
      <c r="C9">
        <v>6</v>
      </c>
      <c r="D9">
        <v>0</v>
      </c>
      <c r="E9">
        <v>6</v>
      </c>
      <c r="F9">
        <v>6</v>
      </c>
      <c r="G9">
        <v>6</v>
      </c>
      <c r="H9">
        <v>5</v>
      </c>
      <c r="I9">
        <v>1</v>
      </c>
      <c r="J9">
        <v>1</v>
      </c>
      <c r="K9">
        <v>4</v>
      </c>
      <c r="L9">
        <v>2</v>
      </c>
      <c r="M9">
        <v>0</v>
      </c>
      <c r="N9">
        <v>4</v>
      </c>
      <c r="O9">
        <v>1</v>
      </c>
      <c r="P9">
        <v>1</v>
      </c>
    </row>
    <row r="10" spans="1:16" x14ac:dyDescent="0.25">
      <c r="A10">
        <v>419.05959999999999</v>
      </c>
      <c r="B10" t="s">
        <v>18</v>
      </c>
      <c r="C10">
        <v>6</v>
      </c>
      <c r="D10">
        <v>0</v>
      </c>
      <c r="E10">
        <v>6</v>
      </c>
      <c r="F10">
        <v>5</v>
      </c>
      <c r="G10">
        <v>5</v>
      </c>
      <c r="H10">
        <v>5</v>
      </c>
      <c r="I10">
        <v>1</v>
      </c>
      <c r="J10">
        <v>1</v>
      </c>
      <c r="K10">
        <v>2</v>
      </c>
      <c r="L10">
        <v>4</v>
      </c>
      <c r="M10">
        <v>1</v>
      </c>
      <c r="N10">
        <v>3</v>
      </c>
      <c r="O10">
        <v>1</v>
      </c>
      <c r="P10">
        <v>1</v>
      </c>
    </row>
    <row r="11" spans="1:16" x14ac:dyDescent="0.25">
      <c r="A11">
        <v>200.98650000000001</v>
      </c>
      <c r="B11" t="s">
        <v>18</v>
      </c>
      <c r="C11">
        <v>6</v>
      </c>
      <c r="D11">
        <v>0</v>
      </c>
      <c r="E11">
        <v>6</v>
      </c>
      <c r="F11">
        <v>5</v>
      </c>
      <c r="G11">
        <v>5</v>
      </c>
      <c r="H11">
        <v>5</v>
      </c>
      <c r="I11">
        <v>0</v>
      </c>
      <c r="J11">
        <v>0</v>
      </c>
      <c r="K11">
        <v>3</v>
      </c>
      <c r="L11">
        <v>3</v>
      </c>
      <c r="M11">
        <v>2</v>
      </c>
      <c r="N11">
        <v>3</v>
      </c>
      <c r="O11">
        <v>0</v>
      </c>
      <c r="P11">
        <v>1</v>
      </c>
    </row>
    <row r="18" spans="1:21" x14ac:dyDescent="0.25">
      <c r="B18" s="39" t="s">
        <v>38</v>
      </c>
      <c r="C18" s="40"/>
      <c r="D18" s="41"/>
      <c r="E18" s="42" t="s">
        <v>22</v>
      </c>
      <c r="F18" s="43"/>
      <c r="G18" s="43"/>
      <c r="H18" s="43"/>
      <c r="I18" s="43"/>
      <c r="J18" s="44"/>
      <c r="K18" s="42" t="s">
        <v>39</v>
      </c>
      <c r="L18" s="44"/>
      <c r="M18" s="42" t="s">
        <v>23</v>
      </c>
      <c r="N18" s="43"/>
      <c r="O18" s="43"/>
      <c r="P18" s="44"/>
      <c r="Q18" s="45" t="s">
        <v>40</v>
      </c>
      <c r="S18" s="38" t="s">
        <v>41</v>
      </c>
      <c r="T18" s="38"/>
      <c r="U18" s="38"/>
    </row>
    <row r="19" spans="1:21" x14ac:dyDescent="0.25">
      <c r="A19" s="2"/>
      <c r="B19" s="6" t="s">
        <v>42</v>
      </c>
      <c r="C19" s="7" t="s">
        <v>30</v>
      </c>
      <c r="D19" s="8" t="s">
        <v>31</v>
      </c>
      <c r="E19" s="6" t="s">
        <v>43</v>
      </c>
      <c r="F19" s="7" t="s">
        <v>25</v>
      </c>
      <c r="G19" s="7" t="s">
        <v>26</v>
      </c>
      <c r="H19" s="7" t="s">
        <v>27</v>
      </c>
      <c r="I19" s="7" t="s">
        <v>28</v>
      </c>
      <c r="J19" s="8" t="s">
        <v>29</v>
      </c>
      <c r="K19" s="6" t="s">
        <v>44</v>
      </c>
      <c r="L19" s="8" t="s">
        <v>45</v>
      </c>
      <c r="M19" s="6" t="s">
        <v>32</v>
      </c>
      <c r="N19" s="7" t="s">
        <v>33</v>
      </c>
      <c r="O19" s="7" t="s">
        <v>34</v>
      </c>
      <c r="P19" s="8" t="s">
        <v>35</v>
      </c>
      <c r="Q19" s="46"/>
      <c r="S19" s="38"/>
      <c r="T19" s="38"/>
      <c r="U19" s="38"/>
    </row>
    <row r="20" spans="1:21" x14ac:dyDescent="0.25">
      <c r="A20" s="9" t="s">
        <v>46</v>
      </c>
      <c r="B20" s="10">
        <f>COUNT(A2:A16)</f>
        <v>10</v>
      </c>
      <c r="C20" s="10">
        <f>SUM(C2:C16)</f>
        <v>61</v>
      </c>
      <c r="D20" s="11">
        <f>C20-COUNT(A2:A16)*6</f>
        <v>1</v>
      </c>
      <c r="E20" s="12">
        <f t="shared" ref="E20:J20" si="0">SUM(E2:E16)</f>
        <v>61</v>
      </c>
      <c r="F20" s="10">
        <f t="shared" si="0"/>
        <v>55</v>
      </c>
      <c r="G20" s="10">
        <f t="shared" si="0"/>
        <v>54</v>
      </c>
      <c r="H20" s="10">
        <f t="shared" si="0"/>
        <v>51</v>
      </c>
      <c r="I20" s="10">
        <f t="shared" si="0"/>
        <v>15</v>
      </c>
      <c r="J20" s="13">
        <f t="shared" si="0"/>
        <v>8</v>
      </c>
      <c r="K20" s="12">
        <f>SUM($K$2:$K$16)</f>
        <v>33</v>
      </c>
      <c r="L20" s="13">
        <f>SUM($L$2:$L$16)</f>
        <v>28</v>
      </c>
      <c r="M20" s="12">
        <f>SUM(M2:M16)</f>
        <v>7</v>
      </c>
      <c r="N20" s="10">
        <f>SUM(N2:N16)</f>
        <v>34</v>
      </c>
      <c r="O20" s="10">
        <f>SUM(O2:O16)</f>
        <v>8</v>
      </c>
      <c r="P20" s="13">
        <f>SUM(P2:P16)</f>
        <v>12</v>
      </c>
      <c r="Q20" s="14">
        <f>SUM(M20:P20)</f>
        <v>61</v>
      </c>
      <c r="S20" s="38"/>
      <c r="T20" s="38"/>
      <c r="U20" s="38"/>
    </row>
    <row r="21" spans="1:21" x14ac:dyDescent="0.25">
      <c r="A21" s="15" t="s">
        <v>36</v>
      </c>
      <c r="B21" s="10">
        <f>COUNTIF(D2:D16,"=0")</f>
        <v>10</v>
      </c>
      <c r="C21" s="10">
        <f>SUMIFS(C2:C16,D2:D16,"=0")</f>
        <v>61</v>
      </c>
      <c r="D21" s="16">
        <f>SUMIFS(C2:C16,D2:D16,"=0") - COUNTIFS(D2:D16,"=0")*6</f>
        <v>1</v>
      </c>
      <c r="E21" s="12">
        <f t="shared" ref="E21:J21" si="1">SUMIFS(E2:E16,$D$2:$D$16,"=0")</f>
        <v>61</v>
      </c>
      <c r="F21" s="10">
        <f t="shared" si="1"/>
        <v>55</v>
      </c>
      <c r="G21" s="10">
        <f t="shared" si="1"/>
        <v>54</v>
      </c>
      <c r="H21" s="10">
        <f t="shared" si="1"/>
        <v>51</v>
      </c>
      <c r="I21" s="10">
        <f t="shared" si="1"/>
        <v>15</v>
      </c>
      <c r="J21" s="13">
        <f t="shared" si="1"/>
        <v>8</v>
      </c>
      <c r="K21" s="12">
        <f>SUMIFS($K$2:$K$16,$D$2:$D$16,"=0")</f>
        <v>33</v>
      </c>
      <c r="L21" s="13">
        <f>SUMIFS($L$2:$L$16,$D$2:$D$16,"=0")</f>
        <v>28</v>
      </c>
      <c r="M21" s="12">
        <f>SUMIFS(M2:M16,$D$2:$D$16,"=0")</f>
        <v>7</v>
      </c>
      <c r="N21" s="10">
        <f>SUMIFS(N2:N16,$D$2:$D$16,"=0")</f>
        <v>34</v>
      </c>
      <c r="O21" s="10">
        <f>SUMIFS(O2:O16,$D$2:$D$16,"=0")</f>
        <v>8</v>
      </c>
      <c r="P21" s="13">
        <f>SUMIFS(P2:P16,$D$2:$D$16,"=0")</f>
        <v>12</v>
      </c>
      <c r="Q21" s="14">
        <f t="shared" ref="Q21:Q22" si="2">SUM(M21:P21)</f>
        <v>61</v>
      </c>
      <c r="S21" s="38"/>
      <c r="T21" s="38"/>
      <c r="U21" s="38"/>
    </row>
    <row r="22" spans="1:21" x14ac:dyDescent="0.25">
      <c r="A22" s="8" t="s">
        <v>37</v>
      </c>
      <c r="B22" s="17">
        <f>COUNTIF(D2:D16,"&gt;0")</f>
        <v>0</v>
      </c>
      <c r="C22" s="17">
        <f>SUMIFS(C2:C16,D2:D16,"&gt;0")</f>
        <v>0</v>
      </c>
      <c r="D22" s="18">
        <f>SUMIFS(C2:C16,D2:D16,"=0") - COUNTIFS(D2:D16,"&gt;0")*6</f>
        <v>61</v>
      </c>
      <c r="E22" s="19">
        <f t="shared" ref="E22:J22" si="3">SUMIFS(E2:E16,$D$2:$D$16,"&gt;0")</f>
        <v>0</v>
      </c>
      <c r="F22" s="17">
        <f t="shared" si="3"/>
        <v>0</v>
      </c>
      <c r="G22" s="17">
        <f t="shared" si="3"/>
        <v>0</v>
      </c>
      <c r="H22" s="17">
        <f t="shared" si="3"/>
        <v>0</v>
      </c>
      <c r="I22" s="17">
        <f t="shared" si="3"/>
        <v>0</v>
      </c>
      <c r="J22" s="20">
        <f t="shared" si="3"/>
        <v>0</v>
      </c>
      <c r="K22" s="19">
        <f>SUMIFS($K$2:$K$16,$D$2:$D$16,"&gt;0")</f>
        <v>0</v>
      </c>
      <c r="L22" s="20">
        <f>SUMIFS($L$2:$L$16,$D$2:$D$16,"&gt;0")</f>
        <v>0</v>
      </c>
      <c r="M22" s="19">
        <f>SUMIFS(M2:M16,$D$2:$D$16,"&gt;0")</f>
        <v>0</v>
      </c>
      <c r="N22" s="17">
        <f>SUMIFS(N2:N16,$D$2:$D$16,"&gt;0")</f>
        <v>0</v>
      </c>
      <c r="O22" s="17">
        <f>SUMIFS(O2:O16,$D$2:$D$16,"&gt;0")</f>
        <v>0</v>
      </c>
      <c r="P22" s="20">
        <f>SUMIFS(P2:P16,$D$2:$D$16,"&gt;0")</f>
        <v>0</v>
      </c>
      <c r="Q22" s="21">
        <f t="shared" si="2"/>
        <v>0</v>
      </c>
      <c r="S22" s="38"/>
      <c r="T22" s="38"/>
      <c r="U22" s="38"/>
    </row>
    <row r="23" spans="1:21" x14ac:dyDescent="0.25">
      <c r="A23" s="15" t="s">
        <v>46</v>
      </c>
      <c r="B23" s="22" t="s">
        <v>47</v>
      </c>
      <c r="C23" s="23" t="s">
        <v>47</v>
      </c>
      <c r="D23" s="24" t="s">
        <v>47</v>
      </c>
      <c r="E23" s="23" t="s">
        <v>47</v>
      </c>
      <c r="F23" s="23" t="str">
        <f>IF(OR($B21 = 0,$B22=0), "-",F20/$C$20)</f>
        <v>-</v>
      </c>
      <c r="G23" s="23" t="str">
        <f>IF(OR($B21 = 0,$B22=0), "-",G20/$C$20)</f>
        <v>-</v>
      </c>
      <c r="H23" s="23" t="str">
        <f>IF(OR($B21 = 0,$B22=0), "-",H20/$C$20)</f>
        <v>-</v>
      </c>
      <c r="I23" s="23" t="str">
        <f>IF(OR($B21 = 0,$B22=0), "-",I20/$C$20)</f>
        <v>-</v>
      </c>
      <c r="J23" s="23" t="str">
        <f>IF(OR($B21 = 0,$B22=0), "-",J20/$C$20)</f>
        <v>-</v>
      </c>
      <c r="K23" s="25" t="str">
        <f>IF(OR($B21=0,$B22=0),"-",K20/$C20)</f>
        <v>-</v>
      </c>
      <c r="L23" s="26" t="str">
        <f>IF(OR($B21=0,$B22=0),"-",L20/$C20)</f>
        <v>-</v>
      </c>
      <c r="M23" s="25" t="str">
        <f>IF(OR($B21=0,$B22=0),"-",M20 / $Q$20)</f>
        <v>-</v>
      </c>
      <c r="N23" s="23" t="str">
        <f>IF(OR($B21=0,$B22=0),"-",N20 / $Q$20)</f>
        <v>-</v>
      </c>
      <c r="O23" s="23" t="str">
        <f>IF(OR($B21=0,$B22=0),"-",O20 / $Q$20)</f>
        <v>-</v>
      </c>
      <c r="P23" s="26" t="str">
        <f>IF(OR($B21=0,$B22=0),"-",P20 / $Q$20)</f>
        <v>-</v>
      </c>
      <c r="Q23" s="27" t="str">
        <f>IF(OR(B21=0,B22=0),"-",Q20/C20)</f>
        <v>-</v>
      </c>
      <c r="S23" s="38"/>
      <c r="T23" s="38"/>
      <c r="U23" s="38"/>
    </row>
    <row r="24" spans="1:21" x14ac:dyDescent="0.25">
      <c r="A24" s="15" t="s">
        <v>36</v>
      </c>
      <c r="B24" s="22">
        <f>B21/B20</f>
        <v>1</v>
      </c>
      <c r="C24" s="22" t="s">
        <v>47</v>
      </c>
      <c r="D24" s="13" t="s">
        <v>47</v>
      </c>
      <c r="E24" s="22" t="s">
        <v>47</v>
      </c>
      <c r="F24" s="22">
        <f t="shared" ref="F24:J25" si="4">IF($B21 = 0, "-",F21/$C21)</f>
        <v>0.90163934426229508</v>
      </c>
      <c r="G24" s="22">
        <f t="shared" si="4"/>
        <v>0.88524590163934425</v>
      </c>
      <c r="H24" s="22">
        <f t="shared" si="4"/>
        <v>0.83606557377049184</v>
      </c>
      <c r="I24" s="22">
        <f t="shared" si="4"/>
        <v>0.24590163934426229</v>
      </c>
      <c r="J24" s="22">
        <f t="shared" si="4"/>
        <v>0.13114754098360656</v>
      </c>
      <c r="K24" s="28">
        <f>IF($B21 = 0, "-", K21/$C21)</f>
        <v>0.54098360655737709</v>
      </c>
      <c r="L24" s="29">
        <f>IF($B21 = 0, "-", L21/$C21)</f>
        <v>0.45901639344262296</v>
      </c>
      <c r="M24" s="28">
        <f>IF($B21=0, "-",M21 / $Q21)</f>
        <v>0.11475409836065574</v>
      </c>
      <c r="N24" s="22">
        <f>IF($B21=0, "-",N21 / $Q21)</f>
        <v>0.55737704918032782</v>
      </c>
      <c r="O24" s="22">
        <f>IF($B21=0, "-",O21 / $Q21)</f>
        <v>0.13114754098360656</v>
      </c>
      <c r="P24" s="29">
        <f>IF($B21=0, "-",P21 / $Q21)</f>
        <v>0.19672131147540983</v>
      </c>
      <c r="Q24" s="27">
        <f>IF(B21=0,"-",Q21/C21)</f>
        <v>1</v>
      </c>
      <c r="S24" s="38"/>
      <c r="T24" s="38"/>
      <c r="U24" s="38"/>
    </row>
    <row r="25" spans="1:21" x14ac:dyDescent="0.25">
      <c r="A25" s="8" t="s">
        <v>37</v>
      </c>
      <c r="B25" s="30" t="str">
        <f>IF(B22 = 0, "-",B22/B20)</f>
        <v>-</v>
      </c>
      <c r="C25" s="30" t="s">
        <v>47</v>
      </c>
      <c r="D25" s="20" t="s">
        <v>47</v>
      </c>
      <c r="E25" s="30" t="s">
        <v>47</v>
      </c>
      <c r="F25" s="30" t="str">
        <f t="shared" si="4"/>
        <v>-</v>
      </c>
      <c r="G25" s="30" t="str">
        <f t="shared" si="4"/>
        <v>-</v>
      </c>
      <c r="H25" s="30" t="str">
        <f t="shared" si="4"/>
        <v>-</v>
      </c>
      <c r="I25" s="30" t="str">
        <f t="shared" si="4"/>
        <v>-</v>
      </c>
      <c r="J25" s="30" t="str">
        <f t="shared" si="4"/>
        <v>-</v>
      </c>
      <c r="K25" s="31" t="str">
        <f>IF($B22 = 0, "-", K22/$C22)</f>
        <v>-</v>
      </c>
      <c r="L25" s="32" t="str">
        <f>IF($B22 = 0, "-", L22/$C22)</f>
        <v>-</v>
      </c>
      <c r="M25" s="31" t="str">
        <f>IF($B22 = 0, "-", M22 / $Q22)</f>
        <v>-</v>
      </c>
      <c r="N25" s="30" t="str">
        <f>IF($B22 = 0, "-", N22 / $Q22)</f>
        <v>-</v>
      </c>
      <c r="O25" s="30" t="str">
        <f>IF($B22 = 0, "-", O22 / $Q22)</f>
        <v>-</v>
      </c>
      <c r="P25" s="32" t="str">
        <f>IF($B22 = 0, "-", P22 / $Q22)</f>
        <v>-</v>
      </c>
      <c r="Q25" s="33" t="str">
        <f>IF($B22 = 0, "-", Q22 / $C22)</f>
        <v>-</v>
      </c>
      <c r="S25" s="38"/>
      <c r="T25" s="38"/>
      <c r="U25" s="38"/>
    </row>
  </sheetData>
  <mergeCells count="6">
    <mergeCell ref="S18:U25"/>
    <mergeCell ref="B18:D18"/>
    <mergeCell ref="E18:J18"/>
    <mergeCell ref="K18:L18"/>
    <mergeCell ref="M18:P18"/>
    <mergeCell ref="Q18:Q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5"/>
  <sheetViews>
    <sheetView topLeftCell="A2" zoomScale="145" zoomScaleNormal="145" workbookViewId="0">
      <selection activeCell="A18" sqref="A18:U25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7.140625" bestFit="1" customWidth="1"/>
    <col min="4" max="4" width="5.28515625" bestFit="1" customWidth="1"/>
    <col min="5" max="5" width="13.85546875" bestFit="1" customWidth="1"/>
    <col min="6" max="6" width="15.5703125" bestFit="1" customWidth="1"/>
    <col min="7" max="7" width="19.42578125" bestFit="1" customWidth="1"/>
    <col min="8" max="8" width="12.7109375" bestFit="1" customWidth="1"/>
    <col min="9" max="9" width="18.28515625" bestFit="1" customWidth="1"/>
    <col min="10" max="10" width="12.85546875" bestFit="1" customWidth="1"/>
    <col min="11" max="11" width="14.5703125" bestFit="1" customWidth="1"/>
    <col min="12" max="12" width="12.5703125" bestFit="1" customWidth="1"/>
    <col min="13" max="13" width="11" bestFit="1" customWidth="1"/>
    <col min="14" max="14" width="12.5703125" bestFit="1" customWidth="1"/>
    <col min="15" max="15" width="9.42578125" bestFit="1" customWidth="1"/>
    <col min="16" max="16" width="14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811.2595</v>
      </c>
      <c r="B2" t="s">
        <v>19</v>
      </c>
      <c r="C2">
        <v>18</v>
      </c>
      <c r="D2">
        <v>0</v>
      </c>
      <c r="E2">
        <v>18</v>
      </c>
      <c r="F2">
        <v>18</v>
      </c>
      <c r="G2">
        <v>18</v>
      </c>
      <c r="H2">
        <v>10</v>
      </c>
      <c r="I2">
        <v>6</v>
      </c>
      <c r="J2">
        <v>6</v>
      </c>
      <c r="K2">
        <v>8</v>
      </c>
      <c r="L2">
        <v>10</v>
      </c>
      <c r="M2">
        <v>1</v>
      </c>
      <c r="N2">
        <v>11</v>
      </c>
      <c r="O2">
        <v>6</v>
      </c>
      <c r="P2">
        <v>0</v>
      </c>
    </row>
    <row r="3" spans="1:16" x14ac:dyDescent="0.25">
      <c r="A3">
        <v>420.05259999999998</v>
      </c>
      <c r="B3" t="s">
        <v>19</v>
      </c>
      <c r="C3">
        <v>8</v>
      </c>
      <c r="D3">
        <v>0</v>
      </c>
      <c r="E3">
        <v>8</v>
      </c>
      <c r="F3">
        <v>8</v>
      </c>
      <c r="G3">
        <v>8</v>
      </c>
      <c r="H3">
        <v>6</v>
      </c>
      <c r="I3">
        <v>3</v>
      </c>
      <c r="J3">
        <v>3</v>
      </c>
      <c r="K3">
        <v>4</v>
      </c>
      <c r="L3">
        <v>4</v>
      </c>
      <c r="M3">
        <v>0</v>
      </c>
      <c r="N3">
        <v>5</v>
      </c>
      <c r="O3">
        <v>3</v>
      </c>
      <c r="P3">
        <v>0</v>
      </c>
    </row>
    <row r="4" spans="1:16" x14ac:dyDescent="0.25">
      <c r="A4">
        <v>412.13440000000003</v>
      </c>
      <c r="B4" t="s">
        <v>19</v>
      </c>
      <c r="C4">
        <v>10</v>
      </c>
      <c r="D4">
        <v>0</v>
      </c>
      <c r="E4">
        <v>10</v>
      </c>
      <c r="F4">
        <v>10</v>
      </c>
      <c r="G4">
        <v>10</v>
      </c>
      <c r="H4">
        <v>6</v>
      </c>
      <c r="I4">
        <v>4</v>
      </c>
      <c r="J4">
        <v>0</v>
      </c>
      <c r="K4">
        <v>6</v>
      </c>
      <c r="L4">
        <v>4</v>
      </c>
      <c r="M4">
        <v>0</v>
      </c>
      <c r="N4">
        <v>9</v>
      </c>
      <c r="O4">
        <v>0</v>
      </c>
      <c r="P4">
        <v>1</v>
      </c>
    </row>
    <row r="5" spans="1:16" x14ac:dyDescent="0.25">
      <c r="A5">
        <v>415.0498</v>
      </c>
      <c r="B5" t="s">
        <v>19</v>
      </c>
      <c r="C5">
        <v>8</v>
      </c>
      <c r="D5">
        <v>0</v>
      </c>
      <c r="E5">
        <v>8</v>
      </c>
      <c r="F5">
        <v>8</v>
      </c>
      <c r="G5">
        <v>8</v>
      </c>
      <c r="H5">
        <v>6</v>
      </c>
      <c r="I5">
        <v>1</v>
      </c>
      <c r="J5">
        <v>1</v>
      </c>
      <c r="K5">
        <v>4</v>
      </c>
      <c r="L5">
        <v>4</v>
      </c>
      <c r="M5">
        <v>4</v>
      </c>
      <c r="N5">
        <v>3</v>
      </c>
      <c r="O5">
        <v>1</v>
      </c>
      <c r="P5">
        <v>0</v>
      </c>
    </row>
    <row r="6" spans="1:16" x14ac:dyDescent="0.25">
      <c r="A6">
        <v>416.05739999999997</v>
      </c>
      <c r="B6" t="s">
        <v>19</v>
      </c>
      <c r="C6">
        <v>6</v>
      </c>
      <c r="D6">
        <v>0</v>
      </c>
      <c r="E6">
        <v>6</v>
      </c>
      <c r="F6">
        <v>6</v>
      </c>
      <c r="G6">
        <v>6</v>
      </c>
      <c r="H6">
        <v>6</v>
      </c>
      <c r="I6">
        <v>4</v>
      </c>
      <c r="J6">
        <v>3</v>
      </c>
      <c r="K6">
        <v>2</v>
      </c>
      <c r="L6">
        <v>4</v>
      </c>
      <c r="M6">
        <v>0</v>
      </c>
      <c r="N6">
        <v>3</v>
      </c>
      <c r="O6">
        <v>3</v>
      </c>
      <c r="P6">
        <v>0</v>
      </c>
    </row>
    <row r="7" spans="1:16" x14ac:dyDescent="0.25">
      <c r="A7">
        <v>766.97569999999996</v>
      </c>
      <c r="B7" t="s">
        <v>19</v>
      </c>
      <c r="C7">
        <v>8</v>
      </c>
      <c r="D7">
        <v>0</v>
      </c>
      <c r="E7">
        <v>8</v>
      </c>
      <c r="F7">
        <v>8</v>
      </c>
      <c r="G7">
        <v>8</v>
      </c>
      <c r="H7">
        <v>8</v>
      </c>
      <c r="I7">
        <v>4</v>
      </c>
      <c r="J7">
        <v>2</v>
      </c>
      <c r="K7">
        <v>3</v>
      </c>
      <c r="L7">
        <v>5</v>
      </c>
      <c r="M7">
        <v>1</v>
      </c>
      <c r="N7">
        <v>5</v>
      </c>
      <c r="O7">
        <v>2</v>
      </c>
      <c r="P7">
        <v>0</v>
      </c>
    </row>
    <row r="8" spans="1:16" x14ac:dyDescent="0.25">
      <c r="A8">
        <v>488.06020000000001</v>
      </c>
      <c r="B8" t="s">
        <v>19</v>
      </c>
      <c r="C8">
        <v>10</v>
      </c>
      <c r="D8">
        <v>0</v>
      </c>
      <c r="E8">
        <v>10</v>
      </c>
      <c r="F8">
        <v>10</v>
      </c>
      <c r="G8">
        <v>10</v>
      </c>
      <c r="H8">
        <v>6</v>
      </c>
      <c r="I8">
        <v>4</v>
      </c>
      <c r="J8">
        <v>3</v>
      </c>
      <c r="K8">
        <v>6</v>
      </c>
      <c r="L8">
        <v>4</v>
      </c>
      <c r="M8">
        <v>2</v>
      </c>
      <c r="N8">
        <v>5</v>
      </c>
      <c r="O8">
        <v>3</v>
      </c>
      <c r="P8">
        <v>0</v>
      </c>
    </row>
    <row r="9" spans="1:16" x14ac:dyDescent="0.25">
      <c r="A9">
        <v>418.06610000000001</v>
      </c>
      <c r="B9" t="s">
        <v>19</v>
      </c>
      <c r="C9">
        <v>6</v>
      </c>
      <c r="D9">
        <v>0</v>
      </c>
      <c r="E9">
        <v>6</v>
      </c>
      <c r="F9">
        <v>6</v>
      </c>
      <c r="G9">
        <v>5</v>
      </c>
      <c r="H9">
        <v>4</v>
      </c>
      <c r="I9">
        <v>3</v>
      </c>
      <c r="J9">
        <v>3</v>
      </c>
      <c r="K9">
        <v>4</v>
      </c>
      <c r="L9">
        <v>2</v>
      </c>
      <c r="M9">
        <v>0</v>
      </c>
      <c r="N9">
        <v>1</v>
      </c>
      <c r="O9">
        <v>3</v>
      </c>
      <c r="P9">
        <v>2</v>
      </c>
    </row>
    <row r="10" spans="1:16" x14ac:dyDescent="0.25">
      <c r="A10">
        <v>417.041</v>
      </c>
      <c r="B10" t="s">
        <v>19</v>
      </c>
      <c r="C10">
        <v>6</v>
      </c>
      <c r="D10">
        <v>0</v>
      </c>
      <c r="E10">
        <v>6</v>
      </c>
      <c r="F10">
        <v>6</v>
      </c>
      <c r="G10">
        <v>6</v>
      </c>
      <c r="H10">
        <v>5</v>
      </c>
      <c r="I10">
        <v>1</v>
      </c>
      <c r="J10">
        <v>1</v>
      </c>
      <c r="K10">
        <v>3</v>
      </c>
      <c r="L10">
        <v>3</v>
      </c>
      <c r="M10">
        <v>1</v>
      </c>
      <c r="N10">
        <v>3</v>
      </c>
      <c r="O10">
        <v>1</v>
      </c>
      <c r="P10">
        <v>1</v>
      </c>
    </row>
    <row r="11" spans="1:16" x14ac:dyDescent="0.25">
      <c r="A11">
        <v>425.03530000000001</v>
      </c>
      <c r="B11" t="s">
        <v>19</v>
      </c>
      <c r="C11">
        <v>6</v>
      </c>
      <c r="D11">
        <v>0</v>
      </c>
      <c r="E11">
        <v>6</v>
      </c>
      <c r="F11">
        <v>6</v>
      </c>
      <c r="G11">
        <v>6</v>
      </c>
      <c r="H11">
        <v>5</v>
      </c>
      <c r="I11">
        <v>2</v>
      </c>
      <c r="J11">
        <v>2</v>
      </c>
      <c r="K11">
        <v>5</v>
      </c>
      <c r="L11">
        <v>1</v>
      </c>
      <c r="M11">
        <v>0</v>
      </c>
      <c r="N11">
        <v>2</v>
      </c>
      <c r="O11">
        <v>2</v>
      </c>
      <c r="P11">
        <v>2</v>
      </c>
    </row>
    <row r="18" spans="1:21" x14ac:dyDescent="0.25">
      <c r="B18" s="39" t="s">
        <v>38</v>
      </c>
      <c r="C18" s="40"/>
      <c r="D18" s="41"/>
      <c r="E18" s="42" t="s">
        <v>22</v>
      </c>
      <c r="F18" s="43"/>
      <c r="G18" s="43"/>
      <c r="H18" s="43"/>
      <c r="I18" s="43"/>
      <c r="J18" s="44"/>
      <c r="K18" s="42" t="s">
        <v>39</v>
      </c>
      <c r="L18" s="44"/>
      <c r="M18" s="42" t="s">
        <v>23</v>
      </c>
      <c r="N18" s="43"/>
      <c r="O18" s="43"/>
      <c r="P18" s="44"/>
      <c r="Q18" s="45" t="s">
        <v>40</v>
      </c>
      <c r="S18" s="38" t="s">
        <v>41</v>
      </c>
      <c r="T18" s="38"/>
      <c r="U18" s="38"/>
    </row>
    <row r="19" spans="1:21" x14ac:dyDescent="0.25">
      <c r="A19" s="2"/>
      <c r="B19" s="6" t="s">
        <v>42</v>
      </c>
      <c r="C19" s="7" t="s">
        <v>30</v>
      </c>
      <c r="D19" s="8" t="s">
        <v>31</v>
      </c>
      <c r="E19" s="6" t="s">
        <v>43</v>
      </c>
      <c r="F19" s="7" t="s">
        <v>25</v>
      </c>
      <c r="G19" s="7" t="s">
        <v>26</v>
      </c>
      <c r="H19" s="7" t="s">
        <v>27</v>
      </c>
      <c r="I19" s="7" t="s">
        <v>28</v>
      </c>
      <c r="J19" s="8" t="s">
        <v>29</v>
      </c>
      <c r="K19" s="6" t="s">
        <v>44</v>
      </c>
      <c r="L19" s="8" t="s">
        <v>45</v>
      </c>
      <c r="M19" s="6" t="s">
        <v>32</v>
      </c>
      <c r="N19" s="7" t="s">
        <v>33</v>
      </c>
      <c r="O19" s="7" t="s">
        <v>34</v>
      </c>
      <c r="P19" s="8" t="s">
        <v>35</v>
      </c>
      <c r="Q19" s="46"/>
      <c r="S19" s="38"/>
      <c r="T19" s="38"/>
      <c r="U19" s="38"/>
    </row>
    <row r="20" spans="1:21" x14ac:dyDescent="0.25">
      <c r="A20" s="9" t="s">
        <v>46</v>
      </c>
      <c r="B20" s="10">
        <f>COUNT(A2:A16)</f>
        <v>10</v>
      </c>
      <c r="C20" s="10">
        <f>SUM(C2:C16)</f>
        <v>86</v>
      </c>
      <c r="D20" s="11">
        <f>C20-COUNT(A2:A16)*6</f>
        <v>26</v>
      </c>
      <c r="E20" s="12">
        <f t="shared" ref="E20:J20" si="0">SUM(E2:E16)</f>
        <v>86</v>
      </c>
      <c r="F20" s="10">
        <f t="shared" si="0"/>
        <v>86</v>
      </c>
      <c r="G20" s="10">
        <f t="shared" si="0"/>
        <v>85</v>
      </c>
      <c r="H20" s="10">
        <f t="shared" si="0"/>
        <v>62</v>
      </c>
      <c r="I20" s="10">
        <f t="shared" si="0"/>
        <v>32</v>
      </c>
      <c r="J20" s="13">
        <f t="shared" si="0"/>
        <v>24</v>
      </c>
      <c r="K20" s="12">
        <f>SUM($K$2:$K$16)</f>
        <v>45</v>
      </c>
      <c r="L20" s="13">
        <f>SUM($L$2:$L$16)</f>
        <v>41</v>
      </c>
      <c r="M20" s="12">
        <f>SUM(M2:M16)</f>
        <v>9</v>
      </c>
      <c r="N20" s="10">
        <f>SUM(N2:N16)</f>
        <v>47</v>
      </c>
      <c r="O20" s="10">
        <f>SUM(O2:O16)</f>
        <v>24</v>
      </c>
      <c r="P20" s="13">
        <f>SUM(P2:P16)</f>
        <v>6</v>
      </c>
      <c r="Q20" s="14">
        <f>SUM(M20:P20)</f>
        <v>86</v>
      </c>
      <c r="S20" s="38"/>
      <c r="T20" s="38"/>
      <c r="U20" s="38"/>
    </row>
    <row r="21" spans="1:21" x14ac:dyDescent="0.25">
      <c r="A21" s="15" t="s">
        <v>36</v>
      </c>
      <c r="B21" s="10">
        <f>COUNTIF(D2:D16,"=0")</f>
        <v>10</v>
      </c>
      <c r="C21" s="10">
        <f>SUMIFS(C2:C16,D2:D16,"=0")</f>
        <v>86</v>
      </c>
      <c r="D21" s="16">
        <f>SUMIFS(C2:C16,D2:D16,"=0") - COUNTIFS(D2:D16,"=0")*6</f>
        <v>26</v>
      </c>
      <c r="E21" s="12">
        <f t="shared" ref="E21:J21" si="1">SUMIFS(E2:E16,$D$2:$D$16,"=0")</f>
        <v>86</v>
      </c>
      <c r="F21" s="10">
        <f t="shared" si="1"/>
        <v>86</v>
      </c>
      <c r="G21" s="10">
        <f t="shared" si="1"/>
        <v>85</v>
      </c>
      <c r="H21" s="10">
        <f t="shared" si="1"/>
        <v>62</v>
      </c>
      <c r="I21" s="10">
        <f t="shared" si="1"/>
        <v>32</v>
      </c>
      <c r="J21" s="13">
        <f t="shared" si="1"/>
        <v>24</v>
      </c>
      <c r="K21" s="12">
        <f>SUMIFS($K$2:$K$16,$D$2:$D$16,"=0")</f>
        <v>45</v>
      </c>
      <c r="L21" s="13">
        <f>SUMIFS($L$2:$L$16,$D$2:$D$16,"=0")</f>
        <v>41</v>
      </c>
      <c r="M21" s="12">
        <f>SUMIFS(M2:M16,$D$2:$D$16,"=0")</f>
        <v>9</v>
      </c>
      <c r="N21" s="10">
        <f>SUMIFS(N2:N16,$D$2:$D$16,"=0")</f>
        <v>47</v>
      </c>
      <c r="O21" s="10">
        <f>SUMIFS(O2:O16,$D$2:$D$16,"=0")</f>
        <v>24</v>
      </c>
      <c r="P21" s="13">
        <f>SUMIFS(P2:P16,$D$2:$D$16,"=0")</f>
        <v>6</v>
      </c>
      <c r="Q21" s="14">
        <f t="shared" ref="Q21:Q22" si="2">SUM(M21:P21)</f>
        <v>86</v>
      </c>
      <c r="S21" s="38"/>
      <c r="T21" s="38"/>
      <c r="U21" s="38"/>
    </row>
    <row r="22" spans="1:21" x14ac:dyDescent="0.25">
      <c r="A22" s="8" t="s">
        <v>37</v>
      </c>
      <c r="B22" s="17">
        <f>COUNTIF(D2:D16,"&gt;0")</f>
        <v>0</v>
      </c>
      <c r="C22" s="17">
        <f>SUMIFS(C2:C16,D2:D16,"&gt;0")</f>
        <v>0</v>
      </c>
      <c r="D22" s="18">
        <f>SUMIFS(C2:C16,D2:D16,"=0") - COUNTIFS(D2:D16,"&gt;0")*6</f>
        <v>86</v>
      </c>
      <c r="E22" s="19">
        <f t="shared" ref="E22:J22" si="3">SUMIFS(E2:E16,$D$2:$D$16,"&gt;0")</f>
        <v>0</v>
      </c>
      <c r="F22" s="17">
        <f t="shared" si="3"/>
        <v>0</v>
      </c>
      <c r="G22" s="17">
        <f t="shared" si="3"/>
        <v>0</v>
      </c>
      <c r="H22" s="17">
        <f t="shared" si="3"/>
        <v>0</v>
      </c>
      <c r="I22" s="17">
        <f t="shared" si="3"/>
        <v>0</v>
      </c>
      <c r="J22" s="20">
        <f t="shared" si="3"/>
        <v>0</v>
      </c>
      <c r="K22" s="19">
        <f>SUMIFS($K$2:$K$16,$D$2:$D$16,"&gt;0")</f>
        <v>0</v>
      </c>
      <c r="L22" s="20">
        <f>SUMIFS($L$2:$L$16,$D$2:$D$16,"&gt;0")</f>
        <v>0</v>
      </c>
      <c r="M22" s="19">
        <f>SUMIFS(M2:M16,$D$2:$D$16,"&gt;0")</f>
        <v>0</v>
      </c>
      <c r="N22" s="17">
        <f>SUMIFS(N2:N16,$D$2:$D$16,"&gt;0")</f>
        <v>0</v>
      </c>
      <c r="O22" s="17">
        <f>SUMIFS(O2:O16,$D$2:$D$16,"&gt;0")</f>
        <v>0</v>
      </c>
      <c r="P22" s="20">
        <f>SUMIFS(P2:P16,$D$2:$D$16,"&gt;0")</f>
        <v>0</v>
      </c>
      <c r="Q22" s="21">
        <f t="shared" si="2"/>
        <v>0</v>
      </c>
      <c r="S22" s="38"/>
      <c r="T22" s="38"/>
      <c r="U22" s="38"/>
    </row>
    <row r="23" spans="1:21" x14ac:dyDescent="0.25">
      <c r="A23" s="15" t="s">
        <v>46</v>
      </c>
      <c r="B23" s="22" t="s">
        <v>47</v>
      </c>
      <c r="C23" s="23" t="s">
        <v>47</v>
      </c>
      <c r="D23" s="24" t="s">
        <v>47</v>
      </c>
      <c r="E23" s="23" t="s">
        <v>47</v>
      </c>
      <c r="F23" s="23" t="str">
        <f>IF(OR($B21 = 0,$B22=0), "-",F20/$C$20)</f>
        <v>-</v>
      </c>
      <c r="G23" s="23" t="str">
        <f>IF(OR($B21 = 0,$B22=0), "-",G20/$C$20)</f>
        <v>-</v>
      </c>
      <c r="H23" s="23" t="str">
        <f>IF(OR($B21 = 0,$B22=0), "-",H20/$C$20)</f>
        <v>-</v>
      </c>
      <c r="I23" s="23" t="str">
        <f>IF(OR($B21 = 0,$B22=0), "-",I20/$C$20)</f>
        <v>-</v>
      </c>
      <c r="J23" s="23" t="str">
        <f>IF(OR($B21 = 0,$B22=0), "-",J20/$C$20)</f>
        <v>-</v>
      </c>
      <c r="K23" s="25" t="str">
        <f>IF(OR($B21=0,$B22=0),"-",K20/$C20)</f>
        <v>-</v>
      </c>
      <c r="L23" s="26" t="str">
        <f>IF(OR($B21=0,$B22=0),"-",L20/$C20)</f>
        <v>-</v>
      </c>
      <c r="M23" s="25" t="str">
        <f>IF(OR($B21=0,$B22=0),"-",M20 / $Q$20)</f>
        <v>-</v>
      </c>
      <c r="N23" s="23" t="str">
        <f>IF(OR($B21=0,$B22=0),"-",N20 / $Q$20)</f>
        <v>-</v>
      </c>
      <c r="O23" s="23" t="str">
        <f>IF(OR($B21=0,$B22=0),"-",O20 / $Q$20)</f>
        <v>-</v>
      </c>
      <c r="P23" s="26" t="str">
        <f>IF(OR($B21=0,$B22=0),"-",P20 / $Q$20)</f>
        <v>-</v>
      </c>
      <c r="Q23" s="27" t="str">
        <f>IF(OR(B21=0,B22=0),"-",Q20/C20)</f>
        <v>-</v>
      </c>
      <c r="S23" s="38"/>
      <c r="T23" s="38"/>
      <c r="U23" s="38"/>
    </row>
    <row r="24" spans="1:21" x14ac:dyDescent="0.25">
      <c r="A24" s="15" t="s">
        <v>36</v>
      </c>
      <c r="B24" s="22">
        <f>B21/B20</f>
        <v>1</v>
      </c>
      <c r="C24" s="22" t="s">
        <v>47</v>
      </c>
      <c r="D24" s="13" t="s">
        <v>47</v>
      </c>
      <c r="E24" s="22" t="s">
        <v>47</v>
      </c>
      <c r="F24" s="22">
        <f t="shared" ref="F24:J25" si="4">IF($B21 = 0, "-",F21/$C21)</f>
        <v>1</v>
      </c>
      <c r="G24" s="22">
        <f t="shared" si="4"/>
        <v>0.98837209302325579</v>
      </c>
      <c r="H24" s="22">
        <f t="shared" si="4"/>
        <v>0.72093023255813948</v>
      </c>
      <c r="I24" s="22">
        <f t="shared" si="4"/>
        <v>0.37209302325581395</v>
      </c>
      <c r="J24" s="22">
        <f t="shared" si="4"/>
        <v>0.27906976744186046</v>
      </c>
      <c r="K24" s="28">
        <f>IF($B21 = 0, "-", K21/$C21)</f>
        <v>0.52325581395348841</v>
      </c>
      <c r="L24" s="29">
        <f>IF($B21 = 0, "-", L21/$C21)</f>
        <v>0.47674418604651164</v>
      </c>
      <c r="M24" s="28">
        <f>IF($B21=0, "-",M21 / $Q21)</f>
        <v>0.10465116279069768</v>
      </c>
      <c r="N24" s="22">
        <f>IF($B21=0, "-",N21 / $Q21)</f>
        <v>0.54651162790697672</v>
      </c>
      <c r="O24" s="22">
        <f>IF($B21=0, "-",O21 / $Q21)</f>
        <v>0.27906976744186046</v>
      </c>
      <c r="P24" s="29">
        <f>IF($B21=0, "-",P21 / $Q21)</f>
        <v>6.9767441860465115E-2</v>
      </c>
      <c r="Q24" s="27">
        <f>IF(B21=0,"-",Q21/C21)</f>
        <v>1</v>
      </c>
      <c r="S24" s="38"/>
      <c r="T24" s="38"/>
      <c r="U24" s="38"/>
    </row>
    <row r="25" spans="1:21" x14ac:dyDescent="0.25">
      <c r="A25" s="8" t="s">
        <v>37</v>
      </c>
      <c r="B25" s="30" t="str">
        <f>IF(B22 = 0, "-",B22/B20)</f>
        <v>-</v>
      </c>
      <c r="C25" s="30" t="s">
        <v>47</v>
      </c>
      <c r="D25" s="20" t="s">
        <v>47</v>
      </c>
      <c r="E25" s="30" t="s">
        <v>47</v>
      </c>
      <c r="F25" s="30" t="str">
        <f t="shared" si="4"/>
        <v>-</v>
      </c>
      <c r="G25" s="30" t="str">
        <f t="shared" si="4"/>
        <v>-</v>
      </c>
      <c r="H25" s="30" t="str">
        <f t="shared" si="4"/>
        <v>-</v>
      </c>
      <c r="I25" s="30" t="str">
        <f t="shared" si="4"/>
        <v>-</v>
      </c>
      <c r="J25" s="30" t="str">
        <f t="shared" si="4"/>
        <v>-</v>
      </c>
      <c r="K25" s="31" t="str">
        <f>IF($B22 = 0, "-", K22/$C22)</f>
        <v>-</v>
      </c>
      <c r="L25" s="32" t="str">
        <f>IF($B22 = 0, "-", L22/$C22)</f>
        <v>-</v>
      </c>
      <c r="M25" s="31" t="str">
        <f>IF($B22 = 0, "-", M22 / $Q22)</f>
        <v>-</v>
      </c>
      <c r="N25" s="30" t="str">
        <f>IF($B22 = 0, "-", N22 / $Q22)</f>
        <v>-</v>
      </c>
      <c r="O25" s="30" t="str">
        <f>IF($B22 = 0, "-", O22 / $Q22)</f>
        <v>-</v>
      </c>
      <c r="P25" s="32" t="str">
        <f>IF($B22 = 0, "-", P22 / $Q22)</f>
        <v>-</v>
      </c>
      <c r="Q25" s="33" t="str">
        <f>IF($B22 = 0, "-", Q22 / $C22)</f>
        <v>-</v>
      </c>
      <c r="S25" s="38"/>
      <c r="T25" s="38"/>
      <c r="U25" s="38"/>
    </row>
  </sheetData>
  <mergeCells count="6">
    <mergeCell ref="S18:U25"/>
    <mergeCell ref="B18:D18"/>
    <mergeCell ref="E18:J18"/>
    <mergeCell ref="K18:L18"/>
    <mergeCell ref="M18:P18"/>
    <mergeCell ref="Q18:Q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25"/>
  <sheetViews>
    <sheetView topLeftCell="A2" zoomScale="145" zoomScaleNormal="145" workbookViewId="0">
      <selection activeCell="A18" sqref="A18:U25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7.140625" bestFit="1" customWidth="1"/>
    <col min="4" max="4" width="5.28515625" bestFit="1" customWidth="1"/>
    <col min="5" max="5" width="13.85546875" bestFit="1" customWidth="1"/>
    <col min="6" max="6" width="15.5703125" bestFit="1" customWidth="1"/>
    <col min="7" max="7" width="19.42578125" bestFit="1" customWidth="1"/>
    <col min="8" max="8" width="12.7109375" bestFit="1" customWidth="1"/>
    <col min="9" max="9" width="18.28515625" bestFit="1" customWidth="1"/>
    <col min="10" max="10" width="12.85546875" bestFit="1" customWidth="1"/>
    <col min="11" max="11" width="14.5703125" bestFit="1" customWidth="1"/>
    <col min="12" max="12" width="12.5703125" bestFit="1" customWidth="1"/>
    <col min="13" max="13" width="11" bestFit="1" customWidth="1"/>
    <col min="14" max="14" width="12.5703125" bestFit="1" customWidth="1"/>
    <col min="15" max="15" width="9.42578125" bestFit="1" customWidth="1"/>
    <col min="16" max="16" width="14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455.05270000000002</v>
      </c>
      <c r="B2" t="s">
        <v>20</v>
      </c>
      <c r="C2">
        <v>6</v>
      </c>
      <c r="D2">
        <v>0</v>
      </c>
      <c r="E2">
        <v>6</v>
      </c>
      <c r="F2">
        <v>6</v>
      </c>
      <c r="G2">
        <v>6</v>
      </c>
      <c r="H2">
        <v>6</v>
      </c>
      <c r="I2">
        <v>2</v>
      </c>
      <c r="J2">
        <v>2</v>
      </c>
      <c r="K2">
        <v>4</v>
      </c>
      <c r="L2">
        <v>2</v>
      </c>
      <c r="M2">
        <v>3</v>
      </c>
      <c r="N2">
        <v>1</v>
      </c>
      <c r="O2">
        <v>2</v>
      </c>
      <c r="P2">
        <v>0</v>
      </c>
    </row>
    <row r="3" spans="1:16" x14ac:dyDescent="0.25">
      <c r="A3">
        <v>454.0498</v>
      </c>
      <c r="B3" t="s">
        <v>20</v>
      </c>
      <c r="C3">
        <v>6</v>
      </c>
      <c r="D3">
        <v>0</v>
      </c>
      <c r="E3">
        <v>6</v>
      </c>
      <c r="F3">
        <v>6</v>
      </c>
      <c r="G3">
        <v>6</v>
      </c>
      <c r="H3">
        <v>6</v>
      </c>
      <c r="I3">
        <v>5</v>
      </c>
      <c r="J3">
        <v>5</v>
      </c>
      <c r="K3">
        <v>3</v>
      </c>
      <c r="L3">
        <v>3</v>
      </c>
      <c r="M3">
        <v>1</v>
      </c>
      <c r="N3">
        <v>0</v>
      </c>
      <c r="O3">
        <v>5</v>
      </c>
      <c r="P3">
        <v>0</v>
      </c>
    </row>
    <row r="4" spans="1:16" x14ac:dyDescent="0.25">
      <c r="A4">
        <v>458.03930000000003</v>
      </c>
      <c r="B4" t="s">
        <v>20</v>
      </c>
      <c r="C4">
        <v>6</v>
      </c>
      <c r="D4">
        <v>0</v>
      </c>
      <c r="E4">
        <v>6</v>
      </c>
      <c r="F4">
        <v>6</v>
      </c>
      <c r="G4">
        <v>6</v>
      </c>
      <c r="H4">
        <v>6</v>
      </c>
      <c r="I4">
        <v>3</v>
      </c>
      <c r="J4">
        <v>3</v>
      </c>
      <c r="K4">
        <v>3</v>
      </c>
      <c r="L4">
        <v>3</v>
      </c>
      <c r="M4">
        <v>1</v>
      </c>
      <c r="N4">
        <v>2</v>
      </c>
      <c r="O4">
        <v>3</v>
      </c>
      <c r="P4">
        <v>0</v>
      </c>
    </row>
    <row r="5" spans="1:16" x14ac:dyDescent="0.25">
      <c r="A5">
        <v>453.01339999999999</v>
      </c>
      <c r="B5" t="s">
        <v>20</v>
      </c>
      <c r="C5">
        <v>7</v>
      </c>
      <c r="D5">
        <v>0</v>
      </c>
      <c r="E5">
        <v>7</v>
      </c>
      <c r="F5">
        <v>7</v>
      </c>
      <c r="G5">
        <v>6</v>
      </c>
      <c r="H5">
        <v>6</v>
      </c>
      <c r="I5">
        <v>4</v>
      </c>
      <c r="J5">
        <v>4</v>
      </c>
      <c r="K5">
        <v>2</v>
      </c>
      <c r="L5">
        <v>5</v>
      </c>
      <c r="M5">
        <v>3</v>
      </c>
      <c r="N5">
        <v>0</v>
      </c>
      <c r="O5">
        <v>4</v>
      </c>
      <c r="P5">
        <v>0</v>
      </c>
    </row>
    <row r="6" spans="1:16" x14ac:dyDescent="0.25">
      <c r="A6">
        <v>634.2704</v>
      </c>
      <c r="B6" t="s">
        <v>20</v>
      </c>
      <c r="C6">
        <v>7</v>
      </c>
      <c r="D6">
        <v>0</v>
      </c>
      <c r="E6">
        <v>7</v>
      </c>
      <c r="F6">
        <v>7</v>
      </c>
      <c r="G6">
        <v>7</v>
      </c>
      <c r="H6">
        <v>7</v>
      </c>
      <c r="I6">
        <v>5</v>
      </c>
      <c r="J6">
        <v>4</v>
      </c>
      <c r="K6">
        <v>4</v>
      </c>
      <c r="L6">
        <v>3</v>
      </c>
      <c r="M6">
        <v>2</v>
      </c>
      <c r="N6">
        <v>1</v>
      </c>
      <c r="O6">
        <v>4</v>
      </c>
      <c r="P6">
        <v>0</v>
      </c>
    </row>
    <row r="7" spans="1:16" x14ac:dyDescent="0.25">
      <c r="A7">
        <v>454.03300000000002</v>
      </c>
      <c r="B7" t="s">
        <v>20</v>
      </c>
      <c r="C7">
        <v>7</v>
      </c>
      <c r="D7">
        <v>0</v>
      </c>
      <c r="E7">
        <v>7</v>
      </c>
      <c r="F7">
        <v>7</v>
      </c>
      <c r="G7">
        <v>6</v>
      </c>
      <c r="H7">
        <v>6</v>
      </c>
      <c r="I7">
        <v>2</v>
      </c>
      <c r="J7">
        <v>2</v>
      </c>
      <c r="K7">
        <v>3</v>
      </c>
      <c r="L7">
        <v>4</v>
      </c>
      <c r="M7">
        <v>5</v>
      </c>
      <c r="N7">
        <v>0</v>
      </c>
      <c r="O7">
        <v>2</v>
      </c>
      <c r="P7">
        <v>0</v>
      </c>
    </row>
    <row r="8" spans="1:16" x14ac:dyDescent="0.25">
      <c r="A8">
        <v>456.06380000000001</v>
      </c>
      <c r="B8" t="s">
        <v>20</v>
      </c>
      <c r="C8">
        <v>6</v>
      </c>
      <c r="D8">
        <v>0</v>
      </c>
      <c r="E8">
        <v>6</v>
      </c>
      <c r="F8">
        <v>6</v>
      </c>
      <c r="G8">
        <v>6</v>
      </c>
      <c r="H8">
        <v>6</v>
      </c>
      <c r="I8">
        <v>3</v>
      </c>
      <c r="J8">
        <v>3</v>
      </c>
      <c r="K8">
        <v>2</v>
      </c>
      <c r="L8">
        <v>4</v>
      </c>
      <c r="M8">
        <v>0</v>
      </c>
      <c r="N8">
        <v>3</v>
      </c>
      <c r="O8">
        <v>3</v>
      </c>
      <c r="P8">
        <v>0</v>
      </c>
    </row>
    <row r="9" spans="1:16" x14ac:dyDescent="0.25">
      <c r="A9">
        <v>548.02970000000005</v>
      </c>
      <c r="B9" t="s">
        <v>20</v>
      </c>
      <c r="C9">
        <v>9</v>
      </c>
      <c r="D9">
        <v>0</v>
      </c>
      <c r="E9">
        <v>9</v>
      </c>
      <c r="F9">
        <v>9</v>
      </c>
      <c r="G9">
        <v>6</v>
      </c>
      <c r="H9">
        <v>6</v>
      </c>
      <c r="I9">
        <v>3</v>
      </c>
      <c r="J9">
        <v>3</v>
      </c>
      <c r="K9">
        <v>6</v>
      </c>
      <c r="L9">
        <v>3</v>
      </c>
      <c r="M9">
        <v>6</v>
      </c>
      <c r="N9">
        <v>0</v>
      </c>
      <c r="O9">
        <v>3</v>
      </c>
      <c r="P9">
        <v>0</v>
      </c>
    </row>
    <row r="10" spans="1:16" x14ac:dyDescent="0.25">
      <c r="A10">
        <v>655.69269999999995</v>
      </c>
      <c r="B10" t="s">
        <v>20</v>
      </c>
      <c r="C10">
        <v>8</v>
      </c>
      <c r="D10">
        <v>0</v>
      </c>
      <c r="E10">
        <v>8</v>
      </c>
      <c r="F10">
        <v>8</v>
      </c>
      <c r="G10">
        <v>7</v>
      </c>
      <c r="H10">
        <v>7</v>
      </c>
      <c r="I10">
        <v>6</v>
      </c>
      <c r="J10">
        <v>6</v>
      </c>
      <c r="K10">
        <v>5</v>
      </c>
      <c r="L10">
        <v>3</v>
      </c>
      <c r="M10">
        <v>0</v>
      </c>
      <c r="N10">
        <v>2</v>
      </c>
      <c r="O10">
        <v>6</v>
      </c>
      <c r="P10">
        <v>0</v>
      </c>
    </row>
    <row r="11" spans="1:16" x14ac:dyDescent="0.25">
      <c r="A11">
        <v>546.73109999999997</v>
      </c>
      <c r="B11" t="s">
        <v>20</v>
      </c>
      <c r="C11">
        <v>11</v>
      </c>
      <c r="D11">
        <v>0</v>
      </c>
      <c r="E11">
        <v>11</v>
      </c>
      <c r="F11">
        <v>11</v>
      </c>
      <c r="G11">
        <v>6</v>
      </c>
      <c r="H11">
        <v>6</v>
      </c>
      <c r="I11">
        <v>5</v>
      </c>
      <c r="J11">
        <v>5</v>
      </c>
      <c r="K11">
        <v>7</v>
      </c>
      <c r="L11">
        <v>4</v>
      </c>
      <c r="M11">
        <v>2</v>
      </c>
      <c r="N11">
        <v>4</v>
      </c>
      <c r="O11">
        <v>5</v>
      </c>
      <c r="P11">
        <v>0</v>
      </c>
    </row>
    <row r="18" spans="1:21" x14ac:dyDescent="0.25">
      <c r="B18" s="39" t="s">
        <v>38</v>
      </c>
      <c r="C18" s="40"/>
      <c r="D18" s="41"/>
      <c r="E18" s="42" t="s">
        <v>22</v>
      </c>
      <c r="F18" s="43"/>
      <c r="G18" s="43"/>
      <c r="H18" s="43"/>
      <c r="I18" s="43"/>
      <c r="J18" s="44"/>
      <c r="K18" s="42" t="s">
        <v>39</v>
      </c>
      <c r="L18" s="44"/>
      <c r="M18" s="42" t="s">
        <v>23</v>
      </c>
      <c r="N18" s="43"/>
      <c r="O18" s="43"/>
      <c r="P18" s="44"/>
      <c r="Q18" s="45" t="s">
        <v>40</v>
      </c>
      <c r="S18" s="38" t="s">
        <v>41</v>
      </c>
      <c r="T18" s="38"/>
      <c r="U18" s="38"/>
    </row>
    <row r="19" spans="1:21" x14ac:dyDescent="0.25">
      <c r="A19" s="2"/>
      <c r="B19" s="6" t="s">
        <v>42</v>
      </c>
      <c r="C19" s="7" t="s">
        <v>30</v>
      </c>
      <c r="D19" s="8" t="s">
        <v>31</v>
      </c>
      <c r="E19" s="6" t="s">
        <v>43</v>
      </c>
      <c r="F19" s="7" t="s">
        <v>25</v>
      </c>
      <c r="G19" s="7" t="s">
        <v>26</v>
      </c>
      <c r="H19" s="7" t="s">
        <v>27</v>
      </c>
      <c r="I19" s="7" t="s">
        <v>28</v>
      </c>
      <c r="J19" s="8" t="s">
        <v>29</v>
      </c>
      <c r="K19" s="6" t="s">
        <v>44</v>
      </c>
      <c r="L19" s="8" t="s">
        <v>45</v>
      </c>
      <c r="M19" s="6" t="s">
        <v>32</v>
      </c>
      <c r="N19" s="7" t="s">
        <v>33</v>
      </c>
      <c r="O19" s="7" t="s">
        <v>34</v>
      </c>
      <c r="P19" s="8" t="s">
        <v>35</v>
      </c>
      <c r="Q19" s="46"/>
      <c r="S19" s="38"/>
      <c r="T19" s="38"/>
      <c r="U19" s="38"/>
    </row>
    <row r="20" spans="1:21" x14ac:dyDescent="0.25">
      <c r="A20" s="9" t="s">
        <v>46</v>
      </c>
      <c r="B20" s="10">
        <f>COUNT(A2:A16)</f>
        <v>10</v>
      </c>
      <c r="C20" s="10">
        <f>SUM(C2:C16)</f>
        <v>73</v>
      </c>
      <c r="D20" s="11">
        <f>C20-COUNT(A2:A16)*6</f>
        <v>13</v>
      </c>
      <c r="E20" s="12">
        <f t="shared" ref="E20:J20" si="0">SUM(E2:E16)</f>
        <v>73</v>
      </c>
      <c r="F20" s="10">
        <f t="shared" si="0"/>
        <v>73</v>
      </c>
      <c r="G20" s="10">
        <f t="shared" si="0"/>
        <v>62</v>
      </c>
      <c r="H20" s="10">
        <f t="shared" si="0"/>
        <v>62</v>
      </c>
      <c r="I20" s="10">
        <f t="shared" si="0"/>
        <v>38</v>
      </c>
      <c r="J20" s="13">
        <f t="shared" si="0"/>
        <v>37</v>
      </c>
      <c r="K20" s="12">
        <f>SUM($K$2:$K$16)</f>
        <v>39</v>
      </c>
      <c r="L20" s="13">
        <f>SUM($L$2:$L$16)</f>
        <v>34</v>
      </c>
      <c r="M20" s="12">
        <f>SUM(M2:M16)</f>
        <v>23</v>
      </c>
      <c r="N20" s="10">
        <f>SUM(N2:N16)</f>
        <v>13</v>
      </c>
      <c r="O20" s="10">
        <f>SUM(O2:O16)</f>
        <v>37</v>
      </c>
      <c r="P20" s="13">
        <f>SUM(P2:P16)</f>
        <v>0</v>
      </c>
      <c r="Q20" s="14">
        <f>SUM(M20:P20)</f>
        <v>73</v>
      </c>
      <c r="S20" s="38"/>
      <c r="T20" s="38"/>
      <c r="U20" s="38"/>
    </row>
    <row r="21" spans="1:21" x14ac:dyDescent="0.25">
      <c r="A21" s="15" t="s">
        <v>36</v>
      </c>
      <c r="B21" s="10">
        <f>COUNTIF(D2:D16,"=0")</f>
        <v>10</v>
      </c>
      <c r="C21" s="10">
        <f>SUMIFS(C2:C16,D2:D16,"=0")</f>
        <v>73</v>
      </c>
      <c r="D21" s="16">
        <f>SUMIFS(C2:C16,D2:D16,"=0") - COUNTIFS(D2:D16,"=0")*6</f>
        <v>13</v>
      </c>
      <c r="E21" s="12">
        <f t="shared" ref="E21:J21" si="1">SUMIFS(E2:E16,$D$2:$D$16,"=0")</f>
        <v>73</v>
      </c>
      <c r="F21" s="10">
        <f t="shared" si="1"/>
        <v>73</v>
      </c>
      <c r="G21" s="10">
        <f t="shared" si="1"/>
        <v>62</v>
      </c>
      <c r="H21" s="10">
        <f t="shared" si="1"/>
        <v>62</v>
      </c>
      <c r="I21" s="10">
        <f t="shared" si="1"/>
        <v>38</v>
      </c>
      <c r="J21" s="13">
        <f t="shared" si="1"/>
        <v>37</v>
      </c>
      <c r="K21" s="12">
        <f>SUMIFS($K$2:$K$16,$D$2:$D$16,"=0")</f>
        <v>39</v>
      </c>
      <c r="L21" s="13">
        <f>SUMIFS($L$2:$L$16,$D$2:$D$16,"=0")</f>
        <v>34</v>
      </c>
      <c r="M21" s="12">
        <f>SUMIFS(M2:M16,$D$2:$D$16,"=0")</f>
        <v>23</v>
      </c>
      <c r="N21" s="10">
        <f>SUMIFS(N2:N16,$D$2:$D$16,"=0")</f>
        <v>13</v>
      </c>
      <c r="O21" s="10">
        <f>SUMIFS(O2:O16,$D$2:$D$16,"=0")</f>
        <v>37</v>
      </c>
      <c r="P21" s="13">
        <f>SUMIFS(P2:P16,$D$2:$D$16,"=0")</f>
        <v>0</v>
      </c>
      <c r="Q21" s="14">
        <f t="shared" ref="Q21:Q22" si="2">SUM(M21:P21)</f>
        <v>73</v>
      </c>
      <c r="S21" s="38"/>
      <c r="T21" s="38"/>
      <c r="U21" s="38"/>
    </row>
    <row r="22" spans="1:21" x14ac:dyDescent="0.25">
      <c r="A22" s="8" t="s">
        <v>37</v>
      </c>
      <c r="B22" s="17">
        <f>COUNTIF(D2:D16,"&gt;0")</f>
        <v>0</v>
      </c>
      <c r="C22" s="17">
        <f>SUMIFS(C2:C16,D2:D16,"&gt;0")</f>
        <v>0</v>
      </c>
      <c r="D22" s="18">
        <f>SUMIFS(C2:C16,D2:D16,"=0") - COUNTIFS(D2:D16,"&gt;0")*6</f>
        <v>73</v>
      </c>
      <c r="E22" s="19">
        <f t="shared" ref="E22:J22" si="3">SUMIFS(E2:E16,$D$2:$D$16,"&gt;0")</f>
        <v>0</v>
      </c>
      <c r="F22" s="17">
        <f t="shared" si="3"/>
        <v>0</v>
      </c>
      <c r="G22" s="17">
        <f t="shared" si="3"/>
        <v>0</v>
      </c>
      <c r="H22" s="17">
        <f t="shared" si="3"/>
        <v>0</v>
      </c>
      <c r="I22" s="17">
        <f t="shared" si="3"/>
        <v>0</v>
      </c>
      <c r="J22" s="20">
        <f t="shared" si="3"/>
        <v>0</v>
      </c>
      <c r="K22" s="19">
        <f>SUMIFS($K$2:$K$16,$D$2:$D$16,"&gt;0")</f>
        <v>0</v>
      </c>
      <c r="L22" s="20">
        <f>SUMIFS($L$2:$L$16,$D$2:$D$16,"&gt;0")</f>
        <v>0</v>
      </c>
      <c r="M22" s="19">
        <f>SUMIFS(M2:M16,$D$2:$D$16,"&gt;0")</f>
        <v>0</v>
      </c>
      <c r="N22" s="17">
        <f>SUMIFS(N2:N16,$D$2:$D$16,"&gt;0")</f>
        <v>0</v>
      </c>
      <c r="O22" s="17">
        <f>SUMIFS(O2:O16,$D$2:$D$16,"&gt;0")</f>
        <v>0</v>
      </c>
      <c r="P22" s="20">
        <f>SUMIFS(P2:P16,$D$2:$D$16,"&gt;0")</f>
        <v>0</v>
      </c>
      <c r="Q22" s="21">
        <f t="shared" si="2"/>
        <v>0</v>
      </c>
      <c r="S22" s="38"/>
      <c r="T22" s="38"/>
      <c r="U22" s="38"/>
    </row>
    <row r="23" spans="1:21" x14ac:dyDescent="0.25">
      <c r="A23" s="15" t="s">
        <v>46</v>
      </c>
      <c r="B23" s="22" t="s">
        <v>47</v>
      </c>
      <c r="C23" s="23" t="s">
        <v>47</v>
      </c>
      <c r="D23" s="24" t="s">
        <v>47</v>
      </c>
      <c r="E23" s="23" t="s">
        <v>47</v>
      </c>
      <c r="F23" s="23" t="str">
        <f>IF(OR($B21 = 0,$B22=0), "-",F20/$C$20)</f>
        <v>-</v>
      </c>
      <c r="G23" s="23" t="str">
        <f>IF(OR($B21 = 0,$B22=0), "-",G20/$C$20)</f>
        <v>-</v>
      </c>
      <c r="H23" s="23" t="str">
        <f>IF(OR($B21 = 0,$B22=0), "-",H20/$C$20)</f>
        <v>-</v>
      </c>
      <c r="I23" s="23" t="str">
        <f>IF(OR($B21 = 0,$B22=0), "-",I20/$C$20)</f>
        <v>-</v>
      </c>
      <c r="J23" s="23" t="str">
        <f>IF(OR($B21 = 0,$B22=0), "-",J20/$C$20)</f>
        <v>-</v>
      </c>
      <c r="K23" s="25" t="str">
        <f>IF(OR($B21=0,$B22=0),"-",K20/$C20)</f>
        <v>-</v>
      </c>
      <c r="L23" s="26" t="str">
        <f>IF(OR($B21=0,$B22=0),"-",L20/$C20)</f>
        <v>-</v>
      </c>
      <c r="M23" s="25" t="str">
        <f>IF(OR($B21=0,$B22=0),"-",M20 / $Q$20)</f>
        <v>-</v>
      </c>
      <c r="N23" s="23" t="str">
        <f>IF(OR($B21=0,$B22=0),"-",N20 / $Q$20)</f>
        <v>-</v>
      </c>
      <c r="O23" s="23" t="str">
        <f>IF(OR($B21=0,$B22=0),"-",O20 / $Q$20)</f>
        <v>-</v>
      </c>
      <c r="P23" s="26" t="str">
        <f>IF(OR($B21=0,$B22=0),"-",P20 / $Q$20)</f>
        <v>-</v>
      </c>
      <c r="Q23" s="27" t="str">
        <f>IF(OR(B21=0,B22=0),"-",Q20/C20)</f>
        <v>-</v>
      </c>
      <c r="S23" s="38"/>
      <c r="T23" s="38"/>
      <c r="U23" s="38"/>
    </row>
    <row r="24" spans="1:21" x14ac:dyDescent="0.25">
      <c r="A24" s="15" t="s">
        <v>36</v>
      </c>
      <c r="B24" s="22">
        <f>B21/B20</f>
        <v>1</v>
      </c>
      <c r="C24" s="22" t="s">
        <v>47</v>
      </c>
      <c r="D24" s="13" t="s">
        <v>47</v>
      </c>
      <c r="E24" s="22" t="s">
        <v>47</v>
      </c>
      <c r="F24" s="22">
        <f t="shared" ref="F24:J25" si="4">IF($B21 = 0, "-",F21/$C21)</f>
        <v>1</v>
      </c>
      <c r="G24" s="22">
        <f t="shared" si="4"/>
        <v>0.84931506849315064</v>
      </c>
      <c r="H24" s="22">
        <f t="shared" si="4"/>
        <v>0.84931506849315064</v>
      </c>
      <c r="I24" s="22">
        <f t="shared" si="4"/>
        <v>0.52054794520547942</v>
      </c>
      <c r="J24" s="22">
        <f t="shared" si="4"/>
        <v>0.50684931506849318</v>
      </c>
      <c r="K24" s="28">
        <f>IF($B21 = 0, "-", K21/$C21)</f>
        <v>0.53424657534246578</v>
      </c>
      <c r="L24" s="29">
        <f>IF($B21 = 0, "-", L21/$C21)</f>
        <v>0.46575342465753422</v>
      </c>
      <c r="M24" s="28">
        <f>IF($B21=0, "-",M21 / $Q21)</f>
        <v>0.31506849315068491</v>
      </c>
      <c r="N24" s="22">
        <f>IF($B21=0, "-",N21 / $Q21)</f>
        <v>0.17808219178082191</v>
      </c>
      <c r="O24" s="22">
        <f>IF($B21=0, "-",O21 / $Q21)</f>
        <v>0.50684931506849318</v>
      </c>
      <c r="P24" s="29">
        <f>IF($B21=0, "-",P21 / $Q21)</f>
        <v>0</v>
      </c>
      <c r="Q24" s="27">
        <f>IF(B21=0,"-",Q21/C21)</f>
        <v>1</v>
      </c>
      <c r="S24" s="38"/>
      <c r="T24" s="38"/>
      <c r="U24" s="38"/>
    </row>
    <row r="25" spans="1:21" x14ac:dyDescent="0.25">
      <c r="A25" s="8" t="s">
        <v>37</v>
      </c>
      <c r="B25" s="30" t="str">
        <f>IF(B22 = 0, "-",B22/B20)</f>
        <v>-</v>
      </c>
      <c r="C25" s="30" t="s">
        <v>47</v>
      </c>
      <c r="D25" s="20" t="s">
        <v>47</v>
      </c>
      <c r="E25" s="30" t="s">
        <v>47</v>
      </c>
      <c r="F25" s="30" t="str">
        <f t="shared" si="4"/>
        <v>-</v>
      </c>
      <c r="G25" s="30" t="str">
        <f t="shared" si="4"/>
        <v>-</v>
      </c>
      <c r="H25" s="30" t="str">
        <f t="shared" si="4"/>
        <v>-</v>
      </c>
      <c r="I25" s="30" t="str">
        <f t="shared" si="4"/>
        <v>-</v>
      </c>
      <c r="J25" s="30" t="str">
        <f t="shared" si="4"/>
        <v>-</v>
      </c>
      <c r="K25" s="31" t="str">
        <f>IF($B22 = 0, "-", K22/$C22)</f>
        <v>-</v>
      </c>
      <c r="L25" s="32" t="str">
        <f>IF($B22 = 0, "-", L22/$C22)</f>
        <v>-</v>
      </c>
      <c r="M25" s="31" t="str">
        <f>IF($B22 = 0, "-", M22 / $Q22)</f>
        <v>-</v>
      </c>
      <c r="N25" s="30" t="str">
        <f>IF($B22 = 0, "-", N22 / $Q22)</f>
        <v>-</v>
      </c>
      <c r="O25" s="30" t="str">
        <f>IF($B22 = 0, "-", O22 / $Q22)</f>
        <v>-</v>
      </c>
      <c r="P25" s="32" t="str">
        <f>IF($B22 = 0, "-", P22 / $Q22)</f>
        <v>-</v>
      </c>
      <c r="Q25" s="33" t="str">
        <f>IF($B22 = 0, "-", Q22 / $C22)</f>
        <v>-</v>
      </c>
      <c r="S25" s="38"/>
      <c r="T25" s="38"/>
      <c r="U25" s="38"/>
    </row>
  </sheetData>
  <mergeCells count="6">
    <mergeCell ref="S18:U25"/>
    <mergeCell ref="B18:D18"/>
    <mergeCell ref="E18:J18"/>
    <mergeCell ref="K18:L18"/>
    <mergeCell ref="M18:P18"/>
    <mergeCell ref="Q18:Q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25"/>
  <sheetViews>
    <sheetView zoomScaleNormal="100" workbookViewId="0">
      <selection activeCell="P25" sqref="P25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7.140625" bestFit="1" customWidth="1"/>
    <col min="4" max="4" width="5.28515625" bestFit="1" customWidth="1"/>
    <col min="5" max="5" width="13.85546875" bestFit="1" customWidth="1"/>
    <col min="6" max="6" width="15.5703125" bestFit="1" customWidth="1"/>
    <col min="7" max="7" width="19.42578125" bestFit="1" customWidth="1"/>
    <col min="8" max="8" width="12.7109375" bestFit="1" customWidth="1"/>
    <col min="9" max="9" width="18.28515625" bestFit="1" customWidth="1"/>
    <col min="10" max="10" width="12.85546875" bestFit="1" customWidth="1"/>
    <col min="11" max="11" width="14.5703125" bestFit="1" customWidth="1"/>
    <col min="12" max="12" width="12.5703125" bestFit="1" customWidth="1"/>
    <col min="13" max="13" width="11" bestFit="1" customWidth="1"/>
    <col min="14" max="14" width="12.5703125" bestFit="1" customWidth="1"/>
    <col min="15" max="15" width="9.42578125" bestFit="1" customWidth="1"/>
    <col min="16" max="16" width="14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379.041</v>
      </c>
      <c r="B2" t="s">
        <v>21</v>
      </c>
      <c r="C2">
        <v>10</v>
      </c>
      <c r="D2">
        <v>0</v>
      </c>
      <c r="E2">
        <v>10</v>
      </c>
      <c r="F2">
        <v>8</v>
      </c>
      <c r="G2">
        <v>8</v>
      </c>
      <c r="H2">
        <v>7</v>
      </c>
      <c r="I2">
        <v>4</v>
      </c>
      <c r="J2">
        <v>3</v>
      </c>
      <c r="K2">
        <v>6</v>
      </c>
      <c r="L2">
        <v>4</v>
      </c>
      <c r="M2">
        <v>2</v>
      </c>
      <c r="N2">
        <v>1</v>
      </c>
      <c r="O2">
        <v>3</v>
      </c>
      <c r="P2">
        <v>4</v>
      </c>
    </row>
    <row r="3" spans="1:16" x14ac:dyDescent="0.25">
      <c r="A3">
        <v>378.02370000000002</v>
      </c>
      <c r="B3" t="s">
        <v>21</v>
      </c>
      <c r="C3">
        <v>14</v>
      </c>
      <c r="D3">
        <v>0</v>
      </c>
      <c r="E3">
        <v>14</v>
      </c>
      <c r="F3">
        <v>11</v>
      </c>
      <c r="G3">
        <v>11</v>
      </c>
      <c r="H3">
        <v>6</v>
      </c>
      <c r="I3">
        <v>4</v>
      </c>
      <c r="J3">
        <v>3</v>
      </c>
      <c r="K3">
        <v>4</v>
      </c>
      <c r="L3">
        <v>10</v>
      </c>
      <c r="M3">
        <v>5</v>
      </c>
      <c r="N3">
        <v>1</v>
      </c>
      <c r="O3">
        <v>3</v>
      </c>
      <c r="P3">
        <v>5</v>
      </c>
    </row>
    <row r="4" spans="1:16" x14ac:dyDescent="0.25">
      <c r="A4">
        <v>378.07080000000002</v>
      </c>
      <c r="B4" t="s">
        <v>21</v>
      </c>
      <c r="C4">
        <v>10</v>
      </c>
      <c r="D4">
        <v>0</v>
      </c>
      <c r="E4">
        <v>10</v>
      </c>
      <c r="F4">
        <v>8</v>
      </c>
      <c r="G4">
        <v>7</v>
      </c>
      <c r="H4">
        <v>6</v>
      </c>
      <c r="I4">
        <v>2</v>
      </c>
      <c r="J4">
        <v>2</v>
      </c>
      <c r="K4">
        <v>7</v>
      </c>
      <c r="L4">
        <v>3</v>
      </c>
      <c r="M4">
        <v>3</v>
      </c>
      <c r="N4">
        <v>0</v>
      </c>
      <c r="O4">
        <v>2</v>
      </c>
      <c r="P4">
        <v>5</v>
      </c>
    </row>
    <row r="5" spans="1:16" x14ac:dyDescent="0.25">
      <c r="A5">
        <v>589.68129999999996</v>
      </c>
      <c r="B5" t="s">
        <v>21</v>
      </c>
      <c r="C5">
        <v>14</v>
      </c>
      <c r="D5">
        <v>0</v>
      </c>
      <c r="E5">
        <v>14</v>
      </c>
      <c r="F5">
        <v>11</v>
      </c>
      <c r="G5">
        <v>11</v>
      </c>
      <c r="H5">
        <v>7</v>
      </c>
      <c r="I5">
        <v>3</v>
      </c>
      <c r="J5">
        <v>3</v>
      </c>
      <c r="K5">
        <v>7</v>
      </c>
      <c r="L5">
        <v>7</v>
      </c>
      <c r="M5">
        <v>3</v>
      </c>
      <c r="N5">
        <v>3</v>
      </c>
      <c r="O5">
        <v>3</v>
      </c>
      <c r="P5">
        <v>5</v>
      </c>
    </row>
    <row r="6" spans="1:16" x14ac:dyDescent="0.25">
      <c r="A6">
        <v>572.2097</v>
      </c>
      <c r="B6" t="s">
        <v>21</v>
      </c>
      <c r="C6">
        <v>14</v>
      </c>
      <c r="D6">
        <v>0</v>
      </c>
      <c r="E6">
        <v>14</v>
      </c>
      <c r="F6">
        <v>12</v>
      </c>
      <c r="G6">
        <v>12</v>
      </c>
      <c r="H6">
        <v>9</v>
      </c>
      <c r="I6">
        <v>4</v>
      </c>
      <c r="J6">
        <v>4</v>
      </c>
      <c r="K6">
        <v>8</v>
      </c>
      <c r="L6">
        <v>6</v>
      </c>
      <c r="M6">
        <v>6</v>
      </c>
      <c r="N6">
        <v>1</v>
      </c>
      <c r="O6">
        <v>4</v>
      </c>
      <c r="P6">
        <v>3</v>
      </c>
    </row>
    <row r="7" spans="1:16" x14ac:dyDescent="0.25">
      <c r="A7">
        <v>897.96220000000005</v>
      </c>
      <c r="B7" t="s">
        <v>21</v>
      </c>
      <c r="C7">
        <v>26</v>
      </c>
      <c r="D7">
        <v>0</v>
      </c>
      <c r="E7">
        <v>26</v>
      </c>
      <c r="F7">
        <v>24</v>
      </c>
      <c r="G7">
        <v>23</v>
      </c>
      <c r="H7">
        <v>13</v>
      </c>
      <c r="I7">
        <v>12</v>
      </c>
      <c r="J7">
        <v>11</v>
      </c>
      <c r="K7">
        <v>12</v>
      </c>
      <c r="L7">
        <v>14</v>
      </c>
      <c r="M7">
        <v>9</v>
      </c>
      <c r="N7">
        <v>0</v>
      </c>
      <c r="O7">
        <v>11</v>
      </c>
      <c r="P7">
        <v>6</v>
      </c>
    </row>
    <row r="8" spans="1:16" x14ac:dyDescent="0.25">
      <c r="A8">
        <v>382.09679999999997</v>
      </c>
      <c r="B8" t="s">
        <v>21</v>
      </c>
      <c r="C8">
        <v>14</v>
      </c>
      <c r="D8">
        <v>0</v>
      </c>
      <c r="E8">
        <v>14</v>
      </c>
      <c r="F8">
        <v>13</v>
      </c>
      <c r="G8">
        <v>13</v>
      </c>
      <c r="H8">
        <v>10</v>
      </c>
      <c r="I8">
        <v>4</v>
      </c>
      <c r="J8">
        <v>3</v>
      </c>
      <c r="K8">
        <v>9</v>
      </c>
      <c r="L8">
        <v>5</v>
      </c>
      <c r="M8">
        <v>4</v>
      </c>
      <c r="N8">
        <v>2</v>
      </c>
      <c r="O8">
        <v>3</v>
      </c>
      <c r="P8">
        <v>5</v>
      </c>
    </row>
    <row r="9" spans="1:16" x14ac:dyDescent="0.25">
      <c r="A9">
        <v>738.82740000000001</v>
      </c>
      <c r="B9" t="s">
        <v>21</v>
      </c>
      <c r="C9">
        <v>34</v>
      </c>
      <c r="D9">
        <v>0</v>
      </c>
      <c r="E9">
        <v>34</v>
      </c>
      <c r="F9">
        <v>34</v>
      </c>
      <c r="G9">
        <v>33</v>
      </c>
      <c r="H9">
        <v>14</v>
      </c>
      <c r="I9">
        <v>11</v>
      </c>
      <c r="J9">
        <v>10</v>
      </c>
      <c r="K9">
        <v>19</v>
      </c>
      <c r="L9">
        <v>15</v>
      </c>
      <c r="M9">
        <v>20</v>
      </c>
      <c r="N9">
        <v>0</v>
      </c>
      <c r="O9">
        <v>10</v>
      </c>
      <c r="P9">
        <v>4</v>
      </c>
    </row>
    <row r="10" spans="1:16" x14ac:dyDescent="0.25">
      <c r="A10">
        <v>1002.456</v>
      </c>
      <c r="B10" t="s">
        <v>21</v>
      </c>
      <c r="C10">
        <v>110</v>
      </c>
      <c r="D10">
        <v>80</v>
      </c>
      <c r="E10">
        <v>110</v>
      </c>
      <c r="F10">
        <v>90</v>
      </c>
      <c r="G10">
        <v>78</v>
      </c>
      <c r="H10">
        <v>47</v>
      </c>
      <c r="I10">
        <v>32</v>
      </c>
      <c r="J10">
        <v>18</v>
      </c>
      <c r="K10">
        <v>55</v>
      </c>
      <c r="L10">
        <v>55</v>
      </c>
      <c r="M10">
        <v>8</v>
      </c>
      <c r="N10">
        <v>1</v>
      </c>
      <c r="O10">
        <v>18</v>
      </c>
      <c r="P10">
        <v>3</v>
      </c>
    </row>
    <row r="11" spans="1:16" x14ac:dyDescent="0.25">
      <c r="A11">
        <v>385.05520000000001</v>
      </c>
      <c r="B11" t="s">
        <v>21</v>
      </c>
      <c r="C11">
        <v>10</v>
      </c>
      <c r="D11">
        <v>0</v>
      </c>
      <c r="E11">
        <v>10</v>
      </c>
      <c r="F11">
        <v>9</v>
      </c>
      <c r="G11">
        <v>7</v>
      </c>
      <c r="H11">
        <v>6</v>
      </c>
      <c r="I11">
        <v>3</v>
      </c>
      <c r="J11">
        <v>3</v>
      </c>
      <c r="K11">
        <v>6</v>
      </c>
      <c r="L11">
        <v>4</v>
      </c>
      <c r="M11">
        <v>2</v>
      </c>
      <c r="N11">
        <v>1</v>
      </c>
      <c r="O11">
        <v>3</v>
      </c>
      <c r="P11">
        <v>4</v>
      </c>
    </row>
    <row r="18" spans="1:21" x14ac:dyDescent="0.25">
      <c r="B18" s="39" t="s">
        <v>38</v>
      </c>
      <c r="C18" s="40"/>
      <c r="D18" s="41"/>
      <c r="E18" s="42" t="s">
        <v>22</v>
      </c>
      <c r="F18" s="43"/>
      <c r="G18" s="43"/>
      <c r="H18" s="43"/>
      <c r="I18" s="43"/>
      <c r="J18" s="44"/>
      <c r="K18" s="42" t="s">
        <v>39</v>
      </c>
      <c r="L18" s="44"/>
      <c r="M18" s="42" t="s">
        <v>23</v>
      </c>
      <c r="N18" s="43"/>
      <c r="O18" s="43"/>
      <c r="P18" s="44"/>
      <c r="Q18" s="45" t="s">
        <v>40</v>
      </c>
      <c r="S18" s="38" t="s">
        <v>41</v>
      </c>
      <c r="T18" s="38"/>
      <c r="U18" s="38"/>
    </row>
    <row r="19" spans="1:21" x14ac:dyDescent="0.25">
      <c r="A19" s="2"/>
      <c r="B19" s="6" t="s">
        <v>42</v>
      </c>
      <c r="C19" s="7" t="s">
        <v>30</v>
      </c>
      <c r="D19" s="8" t="s">
        <v>31</v>
      </c>
      <c r="E19" s="6" t="s">
        <v>43</v>
      </c>
      <c r="F19" s="7" t="s">
        <v>25</v>
      </c>
      <c r="G19" s="7" t="s">
        <v>26</v>
      </c>
      <c r="H19" s="7" t="s">
        <v>27</v>
      </c>
      <c r="I19" s="7" t="s">
        <v>28</v>
      </c>
      <c r="J19" s="8" t="s">
        <v>29</v>
      </c>
      <c r="K19" s="6" t="s">
        <v>44</v>
      </c>
      <c r="L19" s="8" t="s">
        <v>45</v>
      </c>
      <c r="M19" s="6" t="s">
        <v>32</v>
      </c>
      <c r="N19" s="7" t="s">
        <v>33</v>
      </c>
      <c r="O19" s="7" t="s">
        <v>34</v>
      </c>
      <c r="P19" s="8" t="s">
        <v>35</v>
      </c>
      <c r="Q19" s="46"/>
      <c r="S19" s="38"/>
      <c r="T19" s="38"/>
      <c r="U19" s="38"/>
    </row>
    <row r="20" spans="1:21" x14ac:dyDescent="0.25">
      <c r="A20" s="9" t="s">
        <v>46</v>
      </c>
      <c r="B20" s="10">
        <f>COUNT(A2:A16)</f>
        <v>10</v>
      </c>
      <c r="C20" s="10">
        <f>SUM(C2:C16)</f>
        <v>256</v>
      </c>
      <c r="D20" s="11">
        <f>C20-COUNT(A2:A16)*6</f>
        <v>196</v>
      </c>
      <c r="E20" s="12">
        <f t="shared" ref="E20:J20" si="0">SUM(E2:E16)</f>
        <v>256</v>
      </c>
      <c r="F20" s="10">
        <f t="shared" si="0"/>
        <v>220</v>
      </c>
      <c r="G20" s="10">
        <f t="shared" si="0"/>
        <v>203</v>
      </c>
      <c r="H20" s="10">
        <f t="shared" si="0"/>
        <v>125</v>
      </c>
      <c r="I20" s="10">
        <f t="shared" si="0"/>
        <v>79</v>
      </c>
      <c r="J20" s="13">
        <f t="shared" si="0"/>
        <v>60</v>
      </c>
      <c r="K20" s="12">
        <f>SUM($K$2:$K$16)</f>
        <v>133</v>
      </c>
      <c r="L20" s="13">
        <f>SUM($L$2:$L$16)</f>
        <v>123</v>
      </c>
      <c r="M20" s="12">
        <f>SUM(M2:M16)</f>
        <v>62</v>
      </c>
      <c r="N20" s="10">
        <f>SUM(N2:N16)</f>
        <v>10</v>
      </c>
      <c r="O20" s="10">
        <f>SUM(O2:O16)</f>
        <v>60</v>
      </c>
      <c r="P20" s="13">
        <f>SUM(P2:P16)</f>
        <v>44</v>
      </c>
      <c r="Q20" s="14">
        <f>SUM(M20:P20)</f>
        <v>176</v>
      </c>
      <c r="S20" s="38"/>
      <c r="T20" s="38"/>
      <c r="U20" s="38"/>
    </row>
    <row r="21" spans="1:21" x14ac:dyDescent="0.25">
      <c r="A21" s="15" t="s">
        <v>36</v>
      </c>
      <c r="B21" s="10">
        <f>COUNTIF(D2:D16,"=0")</f>
        <v>9</v>
      </c>
      <c r="C21" s="10">
        <f>SUMIFS(C2:C16,D2:D16,"=0")</f>
        <v>146</v>
      </c>
      <c r="D21" s="16">
        <f>SUMIFS(C2:C16,D2:D16,"=0") - COUNTIFS(D2:D16,"=0")*6</f>
        <v>92</v>
      </c>
      <c r="E21" s="12">
        <f t="shared" ref="E21:J21" si="1">SUMIFS(E2:E16,$D$2:$D$16,"=0")</f>
        <v>146</v>
      </c>
      <c r="F21" s="10">
        <f t="shared" si="1"/>
        <v>130</v>
      </c>
      <c r="G21" s="10">
        <f t="shared" si="1"/>
        <v>125</v>
      </c>
      <c r="H21" s="10">
        <f t="shared" si="1"/>
        <v>78</v>
      </c>
      <c r="I21" s="10">
        <f t="shared" si="1"/>
        <v>47</v>
      </c>
      <c r="J21" s="13">
        <f t="shared" si="1"/>
        <v>42</v>
      </c>
      <c r="K21" s="12">
        <f>SUMIFS($K$2:$K$16,$D$2:$D$16,"=0")</f>
        <v>78</v>
      </c>
      <c r="L21" s="13">
        <f>SUMIFS($L$2:$L$16,$D$2:$D$16,"=0")</f>
        <v>68</v>
      </c>
      <c r="M21" s="12">
        <f>SUMIFS(M2:M16,$D$2:$D$16,"=0")</f>
        <v>54</v>
      </c>
      <c r="N21" s="10">
        <f>SUMIFS(N2:N16,$D$2:$D$16,"=0")</f>
        <v>9</v>
      </c>
      <c r="O21" s="10">
        <f>SUMIFS(O2:O16,$D$2:$D$16,"=0")</f>
        <v>42</v>
      </c>
      <c r="P21" s="13">
        <f>SUMIFS(P2:P16,$D$2:$D$16,"=0")</f>
        <v>41</v>
      </c>
      <c r="Q21" s="14">
        <f t="shared" ref="Q21:Q22" si="2">SUM(M21:P21)</f>
        <v>146</v>
      </c>
      <c r="S21" s="38"/>
      <c r="T21" s="38"/>
      <c r="U21" s="38"/>
    </row>
    <row r="22" spans="1:21" x14ac:dyDescent="0.25">
      <c r="A22" s="8" t="s">
        <v>37</v>
      </c>
      <c r="B22" s="17">
        <f>COUNTIF(D2:D16,"&gt;0")</f>
        <v>1</v>
      </c>
      <c r="C22" s="17">
        <f>SUMIFS(C2:C16,D2:D16,"&gt;0")</f>
        <v>110</v>
      </c>
      <c r="D22" s="18">
        <f>SUMIFS(C2:C16,D2:D16,"=0") - COUNTIFS(D2:D16,"&gt;0")*6</f>
        <v>140</v>
      </c>
      <c r="E22" s="19">
        <f t="shared" ref="E22:J22" si="3">SUMIFS(E2:E16,$D$2:$D$16,"&gt;0")</f>
        <v>110</v>
      </c>
      <c r="F22" s="17">
        <f t="shared" si="3"/>
        <v>90</v>
      </c>
      <c r="G22" s="17">
        <f t="shared" si="3"/>
        <v>78</v>
      </c>
      <c r="H22" s="17">
        <f t="shared" si="3"/>
        <v>47</v>
      </c>
      <c r="I22" s="17">
        <f t="shared" si="3"/>
        <v>32</v>
      </c>
      <c r="J22" s="20">
        <f t="shared" si="3"/>
        <v>18</v>
      </c>
      <c r="K22" s="19">
        <f>SUMIFS($K$2:$K$16,$D$2:$D$16,"&gt;0")</f>
        <v>55</v>
      </c>
      <c r="L22" s="20">
        <f>SUMIFS($L$2:$L$16,$D$2:$D$16,"&gt;0")</f>
        <v>55</v>
      </c>
      <c r="M22" s="19">
        <f>SUMIFS(M2:M16,$D$2:$D$16,"&gt;0")</f>
        <v>8</v>
      </c>
      <c r="N22" s="17">
        <f>SUMIFS(N2:N16,$D$2:$D$16,"&gt;0")</f>
        <v>1</v>
      </c>
      <c r="O22" s="17">
        <f>SUMIFS(O2:O16,$D$2:$D$16,"&gt;0")</f>
        <v>18</v>
      </c>
      <c r="P22" s="20">
        <f>SUMIFS(P2:P16,$D$2:$D$16,"&gt;0")</f>
        <v>3</v>
      </c>
      <c r="Q22" s="21">
        <f t="shared" si="2"/>
        <v>30</v>
      </c>
      <c r="S22" s="38"/>
      <c r="T22" s="38"/>
      <c r="U22" s="38"/>
    </row>
    <row r="23" spans="1:21" x14ac:dyDescent="0.25">
      <c r="A23" s="15" t="s">
        <v>46</v>
      </c>
      <c r="B23" s="22" t="s">
        <v>47</v>
      </c>
      <c r="C23" s="23" t="s">
        <v>47</v>
      </c>
      <c r="D23" s="24" t="s">
        <v>47</v>
      </c>
      <c r="E23" s="23" t="s">
        <v>47</v>
      </c>
      <c r="F23" s="23">
        <f>IF(OR($B21 = 0,$B22=0), "-",F20/$C$20)</f>
        <v>0.859375</v>
      </c>
      <c r="G23" s="23">
        <f>IF(OR($B21 = 0,$B22=0), "-",G20/$C$20)</f>
        <v>0.79296875</v>
      </c>
      <c r="H23" s="23">
        <f>IF(OR($B21 = 0,$B22=0), "-",H20/$C$20)</f>
        <v>0.48828125</v>
      </c>
      <c r="I23" s="23">
        <f>IF(OR($B21 = 0,$B22=0), "-",I20/$C$20)</f>
        <v>0.30859375</v>
      </c>
      <c r="J23" s="23">
        <f>IF(OR($B21 = 0,$B22=0), "-",J20/$C$20)</f>
        <v>0.234375</v>
      </c>
      <c r="K23" s="25">
        <f>IF(OR($B21=0,$B22=0),"-",K20/$C20)</f>
        <v>0.51953125</v>
      </c>
      <c r="L23" s="26">
        <f>IF(OR($B21=0,$B22=0),"-",L20/$C20)</f>
        <v>0.48046875</v>
      </c>
      <c r="M23" s="25">
        <f>IF(OR($B21=0,$B22=0),"-",M20 / $Q$20)</f>
        <v>0.35227272727272729</v>
      </c>
      <c r="N23" s="23">
        <f>IF(OR($B21=0,$B22=0),"-",N20 / $Q$20)</f>
        <v>5.6818181818181816E-2</v>
      </c>
      <c r="O23" s="23">
        <f>IF(OR($B21=0,$B22=0),"-",O20 / $Q$20)</f>
        <v>0.34090909090909088</v>
      </c>
      <c r="P23" s="26">
        <f>IF(OR($B21=0,$B22=0),"-",P20 / $Q$20)</f>
        <v>0.25</v>
      </c>
      <c r="Q23" s="27">
        <f>IF(OR(B21=0,B22=0),"-",Q20/C20)</f>
        <v>0.6875</v>
      </c>
      <c r="S23" s="38"/>
      <c r="T23" s="38"/>
      <c r="U23" s="38"/>
    </row>
    <row r="24" spans="1:21" x14ac:dyDescent="0.25">
      <c r="A24" s="15" t="s">
        <v>36</v>
      </c>
      <c r="B24" s="22">
        <f>B21/B20</f>
        <v>0.9</v>
      </c>
      <c r="C24" s="22" t="s">
        <v>47</v>
      </c>
      <c r="D24" s="13" t="s">
        <v>47</v>
      </c>
      <c r="E24" s="22" t="s">
        <v>47</v>
      </c>
      <c r="F24" s="22">
        <f t="shared" ref="F24:J25" si="4">IF($B21 = 0, "-",F21/$C21)</f>
        <v>0.8904109589041096</v>
      </c>
      <c r="G24" s="22">
        <f t="shared" si="4"/>
        <v>0.85616438356164382</v>
      </c>
      <c r="H24" s="22">
        <f t="shared" si="4"/>
        <v>0.53424657534246578</v>
      </c>
      <c r="I24" s="22">
        <f t="shared" si="4"/>
        <v>0.32191780821917809</v>
      </c>
      <c r="J24" s="22">
        <f t="shared" si="4"/>
        <v>0.28767123287671231</v>
      </c>
      <c r="K24" s="28">
        <f>IF($B21 = 0, "-", K21/$C21)</f>
        <v>0.53424657534246578</v>
      </c>
      <c r="L24" s="29">
        <f>IF($B21 = 0, "-", L21/$C21)</f>
        <v>0.46575342465753422</v>
      </c>
      <c r="M24" s="28">
        <f>IF($B21=0, "-",M21 / $Q21)</f>
        <v>0.36986301369863012</v>
      </c>
      <c r="N24" s="22">
        <f>IF($B21=0, "-",N21 / $Q21)</f>
        <v>6.1643835616438353E-2</v>
      </c>
      <c r="O24" s="22">
        <f>IF($B21=0, "-",O21 / $Q21)</f>
        <v>0.28767123287671231</v>
      </c>
      <c r="P24" s="29">
        <f>IF($B21=0, "-",P21 / $Q21)</f>
        <v>0.28082191780821919</v>
      </c>
      <c r="Q24" s="27">
        <f>IF(B21=0,"-",Q21/C21)</f>
        <v>1</v>
      </c>
      <c r="S24" s="38"/>
      <c r="T24" s="38"/>
      <c r="U24" s="38"/>
    </row>
    <row r="25" spans="1:21" x14ac:dyDescent="0.25">
      <c r="A25" s="8" t="s">
        <v>37</v>
      </c>
      <c r="B25" s="30">
        <f>IF(B22 = 0, "-",B22/B20)</f>
        <v>0.1</v>
      </c>
      <c r="C25" s="30" t="s">
        <v>47</v>
      </c>
      <c r="D25" s="20" t="s">
        <v>47</v>
      </c>
      <c r="E25" s="30" t="s">
        <v>47</v>
      </c>
      <c r="F25" s="30">
        <f t="shared" si="4"/>
        <v>0.81818181818181823</v>
      </c>
      <c r="G25" s="30">
        <f t="shared" si="4"/>
        <v>0.70909090909090911</v>
      </c>
      <c r="H25" s="30">
        <f t="shared" si="4"/>
        <v>0.42727272727272725</v>
      </c>
      <c r="I25" s="30">
        <f t="shared" si="4"/>
        <v>0.29090909090909089</v>
      </c>
      <c r="J25" s="30">
        <f t="shared" si="4"/>
        <v>0.16363636363636364</v>
      </c>
      <c r="K25" s="31">
        <f>IF($B22 = 0, "-", K22/$C22)</f>
        <v>0.5</v>
      </c>
      <c r="L25" s="32">
        <f>IF($B22 = 0, "-", L22/$C22)</f>
        <v>0.5</v>
      </c>
      <c r="M25" s="31">
        <f>IF($B22 = 0, "-", M22 / $Q22)</f>
        <v>0.26666666666666666</v>
      </c>
      <c r="N25" s="30">
        <f>IF($B22 = 0, "-", N22 / $Q22)</f>
        <v>3.3333333333333333E-2</v>
      </c>
      <c r="O25" s="30">
        <f>IF($B22 = 0, "-", O22 / $Q22)</f>
        <v>0.6</v>
      </c>
      <c r="P25" s="32">
        <f>IF($B22 = 0, "-", P22 / $Q22)</f>
        <v>0.1</v>
      </c>
      <c r="Q25" s="33">
        <f>IF($B22 = 0, "-", Q22 / $C22)</f>
        <v>0.27272727272727271</v>
      </c>
      <c r="S25" s="38"/>
      <c r="T25" s="38"/>
      <c r="U25" s="38"/>
    </row>
  </sheetData>
  <mergeCells count="6">
    <mergeCell ref="S18:U25"/>
    <mergeCell ref="B18:D18"/>
    <mergeCell ref="E18:J18"/>
    <mergeCell ref="K18:L18"/>
    <mergeCell ref="M18:P18"/>
    <mergeCell ref="Q18:Q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8"/>
  <sheetViews>
    <sheetView tabSelected="1" topLeftCell="N40" zoomScale="228" zoomScaleNormal="228" workbookViewId="0">
      <selection activeCell="P42" sqref="P42"/>
    </sheetView>
  </sheetViews>
  <sheetFormatPr defaultRowHeight="15" x14ac:dyDescent="0.25"/>
  <cols>
    <col min="3" max="3" width="11.5703125" customWidth="1"/>
  </cols>
  <sheetData>
    <row r="1" spans="1:24" x14ac:dyDescent="0.25">
      <c r="A1" s="1"/>
      <c r="F1" s="47" t="s">
        <v>22</v>
      </c>
      <c r="G1" s="47"/>
      <c r="H1" s="47"/>
      <c r="I1" s="47"/>
      <c r="J1" s="47"/>
      <c r="K1" s="1"/>
      <c r="L1" s="37"/>
      <c r="M1" s="47" t="s">
        <v>23</v>
      </c>
      <c r="N1" s="47"/>
      <c r="O1" s="47"/>
      <c r="P1" s="47"/>
      <c r="S1" s="47" t="s">
        <v>24</v>
      </c>
      <c r="T1" s="47"/>
      <c r="U1" s="47"/>
      <c r="V1" s="47"/>
      <c r="W1" s="47"/>
      <c r="X1" s="47"/>
    </row>
    <row r="2" spans="1:24" ht="16.5" customHeight="1" x14ac:dyDescent="0.25">
      <c r="A2" s="1" t="s">
        <v>48</v>
      </c>
      <c r="B2" s="2" t="s">
        <v>36</v>
      </c>
      <c r="C2" t="s">
        <v>30</v>
      </c>
      <c r="D2" t="s">
        <v>31</v>
      </c>
      <c r="E2" s="1" t="s">
        <v>48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s="1"/>
      <c r="L2" s="1" t="s">
        <v>48</v>
      </c>
      <c r="M2" s="2" t="s">
        <v>32</v>
      </c>
      <c r="N2" s="2" t="s">
        <v>33</v>
      </c>
      <c r="O2" s="2" t="s">
        <v>34</v>
      </c>
      <c r="P2" s="2" t="s">
        <v>35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</row>
    <row r="3" spans="1:24" x14ac:dyDescent="0.25">
      <c r="A3" t="s">
        <v>16</v>
      </c>
      <c r="B3" s="4">
        <f>Chicken!B21</f>
        <v>9</v>
      </c>
      <c r="C3" s="4">
        <f>Chicken!C21</f>
        <v>135</v>
      </c>
      <c r="D3" s="4">
        <f>Chicken!D21</f>
        <v>81</v>
      </c>
      <c r="E3" t="s">
        <v>16</v>
      </c>
      <c r="F3" s="3">
        <f>Chicken!F24</f>
        <v>0.93333333333333335</v>
      </c>
      <c r="G3" s="3">
        <f>Chicken!G24</f>
        <v>0.83703703703703702</v>
      </c>
      <c r="H3" s="3">
        <f>Chicken!H24</f>
        <v>0.59259259259259256</v>
      </c>
      <c r="I3" s="3">
        <f>Chicken!I24</f>
        <v>0.24444444444444444</v>
      </c>
      <c r="J3" s="3">
        <f>Chicken!J24</f>
        <v>0.17777777777777778</v>
      </c>
      <c r="K3" s="3"/>
      <c r="L3" t="s">
        <v>16</v>
      </c>
      <c r="M3" s="3">
        <f>Chicken!M24</f>
        <v>0.38518518518518519</v>
      </c>
      <c r="N3" s="3">
        <f>Chicken!N24</f>
        <v>2.9629629629629631E-2</v>
      </c>
      <c r="O3" s="3">
        <f>Chicken!O24</f>
        <v>0.17777777777777778</v>
      </c>
      <c r="P3" s="3">
        <f>Chicken!P24</f>
        <v>0.40740740740740738</v>
      </c>
      <c r="Q3" s="5"/>
      <c r="R3" s="2" t="s">
        <v>36</v>
      </c>
      <c r="S3" s="4">
        <f>Chicken!B21</f>
        <v>9</v>
      </c>
      <c r="T3" s="4">
        <f>Cow!B21</f>
        <v>9</v>
      </c>
      <c r="U3" s="4">
        <f>Dog!B21</f>
        <v>10</v>
      </c>
      <c r="V3" s="4">
        <f>Fox!B21</f>
        <v>10</v>
      </c>
      <c r="W3" s="4">
        <f>Lion!B21</f>
        <v>10</v>
      </c>
      <c r="X3" s="4">
        <f>Pig!B21</f>
        <v>9</v>
      </c>
    </row>
    <row r="4" spans="1:24" x14ac:dyDescent="0.25">
      <c r="A4" t="s">
        <v>17</v>
      </c>
      <c r="B4" s="4">
        <f>Cow!B21</f>
        <v>9</v>
      </c>
      <c r="C4" s="4">
        <f>Cow!C21</f>
        <v>119</v>
      </c>
      <c r="D4" s="4">
        <f>Cow!D21</f>
        <v>65</v>
      </c>
      <c r="E4" t="s">
        <v>17</v>
      </c>
      <c r="F4" s="3">
        <f>Cow!F24</f>
        <v>0.87394957983193278</v>
      </c>
      <c r="G4" s="3">
        <f>Cow!G24</f>
        <v>0.82352941176470584</v>
      </c>
      <c r="H4" s="3">
        <f>Cow!H24</f>
        <v>0.62184873949579833</v>
      </c>
      <c r="I4" s="3">
        <f>Cow!I24</f>
        <v>0.5714285714285714</v>
      </c>
      <c r="J4" s="3">
        <f>Cow!J24</f>
        <v>0.51260504201680668</v>
      </c>
      <c r="K4" s="3"/>
      <c r="L4" t="s">
        <v>17</v>
      </c>
      <c r="M4" s="3">
        <f>Cow!M24</f>
        <v>0.21848739495798319</v>
      </c>
      <c r="N4" s="3">
        <f>Cow!N24</f>
        <v>8.4033613445378148E-3</v>
      </c>
      <c r="O4" s="3">
        <f>Cow!O24</f>
        <v>0.51260504201680668</v>
      </c>
      <c r="P4" s="3">
        <f>Cow!P24</f>
        <v>0.26050420168067229</v>
      </c>
      <c r="Q4" s="5"/>
      <c r="R4" t="s">
        <v>37</v>
      </c>
      <c r="S4" s="4">
        <f>Chicken!B22</f>
        <v>1</v>
      </c>
      <c r="T4" s="4">
        <f>Cow!B22</f>
        <v>1</v>
      </c>
      <c r="U4" s="4">
        <f>Dog!B22</f>
        <v>0</v>
      </c>
      <c r="V4" s="4">
        <f>Fox!B22</f>
        <v>0</v>
      </c>
      <c r="W4" s="4">
        <f>Lion!B22</f>
        <v>0</v>
      </c>
      <c r="X4" s="4">
        <f>Pig!B22</f>
        <v>1</v>
      </c>
    </row>
    <row r="5" spans="1:24" x14ac:dyDescent="0.25">
      <c r="A5" t="s">
        <v>18</v>
      </c>
      <c r="B5" s="4">
        <f>Dog!B21</f>
        <v>10</v>
      </c>
      <c r="C5" s="4">
        <f>Dog!C21</f>
        <v>61</v>
      </c>
      <c r="D5" s="4">
        <f>Dog!D21</f>
        <v>1</v>
      </c>
      <c r="E5" t="s">
        <v>18</v>
      </c>
      <c r="F5" s="3">
        <f>Dog!F24</f>
        <v>0.90163934426229508</v>
      </c>
      <c r="G5" s="3">
        <f>Dog!G24</f>
        <v>0.88524590163934425</v>
      </c>
      <c r="H5" s="3">
        <f>Dog!H24</f>
        <v>0.83606557377049184</v>
      </c>
      <c r="I5" s="3">
        <f>Dog!I24</f>
        <v>0.24590163934426229</v>
      </c>
      <c r="J5" s="3">
        <f>Dog!J24</f>
        <v>0.13114754098360656</v>
      </c>
      <c r="K5" s="3"/>
      <c r="L5" t="s">
        <v>18</v>
      </c>
      <c r="M5" s="3">
        <f>Dog!M24</f>
        <v>0.11475409836065574</v>
      </c>
      <c r="N5" s="3">
        <f>Dog!N24</f>
        <v>0.55737704918032782</v>
      </c>
      <c r="O5" s="3">
        <f>Dog!O24</f>
        <v>0.13114754098360656</v>
      </c>
      <c r="P5" s="3">
        <f>Dog!P24</f>
        <v>0.19672131147540983</v>
      </c>
      <c r="Q5" s="5"/>
    </row>
    <row r="6" spans="1:24" x14ac:dyDescent="0.25">
      <c r="A6" t="s">
        <v>19</v>
      </c>
      <c r="B6" s="4">
        <f>Fox!B21</f>
        <v>10</v>
      </c>
      <c r="C6" s="4">
        <f>Fox!C21</f>
        <v>86</v>
      </c>
      <c r="D6" s="4">
        <f>Fox!D21</f>
        <v>26</v>
      </c>
      <c r="E6" t="s">
        <v>19</v>
      </c>
      <c r="F6" s="3">
        <f>Fox!F24</f>
        <v>1</v>
      </c>
      <c r="G6" s="3">
        <f>Fox!G24</f>
        <v>0.98837209302325579</v>
      </c>
      <c r="H6" s="3">
        <f>Fox!H24</f>
        <v>0.72093023255813948</v>
      </c>
      <c r="I6" s="3">
        <f>Fox!I24</f>
        <v>0.37209302325581395</v>
      </c>
      <c r="J6" s="3">
        <f>Fox!J24</f>
        <v>0.27906976744186046</v>
      </c>
      <c r="K6" s="3"/>
      <c r="L6" t="s">
        <v>19</v>
      </c>
      <c r="M6" s="3">
        <f>Fox!M24</f>
        <v>0.10465116279069768</v>
      </c>
      <c r="N6" s="3">
        <f>Fox!N24</f>
        <v>0.54651162790697672</v>
      </c>
      <c r="O6" s="3">
        <f>Fox!O24</f>
        <v>0.27906976744186046</v>
      </c>
      <c r="P6" s="3">
        <f>Fox!P24</f>
        <v>6.9767441860465115E-2</v>
      </c>
      <c r="Q6" s="5"/>
    </row>
    <row r="7" spans="1:24" x14ac:dyDescent="0.25">
      <c r="A7" t="s">
        <v>20</v>
      </c>
      <c r="B7" s="4">
        <f>Lion!B21</f>
        <v>10</v>
      </c>
      <c r="C7" s="4">
        <f>Lion!C21</f>
        <v>73</v>
      </c>
      <c r="D7" s="4">
        <f>Lion!D21</f>
        <v>13</v>
      </c>
      <c r="E7" t="s">
        <v>20</v>
      </c>
      <c r="F7" s="3">
        <f>Lion!F24</f>
        <v>1</v>
      </c>
      <c r="G7" s="3">
        <f>Lion!G24</f>
        <v>0.84931506849315064</v>
      </c>
      <c r="H7" s="3">
        <f>Lion!H24</f>
        <v>0.84931506849315064</v>
      </c>
      <c r="I7" s="3">
        <f>Lion!I24</f>
        <v>0.52054794520547942</v>
      </c>
      <c r="J7" s="3">
        <f>Lion!J24</f>
        <v>0.50684931506849318</v>
      </c>
      <c r="K7" s="3"/>
      <c r="L7" t="s">
        <v>20</v>
      </c>
      <c r="M7" s="3">
        <f>Lion!M24</f>
        <v>0.31506849315068491</v>
      </c>
      <c r="N7" s="3">
        <f>Lion!N24</f>
        <v>0.17808219178082191</v>
      </c>
      <c r="O7" s="3">
        <f>Lion!O24</f>
        <v>0.50684931506849318</v>
      </c>
      <c r="P7" s="3">
        <f>Lion!P24</f>
        <v>0</v>
      </c>
      <c r="Q7" s="5"/>
    </row>
    <row r="8" spans="1:24" x14ac:dyDescent="0.25">
      <c r="A8" t="s">
        <v>21</v>
      </c>
      <c r="B8" s="4">
        <f>Pig!B21</f>
        <v>9</v>
      </c>
      <c r="C8" s="4">
        <f>Pig!C21</f>
        <v>146</v>
      </c>
      <c r="D8" s="4">
        <f>Pig!D21</f>
        <v>92</v>
      </c>
      <c r="E8" t="s">
        <v>21</v>
      </c>
      <c r="F8" s="3">
        <f>Pig!F24</f>
        <v>0.8904109589041096</v>
      </c>
      <c r="G8" s="3">
        <f>Pig!G24</f>
        <v>0.85616438356164382</v>
      </c>
      <c r="H8" s="3">
        <f>Pig!H24</f>
        <v>0.53424657534246578</v>
      </c>
      <c r="I8" s="3">
        <f>Pig!I24</f>
        <v>0.32191780821917809</v>
      </c>
      <c r="J8" s="3">
        <f>Pig!J24</f>
        <v>0.28767123287671231</v>
      </c>
      <c r="K8" s="3"/>
      <c r="L8" t="s">
        <v>21</v>
      </c>
      <c r="M8" s="3">
        <f>Pig!M24</f>
        <v>0.36986301369863012</v>
      </c>
      <c r="N8" s="3">
        <f>Pig!N24</f>
        <v>6.1643835616438353E-2</v>
      </c>
      <c r="O8" s="3">
        <f>Pig!O24</f>
        <v>0.28767123287671231</v>
      </c>
      <c r="P8" s="3">
        <f>Pig!P24</f>
        <v>0.28082191780821919</v>
      </c>
      <c r="Q8" s="5"/>
    </row>
  </sheetData>
  <mergeCells count="3">
    <mergeCell ref="F1:J1"/>
    <mergeCell ref="M1:P1"/>
    <mergeCell ref="S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Chicken</vt:lpstr>
      <vt:lpstr>Cow</vt:lpstr>
      <vt:lpstr>Dog</vt:lpstr>
      <vt:lpstr>Fox</vt:lpstr>
      <vt:lpstr>Lion</vt:lpstr>
      <vt:lpstr>Pig</vt:lpstr>
      <vt:lpstr>Sum</vt:lpstr>
      <vt:lpstr>Chicken!Chicken</vt:lpstr>
      <vt:lpstr>Cow!Cow</vt:lpstr>
      <vt:lpstr>Dog!Dog</vt:lpstr>
      <vt:lpstr>Fox!Fox</vt:lpstr>
      <vt:lpstr>Lion!Lion</vt:lpstr>
      <vt:lpstr>Pig!Pig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2021-04-21T15:45:17Z</dcterms:modified>
</cp:coreProperties>
</file>