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ornox\Desktop\EFOP\Mérések\6666NoPack\"/>
    </mc:Choice>
  </mc:AlternateContent>
  <bookViews>
    <workbookView xWindow="0" yWindow="0" windowWidth="17280" windowHeight="7740" activeTab="6"/>
  </bookViews>
  <sheets>
    <sheet name="Chicken" sheetId="1" r:id="rId1"/>
    <sheet name="Cow" sheetId="3" r:id="rId2"/>
    <sheet name="Dog" sheetId="4" r:id="rId3"/>
    <sheet name="Fox" sheetId="5" r:id="rId4"/>
    <sheet name="Lion" sheetId="6" r:id="rId5"/>
    <sheet name="Pig" sheetId="2" r:id="rId6"/>
    <sheet name="Sum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C3" i="7"/>
  <c r="D3" i="7"/>
  <c r="E3" i="7"/>
  <c r="F3" i="7"/>
  <c r="H3" i="7"/>
  <c r="I3" i="7"/>
  <c r="L3" i="7"/>
  <c r="M3" i="7"/>
  <c r="N3" i="7"/>
  <c r="O3" i="7"/>
  <c r="S3" i="7"/>
  <c r="T3" i="7"/>
  <c r="B4" i="7"/>
  <c r="C4" i="7"/>
  <c r="D4" i="7"/>
  <c r="E4" i="7"/>
  <c r="F4" i="7"/>
  <c r="H4" i="7"/>
  <c r="I4" i="7"/>
  <c r="L4" i="7"/>
  <c r="M4" i="7"/>
  <c r="N4" i="7"/>
  <c r="O4" i="7"/>
  <c r="S4" i="7"/>
  <c r="T4" i="7"/>
  <c r="B5" i="7"/>
  <c r="C5" i="7"/>
  <c r="D5" i="7"/>
  <c r="E5" i="7"/>
  <c r="F5" i="7"/>
  <c r="H5" i="7"/>
  <c r="I5" i="7"/>
  <c r="L5" i="7"/>
  <c r="M5" i="7"/>
  <c r="N5" i="7"/>
  <c r="O5" i="7"/>
  <c r="S5" i="7"/>
  <c r="T5" i="7"/>
  <c r="B6" i="7"/>
  <c r="C6" i="7"/>
  <c r="D6" i="7"/>
  <c r="E6" i="7"/>
  <c r="F6" i="7"/>
  <c r="H6" i="7"/>
  <c r="I6" i="7"/>
  <c r="L6" i="7"/>
  <c r="M6" i="7"/>
  <c r="N6" i="7"/>
  <c r="O6" i="7"/>
  <c r="S6" i="7"/>
  <c r="T6" i="7"/>
  <c r="B7" i="7"/>
  <c r="C7" i="7"/>
  <c r="D7" i="7"/>
  <c r="E7" i="7"/>
  <c r="F7" i="7"/>
  <c r="H7" i="7"/>
  <c r="I7" i="7"/>
  <c r="L7" i="7"/>
  <c r="M7" i="7"/>
  <c r="N7" i="7"/>
  <c r="O7" i="7"/>
  <c r="S7" i="7"/>
  <c r="T7" i="7"/>
  <c r="B8" i="7"/>
  <c r="C8" i="7"/>
  <c r="D8" i="7"/>
  <c r="E8" i="7"/>
  <c r="F8" i="7"/>
  <c r="H8" i="7"/>
  <c r="I8" i="7"/>
  <c r="L8" i="7"/>
  <c r="M8" i="7"/>
  <c r="N8" i="7"/>
  <c r="O8" i="7"/>
  <c r="S8" i="7"/>
  <c r="T8" i="7"/>
  <c r="J25" i="2" l="1"/>
  <c r="F25" i="2"/>
  <c r="K24" i="2"/>
  <c r="G24" i="2"/>
  <c r="P22" i="2"/>
  <c r="O22" i="2"/>
  <c r="N22" i="2"/>
  <c r="M22" i="2"/>
  <c r="Q22" i="2" s="1"/>
  <c r="N25" i="2" s="1"/>
  <c r="L22" i="2"/>
  <c r="K22" i="2"/>
  <c r="J22" i="2"/>
  <c r="I22" i="2"/>
  <c r="H22" i="2"/>
  <c r="G22" i="2"/>
  <c r="F22" i="2"/>
  <c r="E22" i="2"/>
  <c r="D22" i="2"/>
  <c r="C22" i="2"/>
  <c r="B22" i="2"/>
  <c r="P21" i="2"/>
  <c r="O21" i="2"/>
  <c r="N21" i="2"/>
  <c r="M21" i="2"/>
  <c r="Q21" i="2" s="1"/>
  <c r="O24" i="2" s="1"/>
  <c r="L21" i="2"/>
  <c r="K21" i="2"/>
  <c r="J21" i="2"/>
  <c r="I21" i="2"/>
  <c r="H21" i="2"/>
  <c r="G21" i="2"/>
  <c r="F21" i="2"/>
  <c r="E21" i="2"/>
  <c r="D21" i="2"/>
  <c r="C21" i="2"/>
  <c r="B21" i="2"/>
  <c r="P20" i="2"/>
  <c r="P23" i="2" s="1"/>
  <c r="O20" i="2"/>
  <c r="N20" i="2"/>
  <c r="M20" i="2"/>
  <c r="Q20" i="2" s="1"/>
  <c r="L20" i="2"/>
  <c r="L23" i="2" s="1"/>
  <c r="K20" i="2"/>
  <c r="J20" i="2"/>
  <c r="I20" i="2"/>
  <c r="H20" i="2"/>
  <c r="H23" i="2" s="1"/>
  <c r="G20" i="2"/>
  <c r="F20" i="2"/>
  <c r="E20" i="2"/>
  <c r="D20" i="2"/>
  <c r="C20" i="2"/>
  <c r="B20" i="2"/>
  <c r="N25" i="6"/>
  <c r="J25" i="6"/>
  <c r="F25" i="6"/>
  <c r="K24" i="6"/>
  <c r="G24" i="6"/>
  <c r="P23" i="6"/>
  <c r="L23" i="6"/>
  <c r="H23" i="6"/>
  <c r="P22" i="6"/>
  <c r="O22" i="6"/>
  <c r="N22" i="6"/>
  <c r="M22" i="6"/>
  <c r="Q22" i="6" s="1"/>
  <c r="L22" i="6"/>
  <c r="K22" i="6"/>
  <c r="J22" i="6"/>
  <c r="I22" i="6"/>
  <c r="H22" i="6"/>
  <c r="G22" i="6"/>
  <c r="F22" i="6"/>
  <c r="E22" i="6"/>
  <c r="D22" i="6"/>
  <c r="C22" i="6"/>
  <c r="B22" i="6"/>
  <c r="Q25" i="6" s="1"/>
  <c r="P21" i="6"/>
  <c r="O21" i="6"/>
  <c r="N21" i="6"/>
  <c r="M21" i="6"/>
  <c r="Q21" i="6" s="1"/>
  <c r="O24" i="6" s="1"/>
  <c r="L21" i="6"/>
  <c r="K21" i="6"/>
  <c r="J21" i="6"/>
  <c r="I21" i="6"/>
  <c r="H21" i="6"/>
  <c r="G21" i="6"/>
  <c r="F21" i="6"/>
  <c r="E21" i="6"/>
  <c r="D21" i="6"/>
  <c r="C21" i="6"/>
  <c r="B21" i="6"/>
  <c r="P20" i="6"/>
  <c r="O20" i="6"/>
  <c r="N20" i="6"/>
  <c r="M20" i="6"/>
  <c r="Q20" i="6" s="1"/>
  <c r="L20" i="6"/>
  <c r="K20" i="6"/>
  <c r="J20" i="6"/>
  <c r="I20" i="6"/>
  <c r="H20" i="6"/>
  <c r="G20" i="6"/>
  <c r="F20" i="6"/>
  <c r="E20" i="6"/>
  <c r="D20" i="6"/>
  <c r="C20" i="6"/>
  <c r="B20" i="6"/>
  <c r="N25" i="5"/>
  <c r="J25" i="5"/>
  <c r="F25" i="5"/>
  <c r="K24" i="5"/>
  <c r="G24" i="5"/>
  <c r="P23" i="5"/>
  <c r="L23" i="5"/>
  <c r="H23" i="5"/>
  <c r="P22" i="5"/>
  <c r="O22" i="5"/>
  <c r="N22" i="5"/>
  <c r="M22" i="5"/>
  <c r="Q22" i="5" s="1"/>
  <c r="L22" i="5"/>
  <c r="K22" i="5"/>
  <c r="J22" i="5"/>
  <c r="I22" i="5"/>
  <c r="H22" i="5"/>
  <c r="G22" i="5"/>
  <c r="F22" i="5"/>
  <c r="E22" i="5"/>
  <c r="D22" i="5"/>
  <c r="C22" i="5"/>
  <c r="B22" i="5"/>
  <c r="Q25" i="5" s="1"/>
  <c r="P21" i="5"/>
  <c r="O21" i="5"/>
  <c r="N21" i="5"/>
  <c r="M21" i="5"/>
  <c r="Q21" i="5" s="1"/>
  <c r="O24" i="5" s="1"/>
  <c r="L21" i="5"/>
  <c r="K21" i="5"/>
  <c r="J21" i="5"/>
  <c r="I21" i="5"/>
  <c r="H21" i="5"/>
  <c r="G21" i="5"/>
  <c r="F21" i="5"/>
  <c r="E21" i="5"/>
  <c r="D21" i="5"/>
  <c r="C21" i="5"/>
  <c r="B21" i="5"/>
  <c r="P20" i="5"/>
  <c r="O20" i="5"/>
  <c r="N20" i="5"/>
  <c r="M20" i="5"/>
  <c r="Q20" i="5" s="1"/>
  <c r="L20" i="5"/>
  <c r="K20" i="5"/>
  <c r="J20" i="5"/>
  <c r="I20" i="5"/>
  <c r="H20" i="5"/>
  <c r="G20" i="5"/>
  <c r="F20" i="5"/>
  <c r="E20" i="5"/>
  <c r="D20" i="5"/>
  <c r="C20" i="5"/>
  <c r="B20" i="5"/>
  <c r="N25" i="4"/>
  <c r="J25" i="4"/>
  <c r="F25" i="4"/>
  <c r="K24" i="4"/>
  <c r="G24" i="4"/>
  <c r="P23" i="4"/>
  <c r="L23" i="4"/>
  <c r="H23" i="4"/>
  <c r="P22" i="4"/>
  <c r="O22" i="4"/>
  <c r="N22" i="4"/>
  <c r="M22" i="4"/>
  <c r="Q22" i="4" s="1"/>
  <c r="L22" i="4"/>
  <c r="K22" i="4"/>
  <c r="J22" i="4"/>
  <c r="I22" i="4"/>
  <c r="H22" i="4"/>
  <c r="G22" i="4"/>
  <c r="F22" i="4"/>
  <c r="E22" i="4"/>
  <c r="D22" i="4"/>
  <c r="C22" i="4"/>
  <c r="B22" i="4"/>
  <c r="Q25" i="4" s="1"/>
  <c r="P21" i="4"/>
  <c r="O21" i="4"/>
  <c r="N21" i="4"/>
  <c r="M21" i="4"/>
  <c r="Q21" i="4" s="1"/>
  <c r="O24" i="4" s="1"/>
  <c r="L21" i="4"/>
  <c r="K21" i="4"/>
  <c r="J21" i="4"/>
  <c r="I21" i="4"/>
  <c r="H21" i="4"/>
  <c r="G21" i="4"/>
  <c r="F21" i="4"/>
  <c r="E21" i="4"/>
  <c r="D21" i="4"/>
  <c r="C21" i="4"/>
  <c r="B21" i="4"/>
  <c r="P20" i="4"/>
  <c r="O20" i="4"/>
  <c r="N20" i="4"/>
  <c r="M20" i="4"/>
  <c r="Q20" i="4" s="1"/>
  <c r="L20" i="4"/>
  <c r="K20" i="4"/>
  <c r="J20" i="4"/>
  <c r="I20" i="4"/>
  <c r="H20" i="4"/>
  <c r="G20" i="4"/>
  <c r="F20" i="4"/>
  <c r="E20" i="4"/>
  <c r="D20" i="4"/>
  <c r="C20" i="4"/>
  <c r="B20" i="4"/>
  <c r="P22" i="3"/>
  <c r="O22" i="3"/>
  <c r="N22" i="3"/>
  <c r="M22" i="3"/>
  <c r="Q22" i="3" s="1"/>
  <c r="L22" i="3"/>
  <c r="K22" i="3"/>
  <c r="J22" i="3"/>
  <c r="I22" i="3"/>
  <c r="H22" i="3"/>
  <c r="G22" i="3"/>
  <c r="F22" i="3"/>
  <c r="E22" i="3"/>
  <c r="D22" i="3"/>
  <c r="C22" i="3"/>
  <c r="B22" i="3"/>
  <c r="Q25" i="3" s="1"/>
  <c r="P21" i="3"/>
  <c r="O21" i="3"/>
  <c r="N21" i="3"/>
  <c r="M21" i="3"/>
  <c r="Q21" i="3" s="1"/>
  <c r="L21" i="3"/>
  <c r="K21" i="3"/>
  <c r="J21" i="3"/>
  <c r="I21" i="3"/>
  <c r="H21" i="3"/>
  <c r="G21" i="3"/>
  <c r="F21" i="3"/>
  <c r="E21" i="3"/>
  <c r="D21" i="3"/>
  <c r="C21" i="3"/>
  <c r="B21" i="3"/>
  <c r="P20" i="3"/>
  <c r="O20" i="3"/>
  <c r="N20" i="3"/>
  <c r="M20" i="3"/>
  <c r="Q20" i="3" s="1"/>
  <c r="L20" i="3"/>
  <c r="K20" i="3"/>
  <c r="J20" i="3"/>
  <c r="I20" i="3"/>
  <c r="H20" i="3"/>
  <c r="G20" i="3"/>
  <c r="F20" i="3"/>
  <c r="E20" i="3"/>
  <c r="D20" i="3"/>
  <c r="C20" i="3"/>
  <c r="B20" i="3"/>
  <c r="D20" i="1"/>
  <c r="D22" i="1"/>
  <c r="D21" i="1"/>
  <c r="C21" i="1"/>
  <c r="Q25" i="2" l="1"/>
  <c r="N24" i="2"/>
  <c r="I23" i="2"/>
  <c r="M23" i="2"/>
  <c r="Q23" i="2"/>
  <c r="H24" i="2"/>
  <c r="L24" i="2"/>
  <c r="P24" i="2"/>
  <c r="G25" i="2"/>
  <c r="K25" i="2"/>
  <c r="O25" i="2"/>
  <c r="F23" i="2"/>
  <c r="J23" i="2"/>
  <c r="N23" i="2"/>
  <c r="B24" i="2"/>
  <c r="I24" i="2"/>
  <c r="M24" i="2"/>
  <c r="Q24" i="2"/>
  <c r="H25" i="2"/>
  <c r="L25" i="2"/>
  <c r="P25" i="2"/>
  <c r="G23" i="2"/>
  <c r="K23" i="2"/>
  <c r="O23" i="2"/>
  <c r="F24" i="2"/>
  <c r="J24" i="2"/>
  <c r="B25" i="2"/>
  <c r="I25" i="2"/>
  <c r="M25" i="2"/>
  <c r="N24" i="6"/>
  <c r="I23" i="6"/>
  <c r="M23" i="6"/>
  <c r="Q23" i="6"/>
  <c r="H24" i="6"/>
  <c r="L24" i="6"/>
  <c r="P24" i="6"/>
  <c r="G25" i="6"/>
  <c r="K25" i="6"/>
  <c r="O25" i="6"/>
  <c r="F23" i="6"/>
  <c r="J23" i="6"/>
  <c r="N23" i="6"/>
  <c r="B24" i="6"/>
  <c r="I24" i="6"/>
  <c r="M24" i="6"/>
  <c r="Q24" i="6"/>
  <c r="H25" i="6"/>
  <c r="L25" i="6"/>
  <c r="P25" i="6"/>
  <c r="G23" i="6"/>
  <c r="K23" i="6"/>
  <c r="O23" i="6"/>
  <c r="F24" i="6"/>
  <c r="J24" i="6"/>
  <c r="B25" i="6"/>
  <c r="I25" i="6"/>
  <c r="M25" i="6"/>
  <c r="N24" i="5"/>
  <c r="I23" i="5"/>
  <c r="M23" i="5"/>
  <c r="Q23" i="5"/>
  <c r="H24" i="5"/>
  <c r="L24" i="5"/>
  <c r="P24" i="5"/>
  <c r="G25" i="5"/>
  <c r="K25" i="5"/>
  <c r="O25" i="5"/>
  <c r="F23" i="5"/>
  <c r="J23" i="5"/>
  <c r="N23" i="5"/>
  <c r="B24" i="5"/>
  <c r="I24" i="5"/>
  <c r="M24" i="5"/>
  <c r="Q24" i="5"/>
  <c r="H25" i="5"/>
  <c r="L25" i="5"/>
  <c r="P25" i="5"/>
  <c r="G23" i="5"/>
  <c r="K23" i="5"/>
  <c r="O23" i="5"/>
  <c r="F24" i="5"/>
  <c r="J24" i="5"/>
  <c r="B25" i="5"/>
  <c r="I25" i="5"/>
  <c r="M25" i="5"/>
  <c r="N24" i="4"/>
  <c r="I23" i="4"/>
  <c r="M23" i="4"/>
  <c r="Q23" i="4"/>
  <c r="H24" i="4"/>
  <c r="L24" i="4"/>
  <c r="P24" i="4"/>
  <c r="G25" i="4"/>
  <c r="K25" i="4"/>
  <c r="O25" i="4"/>
  <c r="F23" i="4"/>
  <c r="J23" i="4"/>
  <c r="N23" i="4"/>
  <c r="B24" i="4"/>
  <c r="I24" i="4"/>
  <c r="M24" i="4"/>
  <c r="Q24" i="4"/>
  <c r="H25" i="4"/>
  <c r="L25" i="4"/>
  <c r="P25" i="4"/>
  <c r="G23" i="4"/>
  <c r="K23" i="4"/>
  <c r="O23" i="4"/>
  <c r="F24" i="4"/>
  <c r="J24" i="4"/>
  <c r="B25" i="4"/>
  <c r="I25" i="4"/>
  <c r="M25" i="4"/>
  <c r="N24" i="3"/>
  <c r="H23" i="3"/>
  <c r="L23" i="3"/>
  <c r="P23" i="3"/>
  <c r="G24" i="3"/>
  <c r="K24" i="3"/>
  <c r="O24" i="3"/>
  <c r="F25" i="3"/>
  <c r="J25" i="3"/>
  <c r="N25" i="3"/>
  <c r="I23" i="3"/>
  <c r="M23" i="3"/>
  <c r="Q23" i="3"/>
  <c r="H24" i="3"/>
  <c r="L24" i="3"/>
  <c r="P24" i="3"/>
  <c r="G25" i="3"/>
  <c r="K25" i="3"/>
  <c r="O25" i="3"/>
  <c r="F23" i="3"/>
  <c r="J23" i="3"/>
  <c r="N23" i="3"/>
  <c r="B24" i="3"/>
  <c r="I24" i="3"/>
  <c r="M24" i="3"/>
  <c r="Q24" i="3"/>
  <c r="H25" i="3"/>
  <c r="L25" i="3"/>
  <c r="P25" i="3"/>
  <c r="G23" i="3"/>
  <c r="K23" i="3"/>
  <c r="O23" i="3"/>
  <c r="F24" i="3"/>
  <c r="J24" i="3"/>
  <c r="B25" i="3"/>
  <c r="I25" i="3"/>
  <c r="M25" i="3"/>
  <c r="P22" i="1" l="1"/>
  <c r="O22" i="1"/>
  <c r="N22" i="1"/>
  <c r="M22" i="1"/>
  <c r="Q22" i="1" s="1"/>
  <c r="N25" i="1" s="1"/>
  <c r="L22" i="1"/>
  <c r="K22" i="1"/>
  <c r="J22" i="1"/>
  <c r="I22" i="1"/>
  <c r="H22" i="1"/>
  <c r="G22" i="1"/>
  <c r="F22" i="1"/>
  <c r="E22" i="1"/>
  <c r="C22" i="1"/>
  <c r="F25" i="1" s="1"/>
  <c r="B22" i="1"/>
  <c r="P21" i="1"/>
  <c r="O21" i="1"/>
  <c r="N21" i="1"/>
  <c r="M21" i="1"/>
  <c r="Q21" i="1" s="1"/>
  <c r="L21" i="1"/>
  <c r="K21" i="1"/>
  <c r="J21" i="1"/>
  <c r="I21" i="1"/>
  <c r="H21" i="1"/>
  <c r="G21" i="1"/>
  <c r="F21" i="1"/>
  <c r="E21" i="1"/>
  <c r="B21" i="1"/>
  <c r="N24" i="1" s="1"/>
  <c r="P20" i="1"/>
  <c r="O20" i="1"/>
  <c r="N20" i="1"/>
  <c r="M20" i="1"/>
  <c r="Q20" i="1" s="1"/>
  <c r="L20" i="1"/>
  <c r="K20" i="1"/>
  <c r="J20" i="1"/>
  <c r="I20" i="1"/>
  <c r="H20" i="1"/>
  <c r="G20" i="1"/>
  <c r="F20" i="1"/>
  <c r="E20" i="1"/>
  <c r="C20" i="1"/>
  <c r="B20" i="1"/>
  <c r="Q25" i="1" l="1"/>
  <c r="H23" i="1"/>
  <c r="P23" i="1"/>
  <c r="K24" i="1"/>
  <c r="I23" i="1"/>
  <c r="M23" i="1"/>
  <c r="Q23" i="1"/>
  <c r="H24" i="1"/>
  <c r="L24" i="1"/>
  <c r="P24" i="1"/>
  <c r="G25" i="1"/>
  <c r="K25" i="1"/>
  <c r="O25" i="1"/>
  <c r="L23" i="1"/>
  <c r="G24" i="1"/>
  <c r="O24" i="1"/>
  <c r="J25" i="1"/>
  <c r="F23" i="1"/>
  <c r="J23" i="1"/>
  <c r="N23" i="1"/>
  <c r="B24" i="1"/>
  <c r="I24" i="1"/>
  <c r="M24" i="1"/>
  <c r="Q24" i="1"/>
  <c r="H25" i="1"/>
  <c r="L25" i="1"/>
  <c r="P25" i="1"/>
  <c r="G23" i="1"/>
  <c r="K23" i="1"/>
  <c r="O23" i="1"/>
  <c r="F24" i="1"/>
  <c r="J24" i="1"/>
  <c r="B25" i="1"/>
  <c r="I25" i="1"/>
  <c r="M25" i="1"/>
</calcChain>
</file>

<file path=xl/sharedStrings.xml><?xml version="1.0" encoding="utf-8"?>
<sst xmlns="http://schemas.openxmlformats.org/spreadsheetml/2006/main" count="446" uniqueCount="50">
  <si>
    <t>Cow</t>
  </si>
  <si>
    <t>Chicken</t>
  </si>
  <si>
    <t>Dog</t>
  </si>
  <si>
    <t>Fox</t>
  </si>
  <si>
    <t>Lion</t>
  </si>
  <si>
    <t>Pig</t>
  </si>
  <si>
    <t>Simulation Time:</t>
  </si>
  <si>
    <t>AnimalType:</t>
  </si>
  <si>
    <t>overall</t>
  </si>
  <si>
    <t>alive</t>
  </si>
  <si>
    <t>overall_puppy</t>
  </si>
  <si>
    <t>overall_juvenile</t>
  </si>
  <si>
    <t>overall_young_adult</t>
  </si>
  <si>
    <t>overall_adult</t>
  </si>
  <si>
    <t>overall_aged_adult</t>
  </si>
  <si>
    <t>overall_elder</t>
  </si>
  <si>
    <t>overall_female</t>
  </si>
  <si>
    <t>overall_male</t>
  </si>
  <si>
    <t>thirstDeath</t>
  </si>
  <si>
    <t>hungerDeath</t>
  </si>
  <si>
    <t>ageDeath</t>
  </si>
  <si>
    <t>predatorDeath</t>
  </si>
  <si>
    <t>Survived</t>
  </si>
  <si>
    <t>Female</t>
  </si>
  <si>
    <t>Male</t>
  </si>
  <si>
    <t>All</t>
  </si>
  <si>
    <t xml:space="preserve">Extinction </t>
  </si>
  <si>
    <t>Puppy</t>
  </si>
  <si>
    <t>Juvenile</t>
  </si>
  <si>
    <t>Young</t>
  </si>
  <si>
    <t>Adult</t>
  </si>
  <si>
    <t>Aged</t>
  </si>
  <si>
    <t>Elder</t>
  </si>
  <si>
    <t>Thirst</t>
  </si>
  <si>
    <t>Hunger</t>
  </si>
  <si>
    <t>Age</t>
  </si>
  <si>
    <t>Predator</t>
  </si>
  <si>
    <t>All Deaths</t>
  </si>
  <si>
    <t>Sex</t>
  </si>
  <si>
    <t>Cause of death</t>
  </si>
  <si>
    <t>Reached age stages</t>
  </si>
  <si>
    <t>-</t>
  </si>
  <si>
    <t>Runs</t>
  </si>
  <si>
    <t>Subjects</t>
  </si>
  <si>
    <t>Simulation</t>
  </si>
  <si>
    <t>In cases of survial of only vegetable eater species the simulations were manually stopped due to the vegetable infinite spawn resulting infinite survival of vegetable animals due to enemy absence.</t>
  </si>
  <si>
    <t>Survival rate</t>
  </si>
  <si>
    <t>Births</t>
  </si>
  <si>
    <t xml:space="preserve">Based on  </t>
  </si>
  <si>
    <t>extinction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</si>
</sst>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6" xfId="0" applyBorder="1"/>
    <xf numFmtId="0" fontId="0" fillId="0" borderId="9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/>
    <xf numFmtId="0" fontId="0" fillId="0" borderId="8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11" xfId="0" applyBorder="1" applyAlignment="1">
      <alignment horizontal="center" vertical="center"/>
    </xf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Reached age stages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2FE-4AD9-9726-9F79F538A5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2FE-4AD9-9726-9F79F538A5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2FE-4AD9-9726-9F79F538A5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2FE-4AD9-9726-9F79F538A5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2FE-4AD9-9726-9F79F538A5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2FE-4AD9-9726-9F79F538A521}"/>
              </c:ext>
            </c:extLst>
          </c:dPt>
          <c:cat>
            <c:strRef>
              <c:f>Chicken!$E$19:$J$19</c:f>
              <c:strCache>
                <c:ptCount val="6"/>
                <c:pt idx="0">
                  <c:v>Puppy</c:v>
                </c:pt>
                <c:pt idx="1">
                  <c:v>Juvenile</c:v>
                </c:pt>
                <c:pt idx="2">
                  <c:v>Young</c:v>
                </c:pt>
                <c:pt idx="3">
                  <c:v>Adult</c:v>
                </c:pt>
                <c:pt idx="4">
                  <c:v>Aged</c:v>
                </c:pt>
                <c:pt idx="5">
                  <c:v>Elder</c:v>
                </c:pt>
              </c:strCache>
            </c:strRef>
          </c:cat>
          <c:val>
            <c:numRef>
              <c:f>Chicken!$E$21:$J$21</c:f>
              <c:numCache>
                <c:formatCode>General</c:formatCode>
                <c:ptCount val="6"/>
                <c:pt idx="0">
                  <c:v>108</c:v>
                </c:pt>
                <c:pt idx="1">
                  <c:v>95</c:v>
                </c:pt>
                <c:pt idx="2">
                  <c:v>81</c:v>
                </c:pt>
                <c:pt idx="3">
                  <c:v>61</c:v>
                </c:pt>
                <c:pt idx="4">
                  <c:v>32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1-47C5-B20B-D4248F240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Cause of death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BFE-48E0-98CC-56F278AB50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BFE-48E0-98CC-56F278AB50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BFE-48E0-98CC-56F278AB50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BFE-48E0-98CC-56F278AB500B}"/>
              </c:ext>
            </c:extLst>
          </c:dPt>
          <c:cat>
            <c:strRef>
              <c:f>Lion!$M$19:$P$19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Lion!$M$21:$P$21</c:f>
              <c:numCache>
                <c:formatCode>General</c:formatCode>
                <c:ptCount val="4"/>
                <c:pt idx="0">
                  <c:v>27</c:v>
                </c:pt>
                <c:pt idx="1">
                  <c:v>29</c:v>
                </c:pt>
                <c:pt idx="2">
                  <c:v>59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D-4214-A470-CCBFB1C3C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Reached age stages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74-443D-8D3B-EB1783925C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74-443D-8D3B-EB1783925C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74-443D-8D3B-EB1783925C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574-443D-8D3B-EB1783925C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574-443D-8D3B-EB1783925C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574-443D-8D3B-EB1783925C31}"/>
              </c:ext>
            </c:extLst>
          </c:dPt>
          <c:cat>
            <c:strRef>
              <c:f>Pig!$E$19:$J$19</c:f>
              <c:strCache>
                <c:ptCount val="6"/>
                <c:pt idx="0">
                  <c:v>Puppy</c:v>
                </c:pt>
                <c:pt idx="1">
                  <c:v>Juvenile</c:v>
                </c:pt>
                <c:pt idx="2">
                  <c:v>Young</c:v>
                </c:pt>
                <c:pt idx="3">
                  <c:v>Adult</c:v>
                </c:pt>
                <c:pt idx="4">
                  <c:v>Aged</c:v>
                </c:pt>
                <c:pt idx="5">
                  <c:v>Elder</c:v>
                </c:pt>
              </c:strCache>
            </c:strRef>
          </c:cat>
          <c:val>
            <c:numRef>
              <c:f>Pig!$E$21:$J$21</c:f>
              <c:numCache>
                <c:formatCode>General</c:formatCode>
                <c:ptCount val="6"/>
                <c:pt idx="0">
                  <c:v>90</c:v>
                </c:pt>
                <c:pt idx="1">
                  <c:v>77</c:v>
                </c:pt>
                <c:pt idx="2">
                  <c:v>72</c:v>
                </c:pt>
                <c:pt idx="3">
                  <c:v>52</c:v>
                </c:pt>
                <c:pt idx="4">
                  <c:v>34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8-48CF-AC38-17C323E3C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Cause of death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E52-45A0-A610-7022C8CCE8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E52-45A0-A610-7022C8CCE8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E52-45A0-A610-7022C8CCE8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E52-45A0-A610-7022C8CCE8A6}"/>
              </c:ext>
            </c:extLst>
          </c:dPt>
          <c:cat>
            <c:strRef>
              <c:f>Pig!$M$19:$P$19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Pig!$M$21:$P$21</c:f>
              <c:numCache>
                <c:formatCode>General</c:formatCode>
                <c:ptCount val="4"/>
                <c:pt idx="0">
                  <c:v>25</c:v>
                </c:pt>
                <c:pt idx="1">
                  <c:v>1</c:v>
                </c:pt>
                <c:pt idx="2">
                  <c:v>27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E-4074-B2C2-EC1565775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Reached age stages</a:t>
            </a:r>
            <a:r>
              <a:rPr lang="en-GB" sz="1400" b="0" i="0" u="none" strike="noStrike" baseline="0"/>
              <a:t> </a:t>
            </a:r>
            <a:endParaRPr lang="en-GB" sz="1400" b="0" i="0" u="none" strike="noStrike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Sum!$B$2</c:f>
              <c:strCache>
                <c:ptCount val="1"/>
                <c:pt idx="0">
                  <c:v>Juvenile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Sum!$A$3:$A$8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Sum!$B$3:$B$8</c:f>
              <c:numCache>
                <c:formatCode>0.0%</c:formatCode>
                <c:ptCount val="6"/>
                <c:pt idx="0">
                  <c:v>0.87962962962962965</c:v>
                </c:pt>
                <c:pt idx="1">
                  <c:v>0.82407407407407407</c:v>
                </c:pt>
                <c:pt idx="2">
                  <c:v>0.90526315789473688</c:v>
                </c:pt>
                <c:pt idx="3">
                  <c:v>0.90566037735849059</c:v>
                </c:pt>
                <c:pt idx="4">
                  <c:v>1</c:v>
                </c:pt>
                <c:pt idx="5">
                  <c:v>0.85555555555555551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B-447C-B061-05802981F639}"/>
            </c:ext>
          </c:extLst>
        </c:ser>
        <c:ser>
          <c:idx val="1"/>
          <c:order val="1"/>
          <c:tx>
            <c:strRef>
              <c:f>Sum!$C$2</c:f>
              <c:strCache>
                <c:ptCount val="1"/>
                <c:pt idx="0">
                  <c:v>Young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Sum!$A$3:$A$8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Sum!$C$3:$C$8</c:f>
              <c:numCache>
                <c:formatCode>0.0%</c:formatCode>
                <c:ptCount val="6"/>
                <c:pt idx="0">
                  <c:v>0.75</c:v>
                </c:pt>
                <c:pt idx="1">
                  <c:v>0.76851851851851849</c:v>
                </c:pt>
                <c:pt idx="2">
                  <c:v>0.85263157894736841</c:v>
                </c:pt>
                <c:pt idx="3">
                  <c:v>0.87735849056603776</c:v>
                </c:pt>
                <c:pt idx="4">
                  <c:v>0.86086956521739133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B-447C-B061-05802981F639}"/>
            </c:ext>
          </c:extLst>
        </c:ser>
        <c:ser>
          <c:idx val="2"/>
          <c:order val="2"/>
          <c:tx>
            <c:strRef>
              <c:f>Sum!$D$2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Sum!$A$3:$A$8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Sum!$D$3:$D$8</c:f>
              <c:numCache>
                <c:formatCode>0.0%</c:formatCode>
                <c:ptCount val="6"/>
                <c:pt idx="0">
                  <c:v>0.56481481481481477</c:v>
                </c:pt>
                <c:pt idx="1">
                  <c:v>0.58333333333333337</c:v>
                </c:pt>
                <c:pt idx="2">
                  <c:v>0.75789473684210529</c:v>
                </c:pt>
                <c:pt idx="3">
                  <c:v>0.74528301886792447</c:v>
                </c:pt>
                <c:pt idx="4">
                  <c:v>0.85217391304347823</c:v>
                </c:pt>
                <c:pt idx="5">
                  <c:v>0.57777777777777772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9B-447C-B061-05802981F639}"/>
            </c:ext>
          </c:extLst>
        </c:ser>
        <c:ser>
          <c:idx val="3"/>
          <c:order val="3"/>
          <c:tx>
            <c:strRef>
              <c:f>Sum!$E$2</c:f>
              <c:strCache>
                <c:ptCount val="1"/>
                <c:pt idx="0">
                  <c:v>Aged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Sum!$A$3:$A$8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Sum!$E$3:$E$8</c:f>
              <c:numCache>
                <c:formatCode>0.0%</c:formatCode>
                <c:ptCount val="6"/>
                <c:pt idx="0">
                  <c:v>0.29629629629629628</c:v>
                </c:pt>
                <c:pt idx="1">
                  <c:v>0.43518518518518517</c:v>
                </c:pt>
                <c:pt idx="2">
                  <c:v>0.14736842105263157</c:v>
                </c:pt>
                <c:pt idx="3">
                  <c:v>0.17924528301886791</c:v>
                </c:pt>
                <c:pt idx="4">
                  <c:v>0.5130434782608696</c:v>
                </c:pt>
                <c:pt idx="5">
                  <c:v>0.37777777777777777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9B-447C-B061-05802981F639}"/>
            </c:ext>
          </c:extLst>
        </c:ser>
        <c:ser>
          <c:idx val="4"/>
          <c:order val="4"/>
          <c:tx>
            <c:strRef>
              <c:f>Sum!$F$2</c:f>
              <c:strCache>
                <c:ptCount val="1"/>
                <c:pt idx="0">
                  <c:v>Elder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Sum!$A$3:$A$8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Sum!$F$3:$F$8</c:f>
              <c:numCache>
                <c:formatCode>0.0%</c:formatCode>
                <c:ptCount val="6"/>
                <c:pt idx="0">
                  <c:v>0.21296296296296297</c:v>
                </c:pt>
                <c:pt idx="1">
                  <c:v>0.37037037037037035</c:v>
                </c:pt>
                <c:pt idx="2">
                  <c:v>9.4736842105263161E-2</c:v>
                </c:pt>
                <c:pt idx="3">
                  <c:v>0.17924528301886791</c:v>
                </c:pt>
                <c:pt idx="4">
                  <c:v>0.5130434782608696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9B-447C-B061-05802981F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57120"/>
        <c:axId val="69057952"/>
      </c:barChart>
      <c:catAx>
        <c:axId val="6905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7952"/>
        <c:crosses val="autoZero"/>
        <c:auto val="1"/>
        <c:lblAlgn val="ctr"/>
        <c:lblOffset val="100"/>
        <c:noMultiLvlLbl val="0"/>
      </c:catAx>
      <c:valAx>
        <c:axId val="69057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Reached age stages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Sum!$A$3</c:f>
              <c:strCache>
                <c:ptCount val="1"/>
                <c:pt idx="0">
                  <c:v>Chicken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Sum!$B$2:$F$2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Sum!$B$3:$F$3</c:f>
              <c:numCache>
                <c:formatCode>0.0%</c:formatCode>
                <c:ptCount val="5"/>
                <c:pt idx="0">
                  <c:v>0.87962962962962965</c:v>
                </c:pt>
                <c:pt idx="1">
                  <c:v>0.75</c:v>
                </c:pt>
                <c:pt idx="2">
                  <c:v>0.56481481481481477</c:v>
                </c:pt>
                <c:pt idx="3">
                  <c:v>0.29629629629629628</c:v>
                </c:pt>
                <c:pt idx="4">
                  <c:v>0.21296296296296297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7-4FF8-89D2-E3C79D50D2A6}"/>
            </c:ext>
          </c:extLst>
        </c:ser>
        <c:ser>
          <c:idx val="1"/>
          <c:order val="1"/>
          <c:tx>
            <c:strRef>
              <c:f>Sum!$A$4</c:f>
              <c:strCache>
                <c:ptCount val="1"/>
                <c:pt idx="0">
                  <c:v>Cow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Sum!$B$2:$F$2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Sum!$B$4:$F$4</c:f>
              <c:numCache>
                <c:formatCode>0.0%</c:formatCode>
                <c:ptCount val="5"/>
                <c:pt idx="0">
                  <c:v>0.82407407407407407</c:v>
                </c:pt>
                <c:pt idx="1">
                  <c:v>0.76851851851851849</c:v>
                </c:pt>
                <c:pt idx="2">
                  <c:v>0.58333333333333337</c:v>
                </c:pt>
                <c:pt idx="3">
                  <c:v>0.43518518518518517</c:v>
                </c:pt>
                <c:pt idx="4">
                  <c:v>0.37037037037037035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B7-4FF8-89D2-E3C79D50D2A6}"/>
            </c:ext>
          </c:extLst>
        </c:ser>
        <c:ser>
          <c:idx val="2"/>
          <c:order val="2"/>
          <c:tx>
            <c:strRef>
              <c:f>Sum!$A$5</c:f>
              <c:strCache>
                <c:ptCount val="1"/>
                <c:pt idx="0">
                  <c:v>Dog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Sum!$B$2:$F$2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Sum!$B$5:$F$5</c:f>
              <c:numCache>
                <c:formatCode>0.0%</c:formatCode>
                <c:ptCount val="5"/>
                <c:pt idx="0">
                  <c:v>0.90526315789473688</c:v>
                </c:pt>
                <c:pt idx="1">
                  <c:v>0.85263157894736841</c:v>
                </c:pt>
                <c:pt idx="2">
                  <c:v>0.75789473684210529</c:v>
                </c:pt>
                <c:pt idx="3">
                  <c:v>0.14736842105263157</c:v>
                </c:pt>
                <c:pt idx="4">
                  <c:v>9.4736842105263161E-2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B7-4FF8-89D2-E3C79D50D2A6}"/>
            </c:ext>
          </c:extLst>
        </c:ser>
        <c:ser>
          <c:idx val="3"/>
          <c:order val="3"/>
          <c:tx>
            <c:strRef>
              <c:f>Sum!$A$6</c:f>
              <c:strCache>
                <c:ptCount val="1"/>
                <c:pt idx="0">
                  <c:v>Fox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Sum!$B$2:$F$2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Sum!$B$6:$F$6</c:f>
              <c:numCache>
                <c:formatCode>0.0%</c:formatCode>
                <c:ptCount val="5"/>
                <c:pt idx="0">
                  <c:v>0.90566037735849059</c:v>
                </c:pt>
                <c:pt idx="1">
                  <c:v>0.87735849056603776</c:v>
                </c:pt>
                <c:pt idx="2">
                  <c:v>0.74528301886792447</c:v>
                </c:pt>
                <c:pt idx="3">
                  <c:v>0.17924528301886791</c:v>
                </c:pt>
                <c:pt idx="4">
                  <c:v>0.17924528301886791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B7-4FF8-89D2-E3C79D50D2A6}"/>
            </c:ext>
          </c:extLst>
        </c:ser>
        <c:ser>
          <c:idx val="4"/>
          <c:order val="4"/>
          <c:tx>
            <c:strRef>
              <c:f>Sum!$A$7</c:f>
              <c:strCache>
                <c:ptCount val="1"/>
                <c:pt idx="0">
                  <c:v>Lion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Sum!$B$2:$F$2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Sum!$B$7:$F$7</c:f>
              <c:numCache>
                <c:formatCode>0.0%</c:formatCode>
                <c:ptCount val="5"/>
                <c:pt idx="0">
                  <c:v>1</c:v>
                </c:pt>
                <c:pt idx="1">
                  <c:v>0.86086956521739133</c:v>
                </c:pt>
                <c:pt idx="2">
                  <c:v>0.85217391304347823</c:v>
                </c:pt>
                <c:pt idx="3">
                  <c:v>0.5130434782608696</c:v>
                </c:pt>
                <c:pt idx="4">
                  <c:v>0.5130434782608696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B7-4FF8-89D2-E3C79D50D2A6}"/>
            </c:ext>
          </c:extLst>
        </c:ser>
        <c:ser>
          <c:idx val="5"/>
          <c:order val="5"/>
          <c:tx>
            <c:strRef>
              <c:f>Sum!$A$8</c:f>
              <c:strCache>
                <c:ptCount val="1"/>
                <c:pt idx="0">
                  <c:v>Pig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Sum!$B$2:$F$2</c:f>
              <c:strCache>
                <c:ptCount val="5"/>
                <c:pt idx="0">
                  <c:v>Juvenile</c:v>
                </c:pt>
                <c:pt idx="1">
                  <c:v>Young</c:v>
                </c:pt>
                <c:pt idx="2">
                  <c:v>Adult</c:v>
                </c:pt>
                <c:pt idx="3">
                  <c:v>Aged</c:v>
                </c:pt>
                <c:pt idx="4">
                  <c:v>Elder</c:v>
                </c:pt>
              </c:strCache>
            </c:strRef>
          </c:cat>
          <c:val>
            <c:numRef>
              <c:f>Sum!$B$8:$F$8</c:f>
              <c:numCache>
                <c:formatCode>0.0%</c:formatCode>
                <c:ptCount val="5"/>
                <c:pt idx="0">
                  <c:v>0.85555555555555551</c:v>
                </c:pt>
                <c:pt idx="1">
                  <c:v>0.8</c:v>
                </c:pt>
                <c:pt idx="2">
                  <c:v>0.57777777777777772</c:v>
                </c:pt>
                <c:pt idx="3">
                  <c:v>0.37777777777777777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B7-4FF8-89D2-E3C79D50D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5584032"/>
        <c:axId val="2025589440"/>
      </c:barChart>
      <c:catAx>
        <c:axId val="202558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589440"/>
        <c:crosses val="autoZero"/>
        <c:auto val="1"/>
        <c:lblAlgn val="ctr"/>
        <c:lblOffset val="100"/>
        <c:noMultiLvlLbl val="0"/>
      </c:catAx>
      <c:valAx>
        <c:axId val="2025589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58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Cause of death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Sum!$L$2</c:f>
              <c:strCache>
                <c:ptCount val="1"/>
                <c:pt idx="0">
                  <c:v>Thirst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Sum!$K$3:$K$8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Sum!$L$3:$L$8</c:f>
              <c:numCache>
                <c:formatCode>0.000%</c:formatCode>
                <c:ptCount val="6"/>
                <c:pt idx="0">
                  <c:v>0.24074074074074073</c:v>
                </c:pt>
                <c:pt idx="1">
                  <c:v>0.15740740740740741</c:v>
                </c:pt>
                <c:pt idx="2">
                  <c:v>6.3157894736842107E-2</c:v>
                </c:pt>
                <c:pt idx="3">
                  <c:v>0.11320754716981132</c:v>
                </c:pt>
                <c:pt idx="4">
                  <c:v>0.23478260869565218</c:v>
                </c:pt>
                <c:pt idx="5">
                  <c:v>0.27777777777777779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D-497F-ADA8-A69116A99BF9}"/>
            </c:ext>
          </c:extLst>
        </c:ser>
        <c:ser>
          <c:idx val="1"/>
          <c:order val="1"/>
          <c:tx>
            <c:strRef>
              <c:f>Sum!$M$2</c:f>
              <c:strCache>
                <c:ptCount val="1"/>
                <c:pt idx="0">
                  <c:v>Hunger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Sum!$K$3:$K$8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Sum!$M$3:$M$8</c:f>
              <c:numCache>
                <c:formatCode>0.000%</c:formatCode>
                <c:ptCount val="6"/>
                <c:pt idx="0">
                  <c:v>2.7777777777777776E-2</c:v>
                </c:pt>
                <c:pt idx="1">
                  <c:v>9.2592592592592587E-3</c:v>
                </c:pt>
                <c:pt idx="2">
                  <c:v>0.6</c:v>
                </c:pt>
                <c:pt idx="3">
                  <c:v>0.50943396226415094</c:v>
                </c:pt>
                <c:pt idx="4">
                  <c:v>0.25217391304347825</c:v>
                </c:pt>
                <c:pt idx="5">
                  <c:v>1.1111111111111112E-2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1D-497F-ADA8-A69116A99BF9}"/>
            </c:ext>
          </c:extLst>
        </c:ser>
        <c:ser>
          <c:idx val="2"/>
          <c:order val="2"/>
          <c:tx>
            <c:strRef>
              <c:f>Sum!$N$2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Sum!$K$3:$K$8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Sum!$N$3:$N$8</c:f>
              <c:numCache>
                <c:formatCode>0.000%</c:formatCode>
                <c:ptCount val="6"/>
                <c:pt idx="0">
                  <c:v>0.21296296296296297</c:v>
                </c:pt>
                <c:pt idx="1">
                  <c:v>0.37037037037037035</c:v>
                </c:pt>
                <c:pt idx="2">
                  <c:v>9.4736842105263161E-2</c:v>
                </c:pt>
                <c:pt idx="3">
                  <c:v>0.17924528301886791</c:v>
                </c:pt>
                <c:pt idx="4">
                  <c:v>0.5130434782608696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1D-497F-ADA8-A69116A99BF9}"/>
            </c:ext>
          </c:extLst>
        </c:ser>
        <c:ser>
          <c:idx val="3"/>
          <c:order val="3"/>
          <c:tx>
            <c:strRef>
              <c:f>Sum!$O$2</c:f>
              <c:strCache>
                <c:ptCount val="1"/>
                <c:pt idx="0">
                  <c:v>Predator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Sum!$K$3:$K$8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Sum!$O$3:$O$8</c:f>
              <c:numCache>
                <c:formatCode>0.000%</c:formatCode>
                <c:ptCount val="6"/>
                <c:pt idx="0">
                  <c:v>0.51851851851851849</c:v>
                </c:pt>
                <c:pt idx="1">
                  <c:v>0.46296296296296297</c:v>
                </c:pt>
                <c:pt idx="2">
                  <c:v>0.24210526315789474</c:v>
                </c:pt>
                <c:pt idx="3">
                  <c:v>0.19811320754716982</c:v>
                </c:pt>
                <c:pt idx="4">
                  <c:v>0</c:v>
                </c:pt>
                <c:pt idx="5">
                  <c:v>0.41111111111111109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1D-497F-ADA8-A69116A99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543040"/>
        <c:axId val="900475088"/>
      </c:barChart>
      <c:catAx>
        <c:axId val="8655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475088"/>
        <c:crosses val="autoZero"/>
        <c:auto val="1"/>
        <c:lblAlgn val="ctr"/>
        <c:lblOffset val="100"/>
        <c:noMultiLvlLbl val="0"/>
      </c:catAx>
      <c:valAx>
        <c:axId val="9004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Cause of death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Sum!$K$3</c:f>
              <c:strCache>
                <c:ptCount val="1"/>
                <c:pt idx="0">
                  <c:v>Chicken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Sum!$L$2:$O$2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Sum!$L$3:$O$3</c:f>
              <c:numCache>
                <c:formatCode>0.000%</c:formatCode>
                <c:ptCount val="4"/>
                <c:pt idx="0">
                  <c:v>0.24074074074074073</c:v>
                </c:pt>
                <c:pt idx="1">
                  <c:v>2.7777777777777776E-2</c:v>
                </c:pt>
                <c:pt idx="2">
                  <c:v>0.21296296296296297</c:v>
                </c:pt>
                <c:pt idx="3">
                  <c:v>0.51851851851851849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B-4D24-9305-01F185B79812}"/>
            </c:ext>
          </c:extLst>
        </c:ser>
        <c:ser>
          <c:idx val="1"/>
          <c:order val="1"/>
          <c:tx>
            <c:strRef>
              <c:f>Sum!$K$4</c:f>
              <c:strCache>
                <c:ptCount val="1"/>
                <c:pt idx="0">
                  <c:v>Cow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Sum!$L$2:$O$2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Sum!$L$4:$O$4</c:f>
              <c:numCache>
                <c:formatCode>0.000%</c:formatCode>
                <c:ptCount val="4"/>
                <c:pt idx="0">
                  <c:v>0.15740740740740741</c:v>
                </c:pt>
                <c:pt idx="1">
                  <c:v>9.2592592592592587E-3</c:v>
                </c:pt>
                <c:pt idx="2">
                  <c:v>0.37037037037037035</c:v>
                </c:pt>
                <c:pt idx="3">
                  <c:v>0.46296296296296297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B-4D24-9305-01F185B79812}"/>
            </c:ext>
          </c:extLst>
        </c:ser>
        <c:ser>
          <c:idx val="2"/>
          <c:order val="2"/>
          <c:tx>
            <c:strRef>
              <c:f>Sum!$K$5</c:f>
              <c:strCache>
                <c:ptCount val="1"/>
                <c:pt idx="0">
                  <c:v>Dog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Sum!$L$2:$O$2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Sum!$L$5:$O$5</c:f>
              <c:numCache>
                <c:formatCode>0.000%</c:formatCode>
                <c:ptCount val="4"/>
                <c:pt idx="0">
                  <c:v>6.3157894736842107E-2</c:v>
                </c:pt>
                <c:pt idx="1">
                  <c:v>0.6</c:v>
                </c:pt>
                <c:pt idx="2">
                  <c:v>9.4736842105263161E-2</c:v>
                </c:pt>
                <c:pt idx="3">
                  <c:v>0.24210526315789474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4B-4D24-9305-01F185B79812}"/>
            </c:ext>
          </c:extLst>
        </c:ser>
        <c:ser>
          <c:idx val="3"/>
          <c:order val="3"/>
          <c:tx>
            <c:strRef>
              <c:f>Sum!$K$6</c:f>
              <c:strCache>
                <c:ptCount val="1"/>
                <c:pt idx="0">
                  <c:v>Fox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Sum!$L$2:$O$2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Sum!$L$6:$O$6</c:f>
              <c:numCache>
                <c:formatCode>0.000%</c:formatCode>
                <c:ptCount val="4"/>
                <c:pt idx="0">
                  <c:v>0.11320754716981132</c:v>
                </c:pt>
                <c:pt idx="1">
                  <c:v>0.50943396226415094</c:v>
                </c:pt>
                <c:pt idx="2">
                  <c:v>0.17924528301886791</c:v>
                </c:pt>
                <c:pt idx="3">
                  <c:v>0.19811320754716982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4B-4D24-9305-01F185B79812}"/>
            </c:ext>
          </c:extLst>
        </c:ser>
        <c:ser>
          <c:idx val="4"/>
          <c:order val="4"/>
          <c:tx>
            <c:strRef>
              <c:f>Sum!$K$7</c:f>
              <c:strCache>
                <c:ptCount val="1"/>
                <c:pt idx="0">
                  <c:v>Lion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Sum!$L$2:$O$2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Sum!$L$7:$O$7</c:f>
              <c:numCache>
                <c:formatCode>0.000%</c:formatCode>
                <c:ptCount val="4"/>
                <c:pt idx="0">
                  <c:v>0.23478260869565218</c:v>
                </c:pt>
                <c:pt idx="1">
                  <c:v>0.25217391304347825</c:v>
                </c:pt>
                <c:pt idx="2">
                  <c:v>0.5130434782608696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4B-4D24-9305-01F185B79812}"/>
            </c:ext>
          </c:extLst>
        </c:ser>
        <c:ser>
          <c:idx val="5"/>
          <c:order val="5"/>
          <c:tx>
            <c:strRef>
              <c:f>Sum!$K$8</c:f>
              <c:strCache>
                <c:ptCount val="1"/>
                <c:pt idx="0">
                  <c:v>Pig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Sum!$L$2:$O$2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Sum!$L$8:$O$8</c:f>
              <c:numCache>
                <c:formatCode>0.000%</c:formatCode>
                <c:ptCount val="4"/>
                <c:pt idx="0">
                  <c:v>0.27777777777777779</c:v>
                </c:pt>
                <c:pt idx="1">
                  <c:v>1.1111111111111112E-2</c:v>
                </c:pt>
                <c:pt idx="2">
                  <c:v>0.3</c:v>
                </c:pt>
                <c:pt idx="3">
                  <c:v>0.41111111111111109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4B-4D24-9305-01F185B79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583904"/>
        <c:axId val="873579328"/>
      </c:barChart>
      <c:catAx>
        <c:axId val="87358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579328"/>
        <c:crosses val="autoZero"/>
        <c:auto val="1"/>
        <c:lblAlgn val="ctr"/>
        <c:lblOffset val="100"/>
        <c:noMultiLvlLbl val="0"/>
      </c:catAx>
      <c:valAx>
        <c:axId val="8735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58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Survival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Sum!$S$2</c:f>
              <c:strCache>
                <c:ptCount val="1"/>
                <c:pt idx="0">
                  <c:v>Extinction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Sum!$R$3:$R$8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Sum!$S$3:$S$8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C-4F0F-9314-E1A2F3C6EC1C}"/>
            </c:ext>
          </c:extLst>
        </c:ser>
        <c:ser>
          <c:idx val="1"/>
          <c:order val="1"/>
          <c:tx>
            <c:strRef>
              <c:f>Sum!$T$2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Sum!$R$3:$R$8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Sum!$T$3:$T$8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C-4F0F-9314-E1A2F3C6E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3505888"/>
        <c:axId val="943505472"/>
      </c:barChart>
      <c:catAx>
        <c:axId val="9435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05472"/>
        <c:crosses val="autoZero"/>
        <c:auto val="1"/>
        <c:lblAlgn val="ctr"/>
        <c:lblOffset val="100"/>
        <c:noMultiLvlLbl val="0"/>
      </c:catAx>
      <c:valAx>
        <c:axId val="943505472"/>
        <c:scaling>
          <c:orientation val="minMax"/>
          <c:max val="15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05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Births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429-46C8-8FE9-DAFDE3F710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429-46C8-8FE9-DAFDE3F710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429-46C8-8FE9-DAFDE3F710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429-46C8-8FE9-DAFDE3F710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429-46C8-8FE9-DAFDE3F710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429-46C8-8FE9-DAFDE3F7108D}"/>
              </c:ext>
            </c:extLst>
          </c:dPt>
          <c:cat>
            <c:strRef>
              <c:f>Sum!$A$3:$A$8</c:f>
              <c:strCache>
                <c:ptCount val="6"/>
                <c:pt idx="0">
                  <c:v>Chicken</c:v>
                </c:pt>
                <c:pt idx="1">
                  <c:v>Cow</c:v>
                </c:pt>
                <c:pt idx="2">
                  <c:v>Dog</c:v>
                </c:pt>
                <c:pt idx="3">
                  <c:v>Fox</c:v>
                </c:pt>
                <c:pt idx="4">
                  <c:v>Lion</c:v>
                </c:pt>
                <c:pt idx="5">
                  <c:v>Pig</c:v>
                </c:pt>
              </c:strCache>
            </c:strRef>
          </c:cat>
          <c:val>
            <c:numRef>
              <c:f>Sum!$I$3:$I$8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5</c:v>
                </c:pt>
                <c:pt idx="3">
                  <c:v>16</c:v>
                </c:pt>
                <c:pt idx="4">
                  <c:v>25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9-47FE-9F6F-371F8B234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Cause of death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47D-4F7F-8402-A54D0600F6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47D-4F7F-8402-A54D0600F6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47D-4F7F-8402-A54D0600F6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47D-4F7F-8402-A54D0600F6C7}"/>
              </c:ext>
            </c:extLst>
          </c:dPt>
          <c:cat>
            <c:strRef>
              <c:f>Chicken!$M$19:$P$19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Chicken!$M$21:$P$21</c:f>
              <c:numCache>
                <c:formatCode>General</c:formatCode>
                <c:ptCount val="4"/>
                <c:pt idx="0">
                  <c:v>26</c:v>
                </c:pt>
                <c:pt idx="1">
                  <c:v>3</c:v>
                </c:pt>
                <c:pt idx="2">
                  <c:v>23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2-49A3-9042-0F477BEC8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Reached age stages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200-4B33-BF9E-5046F739DB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200-4B33-BF9E-5046F739DB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200-4B33-BF9E-5046F739DB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200-4B33-BF9E-5046F739DB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200-4B33-BF9E-5046F739DB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200-4B33-BF9E-5046F739DBB7}"/>
              </c:ext>
            </c:extLst>
          </c:dPt>
          <c:cat>
            <c:strRef>
              <c:f>Cow!$E$19:$J$19</c:f>
              <c:strCache>
                <c:ptCount val="6"/>
                <c:pt idx="0">
                  <c:v>Puppy</c:v>
                </c:pt>
                <c:pt idx="1">
                  <c:v>Juvenile</c:v>
                </c:pt>
                <c:pt idx="2">
                  <c:v>Young</c:v>
                </c:pt>
                <c:pt idx="3">
                  <c:v>Adult</c:v>
                </c:pt>
                <c:pt idx="4">
                  <c:v>Aged</c:v>
                </c:pt>
                <c:pt idx="5">
                  <c:v>Elder</c:v>
                </c:pt>
              </c:strCache>
            </c:strRef>
          </c:cat>
          <c:val>
            <c:numRef>
              <c:f>Cow!$E$21:$J$21</c:f>
              <c:numCache>
                <c:formatCode>General</c:formatCode>
                <c:ptCount val="6"/>
                <c:pt idx="0">
                  <c:v>108</c:v>
                </c:pt>
                <c:pt idx="1">
                  <c:v>89</c:v>
                </c:pt>
                <c:pt idx="2">
                  <c:v>83</c:v>
                </c:pt>
                <c:pt idx="3">
                  <c:v>63</c:v>
                </c:pt>
                <c:pt idx="4">
                  <c:v>47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4-4205-8445-A1FABA06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Cause of death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DDA-4A9D-8E10-03F0A06609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DDA-4A9D-8E10-03F0A06609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DDA-4A9D-8E10-03F0A06609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DDA-4A9D-8E10-03F0A066097B}"/>
              </c:ext>
            </c:extLst>
          </c:dPt>
          <c:cat>
            <c:strRef>
              <c:f>Cow!$M$19:$P$19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Cow!$M$21:$P$21</c:f>
              <c:numCache>
                <c:formatCode>General</c:formatCode>
                <c:ptCount val="4"/>
                <c:pt idx="0">
                  <c:v>17</c:v>
                </c:pt>
                <c:pt idx="1">
                  <c:v>1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6-4DA2-B530-92E92841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Reached age stages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406-49FD-8162-4845A71786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406-49FD-8162-4845A71786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406-49FD-8162-4845A71786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406-49FD-8162-4845A71786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406-49FD-8162-4845A71786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406-49FD-8162-4845A7178612}"/>
              </c:ext>
            </c:extLst>
          </c:dPt>
          <c:cat>
            <c:strRef>
              <c:f>Dog!$E$19:$J$19</c:f>
              <c:strCache>
                <c:ptCount val="6"/>
                <c:pt idx="0">
                  <c:v>Puppy</c:v>
                </c:pt>
                <c:pt idx="1">
                  <c:v>Juvenile</c:v>
                </c:pt>
                <c:pt idx="2">
                  <c:v>Young</c:v>
                </c:pt>
                <c:pt idx="3">
                  <c:v>Adult</c:v>
                </c:pt>
                <c:pt idx="4">
                  <c:v>Aged</c:v>
                </c:pt>
                <c:pt idx="5">
                  <c:v>Elder</c:v>
                </c:pt>
              </c:strCache>
            </c:strRef>
          </c:cat>
          <c:val>
            <c:numRef>
              <c:f>Dog!$E$21:$J$21</c:f>
              <c:numCache>
                <c:formatCode>General</c:formatCode>
                <c:ptCount val="6"/>
                <c:pt idx="0">
                  <c:v>95</c:v>
                </c:pt>
                <c:pt idx="1">
                  <c:v>86</c:v>
                </c:pt>
                <c:pt idx="2">
                  <c:v>81</c:v>
                </c:pt>
                <c:pt idx="3">
                  <c:v>72</c:v>
                </c:pt>
                <c:pt idx="4">
                  <c:v>14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8-46BA-800F-A036709C8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Cause of death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345-4F2C-8F2B-9D33AA6166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345-4F2C-8F2B-9D33AA6166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345-4F2C-8F2B-9D33AA6166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345-4F2C-8F2B-9D33AA616671}"/>
              </c:ext>
            </c:extLst>
          </c:dPt>
          <c:cat>
            <c:strRef>
              <c:f>Dog!$M$19:$P$19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Dog!$M$21:$P$21</c:f>
              <c:numCache>
                <c:formatCode>General</c:formatCode>
                <c:ptCount val="4"/>
                <c:pt idx="0">
                  <c:v>6</c:v>
                </c:pt>
                <c:pt idx="1">
                  <c:v>57</c:v>
                </c:pt>
                <c:pt idx="2">
                  <c:v>9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5-4507-88BA-B3E30F762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Reached age stages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993-4271-B7E3-5C8A4B1BAE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993-4271-B7E3-5C8A4B1BAE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993-4271-B7E3-5C8A4B1BAE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993-4271-B7E3-5C8A4B1BAE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993-4271-B7E3-5C8A4B1BAE9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993-4271-B7E3-5C8A4B1BAE91}"/>
              </c:ext>
            </c:extLst>
          </c:dPt>
          <c:cat>
            <c:strRef>
              <c:f>Fox!$E$19:$J$19</c:f>
              <c:strCache>
                <c:ptCount val="6"/>
                <c:pt idx="0">
                  <c:v>Puppy</c:v>
                </c:pt>
                <c:pt idx="1">
                  <c:v>Juvenile</c:v>
                </c:pt>
                <c:pt idx="2">
                  <c:v>Young</c:v>
                </c:pt>
                <c:pt idx="3">
                  <c:v>Adult</c:v>
                </c:pt>
                <c:pt idx="4">
                  <c:v>Aged</c:v>
                </c:pt>
                <c:pt idx="5">
                  <c:v>Elder</c:v>
                </c:pt>
              </c:strCache>
            </c:strRef>
          </c:cat>
          <c:val>
            <c:numRef>
              <c:f>Fox!$E$21:$J$21</c:f>
              <c:numCache>
                <c:formatCode>General</c:formatCode>
                <c:ptCount val="6"/>
                <c:pt idx="0">
                  <c:v>106</c:v>
                </c:pt>
                <c:pt idx="1">
                  <c:v>96</c:v>
                </c:pt>
                <c:pt idx="2">
                  <c:v>93</c:v>
                </c:pt>
                <c:pt idx="3">
                  <c:v>79</c:v>
                </c:pt>
                <c:pt idx="4">
                  <c:v>19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E-4ACB-954A-7B5449516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Cause of death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288-481D-AA7F-B170C558AD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288-481D-AA7F-B170C558AD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288-481D-AA7F-B170C558AD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288-481D-AA7F-B170C558ADFA}"/>
              </c:ext>
            </c:extLst>
          </c:dPt>
          <c:cat>
            <c:strRef>
              <c:f>Fox!$M$19:$P$19</c:f>
              <c:strCache>
                <c:ptCount val="4"/>
                <c:pt idx="0">
                  <c:v>Thirst</c:v>
                </c:pt>
                <c:pt idx="1">
                  <c:v>Hunger</c:v>
                </c:pt>
                <c:pt idx="2">
                  <c:v>Age</c:v>
                </c:pt>
                <c:pt idx="3">
                  <c:v>Predator</c:v>
                </c:pt>
              </c:strCache>
            </c:strRef>
          </c:cat>
          <c:val>
            <c:numRef>
              <c:f>Fox!$M$21:$P$21</c:f>
              <c:numCache>
                <c:formatCode>General</c:formatCode>
                <c:ptCount val="4"/>
                <c:pt idx="0">
                  <c:v>12</c:v>
                </c:pt>
                <c:pt idx="1">
                  <c:v>54</c:v>
                </c:pt>
                <c:pt idx="2">
                  <c:v>19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E-4445-8A06-EDB52E03E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Reached age stages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AFD-48DC-8F65-4421DD06C2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AFD-48DC-8F65-4421DD06C2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AFD-48DC-8F65-4421DD06C2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AFD-48DC-8F65-4421DD06C2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AFD-48DC-8F65-4421DD06C2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AFD-48DC-8F65-4421DD06C2A7}"/>
              </c:ext>
            </c:extLst>
          </c:dPt>
          <c:cat>
            <c:strRef>
              <c:f>Lion!$E$19:$J$19</c:f>
              <c:strCache>
                <c:ptCount val="6"/>
                <c:pt idx="0">
                  <c:v>Puppy</c:v>
                </c:pt>
                <c:pt idx="1">
                  <c:v>Juvenile</c:v>
                </c:pt>
                <c:pt idx="2">
                  <c:v>Young</c:v>
                </c:pt>
                <c:pt idx="3">
                  <c:v>Adult</c:v>
                </c:pt>
                <c:pt idx="4">
                  <c:v>Aged</c:v>
                </c:pt>
                <c:pt idx="5">
                  <c:v>Elder</c:v>
                </c:pt>
              </c:strCache>
            </c:strRef>
          </c:cat>
          <c:val>
            <c:numRef>
              <c:f>Lion!$E$21:$J$21</c:f>
              <c:numCache>
                <c:formatCode>General</c:formatCode>
                <c:ptCount val="6"/>
                <c:pt idx="0">
                  <c:v>115</c:v>
                </c:pt>
                <c:pt idx="1">
                  <c:v>115</c:v>
                </c:pt>
                <c:pt idx="2">
                  <c:v>99</c:v>
                </c:pt>
                <c:pt idx="3">
                  <c:v>98</c:v>
                </c:pt>
                <c:pt idx="4">
                  <c:v>59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1-45E6-94B2-F1E3E3ABB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28990</xdr:colOff>
      <xdr:row>25</xdr:row>
      <xdr:rowOff>32302</xdr:rowOff>
    </xdr:from>
    <xdr:to>
      <xdr:col>9</xdr:col>
      <xdr:colOff>733011</xdr:colOff>
      <xdr:row>39</xdr:row>
      <xdr:rowOff>108502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4142</xdr:colOff>
      <xdr:row>25</xdr:row>
      <xdr:rowOff>15737</xdr:rowOff>
    </xdr:from>
    <xdr:to>
      <xdr:col>15</xdr:col>
      <xdr:colOff>596349</xdr:colOff>
      <xdr:row>39</xdr:row>
      <xdr:rowOff>91937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4141</xdr:colOff>
      <xdr:row>25</xdr:row>
      <xdr:rowOff>40584</xdr:rowOff>
    </xdr:from>
    <xdr:to>
      <xdr:col>10</xdr:col>
      <xdr:colOff>16566</xdr:colOff>
      <xdr:row>39</xdr:row>
      <xdr:rowOff>116784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12423</xdr:colOff>
      <xdr:row>25</xdr:row>
      <xdr:rowOff>40585</xdr:rowOff>
    </xdr:from>
    <xdr:to>
      <xdr:col>16</xdr:col>
      <xdr:colOff>16565</xdr:colOff>
      <xdr:row>39</xdr:row>
      <xdr:rowOff>116785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4142</xdr:colOff>
      <xdr:row>25</xdr:row>
      <xdr:rowOff>57149</xdr:rowOff>
    </xdr:from>
    <xdr:to>
      <xdr:col>10</xdr:col>
      <xdr:colOff>8283</xdr:colOff>
      <xdr:row>39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4140</xdr:colOff>
      <xdr:row>25</xdr:row>
      <xdr:rowOff>40584</xdr:rowOff>
    </xdr:from>
    <xdr:to>
      <xdr:col>16</xdr:col>
      <xdr:colOff>0</xdr:colOff>
      <xdr:row>39</xdr:row>
      <xdr:rowOff>116784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28989</xdr:colOff>
      <xdr:row>25</xdr:row>
      <xdr:rowOff>40584</xdr:rowOff>
    </xdr:from>
    <xdr:to>
      <xdr:col>10</xdr:col>
      <xdr:colOff>0</xdr:colOff>
      <xdr:row>39</xdr:row>
      <xdr:rowOff>116784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4140</xdr:colOff>
      <xdr:row>25</xdr:row>
      <xdr:rowOff>57150</xdr:rowOff>
    </xdr:from>
    <xdr:to>
      <xdr:col>15</xdr:col>
      <xdr:colOff>604630</xdr:colOff>
      <xdr:row>39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608771</xdr:colOff>
      <xdr:row>25</xdr:row>
      <xdr:rowOff>32302</xdr:rowOff>
    </xdr:from>
    <xdr:to>
      <xdr:col>10</xdr:col>
      <xdr:colOff>8282</xdr:colOff>
      <xdr:row>39</xdr:row>
      <xdr:rowOff>108502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4140</xdr:colOff>
      <xdr:row>25</xdr:row>
      <xdr:rowOff>24019</xdr:rowOff>
    </xdr:from>
    <xdr:to>
      <xdr:col>16</xdr:col>
      <xdr:colOff>41413</xdr:colOff>
      <xdr:row>39</xdr:row>
      <xdr:rowOff>100219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20706</xdr:colOff>
      <xdr:row>25</xdr:row>
      <xdr:rowOff>32302</xdr:rowOff>
    </xdr:from>
    <xdr:to>
      <xdr:col>9</xdr:col>
      <xdr:colOff>571500</xdr:colOff>
      <xdr:row>39</xdr:row>
      <xdr:rowOff>108502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4141</xdr:colOff>
      <xdr:row>25</xdr:row>
      <xdr:rowOff>40584</xdr:rowOff>
    </xdr:from>
    <xdr:to>
      <xdr:col>16</xdr:col>
      <xdr:colOff>16565</xdr:colOff>
      <xdr:row>39</xdr:row>
      <xdr:rowOff>116784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21980</xdr:colOff>
      <xdr:row>9</xdr:row>
      <xdr:rowOff>2196</xdr:rowOff>
    </xdr:from>
    <xdr:to>
      <xdr:col>7</xdr:col>
      <xdr:colOff>57977</xdr:colOff>
      <xdr:row>23</xdr:row>
      <xdr:rowOff>78396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36634</xdr:colOff>
      <xdr:row>23</xdr:row>
      <xdr:rowOff>163390</xdr:rowOff>
    </xdr:from>
    <xdr:to>
      <xdr:col>7</xdr:col>
      <xdr:colOff>74543</xdr:colOff>
      <xdr:row>38</xdr:row>
      <xdr:rowOff>49090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244973</xdr:colOff>
      <xdr:row>9</xdr:row>
      <xdr:rowOff>24178</xdr:rowOff>
    </xdr:from>
    <xdr:to>
      <xdr:col>15</xdr:col>
      <xdr:colOff>554935</xdr:colOff>
      <xdr:row>23</xdr:row>
      <xdr:rowOff>100378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250549</xdr:colOff>
      <xdr:row>23</xdr:row>
      <xdr:rowOff>179000</xdr:rowOff>
    </xdr:from>
    <xdr:to>
      <xdr:col>15</xdr:col>
      <xdr:colOff>563219</xdr:colOff>
      <xdr:row>38</xdr:row>
      <xdr:rowOff>64700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368576</xdr:colOff>
      <xdr:row>8</xdr:row>
      <xdr:rowOff>181389</xdr:rowOff>
    </xdr:from>
    <xdr:to>
      <xdr:col>21</xdr:col>
      <xdr:colOff>231914</xdr:colOff>
      <xdr:row>23</xdr:row>
      <xdr:rowOff>67089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364435</xdr:colOff>
      <xdr:row>23</xdr:row>
      <xdr:rowOff>189671</xdr:rowOff>
    </xdr:from>
    <xdr:to>
      <xdr:col>21</xdr:col>
      <xdr:colOff>306457</xdr:colOff>
      <xdr:row>38</xdr:row>
      <xdr:rowOff>75371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80FF"/>
      </a:dk1>
      <a:lt1>
        <a:sysClr val="window" lastClr="1B1B1B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26"/>
  <sheetViews>
    <sheetView zoomScale="115" zoomScaleNormal="115" workbookViewId="0">
      <selection activeCell="A18" sqref="A18:U25"/>
    </sheetView>
  </sheetViews>
  <sheetFormatPr defaultRowHeight="15" x14ac:dyDescent="0.25"/>
  <cols>
    <col min="1" max="1" width="9.5703125" customWidth="1"/>
    <col min="3" max="3" width="9.42578125" customWidth="1"/>
    <col min="4" max="4" width="12.28515625" bestFit="1" customWidth="1"/>
    <col min="5" max="5" width="10.28515625" customWidth="1"/>
    <col min="6" max="6" width="10.85546875" customWidth="1"/>
    <col min="7" max="7" width="12.7109375" customWidth="1"/>
    <col min="8" max="8" width="12.7109375" bestFit="1" customWidth="1"/>
    <col min="9" max="10" width="11.5703125" customWidth="1"/>
    <col min="11" max="12" width="8.85546875" customWidth="1"/>
    <col min="17" max="17" width="10" customWidth="1"/>
  </cols>
  <sheetData>
    <row r="1" spans="1:1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25">
      <c r="A2">
        <v>295.86880000000002</v>
      </c>
      <c r="B2" t="s">
        <v>1</v>
      </c>
      <c r="C2">
        <v>6</v>
      </c>
      <c r="D2">
        <v>0</v>
      </c>
      <c r="E2">
        <v>6</v>
      </c>
      <c r="F2">
        <v>4</v>
      </c>
      <c r="G2">
        <v>2</v>
      </c>
      <c r="H2">
        <v>2</v>
      </c>
      <c r="I2">
        <v>1</v>
      </c>
      <c r="J2">
        <v>0</v>
      </c>
      <c r="K2">
        <v>4</v>
      </c>
      <c r="L2">
        <v>2</v>
      </c>
      <c r="M2">
        <v>1</v>
      </c>
      <c r="N2">
        <v>0</v>
      </c>
      <c r="O2">
        <v>0</v>
      </c>
      <c r="P2">
        <v>5</v>
      </c>
    </row>
    <row r="3" spans="1:16" x14ac:dyDescent="0.25">
      <c r="A3">
        <v>302.03879999999998</v>
      </c>
      <c r="B3" t="s">
        <v>1</v>
      </c>
      <c r="C3">
        <v>6</v>
      </c>
      <c r="D3">
        <v>0</v>
      </c>
      <c r="E3">
        <v>6</v>
      </c>
      <c r="F3">
        <v>6</v>
      </c>
      <c r="G3">
        <v>4</v>
      </c>
      <c r="H3">
        <v>4</v>
      </c>
      <c r="I3">
        <v>2</v>
      </c>
      <c r="J3">
        <v>1</v>
      </c>
      <c r="K3">
        <v>4</v>
      </c>
      <c r="L3">
        <v>2</v>
      </c>
      <c r="M3">
        <v>2</v>
      </c>
      <c r="N3">
        <v>0</v>
      </c>
      <c r="O3">
        <v>1</v>
      </c>
      <c r="P3">
        <v>3</v>
      </c>
    </row>
    <row r="4" spans="1:16" x14ac:dyDescent="0.25">
      <c r="A4">
        <v>304.03219999999999</v>
      </c>
      <c r="B4" t="s">
        <v>1</v>
      </c>
      <c r="C4">
        <v>6</v>
      </c>
      <c r="D4">
        <v>0</v>
      </c>
      <c r="E4">
        <v>6</v>
      </c>
      <c r="F4">
        <v>5</v>
      </c>
      <c r="G4">
        <v>4</v>
      </c>
      <c r="H4">
        <v>4</v>
      </c>
      <c r="I4">
        <v>2</v>
      </c>
      <c r="J4">
        <v>1</v>
      </c>
      <c r="K4">
        <v>4</v>
      </c>
      <c r="L4">
        <v>2</v>
      </c>
      <c r="M4">
        <v>1</v>
      </c>
      <c r="N4">
        <v>0</v>
      </c>
      <c r="O4">
        <v>1</v>
      </c>
      <c r="P4">
        <v>4</v>
      </c>
    </row>
    <row r="5" spans="1:16" x14ac:dyDescent="0.25">
      <c r="A5">
        <v>170.35669999999999</v>
      </c>
      <c r="B5" t="s">
        <v>1</v>
      </c>
      <c r="C5">
        <v>6</v>
      </c>
      <c r="D5">
        <v>0</v>
      </c>
      <c r="E5">
        <v>6</v>
      </c>
      <c r="F5">
        <v>5</v>
      </c>
      <c r="G5">
        <v>4</v>
      </c>
      <c r="H5">
        <v>3</v>
      </c>
      <c r="I5">
        <v>0</v>
      </c>
      <c r="J5">
        <v>0</v>
      </c>
      <c r="K5">
        <v>2</v>
      </c>
      <c r="L5">
        <v>4</v>
      </c>
      <c r="M5">
        <v>1</v>
      </c>
      <c r="N5">
        <v>1</v>
      </c>
      <c r="O5">
        <v>0</v>
      </c>
      <c r="P5">
        <v>4</v>
      </c>
    </row>
    <row r="6" spans="1:16" x14ac:dyDescent="0.25">
      <c r="A6">
        <v>428.59949999999998</v>
      </c>
      <c r="B6" t="s">
        <v>1</v>
      </c>
      <c r="C6">
        <v>12</v>
      </c>
      <c r="D6">
        <v>0</v>
      </c>
      <c r="E6">
        <v>12</v>
      </c>
      <c r="F6">
        <v>12</v>
      </c>
      <c r="G6">
        <v>10</v>
      </c>
      <c r="H6">
        <v>8</v>
      </c>
      <c r="I6">
        <v>6</v>
      </c>
      <c r="J6">
        <v>4</v>
      </c>
      <c r="K6">
        <v>3</v>
      </c>
      <c r="L6">
        <v>9</v>
      </c>
      <c r="M6">
        <v>2</v>
      </c>
      <c r="N6">
        <v>0</v>
      </c>
      <c r="O6">
        <v>4</v>
      </c>
      <c r="P6">
        <v>6</v>
      </c>
    </row>
    <row r="7" spans="1:16" x14ac:dyDescent="0.25">
      <c r="A7">
        <v>1529.6079999999999</v>
      </c>
      <c r="B7" t="s">
        <v>1</v>
      </c>
      <c r="C7">
        <v>339</v>
      </c>
      <c r="D7">
        <v>193</v>
      </c>
      <c r="E7">
        <v>339</v>
      </c>
      <c r="F7">
        <v>291</v>
      </c>
      <c r="G7">
        <v>246</v>
      </c>
      <c r="H7">
        <v>137</v>
      </c>
      <c r="I7">
        <v>101</v>
      </c>
      <c r="J7">
        <v>69</v>
      </c>
      <c r="K7">
        <v>168</v>
      </c>
      <c r="L7">
        <v>171</v>
      </c>
      <c r="M7">
        <v>63</v>
      </c>
      <c r="N7">
        <v>10</v>
      </c>
      <c r="O7">
        <v>68</v>
      </c>
      <c r="P7">
        <v>5</v>
      </c>
    </row>
    <row r="8" spans="1:16" x14ac:dyDescent="0.25">
      <c r="A8">
        <v>302.03339999999997</v>
      </c>
      <c r="B8" t="s">
        <v>1</v>
      </c>
      <c r="C8">
        <v>6</v>
      </c>
      <c r="D8">
        <v>0</v>
      </c>
      <c r="E8">
        <v>6</v>
      </c>
      <c r="F8">
        <v>5</v>
      </c>
      <c r="G8">
        <v>5</v>
      </c>
      <c r="H8">
        <v>4</v>
      </c>
      <c r="I8">
        <v>1</v>
      </c>
      <c r="J8">
        <v>1</v>
      </c>
      <c r="K8">
        <v>3</v>
      </c>
      <c r="L8">
        <v>3</v>
      </c>
      <c r="M8">
        <v>1</v>
      </c>
      <c r="N8">
        <v>0</v>
      </c>
      <c r="O8">
        <v>1</v>
      </c>
      <c r="P8">
        <v>4</v>
      </c>
    </row>
    <row r="9" spans="1:16" x14ac:dyDescent="0.25">
      <c r="A9">
        <v>221.5598</v>
      </c>
      <c r="B9" t="s">
        <v>1</v>
      </c>
      <c r="C9">
        <v>6</v>
      </c>
      <c r="D9">
        <v>0</v>
      </c>
      <c r="E9">
        <v>6</v>
      </c>
      <c r="F9">
        <v>6</v>
      </c>
      <c r="G9">
        <v>5</v>
      </c>
      <c r="H9">
        <v>4</v>
      </c>
      <c r="I9">
        <v>1</v>
      </c>
      <c r="J9">
        <v>0</v>
      </c>
      <c r="K9">
        <v>6</v>
      </c>
      <c r="L9">
        <v>0</v>
      </c>
      <c r="M9">
        <v>1</v>
      </c>
      <c r="N9">
        <v>0</v>
      </c>
      <c r="O9">
        <v>0</v>
      </c>
      <c r="P9">
        <v>5</v>
      </c>
    </row>
    <row r="10" spans="1:16" x14ac:dyDescent="0.25">
      <c r="A10">
        <v>580.97310000000004</v>
      </c>
      <c r="B10" t="s">
        <v>1</v>
      </c>
      <c r="C10">
        <v>12</v>
      </c>
      <c r="D10">
        <v>0</v>
      </c>
      <c r="E10">
        <v>12</v>
      </c>
      <c r="F10">
        <v>11</v>
      </c>
      <c r="G10">
        <v>11</v>
      </c>
      <c r="H10">
        <v>7</v>
      </c>
      <c r="I10">
        <v>4</v>
      </c>
      <c r="J10">
        <v>4</v>
      </c>
      <c r="K10">
        <v>6</v>
      </c>
      <c r="L10">
        <v>6</v>
      </c>
      <c r="M10">
        <v>6</v>
      </c>
      <c r="N10">
        <v>1</v>
      </c>
      <c r="O10">
        <v>4</v>
      </c>
      <c r="P10">
        <v>1</v>
      </c>
    </row>
    <row r="11" spans="1:16" x14ac:dyDescent="0.25">
      <c r="A11">
        <v>475.0077</v>
      </c>
      <c r="B11" t="s">
        <v>1</v>
      </c>
      <c r="C11">
        <v>12</v>
      </c>
      <c r="D11">
        <v>0</v>
      </c>
      <c r="E11">
        <v>12</v>
      </c>
      <c r="F11">
        <v>12</v>
      </c>
      <c r="G11">
        <v>11</v>
      </c>
      <c r="H11">
        <v>7</v>
      </c>
      <c r="I11">
        <v>6</v>
      </c>
      <c r="J11">
        <v>5</v>
      </c>
      <c r="K11">
        <v>5</v>
      </c>
      <c r="L11">
        <v>7</v>
      </c>
      <c r="M11">
        <v>4</v>
      </c>
      <c r="N11">
        <v>0</v>
      </c>
      <c r="O11">
        <v>5</v>
      </c>
      <c r="P11">
        <v>3</v>
      </c>
    </row>
    <row r="12" spans="1:16" x14ac:dyDescent="0.25">
      <c r="A12">
        <v>303.01900000000001</v>
      </c>
      <c r="B12" t="s">
        <v>1</v>
      </c>
      <c r="C12">
        <v>9</v>
      </c>
      <c r="D12">
        <v>0</v>
      </c>
      <c r="E12">
        <v>9</v>
      </c>
      <c r="F12">
        <v>8</v>
      </c>
      <c r="G12">
        <v>6</v>
      </c>
      <c r="H12">
        <v>3</v>
      </c>
      <c r="I12">
        <v>1</v>
      </c>
      <c r="J12">
        <v>1</v>
      </c>
      <c r="K12">
        <v>5</v>
      </c>
      <c r="L12">
        <v>4</v>
      </c>
      <c r="M12">
        <v>3</v>
      </c>
      <c r="N12">
        <v>0</v>
      </c>
      <c r="O12">
        <v>1</v>
      </c>
      <c r="P12">
        <v>5</v>
      </c>
    </row>
    <row r="13" spans="1:16" x14ac:dyDescent="0.25">
      <c r="A13">
        <v>148.5951</v>
      </c>
      <c r="B13" t="s">
        <v>1</v>
      </c>
      <c r="C13">
        <v>6</v>
      </c>
      <c r="D13">
        <v>0</v>
      </c>
      <c r="E13">
        <v>6</v>
      </c>
      <c r="F13">
        <v>5</v>
      </c>
      <c r="G13">
        <v>4</v>
      </c>
      <c r="H13">
        <v>3</v>
      </c>
      <c r="I13">
        <v>0</v>
      </c>
      <c r="J13">
        <v>0</v>
      </c>
      <c r="K13">
        <v>2</v>
      </c>
      <c r="L13">
        <v>4</v>
      </c>
      <c r="M13">
        <v>0</v>
      </c>
      <c r="N13">
        <v>0</v>
      </c>
      <c r="O13">
        <v>0</v>
      </c>
      <c r="P13">
        <v>6</v>
      </c>
    </row>
    <row r="14" spans="1:16" x14ac:dyDescent="0.25">
      <c r="A14">
        <v>309.03059999999999</v>
      </c>
      <c r="B14" t="s">
        <v>1</v>
      </c>
      <c r="C14">
        <v>6</v>
      </c>
      <c r="D14">
        <v>0</v>
      </c>
      <c r="E14">
        <v>6</v>
      </c>
      <c r="F14">
        <v>5</v>
      </c>
      <c r="G14">
        <v>4</v>
      </c>
      <c r="H14">
        <v>3</v>
      </c>
      <c r="I14">
        <v>1</v>
      </c>
      <c r="J14">
        <v>1</v>
      </c>
      <c r="K14">
        <v>2</v>
      </c>
      <c r="L14">
        <v>4</v>
      </c>
      <c r="M14">
        <v>1</v>
      </c>
      <c r="N14">
        <v>1</v>
      </c>
      <c r="O14">
        <v>1</v>
      </c>
      <c r="P14">
        <v>3</v>
      </c>
    </row>
    <row r="15" spans="1:16" x14ac:dyDescent="0.25">
      <c r="A15">
        <v>302.0421</v>
      </c>
      <c r="B15" t="s">
        <v>1</v>
      </c>
      <c r="C15">
        <v>9</v>
      </c>
      <c r="D15">
        <v>0</v>
      </c>
      <c r="E15">
        <v>9</v>
      </c>
      <c r="F15">
        <v>6</v>
      </c>
      <c r="G15">
        <v>6</v>
      </c>
      <c r="H15">
        <v>4</v>
      </c>
      <c r="I15">
        <v>2</v>
      </c>
      <c r="J15">
        <v>1</v>
      </c>
      <c r="K15">
        <v>4</v>
      </c>
      <c r="L15">
        <v>5</v>
      </c>
      <c r="M15">
        <v>2</v>
      </c>
      <c r="N15">
        <v>0</v>
      </c>
      <c r="O15">
        <v>1</v>
      </c>
      <c r="P15">
        <v>6</v>
      </c>
    </row>
    <row r="16" spans="1:16" x14ac:dyDescent="0.25">
      <c r="A16">
        <v>308.01510000000002</v>
      </c>
      <c r="B16" t="s">
        <v>1</v>
      </c>
      <c r="C16">
        <v>6</v>
      </c>
      <c r="D16">
        <v>0</v>
      </c>
      <c r="E16">
        <v>6</v>
      </c>
      <c r="F16">
        <v>5</v>
      </c>
      <c r="G16">
        <v>5</v>
      </c>
      <c r="H16">
        <v>5</v>
      </c>
      <c r="I16">
        <v>5</v>
      </c>
      <c r="J16">
        <v>4</v>
      </c>
      <c r="K16">
        <v>4</v>
      </c>
      <c r="L16">
        <v>2</v>
      </c>
      <c r="M16">
        <v>1</v>
      </c>
      <c r="N16">
        <v>0</v>
      </c>
      <c r="O16">
        <v>4</v>
      </c>
      <c r="P16">
        <v>1</v>
      </c>
    </row>
    <row r="17" spans="1:23" ht="15" customHeight="1" x14ac:dyDescent="0.25">
      <c r="S17" s="1"/>
      <c r="T17" s="1"/>
      <c r="U17" s="1"/>
      <c r="V17" s="1"/>
      <c r="W17" s="1"/>
    </row>
    <row r="18" spans="1:23" ht="15" customHeight="1" x14ac:dyDescent="0.25">
      <c r="B18" s="39" t="s">
        <v>44</v>
      </c>
      <c r="C18" s="40"/>
      <c r="D18" s="41"/>
      <c r="E18" s="44" t="s">
        <v>40</v>
      </c>
      <c r="F18" s="45"/>
      <c r="G18" s="45"/>
      <c r="H18" s="45"/>
      <c r="I18" s="45"/>
      <c r="J18" s="46"/>
      <c r="K18" s="44" t="s">
        <v>38</v>
      </c>
      <c r="L18" s="46"/>
      <c r="M18" s="44" t="s">
        <v>39</v>
      </c>
      <c r="N18" s="45"/>
      <c r="O18" s="45"/>
      <c r="P18" s="46"/>
      <c r="Q18" s="42" t="s">
        <v>37</v>
      </c>
      <c r="S18" s="38" t="s">
        <v>45</v>
      </c>
      <c r="T18" s="38"/>
      <c r="U18" s="38"/>
      <c r="V18" s="1"/>
      <c r="W18" s="1"/>
    </row>
    <row r="19" spans="1:23" ht="15" customHeight="1" x14ac:dyDescent="0.25">
      <c r="A19" s="10"/>
      <c r="B19" s="22" t="s">
        <v>42</v>
      </c>
      <c r="C19" s="31" t="s">
        <v>43</v>
      </c>
      <c r="D19" s="29" t="s">
        <v>47</v>
      </c>
      <c r="E19" s="22" t="s">
        <v>27</v>
      </c>
      <c r="F19" s="31" t="s">
        <v>28</v>
      </c>
      <c r="G19" s="31" t="s">
        <v>29</v>
      </c>
      <c r="H19" s="31" t="s">
        <v>30</v>
      </c>
      <c r="I19" s="31" t="s">
        <v>31</v>
      </c>
      <c r="J19" s="29" t="s">
        <v>32</v>
      </c>
      <c r="K19" s="22" t="s">
        <v>23</v>
      </c>
      <c r="L19" s="29" t="s">
        <v>24</v>
      </c>
      <c r="M19" s="22" t="s">
        <v>33</v>
      </c>
      <c r="N19" s="31" t="s">
        <v>34</v>
      </c>
      <c r="O19" s="31" t="s">
        <v>35</v>
      </c>
      <c r="P19" s="29" t="s">
        <v>36</v>
      </c>
      <c r="Q19" s="43"/>
      <c r="S19" s="38"/>
      <c r="T19" s="38"/>
      <c r="U19" s="38"/>
      <c r="V19" s="1"/>
      <c r="W19" s="1"/>
    </row>
    <row r="20" spans="1:23" ht="15" customHeight="1" x14ac:dyDescent="0.25">
      <c r="A20" s="28" t="s">
        <v>25</v>
      </c>
      <c r="B20" s="4">
        <f>COUNT(A2:A16)</f>
        <v>15</v>
      </c>
      <c r="C20" s="4">
        <f>SUM(C2:C16)</f>
        <v>447</v>
      </c>
      <c r="D20" s="9">
        <f>C20-COUNT(A2:A16)*6</f>
        <v>357</v>
      </c>
      <c r="E20" s="3">
        <f t="shared" ref="E20:J20" si="0">SUM(E2:E16)</f>
        <v>447</v>
      </c>
      <c r="F20" s="4">
        <f t="shared" si="0"/>
        <v>386</v>
      </c>
      <c r="G20" s="4">
        <f t="shared" si="0"/>
        <v>327</v>
      </c>
      <c r="H20" s="4">
        <f t="shared" si="0"/>
        <v>198</v>
      </c>
      <c r="I20" s="4">
        <f t="shared" si="0"/>
        <v>133</v>
      </c>
      <c r="J20" s="5">
        <f t="shared" si="0"/>
        <v>92</v>
      </c>
      <c r="K20" s="3">
        <f>SUM($K$2:$K$16)</f>
        <v>222</v>
      </c>
      <c r="L20" s="5">
        <f>SUM($L$2:$L$16)</f>
        <v>225</v>
      </c>
      <c r="M20" s="3">
        <f>SUM(M2:M16)</f>
        <v>89</v>
      </c>
      <c r="N20" s="4">
        <f>SUM(N2:N16)</f>
        <v>13</v>
      </c>
      <c r="O20" s="4">
        <f>SUM(O2:O16)</f>
        <v>91</v>
      </c>
      <c r="P20" s="5">
        <f>SUM(P2:P16)</f>
        <v>61</v>
      </c>
      <c r="Q20" s="23">
        <f>SUM(M20:P20)</f>
        <v>254</v>
      </c>
      <c r="S20" s="38"/>
      <c r="T20" s="38"/>
      <c r="U20" s="38"/>
      <c r="V20" s="1"/>
      <c r="W20" s="1"/>
    </row>
    <row r="21" spans="1:23" x14ac:dyDescent="0.25">
      <c r="A21" s="11" t="s">
        <v>26</v>
      </c>
      <c r="B21" s="4">
        <f>COUNTIF(D2:D16,"=0")</f>
        <v>14</v>
      </c>
      <c r="C21" s="4">
        <f>SUMIFS(C2:C16,D2:D16,"=0")</f>
        <v>108</v>
      </c>
      <c r="D21" s="36">
        <f>SUMIFS(C2:C16,D2:D16,"=0") - COUNTIFS(D2:D16,"=0")*6</f>
        <v>24</v>
      </c>
      <c r="E21" s="3">
        <f t="shared" ref="E21:J21" si="1">SUMIFS(E2:E16,$D$2:$D$16,"=0")</f>
        <v>108</v>
      </c>
      <c r="F21" s="4">
        <f t="shared" si="1"/>
        <v>95</v>
      </c>
      <c r="G21" s="4">
        <f t="shared" si="1"/>
        <v>81</v>
      </c>
      <c r="H21" s="4">
        <f t="shared" si="1"/>
        <v>61</v>
      </c>
      <c r="I21" s="4">
        <f t="shared" si="1"/>
        <v>32</v>
      </c>
      <c r="J21" s="5">
        <f t="shared" si="1"/>
        <v>23</v>
      </c>
      <c r="K21" s="3">
        <f>SUMIFS($K$2:$K$16,$D$2:$D$16,"=0")</f>
        <v>54</v>
      </c>
      <c r="L21" s="5">
        <f>SUMIFS($L$2:$L$16,$D$2:$D$16,"=0")</f>
        <v>54</v>
      </c>
      <c r="M21" s="3">
        <f>SUMIFS(M2:M16,$D$2:$D$16,"=0")</f>
        <v>26</v>
      </c>
      <c r="N21" s="4">
        <f>SUMIFS(N2:N16,$D$2:$D$16,"=0")</f>
        <v>3</v>
      </c>
      <c r="O21" s="4">
        <f>SUMIFS(O2:O16,$D$2:$D$16,"=0")</f>
        <v>23</v>
      </c>
      <c r="P21" s="5">
        <f>SUMIFS(P2:P16,$D$2:$D$16,"=0")</f>
        <v>56</v>
      </c>
      <c r="Q21" s="23">
        <f t="shared" ref="Q21:Q22" si="2">SUM(M21:P21)</f>
        <v>108</v>
      </c>
      <c r="S21" s="38"/>
      <c r="T21" s="38"/>
      <c r="U21" s="38"/>
      <c r="V21" s="1"/>
      <c r="W21" s="1"/>
    </row>
    <row r="22" spans="1:23" x14ac:dyDescent="0.25">
      <c r="A22" s="29" t="s">
        <v>22</v>
      </c>
      <c r="B22" s="7">
        <f>COUNTIF(D2:D16,"&gt;0")</f>
        <v>1</v>
      </c>
      <c r="C22" s="7">
        <f>SUMIFS(C2:C16,D2:D16,"&gt;0")</f>
        <v>339</v>
      </c>
      <c r="D22" s="37">
        <f>SUMIFS(C2:C16,D2:D16,"=0") - COUNTIFS(D2:D16,"&gt;0")*6</f>
        <v>102</v>
      </c>
      <c r="E22" s="6">
        <f t="shared" ref="E22:J22" si="3">SUMIFS(E2:E16,$D$2:$D$16,"&gt;0")</f>
        <v>339</v>
      </c>
      <c r="F22" s="7">
        <f t="shared" si="3"/>
        <v>291</v>
      </c>
      <c r="G22" s="7">
        <f t="shared" si="3"/>
        <v>246</v>
      </c>
      <c r="H22" s="7">
        <f t="shared" si="3"/>
        <v>137</v>
      </c>
      <c r="I22" s="7">
        <f t="shared" si="3"/>
        <v>101</v>
      </c>
      <c r="J22" s="8">
        <f t="shared" si="3"/>
        <v>69</v>
      </c>
      <c r="K22" s="6">
        <f>SUMIFS($K$2:$K$16,$D$2:$D$16,"&gt;0")</f>
        <v>168</v>
      </c>
      <c r="L22" s="8">
        <f>SUMIFS($L$2:$L$16,$D$2:$D$16,"&gt;0")</f>
        <v>171</v>
      </c>
      <c r="M22" s="6">
        <f>SUMIFS(M2:M16,$D$2:$D$16,"&gt;0")</f>
        <v>63</v>
      </c>
      <c r="N22" s="7">
        <f>SUMIFS(N2:N16,$D$2:$D$16,"&gt;0")</f>
        <v>10</v>
      </c>
      <c r="O22" s="7">
        <f>SUMIFS(O2:O16,$D$2:$D$16,"&gt;0")</f>
        <v>68</v>
      </c>
      <c r="P22" s="8">
        <f>SUMIFS(P2:P16,$D$2:$D$16,"&gt;0")</f>
        <v>5</v>
      </c>
      <c r="Q22" s="26">
        <f t="shared" si="2"/>
        <v>146</v>
      </c>
      <c r="S22" s="38"/>
      <c r="T22" s="38"/>
      <c r="U22" s="38"/>
      <c r="V22" s="1"/>
      <c r="W22" s="1"/>
    </row>
    <row r="23" spans="1:23" x14ac:dyDescent="0.25">
      <c r="A23" s="11" t="s">
        <v>25</v>
      </c>
      <c r="B23" s="17" t="s">
        <v>41</v>
      </c>
      <c r="C23" s="14" t="s">
        <v>41</v>
      </c>
      <c r="D23" s="12" t="s">
        <v>41</v>
      </c>
      <c r="E23" s="14" t="s">
        <v>41</v>
      </c>
      <c r="F23" s="14">
        <f>IF(OR($B21 = 0,$B22=0), "-",F20/$C$20)</f>
        <v>0.86353467561521258</v>
      </c>
      <c r="G23" s="14">
        <f>IF(OR($B21 = 0,$B22=0), "-",G20/$C$20)</f>
        <v>0.73154362416107388</v>
      </c>
      <c r="H23" s="14">
        <f>IF(OR($B21 = 0,$B22=0), "-",H20/$C$20)</f>
        <v>0.44295302013422821</v>
      </c>
      <c r="I23" s="14">
        <f>IF(OR($B21 = 0,$B22=0), "-",I20/$C$20)</f>
        <v>0.29753914988814317</v>
      </c>
      <c r="J23" s="14">
        <f>IF(OR($B21 = 0,$B22=0), "-",J20/$C$20)</f>
        <v>0.2058165548098434</v>
      </c>
      <c r="K23" s="13">
        <f>IF(OR($B21=0,$B22=0),"-",K20/$C20)</f>
        <v>0.49664429530201343</v>
      </c>
      <c r="L23" s="15">
        <f>IF(OR($B21=0,$B22=0),"-",L20/$C20)</f>
        <v>0.50335570469798663</v>
      </c>
      <c r="M23" s="13">
        <f>IF(OR($B21=0,$B22=0),"-",M20 / $Q$20)</f>
        <v>0.35039370078740156</v>
      </c>
      <c r="N23" s="14">
        <f>IF(OR($B21=0,$B22=0),"-",N20 / $Q$20)</f>
        <v>5.1181102362204724E-2</v>
      </c>
      <c r="O23" s="14">
        <f>IF(OR($B21=0,$B22=0),"-",O20 / $Q$20)</f>
        <v>0.35826771653543305</v>
      </c>
      <c r="P23" s="15">
        <f>IF(OR($B21=0,$B22=0),"-",P20 / $Q$20)</f>
        <v>0.24015748031496062</v>
      </c>
      <c r="Q23" s="24">
        <f>IF(OR(B21=0,B22=0),"-",Q20/C20)</f>
        <v>0.56823266219239377</v>
      </c>
      <c r="S23" s="38"/>
      <c r="T23" s="38"/>
      <c r="U23" s="38"/>
    </row>
    <row r="24" spans="1:23" x14ac:dyDescent="0.25">
      <c r="A24" s="11" t="s">
        <v>26</v>
      </c>
      <c r="B24" s="17">
        <f>B21/B20</f>
        <v>0.93333333333333335</v>
      </c>
      <c r="C24" s="17" t="s">
        <v>41</v>
      </c>
      <c r="D24" s="5" t="s">
        <v>41</v>
      </c>
      <c r="E24" s="17" t="s">
        <v>41</v>
      </c>
      <c r="F24" s="17">
        <f t="shared" ref="F24:J25" si="4">IF($B21 = 0, "-",F21/$C21)</f>
        <v>0.87962962962962965</v>
      </c>
      <c r="G24" s="17">
        <f t="shared" si="4"/>
        <v>0.75</v>
      </c>
      <c r="H24" s="17">
        <f t="shared" si="4"/>
        <v>0.56481481481481477</v>
      </c>
      <c r="I24" s="17">
        <f t="shared" si="4"/>
        <v>0.29629629629629628</v>
      </c>
      <c r="J24" s="17">
        <f t="shared" si="4"/>
        <v>0.21296296296296297</v>
      </c>
      <c r="K24" s="16">
        <f>IF($B21 = 0, "-", K21/$C21)</f>
        <v>0.5</v>
      </c>
      <c r="L24" s="18">
        <f>IF($B21 = 0, "-", L21/$C21)</f>
        <v>0.5</v>
      </c>
      <c r="M24" s="16">
        <f>IF($B21=0, "-",M21 / $Q21)</f>
        <v>0.24074074074074073</v>
      </c>
      <c r="N24" s="17">
        <f>IF($B21=0, "-",N21 / $Q21)</f>
        <v>2.7777777777777776E-2</v>
      </c>
      <c r="O24" s="17">
        <f>IF($B21=0, "-",O21 / $Q21)</f>
        <v>0.21296296296296297</v>
      </c>
      <c r="P24" s="18">
        <f>IF($B21=0, "-",P21 / $Q21)</f>
        <v>0.51851851851851849</v>
      </c>
      <c r="Q24" s="24">
        <f>IF(B21=0,"-",Q21/C21)</f>
        <v>1</v>
      </c>
      <c r="S24" s="38"/>
      <c r="T24" s="38"/>
      <c r="U24" s="38"/>
    </row>
    <row r="25" spans="1:23" x14ac:dyDescent="0.25">
      <c r="A25" s="29" t="s">
        <v>22</v>
      </c>
      <c r="B25" s="20">
        <f>IF(B22 = 0, "-",B22/B20)</f>
        <v>6.6666666666666666E-2</v>
      </c>
      <c r="C25" s="20" t="s">
        <v>41</v>
      </c>
      <c r="D25" s="8" t="s">
        <v>41</v>
      </c>
      <c r="E25" s="20" t="s">
        <v>41</v>
      </c>
      <c r="F25" s="20">
        <f t="shared" si="4"/>
        <v>0.8584070796460177</v>
      </c>
      <c r="G25" s="20">
        <f t="shared" si="4"/>
        <v>0.72566371681415931</v>
      </c>
      <c r="H25" s="20">
        <f t="shared" si="4"/>
        <v>0.40412979351032446</v>
      </c>
      <c r="I25" s="20">
        <f t="shared" si="4"/>
        <v>0.29793510324483774</v>
      </c>
      <c r="J25" s="20">
        <f t="shared" si="4"/>
        <v>0.20353982300884957</v>
      </c>
      <c r="K25" s="19">
        <f>IF($B22 = 0, "-", K22/$C22)</f>
        <v>0.49557522123893805</v>
      </c>
      <c r="L25" s="21">
        <f>IF($B22 = 0, "-", L22/$C22)</f>
        <v>0.50442477876106195</v>
      </c>
      <c r="M25" s="19">
        <f>IF($B22 = 0, "-", M22 / $Q22)</f>
        <v>0.4315068493150685</v>
      </c>
      <c r="N25" s="20">
        <f>IF($B22 = 0, "-", N22 / $Q22)</f>
        <v>6.8493150684931503E-2</v>
      </c>
      <c r="O25" s="20">
        <f>IF($B22 = 0, "-", O22 / $Q22)</f>
        <v>0.46575342465753422</v>
      </c>
      <c r="P25" s="21">
        <f>IF($B22 = 0, "-", P22 / $Q22)</f>
        <v>3.4246575342465752E-2</v>
      </c>
      <c r="Q25" s="25">
        <f>IF($B22 = 0, "-", Q22 / $C22)</f>
        <v>0.43067846607669619</v>
      </c>
      <c r="S25" s="38"/>
      <c r="T25" s="38"/>
      <c r="U25" s="38"/>
    </row>
    <row r="26" spans="1:23" x14ac:dyDescent="0.25">
      <c r="Q26" s="2"/>
    </row>
  </sheetData>
  <mergeCells count="6">
    <mergeCell ref="S18:U25"/>
    <mergeCell ref="B18:D18"/>
    <mergeCell ref="Q18:Q19"/>
    <mergeCell ref="E18:J18"/>
    <mergeCell ref="K18:L18"/>
    <mergeCell ref="M18:P1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5"/>
  <sheetViews>
    <sheetView zoomScale="115" zoomScaleNormal="115" workbookViewId="0">
      <selection activeCell="A18" sqref="A18:Q25"/>
    </sheetView>
  </sheetViews>
  <sheetFormatPr defaultRowHeight="15" x14ac:dyDescent="0.25"/>
  <cols>
    <col min="2" max="2" width="12.140625" bestFit="1" customWidth="1"/>
    <col min="3" max="3" width="9.85546875" customWidth="1"/>
    <col min="17" max="17" width="10" bestFit="1" customWidth="1"/>
  </cols>
  <sheetData>
    <row r="1" spans="1:1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25">
      <c r="A2">
        <v>731.06410000000005</v>
      </c>
      <c r="B2" t="s">
        <v>0</v>
      </c>
      <c r="C2">
        <v>9</v>
      </c>
      <c r="D2">
        <v>0</v>
      </c>
      <c r="E2">
        <v>9</v>
      </c>
      <c r="F2">
        <v>9</v>
      </c>
      <c r="G2">
        <v>7</v>
      </c>
      <c r="H2">
        <v>7</v>
      </c>
      <c r="I2">
        <v>5</v>
      </c>
      <c r="J2">
        <v>5</v>
      </c>
      <c r="K2">
        <v>5</v>
      </c>
      <c r="L2">
        <v>4</v>
      </c>
      <c r="M2">
        <v>2</v>
      </c>
      <c r="N2">
        <v>0</v>
      </c>
      <c r="O2">
        <v>5</v>
      </c>
      <c r="P2">
        <v>2</v>
      </c>
    </row>
    <row r="3" spans="1:16" x14ac:dyDescent="0.25">
      <c r="A3">
        <v>490.03629999999998</v>
      </c>
      <c r="B3" t="s">
        <v>0</v>
      </c>
      <c r="C3">
        <v>6</v>
      </c>
      <c r="D3">
        <v>0</v>
      </c>
      <c r="E3">
        <v>6</v>
      </c>
      <c r="F3">
        <v>5</v>
      </c>
      <c r="G3">
        <v>4</v>
      </c>
      <c r="H3">
        <v>2</v>
      </c>
      <c r="I3">
        <v>2</v>
      </c>
      <c r="J3">
        <v>2</v>
      </c>
      <c r="K3">
        <v>5</v>
      </c>
      <c r="L3">
        <v>1</v>
      </c>
      <c r="M3">
        <v>2</v>
      </c>
      <c r="N3">
        <v>0</v>
      </c>
      <c r="O3">
        <v>2</v>
      </c>
      <c r="P3">
        <v>2</v>
      </c>
    </row>
    <row r="4" spans="1:16" x14ac:dyDescent="0.25">
      <c r="A4">
        <v>490.0009</v>
      </c>
      <c r="B4" t="s">
        <v>0</v>
      </c>
      <c r="C4">
        <v>6</v>
      </c>
      <c r="D4">
        <v>0</v>
      </c>
      <c r="E4">
        <v>6</v>
      </c>
      <c r="F4">
        <v>5</v>
      </c>
      <c r="G4">
        <v>5</v>
      </c>
      <c r="H4">
        <v>2</v>
      </c>
      <c r="I4">
        <v>2</v>
      </c>
      <c r="J4">
        <v>2</v>
      </c>
      <c r="K4">
        <v>3</v>
      </c>
      <c r="L4">
        <v>3</v>
      </c>
      <c r="M4">
        <v>1</v>
      </c>
      <c r="N4">
        <v>0</v>
      </c>
      <c r="O4">
        <v>2</v>
      </c>
      <c r="P4">
        <v>3</v>
      </c>
    </row>
    <row r="5" spans="1:16" x14ac:dyDescent="0.25">
      <c r="A5">
        <v>811.69680000000005</v>
      </c>
      <c r="B5" t="s">
        <v>0</v>
      </c>
      <c r="C5">
        <v>9</v>
      </c>
      <c r="D5">
        <v>0</v>
      </c>
      <c r="E5">
        <v>9</v>
      </c>
      <c r="F5">
        <v>7</v>
      </c>
      <c r="G5">
        <v>7</v>
      </c>
      <c r="H5">
        <v>7</v>
      </c>
      <c r="I5">
        <v>5</v>
      </c>
      <c r="J5">
        <v>5</v>
      </c>
      <c r="K5">
        <v>3</v>
      </c>
      <c r="L5">
        <v>6</v>
      </c>
      <c r="M5">
        <v>1</v>
      </c>
      <c r="N5">
        <v>0</v>
      </c>
      <c r="O5">
        <v>5</v>
      </c>
      <c r="P5">
        <v>3</v>
      </c>
    </row>
    <row r="6" spans="1:16" x14ac:dyDescent="0.25">
      <c r="A6">
        <v>490.00319999999999</v>
      </c>
      <c r="B6" t="s">
        <v>0</v>
      </c>
      <c r="C6">
        <v>7</v>
      </c>
      <c r="D6">
        <v>0</v>
      </c>
      <c r="E6">
        <v>7</v>
      </c>
      <c r="F6">
        <v>5</v>
      </c>
      <c r="G6">
        <v>4</v>
      </c>
      <c r="H6">
        <v>3</v>
      </c>
      <c r="I6">
        <v>2</v>
      </c>
      <c r="J6">
        <v>2</v>
      </c>
      <c r="K6">
        <v>3</v>
      </c>
      <c r="L6">
        <v>4</v>
      </c>
      <c r="M6">
        <v>1</v>
      </c>
      <c r="N6">
        <v>0</v>
      </c>
      <c r="O6">
        <v>2</v>
      </c>
      <c r="P6">
        <v>4</v>
      </c>
    </row>
    <row r="7" spans="1:16" x14ac:dyDescent="0.25">
      <c r="A7">
        <v>719.31759999999997</v>
      </c>
      <c r="B7" t="s">
        <v>0</v>
      </c>
      <c r="C7">
        <v>7</v>
      </c>
      <c r="D7">
        <v>0</v>
      </c>
      <c r="E7">
        <v>7</v>
      </c>
      <c r="F7">
        <v>7</v>
      </c>
      <c r="G7">
        <v>7</v>
      </c>
      <c r="H7">
        <v>4</v>
      </c>
      <c r="I7">
        <v>4</v>
      </c>
      <c r="J7">
        <v>4</v>
      </c>
      <c r="K7">
        <v>4</v>
      </c>
      <c r="L7">
        <v>3</v>
      </c>
      <c r="M7">
        <v>2</v>
      </c>
      <c r="N7">
        <v>0</v>
      </c>
      <c r="O7">
        <v>4</v>
      </c>
      <c r="P7">
        <v>1</v>
      </c>
    </row>
    <row r="8" spans="1:16" x14ac:dyDescent="0.25">
      <c r="A8">
        <v>490.04649999999998</v>
      </c>
      <c r="B8" t="s">
        <v>0</v>
      </c>
      <c r="C8">
        <v>6</v>
      </c>
      <c r="D8">
        <v>0</v>
      </c>
      <c r="E8">
        <v>6</v>
      </c>
      <c r="F8">
        <v>4</v>
      </c>
      <c r="G8">
        <v>4</v>
      </c>
      <c r="H8">
        <v>2</v>
      </c>
      <c r="I8">
        <v>1</v>
      </c>
      <c r="J8">
        <v>1</v>
      </c>
      <c r="K8">
        <v>2</v>
      </c>
      <c r="L8">
        <v>4</v>
      </c>
      <c r="M8">
        <v>2</v>
      </c>
      <c r="N8">
        <v>0</v>
      </c>
      <c r="O8">
        <v>1</v>
      </c>
      <c r="P8">
        <v>3</v>
      </c>
    </row>
    <row r="9" spans="1:16" x14ac:dyDescent="0.25">
      <c r="A9">
        <v>949.87300000000005</v>
      </c>
      <c r="B9" t="s">
        <v>0</v>
      </c>
      <c r="C9">
        <v>9</v>
      </c>
      <c r="D9">
        <v>0</v>
      </c>
      <c r="E9">
        <v>9</v>
      </c>
      <c r="F9">
        <v>7</v>
      </c>
      <c r="G9">
        <v>7</v>
      </c>
      <c r="H9">
        <v>5</v>
      </c>
      <c r="I9">
        <v>5</v>
      </c>
      <c r="J9">
        <v>4</v>
      </c>
      <c r="K9">
        <v>3</v>
      </c>
      <c r="L9">
        <v>6</v>
      </c>
      <c r="M9">
        <v>0</v>
      </c>
      <c r="N9">
        <v>0</v>
      </c>
      <c r="O9">
        <v>4</v>
      </c>
      <c r="P9">
        <v>5</v>
      </c>
    </row>
    <row r="10" spans="1:16" x14ac:dyDescent="0.25">
      <c r="A10">
        <v>860.52499999999998</v>
      </c>
      <c r="B10" t="s">
        <v>0</v>
      </c>
      <c r="C10">
        <v>7</v>
      </c>
      <c r="D10">
        <v>0</v>
      </c>
      <c r="E10">
        <v>7</v>
      </c>
      <c r="F10">
        <v>6</v>
      </c>
      <c r="G10">
        <v>6</v>
      </c>
      <c r="H10">
        <v>6</v>
      </c>
      <c r="I10">
        <v>4</v>
      </c>
      <c r="J10">
        <v>4</v>
      </c>
      <c r="K10">
        <v>5</v>
      </c>
      <c r="L10">
        <v>2</v>
      </c>
      <c r="M10">
        <v>0</v>
      </c>
      <c r="N10">
        <v>0</v>
      </c>
      <c r="O10">
        <v>4</v>
      </c>
      <c r="P10">
        <v>3</v>
      </c>
    </row>
    <row r="11" spans="1:16" x14ac:dyDescent="0.25">
      <c r="A11">
        <v>387.86579999999998</v>
      </c>
      <c r="B11" t="s">
        <v>0</v>
      </c>
      <c r="C11">
        <v>6</v>
      </c>
      <c r="D11">
        <v>0</v>
      </c>
      <c r="E11">
        <v>6</v>
      </c>
      <c r="F11">
        <v>3</v>
      </c>
      <c r="G11">
        <v>3</v>
      </c>
      <c r="H11">
        <v>1</v>
      </c>
      <c r="I11">
        <v>1</v>
      </c>
      <c r="J11">
        <v>0</v>
      </c>
      <c r="K11">
        <v>3</v>
      </c>
      <c r="L11">
        <v>3</v>
      </c>
      <c r="M11">
        <v>2</v>
      </c>
      <c r="N11">
        <v>0</v>
      </c>
      <c r="O11">
        <v>0</v>
      </c>
      <c r="P11">
        <v>4</v>
      </c>
    </row>
    <row r="12" spans="1:16" x14ac:dyDescent="0.25">
      <c r="A12">
        <v>758.23289999999997</v>
      </c>
      <c r="B12" t="s">
        <v>0</v>
      </c>
      <c r="C12">
        <v>7</v>
      </c>
      <c r="D12">
        <v>0</v>
      </c>
      <c r="E12">
        <v>7</v>
      </c>
      <c r="F12">
        <v>7</v>
      </c>
      <c r="G12">
        <v>7</v>
      </c>
      <c r="H12">
        <v>6</v>
      </c>
      <c r="I12">
        <v>3</v>
      </c>
      <c r="J12">
        <v>2</v>
      </c>
      <c r="K12">
        <v>3</v>
      </c>
      <c r="L12">
        <v>4</v>
      </c>
      <c r="M12">
        <v>0</v>
      </c>
      <c r="N12">
        <v>1</v>
      </c>
      <c r="O12">
        <v>2</v>
      </c>
      <c r="P12">
        <v>4</v>
      </c>
    </row>
    <row r="13" spans="1:16" x14ac:dyDescent="0.25">
      <c r="A13">
        <v>745.50760000000002</v>
      </c>
      <c r="B13" t="s">
        <v>0</v>
      </c>
      <c r="C13">
        <v>8</v>
      </c>
      <c r="D13">
        <v>0</v>
      </c>
      <c r="E13">
        <v>8</v>
      </c>
      <c r="F13">
        <v>8</v>
      </c>
      <c r="G13">
        <v>7</v>
      </c>
      <c r="H13">
        <v>6</v>
      </c>
      <c r="I13">
        <v>5</v>
      </c>
      <c r="J13">
        <v>3</v>
      </c>
      <c r="K13">
        <v>5</v>
      </c>
      <c r="L13">
        <v>3</v>
      </c>
      <c r="M13">
        <v>1</v>
      </c>
      <c r="N13">
        <v>0</v>
      </c>
      <c r="O13">
        <v>3</v>
      </c>
      <c r="P13">
        <v>4</v>
      </c>
    </row>
    <row r="14" spans="1:16" x14ac:dyDescent="0.25">
      <c r="A14">
        <v>491.01920000000001</v>
      </c>
      <c r="B14" t="s">
        <v>0</v>
      </c>
      <c r="C14">
        <v>6</v>
      </c>
      <c r="D14">
        <v>0</v>
      </c>
      <c r="E14">
        <v>6</v>
      </c>
      <c r="F14">
        <v>4</v>
      </c>
      <c r="G14">
        <v>4</v>
      </c>
      <c r="H14">
        <v>3</v>
      </c>
      <c r="I14">
        <v>3</v>
      </c>
      <c r="J14">
        <v>3</v>
      </c>
      <c r="K14">
        <v>3</v>
      </c>
      <c r="L14">
        <v>3</v>
      </c>
      <c r="M14">
        <v>1</v>
      </c>
      <c r="N14">
        <v>0</v>
      </c>
      <c r="O14">
        <v>3</v>
      </c>
      <c r="P14">
        <v>2</v>
      </c>
    </row>
    <row r="15" spans="1:16" x14ac:dyDescent="0.25">
      <c r="A15">
        <v>493.03129999999999</v>
      </c>
      <c r="B15" t="s">
        <v>0</v>
      </c>
      <c r="C15">
        <v>7</v>
      </c>
      <c r="D15">
        <v>0</v>
      </c>
      <c r="E15">
        <v>7</v>
      </c>
      <c r="F15">
        <v>5</v>
      </c>
      <c r="G15">
        <v>4</v>
      </c>
      <c r="H15">
        <v>4</v>
      </c>
      <c r="I15">
        <v>2</v>
      </c>
      <c r="J15">
        <v>1</v>
      </c>
      <c r="K15">
        <v>2</v>
      </c>
      <c r="L15">
        <v>5</v>
      </c>
      <c r="M15">
        <v>0</v>
      </c>
      <c r="N15">
        <v>0</v>
      </c>
      <c r="O15">
        <v>1</v>
      </c>
      <c r="P15">
        <v>6</v>
      </c>
    </row>
    <row r="16" spans="1:16" x14ac:dyDescent="0.25">
      <c r="A16">
        <v>685.80820000000006</v>
      </c>
      <c r="B16" t="s">
        <v>0</v>
      </c>
      <c r="C16">
        <v>8</v>
      </c>
      <c r="D16">
        <v>0</v>
      </c>
      <c r="E16">
        <v>8</v>
      </c>
      <c r="F16">
        <v>7</v>
      </c>
      <c r="G16">
        <v>7</v>
      </c>
      <c r="H16">
        <v>5</v>
      </c>
      <c r="I16">
        <v>3</v>
      </c>
      <c r="J16">
        <v>2</v>
      </c>
      <c r="K16">
        <v>3</v>
      </c>
      <c r="L16">
        <v>5</v>
      </c>
      <c r="M16">
        <v>2</v>
      </c>
      <c r="N16">
        <v>0</v>
      </c>
      <c r="O16">
        <v>2</v>
      </c>
      <c r="P16">
        <v>4</v>
      </c>
    </row>
    <row r="18" spans="1:21" ht="15" customHeight="1" x14ac:dyDescent="0.25">
      <c r="B18" s="39" t="s">
        <v>44</v>
      </c>
      <c r="C18" s="40"/>
      <c r="D18" s="41"/>
      <c r="E18" s="44" t="s">
        <v>40</v>
      </c>
      <c r="F18" s="45"/>
      <c r="G18" s="45"/>
      <c r="H18" s="45"/>
      <c r="I18" s="45"/>
      <c r="J18" s="46"/>
      <c r="K18" s="44" t="s">
        <v>38</v>
      </c>
      <c r="L18" s="46"/>
      <c r="M18" s="44" t="s">
        <v>39</v>
      </c>
      <c r="N18" s="45"/>
      <c r="O18" s="45"/>
      <c r="P18" s="46"/>
      <c r="Q18" s="42" t="s">
        <v>37</v>
      </c>
      <c r="S18" s="38" t="s">
        <v>45</v>
      </c>
      <c r="T18" s="38"/>
      <c r="U18" s="38"/>
    </row>
    <row r="19" spans="1:21" x14ac:dyDescent="0.25">
      <c r="A19" s="10"/>
      <c r="B19" s="22" t="s">
        <v>42</v>
      </c>
      <c r="C19" s="31" t="s">
        <v>43</v>
      </c>
      <c r="D19" s="29" t="s">
        <v>47</v>
      </c>
      <c r="E19" s="22" t="s">
        <v>27</v>
      </c>
      <c r="F19" s="31" t="s">
        <v>28</v>
      </c>
      <c r="G19" s="31" t="s">
        <v>29</v>
      </c>
      <c r="H19" s="31" t="s">
        <v>30</v>
      </c>
      <c r="I19" s="31" t="s">
        <v>31</v>
      </c>
      <c r="J19" s="29" t="s">
        <v>32</v>
      </c>
      <c r="K19" s="22" t="s">
        <v>23</v>
      </c>
      <c r="L19" s="29" t="s">
        <v>24</v>
      </c>
      <c r="M19" s="22" t="s">
        <v>33</v>
      </c>
      <c r="N19" s="31" t="s">
        <v>34</v>
      </c>
      <c r="O19" s="31" t="s">
        <v>35</v>
      </c>
      <c r="P19" s="29" t="s">
        <v>36</v>
      </c>
      <c r="Q19" s="43"/>
      <c r="S19" s="38"/>
      <c r="T19" s="38"/>
      <c r="U19" s="38"/>
    </row>
    <row r="20" spans="1:21" x14ac:dyDescent="0.25">
      <c r="A20" s="28" t="s">
        <v>25</v>
      </c>
      <c r="B20" s="4">
        <f>COUNT(A2:A16)</f>
        <v>15</v>
      </c>
      <c r="C20" s="4">
        <f>SUM(C2:C16)</f>
        <v>108</v>
      </c>
      <c r="D20" s="9">
        <f>C20-COUNT(A2:A16)*6</f>
        <v>18</v>
      </c>
      <c r="E20" s="27">
        <f t="shared" ref="E20:J20" si="0">SUM(E2:E16)</f>
        <v>108</v>
      </c>
      <c r="F20" s="4">
        <f t="shared" si="0"/>
        <v>89</v>
      </c>
      <c r="G20" s="4">
        <f t="shared" si="0"/>
        <v>83</v>
      </c>
      <c r="H20" s="4">
        <f t="shared" si="0"/>
        <v>63</v>
      </c>
      <c r="I20" s="4">
        <f t="shared" si="0"/>
        <v>47</v>
      </c>
      <c r="J20" s="5">
        <f t="shared" si="0"/>
        <v>40</v>
      </c>
      <c r="K20" s="27">
        <f>SUM($K$2:$K$16)</f>
        <v>52</v>
      </c>
      <c r="L20" s="5">
        <f>SUM($L$2:$L$16)</f>
        <v>56</v>
      </c>
      <c r="M20" s="27">
        <f>SUM(M2:M16)</f>
        <v>17</v>
      </c>
      <c r="N20" s="4">
        <f>SUM(N2:N16)</f>
        <v>1</v>
      </c>
      <c r="O20" s="4">
        <f>SUM(O2:O16)</f>
        <v>40</v>
      </c>
      <c r="P20" s="5">
        <f>SUM(P2:P16)</f>
        <v>50</v>
      </c>
      <c r="Q20" s="23">
        <f>SUM(M20:P20)</f>
        <v>108</v>
      </c>
      <c r="S20" s="38"/>
      <c r="T20" s="38"/>
      <c r="U20" s="38"/>
    </row>
    <row r="21" spans="1:21" x14ac:dyDescent="0.25">
      <c r="A21" s="11" t="s">
        <v>26</v>
      </c>
      <c r="B21" s="4">
        <f>COUNTIF(D2:D16,"=0")</f>
        <v>15</v>
      </c>
      <c r="C21" s="4">
        <f>SUMIFS(C2:C16,D2:D16,"=0")</f>
        <v>108</v>
      </c>
      <c r="D21" s="36">
        <f>SUMIFS(C2:C16,D2:D16,"=0") - COUNTIFS(D2:D16,"=0")*6</f>
        <v>18</v>
      </c>
      <c r="E21" s="27">
        <f t="shared" ref="E21:J21" si="1">SUMIFS(E2:E16,$D$2:$D$16,"=0")</f>
        <v>108</v>
      </c>
      <c r="F21" s="4">
        <f t="shared" si="1"/>
        <v>89</v>
      </c>
      <c r="G21" s="4">
        <f t="shared" si="1"/>
        <v>83</v>
      </c>
      <c r="H21" s="4">
        <f t="shared" si="1"/>
        <v>63</v>
      </c>
      <c r="I21" s="4">
        <f t="shared" si="1"/>
        <v>47</v>
      </c>
      <c r="J21" s="5">
        <f t="shared" si="1"/>
        <v>40</v>
      </c>
      <c r="K21" s="27">
        <f>SUMIFS($K$2:$K$16,$D$2:$D$16,"=0")</f>
        <v>52</v>
      </c>
      <c r="L21" s="5">
        <f>SUMIFS($L$2:$L$16,$D$2:$D$16,"=0")</f>
        <v>56</v>
      </c>
      <c r="M21" s="27">
        <f>SUMIFS(M2:M16,$D$2:$D$16,"=0")</f>
        <v>17</v>
      </c>
      <c r="N21" s="4">
        <f>SUMIFS(N2:N16,$D$2:$D$16,"=0")</f>
        <v>1</v>
      </c>
      <c r="O21" s="4">
        <f>SUMIFS(O2:O16,$D$2:$D$16,"=0")</f>
        <v>40</v>
      </c>
      <c r="P21" s="5">
        <f>SUMIFS(P2:P16,$D$2:$D$16,"=0")</f>
        <v>50</v>
      </c>
      <c r="Q21" s="23">
        <f t="shared" ref="Q21:Q22" si="2">SUM(M21:P21)</f>
        <v>108</v>
      </c>
      <c r="S21" s="38"/>
      <c r="T21" s="38"/>
      <c r="U21" s="38"/>
    </row>
    <row r="22" spans="1:21" x14ac:dyDescent="0.25">
      <c r="A22" s="29" t="s">
        <v>22</v>
      </c>
      <c r="B22" s="7">
        <f>COUNTIF(D2:D16,"&gt;0")</f>
        <v>0</v>
      </c>
      <c r="C22" s="7">
        <f>SUMIFS(C2:C16,D2:D16,"&gt;0")</f>
        <v>0</v>
      </c>
      <c r="D22" s="37">
        <f>SUMIFS(C2:C16,D2:D16,"=0") - COUNTIFS(D2:D16,"&gt;0")*6</f>
        <v>108</v>
      </c>
      <c r="E22" s="30">
        <f t="shared" ref="E22:J22" si="3">SUMIFS(E2:E16,$D$2:$D$16,"&gt;0")</f>
        <v>0</v>
      </c>
      <c r="F22" s="7">
        <f t="shared" si="3"/>
        <v>0</v>
      </c>
      <c r="G22" s="7">
        <f t="shared" si="3"/>
        <v>0</v>
      </c>
      <c r="H22" s="7">
        <f t="shared" si="3"/>
        <v>0</v>
      </c>
      <c r="I22" s="7">
        <f t="shared" si="3"/>
        <v>0</v>
      </c>
      <c r="J22" s="8">
        <f t="shared" si="3"/>
        <v>0</v>
      </c>
      <c r="K22" s="30">
        <f>SUMIFS($K$2:$K$16,$D$2:$D$16,"&gt;0")</f>
        <v>0</v>
      </c>
      <c r="L22" s="8">
        <f>SUMIFS($L$2:$L$16,$D$2:$D$16,"&gt;0")</f>
        <v>0</v>
      </c>
      <c r="M22" s="30">
        <f>SUMIFS(M2:M16,$D$2:$D$16,"&gt;0")</f>
        <v>0</v>
      </c>
      <c r="N22" s="7">
        <f>SUMIFS(N2:N16,$D$2:$D$16,"&gt;0")</f>
        <v>0</v>
      </c>
      <c r="O22" s="7">
        <f>SUMIFS(O2:O16,$D$2:$D$16,"&gt;0")</f>
        <v>0</v>
      </c>
      <c r="P22" s="8">
        <f>SUMIFS(P2:P16,$D$2:$D$16,"&gt;0")</f>
        <v>0</v>
      </c>
      <c r="Q22" s="32">
        <f t="shared" si="2"/>
        <v>0</v>
      </c>
      <c r="S22" s="38"/>
      <c r="T22" s="38"/>
      <c r="U22" s="38"/>
    </row>
    <row r="23" spans="1:21" x14ac:dyDescent="0.25">
      <c r="A23" s="11" t="s">
        <v>25</v>
      </c>
      <c r="B23" s="17" t="s">
        <v>41</v>
      </c>
      <c r="C23" s="14" t="s">
        <v>41</v>
      </c>
      <c r="D23" s="12" t="s">
        <v>41</v>
      </c>
      <c r="E23" s="14" t="s">
        <v>41</v>
      </c>
      <c r="F23" s="14" t="str">
        <f>IF(OR($B21 = 0,$B22=0), "-",F20/$C$20)</f>
        <v>-</v>
      </c>
      <c r="G23" s="14" t="str">
        <f>IF(OR($B21 = 0,$B22=0), "-",G20/$C$20)</f>
        <v>-</v>
      </c>
      <c r="H23" s="14" t="str">
        <f>IF(OR($B21 = 0,$B22=0), "-",H20/$C$20)</f>
        <v>-</v>
      </c>
      <c r="I23" s="14" t="str">
        <f>IF(OR($B21 = 0,$B22=0), "-",I20/$C$20)</f>
        <v>-</v>
      </c>
      <c r="J23" s="14" t="str">
        <f>IF(OR($B21 = 0,$B22=0), "-",J20/$C$20)</f>
        <v>-</v>
      </c>
      <c r="K23" s="13" t="str">
        <f>IF(OR($B21=0,$B22=0),"-",K20/$C20)</f>
        <v>-</v>
      </c>
      <c r="L23" s="15" t="str">
        <f>IF(OR($B21=0,$B22=0),"-",L20/$C20)</f>
        <v>-</v>
      </c>
      <c r="M23" s="13" t="str">
        <f>IF(OR($B21=0,$B22=0),"-",M20 / $Q$20)</f>
        <v>-</v>
      </c>
      <c r="N23" s="14" t="str">
        <f>IF(OR($B21=0,$B22=0),"-",N20 / $Q$20)</f>
        <v>-</v>
      </c>
      <c r="O23" s="14" t="str">
        <f>IF(OR($B21=0,$B22=0),"-",O20 / $Q$20)</f>
        <v>-</v>
      </c>
      <c r="P23" s="15" t="str">
        <f>IF(OR($B21=0,$B22=0),"-",P20 / $Q$20)</f>
        <v>-</v>
      </c>
      <c r="Q23" s="24" t="str">
        <f>IF(OR(B21=0,B22=0),"-",Q20/C20)</f>
        <v>-</v>
      </c>
      <c r="S23" s="38"/>
      <c r="T23" s="38"/>
      <c r="U23" s="38"/>
    </row>
    <row r="24" spans="1:21" x14ac:dyDescent="0.25">
      <c r="A24" s="11" t="s">
        <v>26</v>
      </c>
      <c r="B24" s="17">
        <f>B21/B20</f>
        <v>1</v>
      </c>
      <c r="C24" s="17" t="s">
        <v>41</v>
      </c>
      <c r="D24" s="5" t="s">
        <v>41</v>
      </c>
      <c r="E24" s="17" t="s">
        <v>41</v>
      </c>
      <c r="F24" s="17">
        <f t="shared" ref="F24:J25" si="4">IF($B21 = 0, "-",F21/$C21)</f>
        <v>0.82407407407407407</v>
      </c>
      <c r="G24" s="17">
        <f t="shared" si="4"/>
        <v>0.76851851851851849</v>
      </c>
      <c r="H24" s="17">
        <f t="shared" si="4"/>
        <v>0.58333333333333337</v>
      </c>
      <c r="I24" s="17">
        <f t="shared" si="4"/>
        <v>0.43518518518518517</v>
      </c>
      <c r="J24" s="17">
        <f t="shared" si="4"/>
        <v>0.37037037037037035</v>
      </c>
      <c r="K24" s="16">
        <f>IF($B21 = 0, "-", K21/$C21)</f>
        <v>0.48148148148148145</v>
      </c>
      <c r="L24" s="18">
        <f>IF($B21 = 0, "-", L21/$C21)</f>
        <v>0.51851851851851849</v>
      </c>
      <c r="M24" s="16">
        <f>IF($B21=0, "-",M21 / $Q21)</f>
        <v>0.15740740740740741</v>
      </c>
      <c r="N24" s="17">
        <f>IF($B21=0, "-",N21 / $Q21)</f>
        <v>9.2592592592592587E-3</v>
      </c>
      <c r="O24" s="17">
        <f>IF($B21=0, "-",O21 / $Q21)</f>
        <v>0.37037037037037035</v>
      </c>
      <c r="P24" s="18">
        <f>IF($B21=0, "-",P21 / $Q21)</f>
        <v>0.46296296296296297</v>
      </c>
      <c r="Q24" s="24">
        <f>IF(B21=0,"-",Q21/C21)</f>
        <v>1</v>
      </c>
      <c r="S24" s="38"/>
      <c r="T24" s="38"/>
      <c r="U24" s="38"/>
    </row>
    <row r="25" spans="1:21" x14ac:dyDescent="0.25">
      <c r="A25" s="29" t="s">
        <v>22</v>
      </c>
      <c r="B25" s="20" t="str">
        <f>IF(B22 = 0, "-",B22/B20)</f>
        <v>-</v>
      </c>
      <c r="C25" s="20" t="s">
        <v>41</v>
      </c>
      <c r="D25" s="8" t="s">
        <v>41</v>
      </c>
      <c r="E25" s="20" t="s">
        <v>41</v>
      </c>
      <c r="F25" s="20" t="str">
        <f t="shared" si="4"/>
        <v>-</v>
      </c>
      <c r="G25" s="20" t="str">
        <f t="shared" si="4"/>
        <v>-</v>
      </c>
      <c r="H25" s="20" t="str">
        <f t="shared" si="4"/>
        <v>-</v>
      </c>
      <c r="I25" s="20" t="str">
        <f t="shared" si="4"/>
        <v>-</v>
      </c>
      <c r="J25" s="20" t="str">
        <f t="shared" si="4"/>
        <v>-</v>
      </c>
      <c r="K25" s="19" t="str">
        <f>IF($B22 = 0, "-", K22/$C22)</f>
        <v>-</v>
      </c>
      <c r="L25" s="21" t="str">
        <f>IF($B22 = 0, "-", L22/$C22)</f>
        <v>-</v>
      </c>
      <c r="M25" s="19" t="str">
        <f>IF($B22 = 0, "-", M22 / $Q22)</f>
        <v>-</v>
      </c>
      <c r="N25" s="20" t="str">
        <f>IF($B22 = 0, "-", N22 / $Q22)</f>
        <v>-</v>
      </c>
      <c r="O25" s="20" t="str">
        <f>IF($B22 = 0, "-", O22 / $Q22)</f>
        <v>-</v>
      </c>
      <c r="P25" s="21" t="str">
        <f>IF($B22 = 0, "-", P22 / $Q22)</f>
        <v>-</v>
      </c>
      <c r="Q25" s="25" t="str">
        <f>IF($B22 = 0, "-", Q22 / $C22)</f>
        <v>-</v>
      </c>
      <c r="S25" s="38"/>
      <c r="T25" s="38"/>
      <c r="U25" s="38"/>
    </row>
  </sheetData>
  <mergeCells count="6">
    <mergeCell ref="M18:P18"/>
    <mergeCell ref="Q18:Q19"/>
    <mergeCell ref="S18:U25"/>
    <mergeCell ref="B18:D18"/>
    <mergeCell ref="E18:J18"/>
    <mergeCell ref="K18:L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25"/>
  <sheetViews>
    <sheetView zoomScale="115" zoomScaleNormal="115" workbookViewId="0">
      <selection activeCell="A18" sqref="A18:Q25"/>
    </sheetView>
  </sheetViews>
  <sheetFormatPr defaultRowHeight="15" x14ac:dyDescent="0.25"/>
  <cols>
    <col min="2" max="2" width="12.140625" bestFit="1" customWidth="1"/>
    <col min="3" max="3" width="9.85546875" customWidth="1"/>
    <col min="17" max="17" width="9.85546875" customWidth="1"/>
  </cols>
  <sheetData>
    <row r="1" spans="1:1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25">
      <c r="A2">
        <v>201.0224</v>
      </c>
      <c r="B2" t="s">
        <v>2</v>
      </c>
      <c r="C2">
        <v>6</v>
      </c>
      <c r="D2">
        <v>0</v>
      </c>
      <c r="E2">
        <v>6</v>
      </c>
      <c r="F2">
        <v>5</v>
      </c>
      <c r="G2">
        <v>5</v>
      </c>
      <c r="H2">
        <v>5</v>
      </c>
      <c r="I2">
        <v>0</v>
      </c>
      <c r="J2">
        <v>0</v>
      </c>
      <c r="K2">
        <v>4</v>
      </c>
      <c r="L2">
        <v>2</v>
      </c>
      <c r="M2">
        <v>1</v>
      </c>
      <c r="N2">
        <v>4</v>
      </c>
      <c r="O2">
        <v>0</v>
      </c>
      <c r="P2">
        <v>1</v>
      </c>
    </row>
    <row r="3" spans="1:16" x14ac:dyDescent="0.25">
      <c r="A3">
        <v>416.01310000000001</v>
      </c>
      <c r="B3" t="s">
        <v>2</v>
      </c>
      <c r="C3">
        <v>7</v>
      </c>
      <c r="D3">
        <v>0</v>
      </c>
      <c r="E3">
        <v>7</v>
      </c>
      <c r="F3">
        <v>7</v>
      </c>
      <c r="G3">
        <v>7</v>
      </c>
      <c r="H3">
        <v>5</v>
      </c>
      <c r="I3">
        <v>1</v>
      </c>
      <c r="J3">
        <v>1</v>
      </c>
      <c r="K3">
        <v>5</v>
      </c>
      <c r="L3">
        <v>2</v>
      </c>
      <c r="M3">
        <v>0</v>
      </c>
      <c r="N3">
        <v>4</v>
      </c>
      <c r="O3">
        <v>1</v>
      </c>
      <c r="P3">
        <v>2</v>
      </c>
    </row>
    <row r="4" spans="1:16" x14ac:dyDescent="0.25">
      <c r="A4">
        <v>603.67439999999999</v>
      </c>
      <c r="B4" t="s">
        <v>2</v>
      </c>
      <c r="C4">
        <v>8</v>
      </c>
      <c r="D4">
        <v>0</v>
      </c>
      <c r="E4">
        <v>8</v>
      </c>
      <c r="F4">
        <v>8</v>
      </c>
      <c r="G4">
        <v>8</v>
      </c>
      <c r="H4">
        <v>7</v>
      </c>
      <c r="I4">
        <v>2</v>
      </c>
      <c r="J4">
        <v>1</v>
      </c>
      <c r="K4">
        <v>3</v>
      </c>
      <c r="L4">
        <v>5</v>
      </c>
      <c r="M4">
        <v>0</v>
      </c>
      <c r="N4">
        <v>6</v>
      </c>
      <c r="O4">
        <v>1</v>
      </c>
      <c r="P4">
        <v>1</v>
      </c>
    </row>
    <row r="5" spans="1:16" x14ac:dyDescent="0.25">
      <c r="A5">
        <v>415.00869999999998</v>
      </c>
      <c r="B5" t="s">
        <v>2</v>
      </c>
      <c r="C5">
        <v>6</v>
      </c>
      <c r="D5">
        <v>0</v>
      </c>
      <c r="E5">
        <v>6</v>
      </c>
      <c r="F5">
        <v>5</v>
      </c>
      <c r="G5">
        <v>5</v>
      </c>
      <c r="H5">
        <v>5</v>
      </c>
      <c r="I5">
        <v>1</v>
      </c>
      <c r="J5">
        <v>1</v>
      </c>
      <c r="K5">
        <v>4</v>
      </c>
      <c r="L5">
        <v>2</v>
      </c>
      <c r="M5">
        <v>2</v>
      </c>
      <c r="N5">
        <v>2</v>
      </c>
      <c r="O5">
        <v>1</v>
      </c>
      <c r="P5">
        <v>1</v>
      </c>
    </row>
    <row r="6" spans="1:16" x14ac:dyDescent="0.25">
      <c r="A6">
        <v>415.02249999999998</v>
      </c>
      <c r="B6" t="s">
        <v>2</v>
      </c>
      <c r="C6">
        <v>6</v>
      </c>
      <c r="D6">
        <v>0</v>
      </c>
      <c r="E6">
        <v>6</v>
      </c>
      <c r="F6">
        <v>5</v>
      </c>
      <c r="G6">
        <v>4</v>
      </c>
      <c r="H6">
        <v>4</v>
      </c>
      <c r="I6">
        <v>2</v>
      </c>
      <c r="J6">
        <v>2</v>
      </c>
      <c r="K6">
        <v>5</v>
      </c>
      <c r="L6">
        <v>1</v>
      </c>
      <c r="M6">
        <v>0</v>
      </c>
      <c r="N6">
        <v>2</v>
      </c>
      <c r="O6">
        <v>2</v>
      </c>
      <c r="P6">
        <v>2</v>
      </c>
    </row>
    <row r="7" spans="1:16" x14ac:dyDescent="0.25">
      <c r="A7">
        <v>200.99250000000001</v>
      </c>
      <c r="B7" t="s">
        <v>2</v>
      </c>
      <c r="C7">
        <v>6</v>
      </c>
      <c r="D7">
        <v>0</v>
      </c>
      <c r="E7">
        <v>6</v>
      </c>
      <c r="F7">
        <v>4</v>
      </c>
      <c r="G7">
        <v>3</v>
      </c>
      <c r="H7">
        <v>2</v>
      </c>
      <c r="I7">
        <v>0</v>
      </c>
      <c r="J7">
        <v>0</v>
      </c>
      <c r="K7">
        <v>2</v>
      </c>
      <c r="L7">
        <v>4</v>
      </c>
      <c r="M7">
        <v>0</v>
      </c>
      <c r="N7">
        <v>2</v>
      </c>
      <c r="O7">
        <v>0</v>
      </c>
      <c r="P7">
        <v>4</v>
      </c>
    </row>
    <row r="8" spans="1:16" x14ac:dyDescent="0.25">
      <c r="A8">
        <v>200.9888</v>
      </c>
      <c r="B8" t="s">
        <v>2</v>
      </c>
      <c r="C8">
        <v>6</v>
      </c>
      <c r="D8">
        <v>0</v>
      </c>
      <c r="E8">
        <v>6</v>
      </c>
      <c r="F8">
        <v>6</v>
      </c>
      <c r="G8">
        <v>6</v>
      </c>
      <c r="H8">
        <v>6</v>
      </c>
      <c r="I8">
        <v>0</v>
      </c>
      <c r="J8">
        <v>0</v>
      </c>
      <c r="K8">
        <v>3</v>
      </c>
      <c r="L8">
        <v>3</v>
      </c>
      <c r="M8">
        <v>1</v>
      </c>
      <c r="N8">
        <v>5</v>
      </c>
      <c r="O8">
        <v>0</v>
      </c>
      <c r="P8">
        <v>0</v>
      </c>
    </row>
    <row r="9" spans="1:16" x14ac:dyDescent="0.25">
      <c r="A9">
        <v>419.036</v>
      </c>
      <c r="B9" t="s">
        <v>2</v>
      </c>
      <c r="C9">
        <v>7</v>
      </c>
      <c r="D9">
        <v>0</v>
      </c>
      <c r="E9">
        <v>7</v>
      </c>
      <c r="F9">
        <v>7</v>
      </c>
      <c r="G9">
        <v>6</v>
      </c>
      <c r="H9">
        <v>4</v>
      </c>
      <c r="I9">
        <v>2</v>
      </c>
      <c r="J9">
        <v>2</v>
      </c>
      <c r="K9">
        <v>3</v>
      </c>
      <c r="L9">
        <v>4</v>
      </c>
      <c r="M9">
        <v>0</v>
      </c>
      <c r="N9">
        <v>3</v>
      </c>
      <c r="O9">
        <v>2</v>
      </c>
      <c r="P9">
        <v>2</v>
      </c>
    </row>
    <row r="10" spans="1:16" x14ac:dyDescent="0.25">
      <c r="A10">
        <v>201.02099999999999</v>
      </c>
      <c r="B10" t="s">
        <v>2</v>
      </c>
      <c r="C10">
        <v>6</v>
      </c>
      <c r="D10">
        <v>0</v>
      </c>
      <c r="E10">
        <v>6</v>
      </c>
      <c r="F10">
        <v>6</v>
      </c>
      <c r="G10">
        <v>6</v>
      </c>
      <c r="H10">
        <v>6</v>
      </c>
      <c r="I10">
        <v>0</v>
      </c>
      <c r="J10">
        <v>0</v>
      </c>
      <c r="K10">
        <v>1</v>
      </c>
      <c r="L10">
        <v>5</v>
      </c>
      <c r="M10">
        <v>1</v>
      </c>
      <c r="N10">
        <v>5</v>
      </c>
      <c r="O10">
        <v>0</v>
      </c>
      <c r="P10">
        <v>0</v>
      </c>
    </row>
    <row r="11" spans="1:16" x14ac:dyDescent="0.25">
      <c r="A11">
        <v>201.03899999999999</v>
      </c>
      <c r="B11" t="s">
        <v>2</v>
      </c>
      <c r="C11">
        <v>6</v>
      </c>
      <c r="D11">
        <v>0</v>
      </c>
      <c r="E11">
        <v>6</v>
      </c>
      <c r="F11">
        <v>5</v>
      </c>
      <c r="G11">
        <v>5</v>
      </c>
      <c r="H11">
        <v>5</v>
      </c>
      <c r="I11">
        <v>0</v>
      </c>
      <c r="J11">
        <v>0</v>
      </c>
      <c r="K11">
        <v>2</v>
      </c>
      <c r="L11">
        <v>4</v>
      </c>
      <c r="M11">
        <v>1</v>
      </c>
      <c r="N11">
        <v>4</v>
      </c>
      <c r="O11">
        <v>0</v>
      </c>
      <c r="P11">
        <v>1</v>
      </c>
    </row>
    <row r="12" spans="1:16" x14ac:dyDescent="0.25">
      <c r="A12">
        <v>340.36020000000002</v>
      </c>
      <c r="B12" t="s">
        <v>2</v>
      </c>
      <c r="C12">
        <v>6</v>
      </c>
      <c r="D12">
        <v>0</v>
      </c>
      <c r="E12">
        <v>6</v>
      </c>
      <c r="F12">
        <v>5</v>
      </c>
      <c r="G12">
        <v>5</v>
      </c>
      <c r="H12">
        <v>5</v>
      </c>
      <c r="I12">
        <v>2</v>
      </c>
      <c r="J12">
        <v>0</v>
      </c>
      <c r="K12">
        <v>4</v>
      </c>
      <c r="L12">
        <v>2</v>
      </c>
      <c r="M12">
        <v>0</v>
      </c>
      <c r="N12">
        <v>3</v>
      </c>
      <c r="O12">
        <v>0</v>
      </c>
      <c r="P12">
        <v>3</v>
      </c>
    </row>
    <row r="13" spans="1:16" x14ac:dyDescent="0.25">
      <c r="A13">
        <v>415.03480000000002</v>
      </c>
      <c r="B13" t="s">
        <v>2</v>
      </c>
      <c r="C13">
        <v>6</v>
      </c>
      <c r="D13">
        <v>0</v>
      </c>
      <c r="E13">
        <v>6</v>
      </c>
      <c r="F13">
        <v>6</v>
      </c>
      <c r="G13">
        <v>5</v>
      </c>
      <c r="H13">
        <v>5</v>
      </c>
      <c r="I13">
        <v>2</v>
      </c>
      <c r="J13">
        <v>1</v>
      </c>
      <c r="K13">
        <v>3</v>
      </c>
      <c r="L13">
        <v>3</v>
      </c>
      <c r="M13">
        <v>0</v>
      </c>
      <c r="N13">
        <v>4</v>
      </c>
      <c r="O13">
        <v>1</v>
      </c>
      <c r="P13">
        <v>1</v>
      </c>
    </row>
    <row r="14" spans="1:16" x14ac:dyDescent="0.25">
      <c r="A14">
        <v>414.05759999999998</v>
      </c>
      <c r="B14" t="s">
        <v>2</v>
      </c>
      <c r="C14">
        <v>6</v>
      </c>
      <c r="D14">
        <v>0</v>
      </c>
      <c r="E14">
        <v>6</v>
      </c>
      <c r="F14">
        <v>5</v>
      </c>
      <c r="G14">
        <v>5</v>
      </c>
      <c r="H14">
        <v>4</v>
      </c>
      <c r="I14">
        <v>2</v>
      </c>
      <c r="J14">
        <v>1</v>
      </c>
      <c r="K14">
        <v>3</v>
      </c>
      <c r="L14">
        <v>3</v>
      </c>
      <c r="M14">
        <v>0</v>
      </c>
      <c r="N14">
        <v>3</v>
      </c>
      <c r="O14">
        <v>1</v>
      </c>
      <c r="P14">
        <v>2</v>
      </c>
    </row>
    <row r="15" spans="1:16" x14ac:dyDescent="0.25">
      <c r="A15">
        <v>347.38499999999999</v>
      </c>
      <c r="B15" t="s">
        <v>2</v>
      </c>
      <c r="C15">
        <v>7</v>
      </c>
      <c r="D15">
        <v>0</v>
      </c>
      <c r="E15">
        <v>7</v>
      </c>
      <c r="F15">
        <v>6</v>
      </c>
      <c r="G15">
        <v>6</v>
      </c>
      <c r="H15">
        <v>5</v>
      </c>
      <c r="I15">
        <v>0</v>
      </c>
      <c r="J15">
        <v>0</v>
      </c>
      <c r="K15">
        <v>2</v>
      </c>
      <c r="L15">
        <v>5</v>
      </c>
      <c r="M15">
        <v>0</v>
      </c>
      <c r="N15">
        <v>6</v>
      </c>
      <c r="O15">
        <v>0</v>
      </c>
      <c r="P15">
        <v>1</v>
      </c>
    </row>
    <row r="16" spans="1:16" x14ac:dyDescent="0.25">
      <c r="A16">
        <v>201.02889999999999</v>
      </c>
      <c r="B16" t="s">
        <v>2</v>
      </c>
      <c r="C16">
        <v>6</v>
      </c>
      <c r="D16">
        <v>0</v>
      </c>
      <c r="E16">
        <v>6</v>
      </c>
      <c r="F16">
        <v>6</v>
      </c>
      <c r="G16">
        <v>5</v>
      </c>
      <c r="H16">
        <v>4</v>
      </c>
      <c r="I16">
        <v>0</v>
      </c>
      <c r="J16">
        <v>0</v>
      </c>
      <c r="K16">
        <v>2</v>
      </c>
      <c r="L16">
        <v>4</v>
      </c>
      <c r="M16">
        <v>0</v>
      </c>
      <c r="N16">
        <v>4</v>
      </c>
      <c r="O16">
        <v>0</v>
      </c>
      <c r="P16">
        <v>2</v>
      </c>
    </row>
    <row r="18" spans="1:21" ht="15" customHeight="1" x14ac:dyDescent="0.25">
      <c r="B18" s="39" t="s">
        <v>44</v>
      </c>
      <c r="C18" s="40"/>
      <c r="D18" s="41"/>
      <c r="E18" s="44" t="s">
        <v>40</v>
      </c>
      <c r="F18" s="45"/>
      <c r="G18" s="45"/>
      <c r="H18" s="45"/>
      <c r="I18" s="45"/>
      <c r="J18" s="46"/>
      <c r="K18" s="44" t="s">
        <v>38</v>
      </c>
      <c r="L18" s="46"/>
      <c r="M18" s="44" t="s">
        <v>39</v>
      </c>
      <c r="N18" s="45"/>
      <c r="O18" s="45"/>
      <c r="P18" s="46"/>
      <c r="Q18" s="42" t="s">
        <v>37</v>
      </c>
      <c r="S18" s="38" t="s">
        <v>45</v>
      </c>
      <c r="T18" s="38"/>
      <c r="U18" s="38"/>
    </row>
    <row r="19" spans="1:21" x14ac:dyDescent="0.25">
      <c r="A19" s="10"/>
      <c r="B19" s="22" t="s">
        <v>42</v>
      </c>
      <c r="C19" s="31" t="s">
        <v>43</v>
      </c>
      <c r="D19" s="29" t="s">
        <v>47</v>
      </c>
      <c r="E19" s="22" t="s">
        <v>27</v>
      </c>
      <c r="F19" s="31" t="s">
        <v>28</v>
      </c>
      <c r="G19" s="31" t="s">
        <v>29</v>
      </c>
      <c r="H19" s="31" t="s">
        <v>30</v>
      </c>
      <c r="I19" s="31" t="s">
        <v>31</v>
      </c>
      <c r="J19" s="29" t="s">
        <v>32</v>
      </c>
      <c r="K19" s="22" t="s">
        <v>23</v>
      </c>
      <c r="L19" s="29" t="s">
        <v>24</v>
      </c>
      <c r="M19" s="22" t="s">
        <v>33</v>
      </c>
      <c r="N19" s="31" t="s">
        <v>34</v>
      </c>
      <c r="O19" s="31" t="s">
        <v>35</v>
      </c>
      <c r="P19" s="29" t="s">
        <v>36</v>
      </c>
      <c r="Q19" s="43"/>
      <c r="S19" s="38"/>
      <c r="T19" s="38"/>
      <c r="U19" s="38"/>
    </row>
    <row r="20" spans="1:21" x14ac:dyDescent="0.25">
      <c r="A20" s="28" t="s">
        <v>25</v>
      </c>
      <c r="B20" s="4">
        <f>COUNT(A2:A16)</f>
        <v>15</v>
      </c>
      <c r="C20" s="4">
        <f>SUM(C2:C16)</f>
        <v>95</v>
      </c>
      <c r="D20" s="9">
        <f>C20-COUNT(A2:A16)*6</f>
        <v>5</v>
      </c>
      <c r="E20" s="27">
        <f t="shared" ref="E20:J20" si="0">SUM(E2:E16)</f>
        <v>95</v>
      </c>
      <c r="F20" s="4">
        <f t="shared" si="0"/>
        <v>86</v>
      </c>
      <c r="G20" s="4">
        <f t="shared" si="0"/>
        <v>81</v>
      </c>
      <c r="H20" s="4">
        <f t="shared" si="0"/>
        <v>72</v>
      </c>
      <c r="I20" s="4">
        <f t="shared" si="0"/>
        <v>14</v>
      </c>
      <c r="J20" s="5">
        <f t="shared" si="0"/>
        <v>9</v>
      </c>
      <c r="K20" s="27">
        <f>SUM($K$2:$K$16)</f>
        <v>46</v>
      </c>
      <c r="L20" s="5">
        <f>SUM($L$2:$L$16)</f>
        <v>49</v>
      </c>
      <c r="M20" s="27">
        <f>SUM(M2:M16)</f>
        <v>6</v>
      </c>
      <c r="N20" s="4">
        <f>SUM(N2:N16)</f>
        <v>57</v>
      </c>
      <c r="O20" s="4">
        <f>SUM(O2:O16)</f>
        <v>9</v>
      </c>
      <c r="P20" s="5">
        <f>SUM(P2:P16)</f>
        <v>23</v>
      </c>
      <c r="Q20" s="23">
        <f>SUM(M20:P20)</f>
        <v>95</v>
      </c>
      <c r="S20" s="38"/>
      <c r="T20" s="38"/>
      <c r="U20" s="38"/>
    </row>
    <row r="21" spans="1:21" x14ac:dyDescent="0.25">
      <c r="A21" s="11" t="s">
        <v>26</v>
      </c>
      <c r="B21" s="4">
        <f>COUNTIF(D2:D16,"=0")</f>
        <v>15</v>
      </c>
      <c r="C21" s="4">
        <f>SUMIFS(C2:C16,D2:D16,"=0")</f>
        <v>95</v>
      </c>
      <c r="D21" s="36">
        <f>SUMIFS(C2:C16,D2:D16,"=0") - COUNTIFS(D2:D16,"=0")*6</f>
        <v>5</v>
      </c>
      <c r="E21" s="27">
        <f t="shared" ref="E21:J21" si="1">SUMIFS(E2:E16,$D$2:$D$16,"=0")</f>
        <v>95</v>
      </c>
      <c r="F21" s="4">
        <f t="shared" si="1"/>
        <v>86</v>
      </c>
      <c r="G21" s="4">
        <f t="shared" si="1"/>
        <v>81</v>
      </c>
      <c r="H21" s="4">
        <f t="shared" si="1"/>
        <v>72</v>
      </c>
      <c r="I21" s="4">
        <f t="shared" si="1"/>
        <v>14</v>
      </c>
      <c r="J21" s="5">
        <f t="shared" si="1"/>
        <v>9</v>
      </c>
      <c r="K21" s="27">
        <f>SUMIFS($K$2:$K$16,$D$2:$D$16,"=0")</f>
        <v>46</v>
      </c>
      <c r="L21" s="5">
        <f>SUMIFS($L$2:$L$16,$D$2:$D$16,"=0")</f>
        <v>49</v>
      </c>
      <c r="M21" s="27">
        <f>SUMIFS(M2:M16,$D$2:$D$16,"=0")</f>
        <v>6</v>
      </c>
      <c r="N21" s="4">
        <f>SUMIFS(N2:N16,$D$2:$D$16,"=0")</f>
        <v>57</v>
      </c>
      <c r="O21" s="4">
        <f>SUMIFS(O2:O16,$D$2:$D$16,"=0")</f>
        <v>9</v>
      </c>
      <c r="P21" s="5">
        <f>SUMIFS(P2:P16,$D$2:$D$16,"=0")</f>
        <v>23</v>
      </c>
      <c r="Q21" s="23">
        <f t="shared" ref="Q21:Q22" si="2">SUM(M21:P21)</f>
        <v>95</v>
      </c>
      <c r="S21" s="38"/>
      <c r="T21" s="38"/>
      <c r="U21" s="38"/>
    </row>
    <row r="22" spans="1:21" x14ac:dyDescent="0.25">
      <c r="A22" s="29" t="s">
        <v>22</v>
      </c>
      <c r="B22" s="7">
        <f>COUNTIF(D2:D16,"&gt;0")</f>
        <v>0</v>
      </c>
      <c r="C22" s="7">
        <f>SUMIFS(C2:C16,D2:D16,"&gt;0")</f>
        <v>0</v>
      </c>
      <c r="D22" s="37">
        <f>SUMIFS(C2:C16,D2:D16,"=0") - COUNTIFS(D2:D16,"&gt;0")*6</f>
        <v>95</v>
      </c>
      <c r="E22" s="30">
        <f t="shared" ref="E22:J22" si="3">SUMIFS(E2:E16,$D$2:$D$16,"&gt;0")</f>
        <v>0</v>
      </c>
      <c r="F22" s="7">
        <f t="shared" si="3"/>
        <v>0</v>
      </c>
      <c r="G22" s="7">
        <f t="shared" si="3"/>
        <v>0</v>
      </c>
      <c r="H22" s="7">
        <f t="shared" si="3"/>
        <v>0</v>
      </c>
      <c r="I22" s="7">
        <f t="shared" si="3"/>
        <v>0</v>
      </c>
      <c r="J22" s="8">
        <f t="shared" si="3"/>
        <v>0</v>
      </c>
      <c r="K22" s="30">
        <f>SUMIFS($K$2:$K$16,$D$2:$D$16,"&gt;0")</f>
        <v>0</v>
      </c>
      <c r="L22" s="8">
        <f>SUMIFS($L$2:$L$16,$D$2:$D$16,"&gt;0")</f>
        <v>0</v>
      </c>
      <c r="M22" s="30">
        <f>SUMIFS(M2:M16,$D$2:$D$16,"&gt;0")</f>
        <v>0</v>
      </c>
      <c r="N22" s="7">
        <f>SUMIFS(N2:N16,$D$2:$D$16,"&gt;0")</f>
        <v>0</v>
      </c>
      <c r="O22" s="7">
        <f>SUMIFS(O2:O16,$D$2:$D$16,"&gt;0")</f>
        <v>0</v>
      </c>
      <c r="P22" s="8">
        <f>SUMIFS(P2:P16,$D$2:$D$16,"&gt;0")</f>
        <v>0</v>
      </c>
      <c r="Q22" s="32">
        <f t="shared" si="2"/>
        <v>0</v>
      </c>
      <c r="S22" s="38"/>
      <c r="T22" s="38"/>
      <c r="U22" s="38"/>
    </row>
    <row r="23" spans="1:21" x14ac:dyDescent="0.25">
      <c r="A23" s="11" t="s">
        <v>25</v>
      </c>
      <c r="B23" s="17" t="s">
        <v>41</v>
      </c>
      <c r="C23" s="14" t="s">
        <v>41</v>
      </c>
      <c r="D23" s="12" t="s">
        <v>41</v>
      </c>
      <c r="E23" s="14" t="s">
        <v>41</v>
      </c>
      <c r="F23" s="14" t="str">
        <f>IF(OR($B21 = 0,$B22=0), "-",F20/$C$20)</f>
        <v>-</v>
      </c>
      <c r="G23" s="14" t="str">
        <f>IF(OR($B21 = 0,$B22=0), "-",G20/$C$20)</f>
        <v>-</v>
      </c>
      <c r="H23" s="14" t="str">
        <f>IF(OR($B21 = 0,$B22=0), "-",H20/$C$20)</f>
        <v>-</v>
      </c>
      <c r="I23" s="14" t="str">
        <f>IF(OR($B21 = 0,$B22=0), "-",I20/$C$20)</f>
        <v>-</v>
      </c>
      <c r="J23" s="14" t="str">
        <f>IF(OR($B21 = 0,$B22=0), "-",J20/$C$20)</f>
        <v>-</v>
      </c>
      <c r="K23" s="13" t="str">
        <f>IF(OR($B21=0,$B22=0),"-",K20/$C20)</f>
        <v>-</v>
      </c>
      <c r="L23" s="15" t="str">
        <f>IF(OR($B21=0,$B22=0),"-",L20/$C20)</f>
        <v>-</v>
      </c>
      <c r="M23" s="13" t="str">
        <f>IF(OR($B21=0,$B22=0),"-",M20 / $Q$20)</f>
        <v>-</v>
      </c>
      <c r="N23" s="14" t="str">
        <f>IF(OR($B21=0,$B22=0),"-",N20 / $Q$20)</f>
        <v>-</v>
      </c>
      <c r="O23" s="14" t="str">
        <f>IF(OR($B21=0,$B22=0),"-",O20 / $Q$20)</f>
        <v>-</v>
      </c>
      <c r="P23" s="15" t="str">
        <f>IF(OR($B21=0,$B22=0),"-",P20 / $Q$20)</f>
        <v>-</v>
      </c>
      <c r="Q23" s="24" t="str">
        <f>IF(OR(B21=0,B22=0),"-",Q20/C20)</f>
        <v>-</v>
      </c>
      <c r="S23" s="38"/>
      <c r="T23" s="38"/>
      <c r="U23" s="38"/>
    </row>
    <row r="24" spans="1:21" x14ac:dyDescent="0.25">
      <c r="A24" s="11" t="s">
        <v>26</v>
      </c>
      <c r="B24" s="17">
        <f>B21/B20</f>
        <v>1</v>
      </c>
      <c r="C24" s="17" t="s">
        <v>41</v>
      </c>
      <c r="D24" s="5" t="s">
        <v>41</v>
      </c>
      <c r="E24" s="17" t="s">
        <v>41</v>
      </c>
      <c r="F24" s="17">
        <f t="shared" ref="F24:J25" si="4">IF($B21 = 0, "-",F21/$C21)</f>
        <v>0.90526315789473688</v>
      </c>
      <c r="G24" s="17">
        <f t="shared" si="4"/>
        <v>0.85263157894736841</v>
      </c>
      <c r="H24" s="17">
        <f t="shared" si="4"/>
        <v>0.75789473684210529</v>
      </c>
      <c r="I24" s="17">
        <f t="shared" si="4"/>
        <v>0.14736842105263157</v>
      </c>
      <c r="J24" s="17">
        <f t="shared" si="4"/>
        <v>9.4736842105263161E-2</v>
      </c>
      <c r="K24" s="16">
        <f>IF($B21 = 0, "-", K21/$C21)</f>
        <v>0.48421052631578948</v>
      </c>
      <c r="L24" s="18">
        <f>IF($B21 = 0, "-", L21/$C21)</f>
        <v>0.51578947368421058</v>
      </c>
      <c r="M24" s="16">
        <f>IF($B21=0, "-",M21 / $Q21)</f>
        <v>6.3157894736842107E-2</v>
      </c>
      <c r="N24" s="17">
        <f>IF($B21=0, "-",N21 / $Q21)</f>
        <v>0.6</v>
      </c>
      <c r="O24" s="17">
        <f>IF($B21=0, "-",O21 / $Q21)</f>
        <v>9.4736842105263161E-2</v>
      </c>
      <c r="P24" s="18">
        <f>IF($B21=0, "-",P21 / $Q21)</f>
        <v>0.24210526315789474</v>
      </c>
      <c r="Q24" s="24">
        <f>IF(B21=0,"-",Q21/C21)</f>
        <v>1</v>
      </c>
      <c r="S24" s="38"/>
      <c r="T24" s="38"/>
      <c r="U24" s="38"/>
    </row>
    <row r="25" spans="1:21" x14ac:dyDescent="0.25">
      <c r="A25" s="29" t="s">
        <v>22</v>
      </c>
      <c r="B25" s="20" t="str">
        <f>IF(B22 = 0, "-",B22/B20)</f>
        <v>-</v>
      </c>
      <c r="C25" s="20" t="s">
        <v>41</v>
      </c>
      <c r="D25" s="8" t="s">
        <v>41</v>
      </c>
      <c r="E25" s="20" t="s">
        <v>41</v>
      </c>
      <c r="F25" s="20" t="str">
        <f t="shared" si="4"/>
        <v>-</v>
      </c>
      <c r="G25" s="20" t="str">
        <f t="shared" si="4"/>
        <v>-</v>
      </c>
      <c r="H25" s="20" t="str">
        <f t="shared" si="4"/>
        <v>-</v>
      </c>
      <c r="I25" s="20" t="str">
        <f t="shared" si="4"/>
        <v>-</v>
      </c>
      <c r="J25" s="20" t="str">
        <f t="shared" si="4"/>
        <v>-</v>
      </c>
      <c r="K25" s="19" t="str">
        <f>IF($B22 = 0, "-", K22/$C22)</f>
        <v>-</v>
      </c>
      <c r="L25" s="21" t="str">
        <f>IF($B22 = 0, "-", L22/$C22)</f>
        <v>-</v>
      </c>
      <c r="M25" s="19" t="str">
        <f>IF($B22 = 0, "-", M22 / $Q22)</f>
        <v>-</v>
      </c>
      <c r="N25" s="20" t="str">
        <f>IF($B22 = 0, "-", N22 / $Q22)</f>
        <v>-</v>
      </c>
      <c r="O25" s="20" t="str">
        <f>IF($B22 = 0, "-", O22 / $Q22)</f>
        <v>-</v>
      </c>
      <c r="P25" s="21" t="str">
        <f>IF($B22 = 0, "-", P22 / $Q22)</f>
        <v>-</v>
      </c>
      <c r="Q25" s="25" t="str">
        <f>IF($B22 = 0, "-", Q22 / $C22)</f>
        <v>-</v>
      </c>
      <c r="S25" s="38"/>
      <c r="T25" s="38"/>
      <c r="U25" s="38"/>
    </row>
  </sheetData>
  <mergeCells count="6">
    <mergeCell ref="M18:P18"/>
    <mergeCell ref="Q18:Q19"/>
    <mergeCell ref="S18:U25"/>
    <mergeCell ref="B18:D18"/>
    <mergeCell ref="E18:J18"/>
    <mergeCell ref="K18:L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25"/>
  <sheetViews>
    <sheetView zoomScale="115" zoomScaleNormal="115" workbookViewId="0">
      <selection activeCell="A18" sqref="A18:Q25"/>
    </sheetView>
  </sheetViews>
  <sheetFormatPr defaultRowHeight="15" x14ac:dyDescent="0.25"/>
  <cols>
    <col min="2" max="2" width="12.140625" bestFit="1" customWidth="1"/>
    <col min="3" max="3" width="9.42578125" customWidth="1"/>
    <col min="17" max="17" width="10" bestFit="1" customWidth="1"/>
  </cols>
  <sheetData>
    <row r="1" spans="1:1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25">
      <c r="A2">
        <v>201.0224</v>
      </c>
      <c r="B2" t="s">
        <v>3</v>
      </c>
      <c r="C2">
        <v>6</v>
      </c>
      <c r="D2">
        <v>0</v>
      </c>
      <c r="E2">
        <v>6</v>
      </c>
      <c r="F2">
        <v>6</v>
      </c>
      <c r="G2">
        <v>6</v>
      </c>
      <c r="H2">
        <v>5</v>
      </c>
      <c r="I2">
        <v>0</v>
      </c>
      <c r="J2">
        <v>0</v>
      </c>
      <c r="K2">
        <v>4</v>
      </c>
      <c r="L2">
        <v>2</v>
      </c>
      <c r="M2">
        <v>0</v>
      </c>
      <c r="N2">
        <v>4</v>
      </c>
      <c r="O2">
        <v>0</v>
      </c>
      <c r="P2">
        <v>2</v>
      </c>
    </row>
    <row r="3" spans="1:16" x14ac:dyDescent="0.25">
      <c r="A3">
        <v>422.01209999999998</v>
      </c>
      <c r="B3" t="s">
        <v>3</v>
      </c>
      <c r="C3">
        <v>6</v>
      </c>
      <c r="D3">
        <v>0</v>
      </c>
      <c r="E3">
        <v>6</v>
      </c>
      <c r="F3">
        <v>6</v>
      </c>
      <c r="G3">
        <v>6</v>
      </c>
      <c r="H3">
        <v>6</v>
      </c>
      <c r="I3">
        <v>4</v>
      </c>
      <c r="J3">
        <v>4</v>
      </c>
      <c r="K3">
        <v>4</v>
      </c>
      <c r="L3">
        <v>2</v>
      </c>
      <c r="M3">
        <v>0</v>
      </c>
      <c r="N3">
        <v>2</v>
      </c>
      <c r="O3">
        <v>4</v>
      </c>
      <c r="P3">
        <v>0</v>
      </c>
    </row>
    <row r="4" spans="1:16" x14ac:dyDescent="0.25">
      <c r="A4">
        <v>414.01010000000002</v>
      </c>
      <c r="B4" t="s">
        <v>3</v>
      </c>
      <c r="C4">
        <v>6</v>
      </c>
      <c r="D4">
        <v>0</v>
      </c>
      <c r="E4">
        <v>6</v>
      </c>
      <c r="F4">
        <v>5</v>
      </c>
      <c r="G4">
        <v>5</v>
      </c>
      <c r="H4">
        <v>5</v>
      </c>
      <c r="I4">
        <v>1</v>
      </c>
      <c r="J4">
        <v>1</v>
      </c>
      <c r="K4">
        <v>3</v>
      </c>
      <c r="L4">
        <v>3</v>
      </c>
      <c r="M4">
        <v>2</v>
      </c>
      <c r="N4">
        <v>2</v>
      </c>
      <c r="O4">
        <v>1</v>
      </c>
      <c r="P4">
        <v>1</v>
      </c>
    </row>
    <row r="5" spans="1:16" x14ac:dyDescent="0.25">
      <c r="A5">
        <v>414.02620000000002</v>
      </c>
      <c r="B5" t="s">
        <v>3</v>
      </c>
      <c r="C5">
        <v>8</v>
      </c>
      <c r="D5">
        <v>0</v>
      </c>
      <c r="E5">
        <v>8</v>
      </c>
      <c r="F5">
        <v>7</v>
      </c>
      <c r="G5">
        <v>7</v>
      </c>
      <c r="H5">
        <v>4</v>
      </c>
      <c r="I5">
        <v>1</v>
      </c>
      <c r="J5">
        <v>1</v>
      </c>
      <c r="K5">
        <v>3</v>
      </c>
      <c r="L5">
        <v>5</v>
      </c>
      <c r="M5">
        <v>3</v>
      </c>
      <c r="N5">
        <v>2</v>
      </c>
      <c r="O5">
        <v>1</v>
      </c>
      <c r="P5">
        <v>2</v>
      </c>
    </row>
    <row r="6" spans="1:16" x14ac:dyDescent="0.25">
      <c r="A6">
        <v>453.21199999999999</v>
      </c>
      <c r="B6" t="s">
        <v>3</v>
      </c>
      <c r="C6">
        <v>10</v>
      </c>
      <c r="D6">
        <v>0</v>
      </c>
      <c r="E6">
        <v>10</v>
      </c>
      <c r="F6">
        <v>8</v>
      </c>
      <c r="G6">
        <v>8</v>
      </c>
      <c r="H6">
        <v>7</v>
      </c>
      <c r="I6">
        <v>1</v>
      </c>
      <c r="J6">
        <v>1</v>
      </c>
      <c r="K6">
        <v>5</v>
      </c>
      <c r="L6">
        <v>5</v>
      </c>
      <c r="M6">
        <v>2</v>
      </c>
      <c r="N6">
        <v>5</v>
      </c>
      <c r="O6">
        <v>1</v>
      </c>
      <c r="P6">
        <v>2</v>
      </c>
    </row>
    <row r="7" spans="1:16" x14ac:dyDescent="0.25">
      <c r="A7">
        <v>435.45479999999998</v>
      </c>
      <c r="B7" t="s">
        <v>3</v>
      </c>
      <c r="C7">
        <v>8</v>
      </c>
      <c r="D7">
        <v>0</v>
      </c>
      <c r="E7">
        <v>8</v>
      </c>
      <c r="F7">
        <v>7</v>
      </c>
      <c r="G7">
        <v>6</v>
      </c>
      <c r="H7">
        <v>5</v>
      </c>
      <c r="I7">
        <v>3</v>
      </c>
      <c r="J7">
        <v>3</v>
      </c>
      <c r="K7">
        <v>5</v>
      </c>
      <c r="L7">
        <v>3</v>
      </c>
      <c r="M7">
        <v>0</v>
      </c>
      <c r="N7">
        <v>3</v>
      </c>
      <c r="O7">
        <v>3</v>
      </c>
      <c r="P7">
        <v>2</v>
      </c>
    </row>
    <row r="8" spans="1:16" x14ac:dyDescent="0.25">
      <c r="A8">
        <v>418.01190000000003</v>
      </c>
      <c r="B8" t="s">
        <v>3</v>
      </c>
      <c r="C8">
        <v>6</v>
      </c>
      <c r="D8">
        <v>0</v>
      </c>
      <c r="E8">
        <v>6</v>
      </c>
      <c r="F8">
        <v>5</v>
      </c>
      <c r="G8">
        <v>5</v>
      </c>
      <c r="H8">
        <v>2</v>
      </c>
      <c r="I8">
        <v>2</v>
      </c>
      <c r="J8">
        <v>2</v>
      </c>
      <c r="K8">
        <v>3</v>
      </c>
      <c r="L8">
        <v>3</v>
      </c>
      <c r="M8">
        <v>0</v>
      </c>
      <c r="N8">
        <v>0</v>
      </c>
      <c r="O8">
        <v>2</v>
      </c>
      <c r="P8">
        <v>4</v>
      </c>
    </row>
    <row r="9" spans="1:16" x14ac:dyDescent="0.25">
      <c r="A9">
        <v>414.08420000000001</v>
      </c>
      <c r="B9" t="s">
        <v>3</v>
      </c>
      <c r="C9">
        <v>6</v>
      </c>
      <c r="D9">
        <v>0</v>
      </c>
      <c r="E9">
        <v>6</v>
      </c>
      <c r="F9">
        <v>6</v>
      </c>
      <c r="G9">
        <v>6</v>
      </c>
      <c r="H9">
        <v>6</v>
      </c>
      <c r="I9">
        <v>1</v>
      </c>
      <c r="J9">
        <v>1</v>
      </c>
      <c r="K9">
        <v>4</v>
      </c>
      <c r="L9">
        <v>2</v>
      </c>
      <c r="M9">
        <v>0</v>
      </c>
      <c r="N9">
        <v>5</v>
      </c>
      <c r="O9">
        <v>1</v>
      </c>
      <c r="P9">
        <v>0</v>
      </c>
    </row>
    <row r="10" spans="1:16" x14ac:dyDescent="0.25">
      <c r="A10">
        <v>415.0641</v>
      </c>
      <c r="B10" t="s">
        <v>3</v>
      </c>
      <c r="C10">
        <v>6</v>
      </c>
      <c r="D10">
        <v>0</v>
      </c>
      <c r="E10">
        <v>6</v>
      </c>
      <c r="F10">
        <v>5</v>
      </c>
      <c r="G10">
        <v>5</v>
      </c>
      <c r="H10">
        <v>5</v>
      </c>
      <c r="I10">
        <v>1</v>
      </c>
      <c r="J10">
        <v>1</v>
      </c>
      <c r="K10">
        <v>1</v>
      </c>
      <c r="L10">
        <v>5</v>
      </c>
      <c r="M10">
        <v>1</v>
      </c>
      <c r="N10">
        <v>3</v>
      </c>
      <c r="O10">
        <v>1</v>
      </c>
      <c r="P10">
        <v>1</v>
      </c>
    </row>
    <row r="11" spans="1:16" x14ac:dyDescent="0.25">
      <c r="A11">
        <v>414.03160000000003</v>
      </c>
      <c r="B11" t="s">
        <v>3</v>
      </c>
      <c r="C11">
        <v>10</v>
      </c>
      <c r="D11">
        <v>0</v>
      </c>
      <c r="E11">
        <v>10</v>
      </c>
      <c r="F11">
        <v>8</v>
      </c>
      <c r="G11">
        <v>8</v>
      </c>
      <c r="H11">
        <v>6</v>
      </c>
      <c r="I11">
        <v>1</v>
      </c>
      <c r="J11">
        <v>1</v>
      </c>
      <c r="K11">
        <v>5</v>
      </c>
      <c r="L11">
        <v>5</v>
      </c>
      <c r="M11">
        <v>2</v>
      </c>
      <c r="N11">
        <v>5</v>
      </c>
      <c r="O11">
        <v>1</v>
      </c>
      <c r="P11">
        <v>2</v>
      </c>
    </row>
    <row r="12" spans="1:16" x14ac:dyDescent="0.25">
      <c r="A12">
        <v>299.07229999999998</v>
      </c>
      <c r="B12" t="s">
        <v>3</v>
      </c>
      <c r="C12">
        <v>8</v>
      </c>
      <c r="D12">
        <v>0</v>
      </c>
      <c r="E12">
        <v>8</v>
      </c>
      <c r="F12">
        <v>7</v>
      </c>
      <c r="G12">
        <v>6</v>
      </c>
      <c r="H12">
        <v>4</v>
      </c>
      <c r="I12">
        <v>0</v>
      </c>
      <c r="J12">
        <v>0</v>
      </c>
      <c r="K12">
        <v>3</v>
      </c>
      <c r="L12">
        <v>5</v>
      </c>
      <c r="M12">
        <v>1</v>
      </c>
      <c r="N12">
        <v>4</v>
      </c>
      <c r="O12">
        <v>0</v>
      </c>
      <c r="P12">
        <v>3</v>
      </c>
    </row>
    <row r="13" spans="1:16" x14ac:dyDescent="0.25">
      <c r="A13">
        <v>414.06049999999999</v>
      </c>
      <c r="B13" t="s">
        <v>3</v>
      </c>
      <c r="C13">
        <v>6</v>
      </c>
      <c r="D13">
        <v>0</v>
      </c>
      <c r="E13">
        <v>6</v>
      </c>
      <c r="F13">
        <v>6</v>
      </c>
      <c r="G13">
        <v>6</v>
      </c>
      <c r="H13">
        <v>6</v>
      </c>
      <c r="I13">
        <v>1</v>
      </c>
      <c r="J13">
        <v>1</v>
      </c>
      <c r="K13">
        <v>2</v>
      </c>
      <c r="L13">
        <v>4</v>
      </c>
      <c r="M13">
        <v>0</v>
      </c>
      <c r="N13">
        <v>5</v>
      </c>
      <c r="O13">
        <v>1</v>
      </c>
      <c r="P13">
        <v>0</v>
      </c>
    </row>
    <row r="14" spans="1:16" x14ac:dyDescent="0.25">
      <c r="A14">
        <v>419.01639999999998</v>
      </c>
      <c r="B14" t="s">
        <v>3</v>
      </c>
      <c r="C14">
        <v>6</v>
      </c>
      <c r="D14">
        <v>0</v>
      </c>
      <c r="E14">
        <v>6</v>
      </c>
      <c r="F14">
        <v>6</v>
      </c>
      <c r="G14">
        <v>6</v>
      </c>
      <c r="H14">
        <v>6</v>
      </c>
      <c r="I14">
        <v>1</v>
      </c>
      <c r="J14">
        <v>1</v>
      </c>
      <c r="K14">
        <v>0</v>
      </c>
      <c r="L14">
        <v>6</v>
      </c>
      <c r="M14">
        <v>0</v>
      </c>
      <c r="N14">
        <v>4</v>
      </c>
      <c r="O14">
        <v>1</v>
      </c>
      <c r="P14">
        <v>1</v>
      </c>
    </row>
    <row r="15" spans="1:16" x14ac:dyDescent="0.25">
      <c r="A15">
        <v>420.02080000000001</v>
      </c>
      <c r="B15" t="s">
        <v>3</v>
      </c>
      <c r="C15">
        <v>8</v>
      </c>
      <c r="D15">
        <v>0</v>
      </c>
      <c r="E15">
        <v>8</v>
      </c>
      <c r="F15">
        <v>8</v>
      </c>
      <c r="G15">
        <v>7</v>
      </c>
      <c r="H15">
        <v>6</v>
      </c>
      <c r="I15">
        <v>2</v>
      </c>
      <c r="J15">
        <v>2</v>
      </c>
      <c r="K15">
        <v>4</v>
      </c>
      <c r="L15">
        <v>4</v>
      </c>
      <c r="M15">
        <v>1</v>
      </c>
      <c r="N15">
        <v>4</v>
      </c>
      <c r="O15">
        <v>2</v>
      </c>
      <c r="P15">
        <v>1</v>
      </c>
    </row>
    <row r="16" spans="1:16" x14ac:dyDescent="0.25">
      <c r="A16">
        <v>201.02889999999999</v>
      </c>
      <c r="B16" t="s">
        <v>3</v>
      </c>
      <c r="C16">
        <v>6</v>
      </c>
      <c r="D16">
        <v>0</v>
      </c>
      <c r="E16">
        <v>6</v>
      </c>
      <c r="F16">
        <v>6</v>
      </c>
      <c r="G16">
        <v>6</v>
      </c>
      <c r="H16">
        <v>6</v>
      </c>
      <c r="I16">
        <v>0</v>
      </c>
      <c r="J16">
        <v>0</v>
      </c>
      <c r="K16">
        <v>3</v>
      </c>
      <c r="L16">
        <v>3</v>
      </c>
      <c r="M16">
        <v>0</v>
      </c>
      <c r="N16">
        <v>6</v>
      </c>
      <c r="O16">
        <v>0</v>
      </c>
      <c r="P16">
        <v>0</v>
      </c>
    </row>
    <row r="18" spans="1:21" x14ac:dyDescent="0.25">
      <c r="B18" s="39" t="s">
        <v>44</v>
      </c>
      <c r="C18" s="40"/>
      <c r="D18" s="41"/>
      <c r="E18" s="44" t="s">
        <v>40</v>
      </c>
      <c r="F18" s="45"/>
      <c r="G18" s="45"/>
      <c r="H18" s="45"/>
      <c r="I18" s="45"/>
      <c r="J18" s="46"/>
      <c r="K18" s="44" t="s">
        <v>38</v>
      </c>
      <c r="L18" s="46"/>
      <c r="M18" s="44" t="s">
        <v>39</v>
      </c>
      <c r="N18" s="45"/>
      <c r="O18" s="45"/>
      <c r="P18" s="46"/>
      <c r="Q18" s="42" t="s">
        <v>37</v>
      </c>
      <c r="S18" s="38" t="s">
        <v>45</v>
      </c>
      <c r="T18" s="38"/>
      <c r="U18" s="38"/>
    </row>
    <row r="19" spans="1:21" x14ac:dyDescent="0.25">
      <c r="A19" s="10"/>
      <c r="B19" s="22" t="s">
        <v>42</v>
      </c>
      <c r="C19" s="31" t="s">
        <v>43</v>
      </c>
      <c r="D19" s="29" t="s">
        <v>47</v>
      </c>
      <c r="E19" s="22" t="s">
        <v>27</v>
      </c>
      <c r="F19" s="31" t="s">
        <v>28</v>
      </c>
      <c r="G19" s="31" t="s">
        <v>29</v>
      </c>
      <c r="H19" s="31" t="s">
        <v>30</v>
      </c>
      <c r="I19" s="31" t="s">
        <v>31</v>
      </c>
      <c r="J19" s="29" t="s">
        <v>32</v>
      </c>
      <c r="K19" s="22" t="s">
        <v>23</v>
      </c>
      <c r="L19" s="29" t="s">
        <v>24</v>
      </c>
      <c r="M19" s="22" t="s">
        <v>33</v>
      </c>
      <c r="N19" s="31" t="s">
        <v>34</v>
      </c>
      <c r="O19" s="31" t="s">
        <v>35</v>
      </c>
      <c r="P19" s="29" t="s">
        <v>36</v>
      </c>
      <c r="Q19" s="43"/>
      <c r="S19" s="38"/>
      <c r="T19" s="38"/>
      <c r="U19" s="38"/>
    </row>
    <row r="20" spans="1:21" x14ac:dyDescent="0.25">
      <c r="A20" s="28" t="s">
        <v>25</v>
      </c>
      <c r="B20" s="4">
        <f>COUNT(A2:A16)</f>
        <v>15</v>
      </c>
      <c r="C20" s="4">
        <f>SUM(C2:C16)</f>
        <v>106</v>
      </c>
      <c r="D20" s="9">
        <f>C20-COUNT(A2:A16)*6</f>
        <v>16</v>
      </c>
      <c r="E20" s="27">
        <f t="shared" ref="E20:J20" si="0">SUM(E2:E16)</f>
        <v>106</v>
      </c>
      <c r="F20" s="4">
        <f t="shared" si="0"/>
        <v>96</v>
      </c>
      <c r="G20" s="4">
        <f t="shared" si="0"/>
        <v>93</v>
      </c>
      <c r="H20" s="4">
        <f t="shared" si="0"/>
        <v>79</v>
      </c>
      <c r="I20" s="4">
        <f t="shared" si="0"/>
        <v>19</v>
      </c>
      <c r="J20" s="5">
        <f t="shared" si="0"/>
        <v>19</v>
      </c>
      <c r="K20" s="27">
        <f>SUM($K$2:$K$16)</f>
        <v>49</v>
      </c>
      <c r="L20" s="5">
        <f>SUM($L$2:$L$16)</f>
        <v>57</v>
      </c>
      <c r="M20" s="27">
        <f>SUM(M2:M16)</f>
        <v>12</v>
      </c>
      <c r="N20" s="4">
        <f>SUM(N2:N16)</f>
        <v>54</v>
      </c>
      <c r="O20" s="4">
        <f>SUM(O2:O16)</f>
        <v>19</v>
      </c>
      <c r="P20" s="5">
        <f>SUM(P2:P16)</f>
        <v>21</v>
      </c>
      <c r="Q20" s="23">
        <f>SUM(M20:P20)</f>
        <v>106</v>
      </c>
      <c r="S20" s="38"/>
      <c r="T20" s="38"/>
      <c r="U20" s="38"/>
    </row>
    <row r="21" spans="1:21" x14ac:dyDescent="0.25">
      <c r="A21" s="11" t="s">
        <v>26</v>
      </c>
      <c r="B21" s="4">
        <f>COUNTIF(D2:D16,"=0")</f>
        <v>15</v>
      </c>
      <c r="C21" s="4">
        <f>SUMIFS(C2:C16,D2:D16,"=0")</f>
        <v>106</v>
      </c>
      <c r="D21" s="36">
        <f>SUMIFS(C2:C16,D2:D16,"=0") - COUNTIFS(D2:D16,"=0")*6</f>
        <v>16</v>
      </c>
      <c r="E21" s="27">
        <f t="shared" ref="E21:J21" si="1">SUMIFS(E2:E16,$D$2:$D$16,"=0")</f>
        <v>106</v>
      </c>
      <c r="F21" s="4">
        <f t="shared" si="1"/>
        <v>96</v>
      </c>
      <c r="G21" s="4">
        <f t="shared" si="1"/>
        <v>93</v>
      </c>
      <c r="H21" s="4">
        <f t="shared" si="1"/>
        <v>79</v>
      </c>
      <c r="I21" s="4">
        <f t="shared" si="1"/>
        <v>19</v>
      </c>
      <c r="J21" s="5">
        <f t="shared" si="1"/>
        <v>19</v>
      </c>
      <c r="K21" s="27">
        <f>SUMIFS($K$2:$K$16,$D$2:$D$16,"=0")</f>
        <v>49</v>
      </c>
      <c r="L21" s="5">
        <f>SUMIFS($L$2:$L$16,$D$2:$D$16,"=0")</f>
        <v>57</v>
      </c>
      <c r="M21" s="27">
        <f>SUMIFS(M2:M16,$D$2:$D$16,"=0")</f>
        <v>12</v>
      </c>
      <c r="N21" s="4">
        <f>SUMIFS(N2:N16,$D$2:$D$16,"=0")</f>
        <v>54</v>
      </c>
      <c r="O21" s="4">
        <f>SUMIFS(O2:O16,$D$2:$D$16,"=0")</f>
        <v>19</v>
      </c>
      <c r="P21" s="5">
        <f>SUMIFS(P2:P16,$D$2:$D$16,"=0")</f>
        <v>21</v>
      </c>
      <c r="Q21" s="23">
        <f t="shared" ref="Q21:Q22" si="2">SUM(M21:P21)</f>
        <v>106</v>
      </c>
      <c r="S21" s="38"/>
      <c r="T21" s="38"/>
      <c r="U21" s="38"/>
    </row>
    <row r="22" spans="1:21" x14ac:dyDescent="0.25">
      <c r="A22" s="29" t="s">
        <v>22</v>
      </c>
      <c r="B22" s="7">
        <f>COUNTIF(D2:D16,"&gt;0")</f>
        <v>0</v>
      </c>
      <c r="C22" s="7">
        <f>SUMIFS(C2:C16,D2:D16,"&gt;0")</f>
        <v>0</v>
      </c>
      <c r="D22" s="37">
        <f>SUMIFS(C2:C16,D2:D16,"=0") - COUNTIFS(D2:D16,"&gt;0")*6</f>
        <v>106</v>
      </c>
      <c r="E22" s="30">
        <f t="shared" ref="E22:J22" si="3">SUMIFS(E2:E16,$D$2:$D$16,"&gt;0")</f>
        <v>0</v>
      </c>
      <c r="F22" s="7">
        <f t="shared" si="3"/>
        <v>0</v>
      </c>
      <c r="G22" s="7">
        <f t="shared" si="3"/>
        <v>0</v>
      </c>
      <c r="H22" s="7">
        <f t="shared" si="3"/>
        <v>0</v>
      </c>
      <c r="I22" s="7">
        <f t="shared" si="3"/>
        <v>0</v>
      </c>
      <c r="J22" s="8">
        <f t="shared" si="3"/>
        <v>0</v>
      </c>
      <c r="K22" s="30">
        <f>SUMIFS($K$2:$K$16,$D$2:$D$16,"&gt;0")</f>
        <v>0</v>
      </c>
      <c r="L22" s="8">
        <f>SUMIFS($L$2:$L$16,$D$2:$D$16,"&gt;0")</f>
        <v>0</v>
      </c>
      <c r="M22" s="30">
        <f>SUMIFS(M2:M16,$D$2:$D$16,"&gt;0")</f>
        <v>0</v>
      </c>
      <c r="N22" s="7">
        <f>SUMIFS(N2:N16,$D$2:$D$16,"&gt;0")</f>
        <v>0</v>
      </c>
      <c r="O22" s="7">
        <f>SUMIFS(O2:O16,$D$2:$D$16,"&gt;0")</f>
        <v>0</v>
      </c>
      <c r="P22" s="8">
        <f>SUMIFS(P2:P16,$D$2:$D$16,"&gt;0")</f>
        <v>0</v>
      </c>
      <c r="Q22" s="32">
        <f t="shared" si="2"/>
        <v>0</v>
      </c>
      <c r="S22" s="38"/>
      <c r="T22" s="38"/>
      <c r="U22" s="38"/>
    </row>
    <row r="23" spans="1:21" x14ac:dyDescent="0.25">
      <c r="A23" s="11" t="s">
        <v>25</v>
      </c>
      <c r="B23" s="17" t="s">
        <v>41</v>
      </c>
      <c r="C23" s="14" t="s">
        <v>41</v>
      </c>
      <c r="D23" s="12" t="s">
        <v>41</v>
      </c>
      <c r="E23" s="14" t="s">
        <v>41</v>
      </c>
      <c r="F23" s="14" t="str">
        <f>IF(OR($B21 = 0,$B22=0), "-",F20/$C$20)</f>
        <v>-</v>
      </c>
      <c r="G23" s="14" t="str">
        <f>IF(OR($B21 = 0,$B22=0), "-",G20/$C$20)</f>
        <v>-</v>
      </c>
      <c r="H23" s="14" t="str">
        <f>IF(OR($B21 = 0,$B22=0), "-",H20/$C$20)</f>
        <v>-</v>
      </c>
      <c r="I23" s="14" t="str">
        <f>IF(OR($B21 = 0,$B22=0), "-",I20/$C$20)</f>
        <v>-</v>
      </c>
      <c r="J23" s="14" t="str">
        <f>IF(OR($B21 = 0,$B22=0), "-",J20/$C$20)</f>
        <v>-</v>
      </c>
      <c r="K23" s="13" t="str">
        <f>IF(OR($B21=0,$B22=0),"-",K20/$C20)</f>
        <v>-</v>
      </c>
      <c r="L23" s="15" t="str">
        <f>IF(OR($B21=0,$B22=0),"-",L20/$C20)</f>
        <v>-</v>
      </c>
      <c r="M23" s="13" t="str">
        <f>IF(OR($B21=0,$B22=0),"-",M20 / $Q$20)</f>
        <v>-</v>
      </c>
      <c r="N23" s="14" t="str">
        <f>IF(OR($B21=0,$B22=0),"-",N20 / $Q$20)</f>
        <v>-</v>
      </c>
      <c r="O23" s="14" t="str">
        <f>IF(OR($B21=0,$B22=0),"-",O20 / $Q$20)</f>
        <v>-</v>
      </c>
      <c r="P23" s="15" t="str">
        <f>IF(OR($B21=0,$B22=0),"-",P20 / $Q$20)</f>
        <v>-</v>
      </c>
      <c r="Q23" s="24" t="str">
        <f>IF(OR(B21=0,B22=0),"-",Q20/C20)</f>
        <v>-</v>
      </c>
      <c r="S23" s="38"/>
      <c r="T23" s="38"/>
      <c r="U23" s="38"/>
    </row>
    <row r="24" spans="1:21" x14ac:dyDescent="0.25">
      <c r="A24" s="11" t="s">
        <v>26</v>
      </c>
      <c r="B24" s="17">
        <f>B21/B20</f>
        <v>1</v>
      </c>
      <c r="C24" s="17" t="s">
        <v>41</v>
      </c>
      <c r="D24" s="5" t="s">
        <v>41</v>
      </c>
      <c r="E24" s="17" t="s">
        <v>41</v>
      </c>
      <c r="F24" s="17">
        <f t="shared" ref="F24:J25" si="4">IF($B21 = 0, "-",F21/$C21)</f>
        <v>0.90566037735849059</v>
      </c>
      <c r="G24" s="17">
        <f t="shared" si="4"/>
        <v>0.87735849056603776</v>
      </c>
      <c r="H24" s="17">
        <f t="shared" si="4"/>
        <v>0.74528301886792447</v>
      </c>
      <c r="I24" s="17">
        <f t="shared" si="4"/>
        <v>0.17924528301886791</v>
      </c>
      <c r="J24" s="17">
        <f t="shared" si="4"/>
        <v>0.17924528301886791</v>
      </c>
      <c r="K24" s="16">
        <f>IF($B21 = 0, "-", K21/$C21)</f>
        <v>0.46226415094339623</v>
      </c>
      <c r="L24" s="18">
        <f>IF($B21 = 0, "-", L21/$C21)</f>
        <v>0.53773584905660377</v>
      </c>
      <c r="M24" s="16">
        <f>IF($B21=0, "-",M21 / $Q21)</f>
        <v>0.11320754716981132</v>
      </c>
      <c r="N24" s="17">
        <f>IF($B21=0, "-",N21 / $Q21)</f>
        <v>0.50943396226415094</v>
      </c>
      <c r="O24" s="17">
        <f>IF($B21=0, "-",O21 / $Q21)</f>
        <v>0.17924528301886791</v>
      </c>
      <c r="P24" s="18">
        <f>IF($B21=0, "-",P21 / $Q21)</f>
        <v>0.19811320754716982</v>
      </c>
      <c r="Q24" s="24">
        <f>IF(B21=0,"-",Q21/C21)</f>
        <v>1</v>
      </c>
      <c r="S24" s="38"/>
      <c r="T24" s="38"/>
      <c r="U24" s="38"/>
    </row>
    <row r="25" spans="1:21" x14ac:dyDescent="0.25">
      <c r="A25" s="29" t="s">
        <v>22</v>
      </c>
      <c r="B25" s="20" t="str">
        <f>IF(B22 = 0, "-",B22/B20)</f>
        <v>-</v>
      </c>
      <c r="C25" s="20" t="s">
        <v>41</v>
      </c>
      <c r="D25" s="8" t="s">
        <v>41</v>
      </c>
      <c r="E25" s="20" t="s">
        <v>41</v>
      </c>
      <c r="F25" s="20" t="str">
        <f t="shared" si="4"/>
        <v>-</v>
      </c>
      <c r="G25" s="20" t="str">
        <f t="shared" si="4"/>
        <v>-</v>
      </c>
      <c r="H25" s="20" t="str">
        <f t="shared" si="4"/>
        <v>-</v>
      </c>
      <c r="I25" s="20" t="str">
        <f t="shared" si="4"/>
        <v>-</v>
      </c>
      <c r="J25" s="20" t="str">
        <f t="shared" si="4"/>
        <v>-</v>
      </c>
      <c r="K25" s="19" t="str">
        <f>IF($B22 = 0, "-", K22/$C22)</f>
        <v>-</v>
      </c>
      <c r="L25" s="21" t="str">
        <f>IF($B22 = 0, "-", L22/$C22)</f>
        <v>-</v>
      </c>
      <c r="M25" s="19" t="str">
        <f>IF($B22 = 0, "-", M22 / $Q22)</f>
        <v>-</v>
      </c>
      <c r="N25" s="20" t="str">
        <f>IF($B22 = 0, "-", N22 / $Q22)</f>
        <v>-</v>
      </c>
      <c r="O25" s="20" t="str">
        <f>IF($B22 = 0, "-", O22 / $Q22)</f>
        <v>-</v>
      </c>
      <c r="P25" s="21" t="str">
        <f>IF($B22 = 0, "-", P22 / $Q22)</f>
        <v>-</v>
      </c>
      <c r="Q25" s="25" t="str">
        <f>IF($B22 = 0, "-", Q22 / $C22)</f>
        <v>-</v>
      </c>
      <c r="S25" s="38"/>
      <c r="T25" s="38"/>
      <c r="U25" s="38"/>
    </row>
  </sheetData>
  <mergeCells count="6">
    <mergeCell ref="M18:P18"/>
    <mergeCell ref="Q18:Q19"/>
    <mergeCell ref="S18:U25"/>
    <mergeCell ref="B18:D18"/>
    <mergeCell ref="E18:J18"/>
    <mergeCell ref="K18:L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25"/>
  <sheetViews>
    <sheetView zoomScale="115" zoomScaleNormal="115" workbookViewId="0">
      <selection activeCell="A18" sqref="A18:Q25"/>
    </sheetView>
  </sheetViews>
  <sheetFormatPr defaultRowHeight="15" x14ac:dyDescent="0.25"/>
  <cols>
    <col min="2" max="2" width="12.140625" bestFit="1" customWidth="1"/>
    <col min="3" max="3" width="9.85546875" bestFit="1" customWidth="1"/>
    <col min="5" max="5" width="9.42578125" customWidth="1"/>
    <col min="6" max="6" width="9.5703125" customWidth="1"/>
    <col min="17" max="17" width="9.85546875" customWidth="1"/>
  </cols>
  <sheetData>
    <row r="1" spans="1:1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25">
      <c r="A2">
        <v>630.2921</v>
      </c>
      <c r="B2" t="s">
        <v>4</v>
      </c>
      <c r="C2">
        <v>7</v>
      </c>
      <c r="D2">
        <v>0</v>
      </c>
      <c r="E2">
        <v>7</v>
      </c>
      <c r="F2">
        <v>7</v>
      </c>
      <c r="G2">
        <v>7</v>
      </c>
      <c r="H2">
        <v>7</v>
      </c>
      <c r="I2">
        <v>4</v>
      </c>
      <c r="J2">
        <v>4</v>
      </c>
      <c r="K2">
        <v>2</v>
      </c>
      <c r="L2">
        <v>5</v>
      </c>
      <c r="M2">
        <v>1</v>
      </c>
      <c r="N2">
        <v>2</v>
      </c>
      <c r="O2">
        <v>4</v>
      </c>
      <c r="P2">
        <v>0</v>
      </c>
    </row>
    <row r="3" spans="1:16" x14ac:dyDescent="0.25">
      <c r="A3">
        <v>457.03480000000002</v>
      </c>
      <c r="B3" t="s">
        <v>4</v>
      </c>
      <c r="C3">
        <v>6</v>
      </c>
      <c r="D3">
        <v>0</v>
      </c>
      <c r="E3">
        <v>6</v>
      </c>
      <c r="F3">
        <v>6</v>
      </c>
      <c r="G3">
        <v>6</v>
      </c>
      <c r="H3">
        <v>6</v>
      </c>
      <c r="I3">
        <v>2</v>
      </c>
      <c r="J3">
        <v>2</v>
      </c>
      <c r="K3">
        <v>4</v>
      </c>
      <c r="L3">
        <v>2</v>
      </c>
      <c r="M3">
        <v>3</v>
      </c>
      <c r="N3">
        <v>1</v>
      </c>
      <c r="O3">
        <v>2</v>
      </c>
      <c r="P3">
        <v>0</v>
      </c>
    </row>
    <row r="4" spans="1:16" x14ac:dyDescent="0.25">
      <c r="A4">
        <v>674.05029999999999</v>
      </c>
      <c r="B4" t="s">
        <v>4</v>
      </c>
      <c r="C4">
        <v>8</v>
      </c>
      <c r="D4">
        <v>0</v>
      </c>
      <c r="E4">
        <v>8</v>
      </c>
      <c r="F4">
        <v>8</v>
      </c>
      <c r="G4">
        <v>7</v>
      </c>
      <c r="H4">
        <v>7</v>
      </c>
      <c r="I4">
        <v>4</v>
      </c>
      <c r="J4">
        <v>4</v>
      </c>
      <c r="K4">
        <v>3</v>
      </c>
      <c r="L4">
        <v>5</v>
      </c>
      <c r="M4">
        <v>2</v>
      </c>
      <c r="N4">
        <v>2</v>
      </c>
      <c r="O4">
        <v>4</v>
      </c>
      <c r="P4">
        <v>0</v>
      </c>
    </row>
    <row r="5" spans="1:16" x14ac:dyDescent="0.25">
      <c r="A5">
        <v>630.47709999999995</v>
      </c>
      <c r="B5" t="s">
        <v>4</v>
      </c>
      <c r="C5">
        <v>7</v>
      </c>
      <c r="D5">
        <v>0</v>
      </c>
      <c r="E5">
        <v>7</v>
      </c>
      <c r="F5">
        <v>7</v>
      </c>
      <c r="G5">
        <v>7</v>
      </c>
      <c r="H5">
        <v>7</v>
      </c>
      <c r="I5">
        <v>2</v>
      </c>
      <c r="J5">
        <v>2</v>
      </c>
      <c r="K5">
        <v>2</v>
      </c>
      <c r="L5">
        <v>5</v>
      </c>
      <c r="M5">
        <v>3</v>
      </c>
      <c r="N5">
        <v>2</v>
      </c>
      <c r="O5">
        <v>2</v>
      </c>
      <c r="P5">
        <v>0</v>
      </c>
    </row>
    <row r="6" spans="1:16" x14ac:dyDescent="0.25">
      <c r="A6">
        <v>477.75</v>
      </c>
      <c r="B6" t="s">
        <v>4</v>
      </c>
      <c r="C6">
        <v>8</v>
      </c>
      <c r="D6">
        <v>0</v>
      </c>
      <c r="E6">
        <v>8</v>
      </c>
      <c r="F6">
        <v>8</v>
      </c>
      <c r="G6">
        <v>6</v>
      </c>
      <c r="H6">
        <v>6</v>
      </c>
      <c r="I6">
        <v>5</v>
      </c>
      <c r="J6">
        <v>5</v>
      </c>
      <c r="K6">
        <v>4</v>
      </c>
      <c r="L6">
        <v>4</v>
      </c>
      <c r="M6">
        <v>0</v>
      </c>
      <c r="N6">
        <v>3</v>
      </c>
      <c r="O6">
        <v>5</v>
      </c>
      <c r="P6">
        <v>0</v>
      </c>
    </row>
    <row r="7" spans="1:16" x14ac:dyDescent="0.25">
      <c r="A7">
        <v>456.02280000000002</v>
      </c>
      <c r="B7" t="s">
        <v>4</v>
      </c>
      <c r="C7">
        <v>6</v>
      </c>
      <c r="D7">
        <v>0</v>
      </c>
      <c r="E7">
        <v>6</v>
      </c>
      <c r="F7">
        <v>6</v>
      </c>
      <c r="G7">
        <v>6</v>
      </c>
      <c r="H7">
        <v>6</v>
      </c>
      <c r="I7">
        <v>4</v>
      </c>
      <c r="J7">
        <v>4</v>
      </c>
      <c r="K7">
        <v>2</v>
      </c>
      <c r="L7">
        <v>4</v>
      </c>
      <c r="M7">
        <v>1</v>
      </c>
      <c r="N7">
        <v>1</v>
      </c>
      <c r="O7">
        <v>4</v>
      </c>
      <c r="P7">
        <v>0</v>
      </c>
    </row>
    <row r="8" spans="1:16" x14ac:dyDescent="0.25">
      <c r="A8">
        <v>726.976</v>
      </c>
      <c r="B8" t="s">
        <v>4</v>
      </c>
      <c r="C8">
        <v>11</v>
      </c>
      <c r="D8">
        <v>0</v>
      </c>
      <c r="E8">
        <v>11</v>
      </c>
      <c r="F8">
        <v>11</v>
      </c>
      <c r="G8">
        <v>9</v>
      </c>
      <c r="H8">
        <v>8</v>
      </c>
      <c r="I8">
        <v>6</v>
      </c>
      <c r="J8">
        <v>6</v>
      </c>
      <c r="K8">
        <v>6</v>
      </c>
      <c r="L8">
        <v>5</v>
      </c>
      <c r="M8">
        <v>2</v>
      </c>
      <c r="N8">
        <v>3</v>
      </c>
      <c r="O8">
        <v>6</v>
      </c>
      <c r="P8">
        <v>0</v>
      </c>
    </row>
    <row r="9" spans="1:16" x14ac:dyDescent="0.25">
      <c r="A9">
        <v>457.03160000000003</v>
      </c>
      <c r="B9" t="s">
        <v>4</v>
      </c>
      <c r="C9">
        <v>6</v>
      </c>
      <c r="D9">
        <v>0</v>
      </c>
      <c r="E9">
        <v>6</v>
      </c>
      <c r="F9">
        <v>6</v>
      </c>
      <c r="G9">
        <v>6</v>
      </c>
      <c r="H9">
        <v>6</v>
      </c>
      <c r="I9">
        <v>4</v>
      </c>
      <c r="J9">
        <v>4</v>
      </c>
      <c r="K9">
        <v>4</v>
      </c>
      <c r="L9">
        <v>2</v>
      </c>
      <c r="M9">
        <v>1</v>
      </c>
      <c r="N9">
        <v>1</v>
      </c>
      <c r="O9">
        <v>4</v>
      </c>
      <c r="P9">
        <v>0</v>
      </c>
    </row>
    <row r="10" spans="1:16" x14ac:dyDescent="0.25">
      <c r="A10">
        <v>454.04250000000002</v>
      </c>
      <c r="B10" t="s">
        <v>4</v>
      </c>
      <c r="C10">
        <v>6</v>
      </c>
      <c r="D10">
        <v>0</v>
      </c>
      <c r="E10">
        <v>6</v>
      </c>
      <c r="F10">
        <v>6</v>
      </c>
      <c r="G10">
        <v>6</v>
      </c>
      <c r="H10">
        <v>6</v>
      </c>
      <c r="I10">
        <v>2</v>
      </c>
      <c r="J10">
        <v>2</v>
      </c>
      <c r="K10">
        <v>2</v>
      </c>
      <c r="L10">
        <v>4</v>
      </c>
      <c r="M10">
        <v>1</v>
      </c>
      <c r="N10">
        <v>3</v>
      </c>
      <c r="O10">
        <v>2</v>
      </c>
      <c r="P10">
        <v>0</v>
      </c>
    </row>
    <row r="11" spans="1:16" x14ac:dyDescent="0.25">
      <c r="A11">
        <v>699.65959999999995</v>
      </c>
      <c r="B11" t="s">
        <v>4</v>
      </c>
      <c r="C11">
        <v>8</v>
      </c>
      <c r="D11">
        <v>0</v>
      </c>
      <c r="E11">
        <v>8</v>
      </c>
      <c r="F11">
        <v>8</v>
      </c>
      <c r="G11">
        <v>7</v>
      </c>
      <c r="H11">
        <v>7</v>
      </c>
      <c r="I11">
        <v>5</v>
      </c>
      <c r="J11">
        <v>5</v>
      </c>
      <c r="K11">
        <v>5</v>
      </c>
      <c r="L11">
        <v>3</v>
      </c>
      <c r="M11">
        <v>1</v>
      </c>
      <c r="N11">
        <v>2</v>
      </c>
      <c r="O11">
        <v>5</v>
      </c>
      <c r="P11">
        <v>0</v>
      </c>
    </row>
    <row r="12" spans="1:16" x14ac:dyDescent="0.25">
      <c r="A12">
        <v>695.45609999999999</v>
      </c>
      <c r="B12" t="s">
        <v>4</v>
      </c>
      <c r="C12">
        <v>8</v>
      </c>
      <c r="D12">
        <v>0</v>
      </c>
      <c r="E12">
        <v>8</v>
      </c>
      <c r="F12">
        <v>8</v>
      </c>
      <c r="G12">
        <v>7</v>
      </c>
      <c r="H12">
        <v>7</v>
      </c>
      <c r="I12">
        <v>5</v>
      </c>
      <c r="J12">
        <v>5</v>
      </c>
      <c r="K12">
        <v>2</v>
      </c>
      <c r="L12">
        <v>6</v>
      </c>
      <c r="M12">
        <v>3</v>
      </c>
      <c r="N12">
        <v>0</v>
      </c>
      <c r="O12">
        <v>5</v>
      </c>
      <c r="P12">
        <v>0</v>
      </c>
    </row>
    <row r="13" spans="1:16" x14ac:dyDescent="0.25">
      <c r="A13">
        <v>456.048</v>
      </c>
      <c r="B13" t="s">
        <v>4</v>
      </c>
      <c r="C13">
        <v>8</v>
      </c>
      <c r="D13">
        <v>0</v>
      </c>
      <c r="E13">
        <v>8</v>
      </c>
      <c r="F13">
        <v>8</v>
      </c>
      <c r="G13">
        <v>6</v>
      </c>
      <c r="H13">
        <v>6</v>
      </c>
      <c r="I13">
        <v>5</v>
      </c>
      <c r="J13">
        <v>5</v>
      </c>
      <c r="K13">
        <v>3</v>
      </c>
      <c r="L13">
        <v>5</v>
      </c>
      <c r="M13">
        <v>0</v>
      </c>
      <c r="N13">
        <v>3</v>
      </c>
      <c r="O13">
        <v>5</v>
      </c>
      <c r="P13">
        <v>0</v>
      </c>
    </row>
    <row r="14" spans="1:16" x14ac:dyDescent="0.25">
      <c r="A14">
        <v>454.05579999999998</v>
      </c>
      <c r="B14" t="s">
        <v>4</v>
      </c>
      <c r="C14">
        <v>7</v>
      </c>
      <c r="D14">
        <v>0</v>
      </c>
      <c r="E14">
        <v>7</v>
      </c>
      <c r="F14">
        <v>7</v>
      </c>
      <c r="G14">
        <v>6</v>
      </c>
      <c r="H14">
        <v>6</v>
      </c>
      <c r="I14">
        <v>3</v>
      </c>
      <c r="J14">
        <v>3</v>
      </c>
      <c r="K14">
        <v>2</v>
      </c>
      <c r="L14">
        <v>5</v>
      </c>
      <c r="M14">
        <v>4</v>
      </c>
      <c r="N14">
        <v>0</v>
      </c>
      <c r="O14">
        <v>3</v>
      </c>
      <c r="P14">
        <v>0</v>
      </c>
    </row>
    <row r="15" spans="1:16" x14ac:dyDescent="0.25">
      <c r="A15">
        <v>633.10389999999995</v>
      </c>
      <c r="B15" t="s">
        <v>4</v>
      </c>
      <c r="C15">
        <v>10</v>
      </c>
      <c r="D15">
        <v>0</v>
      </c>
      <c r="E15">
        <v>10</v>
      </c>
      <c r="F15">
        <v>10</v>
      </c>
      <c r="G15">
        <v>7</v>
      </c>
      <c r="H15">
        <v>7</v>
      </c>
      <c r="I15">
        <v>5</v>
      </c>
      <c r="J15">
        <v>5</v>
      </c>
      <c r="K15">
        <v>5</v>
      </c>
      <c r="L15">
        <v>5</v>
      </c>
      <c r="M15">
        <v>2</v>
      </c>
      <c r="N15">
        <v>3</v>
      </c>
      <c r="O15">
        <v>5</v>
      </c>
      <c r="P15">
        <v>0</v>
      </c>
    </row>
    <row r="16" spans="1:16" x14ac:dyDescent="0.25">
      <c r="A16">
        <v>454.02780000000001</v>
      </c>
      <c r="B16" t="s">
        <v>4</v>
      </c>
      <c r="C16">
        <v>9</v>
      </c>
      <c r="D16">
        <v>0</v>
      </c>
      <c r="E16">
        <v>9</v>
      </c>
      <c r="F16">
        <v>9</v>
      </c>
      <c r="G16">
        <v>6</v>
      </c>
      <c r="H16">
        <v>6</v>
      </c>
      <c r="I16">
        <v>3</v>
      </c>
      <c r="J16">
        <v>3</v>
      </c>
      <c r="K16">
        <v>5</v>
      </c>
      <c r="L16">
        <v>4</v>
      </c>
      <c r="M16">
        <v>3</v>
      </c>
      <c r="N16">
        <v>3</v>
      </c>
      <c r="O16">
        <v>3</v>
      </c>
      <c r="P16">
        <v>0</v>
      </c>
    </row>
    <row r="18" spans="1:21" x14ac:dyDescent="0.25">
      <c r="B18" s="39" t="s">
        <v>44</v>
      </c>
      <c r="C18" s="40"/>
      <c r="D18" s="41"/>
      <c r="E18" s="44" t="s">
        <v>40</v>
      </c>
      <c r="F18" s="45"/>
      <c r="G18" s="45"/>
      <c r="H18" s="45"/>
      <c r="I18" s="45"/>
      <c r="J18" s="46"/>
      <c r="K18" s="44" t="s">
        <v>38</v>
      </c>
      <c r="L18" s="46"/>
      <c r="M18" s="44" t="s">
        <v>39</v>
      </c>
      <c r="N18" s="45"/>
      <c r="O18" s="45"/>
      <c r="P18" s="46"/>
      <c r="Q18" s="42" t="s">
        <v>37</v>
      </c>
      <c r="S18" s="38" t="s">
        <v>45</v>
      </c>
      <c r="T18" s="38"/>
      <c r="U18" s="38"/>
    </row>
    <row r="19" spans="1:21" x14ac:dyDescent="0.25">
      <c r="A19" s="10"/>
      <c r="B19" s="22" t="s">
        <v>42</v>
      </c>
      <c r="C19" s="31" t="s">
        <v>43</v>
      </c>
      <c r="D19" s="29" t="s">
        <v>47</v>
      </c>
      <c r="E19" s="22" t="s">
        <v>27</v>
      </c>
      <c r="F19" s="31" t="s">
        <v>28</v>
      </c>
      <c r="G19" s="31" t="s">
        <v>29</v>
      </c>
      <c r="H19" s="31" t="s">
        <v>30</v>
      </c>
      <c r="I19" s="31" t="s">
        <v>31</v>
      </c>
      <c r="J19" s="29" t="s">
        <v>32</v>
      </c>
      <c r="K19" s="22" t="s">
        <v>23</v>
      </c>
      <c r="L19" s="29" t="s">
        <v>24</v>
      </c>
      <c r="M19" s="22" t="s">
        <v>33</v>
      </c>
      <c r="N19" s="31" t="s">
        <v>34</v>
      </c>
      <c r="O19" s="31" t="s">
        <v>35</v>
      </c>
      <c r="P19" s="29" t="s">
        <v>36</v>
      </c>
      <c r="Q19" s="43"/>
      <c r="S19" s="38"/>
      <c r="T19" s="38"/>
      <c r="U19" s="38"/>
    </row>
    <row r="20" spans="1:21" x14ac:dyDescent="0.25">
      <c r="A20" s="28" t="s">
        <v>25</v>
      </c>
      <c r="B20" s="4">
        <f>COUNT(A2:A16)</f>
        <v>15</v>
      </c>
      <c r="C20" s="4">
        <f>SUM(C2:C16)</f>
        <v>115</v>
      </c>
      <c r="D20" s="9">
        <f>C20-COUNT(A2:A16)*6</f>
        <v>25</v>
      </c>
      <c r="E20" s="27">
        <f t="shared" ref="E20:J20" si="0">SUM(E2:E16)</f>
        <v>115</v>
      </c>
      <c r="F20" s="4">
        <f t="shared" si="0"/>
        <v>115</v>
      </c>
      <c r="G20" s="4">
        <f t="shared" si="0"/>
        <v>99</v>
      </c>
      <c r="H20" s="4">
        <f t="shared" si="0"/>
        <v>98</v>
      </c>
      <c r="I20" s="4">
        <f t="shared" si="0"/>
        <v>59</v>
      </c>
      <c r="J20" s="5">
        <f t="shared" si="0"/>
        <v>59</v>
      </c>
      <c r="K20" s="27">
        <f>SUM($K$2:$K$16)</f>
        <v>51</v>
      </c>
      <c r="L20" s="5">
        <f>SUM($L$2:$L$16)</f>
        <v>64</v>
      </c>
      <c r="M20" s="27">
        <f>SUM(M2:M16)</f>
        <v>27</v>
      </c>
      <c r="N20" s="4">
        <f>SUM(N2:N16)</f>
        <v>29</v>
      </c>
      <c r="O20" s="4">
        <f>SUM(O2:O16)</f>
        <v>59</v>
      </c>
      <c r="P20" s="5">
        <f>SUM(P2:P16)</f>
        <v>0</v>
      </c>
      <c r="Q20" s="23">
        <f>SUM(M20:P20)</f>
        <v>115</v>
      </c>
      <c r="S20" s="38"/>
      <c r="T20" s="38"/>
      <c r="U20" s="38"/>
    </row>
    <row r="21" spans="1:21" x14ac:dyDescent="0.25">
      <c r="A21" s="11" t="s">
        <v>26</v>
      </c>
      <c r="B21" s="4">
        <f>COUNTIF(D2:D16,"=0")</f>
        <v>15</v>
      </c>
      <c r="C21" s="4">
        <f>SUMIFS(C2:C16,D2:D16,"=0")</f>
        <v>115</v>
      </c>
      <c r="D21" s="36">
        <f>SUMIFS(C2:C16,D2:D16,"=0") - COUNTIFS(D2:D16,"=0")*6</f>
        <v>25</v>
      </c>
      <c r="E21" s="27">
        <f t="shared" ref="E21:J21" si="1">SUMIFS(E2:E16,$D$2:$D$16,"=0")</f>
        <v>115</v>
      </c>
      <c r="F21" s="4">
        <f t="shared" si="1"/>
        <v>115</v>
      </c>
      <c r="G21" s="4">
        <f t="shared" si="1"/>
        <v>99</v>
      </c>
      <c r="H21" s="4">
        <f t="shared" si="1"/>
        <v>98</v>
      </c>
      <c r="I21" s="4">
        <f t="shared" si="1"/>
        <v>59</v>
      </c>
      <c r="J21" s="5">
        <f t="shared" si="1"/>
        <v>59</v>
      </c>
      <c r="K21" s="27">
        <f>SUMIFS($K$2:$K$16,$D$2:$D$16,"=0")</f>
        <v>51</v>
      </c>
      <c r="L21" s="5">
        <f>SUMIFS($L$2:$L$16,$D$2:$D$16,"=0")</f>
        <v>64</v>
      </c>
      <c r="M21" s="27">
        <f>SUMIFS(M2:M16,$D$2:$D$16,"=0")</f>
        <v>27</v>
      </c>
      <c r="N21" s="4">
        <f>SUMIFS(N2:N16,$D$2:$D$16,"=0")</f>
        <v>29</v>
      </c>
      <c r="O21" s="4">
        <f>SUMIFS(O2:O16,$D$2:$D$16,"=0")</f>
        <v>59</v>
      </c>
      <c r="P21" s="5">
        <f>SUMIFS(P2:P16,$D$2:$D$16,"=0")</f>
        <v>0</v>
      </c>
      <c r="Q21" s="23">
        <f t="shared" ref="Q21:Q22" si="2">SUM(M21:P21)</f>
        <v>115</v>
      </c>
      <c r="S21" s="38"/>
      <c r="T21" s="38"/>
      <c r="U21" s="38"/>
    </row>
    <row r="22" spans="1:21" x14ac:dyDescent="0.25">
      <c r="A22" s="29" t="s">
        <v>22</v>
      </c>
      <c r="B22" s="7">
        <f>COUNTIF(D2:D16,"&gt;0")</f>
        <v>0</v>
      </c>
      <c r="C22" s="7">
        <f>SUMIFS(C2:C16,D2:D16,"&gt;0")</f>
        <v>0</v>
      </c>
      <c r="D22" s="37">
        <f>SUMIFS(C2:C16,D2:D16,"=0") - COUNTIFS(D2:D16,"&gt;0")*6</f>
        <v>115</v>
      </c>
      <c r="E22" s="30">
        <f t="shared" ref="E22:J22" si="3">SUMIFS(E2:E16,$D$2:$D$16,"&gt;0")</f>
        <v>0</v>
      </c>
      <c r="F22" s="7">
        <f t="shared" si="3"/>
        <v>0</v>
      </c>
      <c r="G22" s="7">
        <f t="shared" si="3"/>
        <v>0</v>
      </c>
      <c r="H22" s="7">
        <f t="shared" si="3"/>
        <v>0</v>
      </c>
      <c r="I22" s="7">
        <f t="shared" si="3"/>
        <v>0</v>
      </c>
      <c r="J22" s="8">
        <f t="shared" si="3"/>
        <v>0</v>
      </c>
      <c r="K22" s="30">
        <f>SUMIFS($K$2:$K$16,$D$2:$D$16,"&gt;0")</f>
        <v>0</v>
      </c>
      <c r="L22" s="8">
        <f>SUMIFS($L$2:$L$16,$D$2:$D$16,"&gt;0")</f>
        <v>0</v>
      </c>
      <c r="M22" s="30">
        <f>SUMIFS(M2:M16,$D$2:$D$16,"&gt;0")</f>
        <v>0</v>
      </c>
      <c r="N22" s="7">
        <f>SUMIFS(N2:N16,$D$2:$D$16,"&gt;0")</f>
        <v>0</v>
      </c>
      <c r="O22" s="7">
        <f>SUMIFS(O2:O16,$D$2:$D$16,"&gt;0")</f>
        <v>0</v>
      </c>
      <c r="P22" s="8">
        <f>SUMIFS(P2:P16,$D$2:$D$16,"&gt;0")</f>
        <v>0</v>
      </c>
      <c r="Q22" s="32">
        <f t="shared" si="2"/>
        <v>0</v>
      </c>
      <c r="S22" s="38"/>
      <c r="T22" s="38"/>
      <c r="U22" s="38"/>
    </row>
    <row r="23" spans="1:21" x14ac:dyDescent="0.25">
      <c r="A23" s="11" t="s">
        <v>25</v>
      </c>
      <c r="B23" s="17" t="s">
        <v>41</v>
      </c>
      <c r="C23" s="14" t="s">
        <v>41</v>
      </c>
      <c r="D23" s="12" t="s">
        <v>41</v>
      </c>
      <c r="E23" s="14" t="s">
        <v>41</v>
      </c>
      <c r="F23" s="14" t="str">
        <f>IF(OR($B21 = 0,$B22=0), "-",F20/$C$20)</f>
        <v>-</v>
      </c>
      <c r="G23" s="14" t="str">
        <f>IF(OR($B21 = 0,$B22=0), "-",G20/$C$20)</f>
        <v>-</v>
      </c>
      <c r="H23" s="14" t="str">
        <f>IF(OR($B21 = 0,$B22=0), "-",H20/$C$20)</f>
        <v>-</v>
      </c>
      <c r="I23" s="14" t="str">
        <f>IF(OR($B21 = 0,$B22=0), "-",I20/$C$20)</f>
        <v>-</v>
      </c>
      <c r="J23" s="14" t="str">
        <f>IF(OR($B21 = 0,$B22=0), "-",J20/$C$20)</f>
        <v>-</v>
      </c>
      <c r="K23" s="13" t="str">
        <f>IF(OR($B21=0,$B22=0),"-",K20/$C20)</f>
        <v>-</v>
      </c>
      <c r="L23" s="15" t="str">
        <f>IF(OR($B21=0,$B22=0),"-",L20/$C20)</f>
        <v>-</v>
      </c>
      <c r="M23" s="13" t="str">
        <f>IF(OR($B21=0,$B22=0),"-",M20 / $Q$20)</f>
        <v>-</v>
      </c>
      <c r="N23" s="14" t="str">
        <f>IF(OR($B21=0,$B22=0),"-",N20 / $Q$20)</f>
        <v>-</v>
      </c>
      <c r="O23" s="14" t="str">
        <f>IF(OR($B21=0,$B22=0),"-",O20 / $Q$20)</f>
        <v>-</v>
      </c>
      <c r="P23" s="15" t="str">
        <f>IF(OR($B21=0,$B22=0),"-",P20 / $Q$20)</f>
        <v>-</v>
      </c>
      <c r="Q23" s="24" t="str">
        <f>IF(OR(B21=0,B22=0),"-",Q20/C20)</f>
        <v>-</v>
      </c>
      <c r="S23" s="38"/>
      <c r="T23" s="38"/>
      <c r="U23" s="38"/>
    </row>
    <row r="24" spans="1:21" x14ac:dyDescent="0.25">
      <c r="A24" s="11" t="s">
        <v>26</v>
      </c>
      <c r="B24" s="17">
        <f>B21/B20</f>
        <v>1</v>
      </c>
      <c r="C24" s="17" t="s">
        <v>41</v>
      </c>
      <c r="D24" s="5" t="s">
        <v>41</v>
      </c>
      <c r="E24" s="17" t="s">
        <v>41</v>
      </c>
      <c r="F24" s="17">
        <f t="shared" ref="F24:J25" si="4">IF($B21 = 0, "-",F21/$C21)</f>
        <v>1</v>
      </c>
      <c r="G24" s="17">
        <f t="shared" si="4"/>
        <v>0.86086956521739133</v>
      </c>
      <c r="H24" s="17">
        <f t="shared" si="4"/>
        <v>0.85217391304347823</v>
      </c>
      <c r="I24" s="17">
        <f t="shared" si="4"/>
        <v>0.5130434782608696</v>
      </c>
      <c r="J24" s="17">
        <f t="shared" si="4"/>
        <v>0.5130434782608696</v>
      </c>
      <c r="K24" s="16">
        <f>IF($B21 = 0, "-", K21/$C21)</f>
        <v>0.44347826086956521</v>
      </c>
      <c r="L24" s="18">
        <f>IF($B21 = 0, "-", L21/$C21)</f>
        <v>0.55652173913043479</v>
      </c>
      <c r="M24" s="16">
        <f>IF($B21=0, "-",M21 / $Q21)</f>
        <v>0.23478260869565218</v>
      </c>
      <c r="N24" s="17">
        <f>IF($B21=0, "-",N21 / $Q21)</f>
        <v>0.25217391304347825</v>
      </c>
      <c r="O24" s="17">
        <f>IF($B21=0, "-",O21 / $Q21)</f>
        <v>0.5130434782608696</v>
      </c>
      <c r="P24" s="18">
        <f>IF($B21=0, "-",P21 / $Q21)</f>
        <v>0</v>
      </c>
      <c r="Q24" s="24">
        <f>IF(B21=0,"-",Q21/C21)</f>
        <v>1</v>
      </c>
      <c r="S24" s="38"/>
      <c r="T24" s="38"/>
      <c r="U24" s="38"/>
    </row>
    <row r="25" spans="1:21" x14ac:dyDescent="0.25">
      <c r="A25" s="29" t="s">
        <v>22</v>
      </c>
      <c r="B25" s="20" t="str">
        <f>IF(B22 = 0, "-",B22/B20)</f>
        <v>-</v>
      </c>
      <c r="C25" s="20" t="s">
        <v>41</v>
      </c>
      <c r="D25" s="8" t="s">
        <v>41</v>
      </c>
      <c r="E25" s="20" t="s">
        <v>41</v>
      </c>
      <c r="F25" s="20" t="str">
        <f t="shared" si="4"/>
        <v>-</v>
      </c>
      <c r="G25" s="20" t="str">
        <f t="shared" si="4"/>
        <v>-</v>
      </c>
      <c r="H25" s="20" t="str">
        <f t="shared" si="4"/>
        <v>-</v>
      </c>
      <c r="I25" s="20" t="str">
        <f t="shared" si="4"/>
        <v>-</v>
      </c>
      <c r="J25" s="20" t="str">
        <f t="shared" si="4"/>
        <v>-</v>
      </c>
      <c r="K25" s="19" t="str">
        <f>IF($B22 = 0, "-", K22/$C22)</f>
        <v>-</v>
      </c>
      <c r="L25" s="21" t="str">
        <f>IF($B22 = 0, "-", L22/$C22)</f>
        <v>-</v>
      </c>
      <c r="M25" s="19" t="str">
        <f>IF($B22 = 0, "-", M22 / $Q22)</f>
        <v>-</v>
      </c>
      <c r="N25" s="20" t="str">
        <f>IF($B22 = 0, "-", N22 / $Q22)</f>
        <v>-</v>
      </c>
      <c r="O25" s="20" t="str">
        <f>IF($B22 = 0, "-", O22 / $Q22)</f>
        <v>-</v>
      </c>
      <c r="P25" s="21" t="str">
        <f>IF($B22 = 0, "-", P22 / $Q22)</f>
        <v>-</v>
      </c>
      <c r="Q25" s="25" t="str">
        <f>IF($B22 = 0, "-", Q22 / $C22)</f>
        <v>-</v>
      </c>
      <c r="S25" s="38"/>
      <c r="T25" s="38"/>
      <c r="U25" s="38"/>
    </row>
  </sheetData>
  <mergeCells count="6">
    <mergeCell ref="M18:P18"/>
    <mergeCell ref="Q18:Q19"/>
    <mergeCell ref="S18:U25"/>
    <mergeCell ref="B18:D18"/>
    <mergeCell ref="E18:J18"/>
    <mergeCell ref="K18:L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25"/>
  <sheetViews>
    <sheetView zoomScale="115" zoomScaleNormal="115" workbookViewId="0">
      <selection activeCell="A18" sqref="A18:Q25"/>
    </sheetView>
  </sheetViews>
  <sheetFormatPr defaultRowHeight="15" x14ac:dyDescent="0.25"/>
  <cols>
    <col min="17" max="17" width="9.7109375" customWidth="1"/>
  </cols>
  <sheetData>
    <row r="1" spans="1:1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</row>
    <row r="2" spans="1:16" x14ac:dyDescent="0.25">
      <c r="A2">
        <v>540.30119999999999</v>
      </c>
      <c r="B2" t="s">
        <v>5</v>
      </c>
      <c r="C2">
        <v>10</v>
      </c>
      <c r="D2">
        <v>0</v>
      </c>
      <c r="E2">
        <v>10</v>
      </c>
      <c r="F2">
        <v>9</v>
      </c>
      <c r="G2">
        <v>9</v>
      </c>
      <c r="H2">
        <v>6</v>
      </c>
      <c r="I2">
        <v>5</v>
      </c>
      <c r="J2">
        <v>4</v>
      </c>
      <c r="K2">
        <v>5</v>
      </c>
      <c r="L2">
        <v>5</v>
      </c>
      <c r="M2">
        <v>4</v>
      </c>
      <c r="N2">
        <v>0</v>
      </c>
      <c r="O2">
        <v>4</v>
      </c>
      <c r="P2">
        <v>2</v>
      </c>
    </row>
    <row r="3" spans="1:16" x14ac:dyDescent="0.25">
      <c r="A3">
        <v>377.01729999999998</v>
      </c>
      <c r="B3" t="s">
        <v>5</v>
      </c>
      <c r="C3">
        <v>10</v>
      </c>
      <c r="D3">
        <v>0</v>
      </c>
      <c r="E3">
        <v>10</v>
      </c>
      <c r="F3">
        <v>9</v>
      </c>
      <c r="G3">
        <v>9</v>
      </c>
      <c r="H3">
        <v>3</v>
      </c>
      <c r="I3">
        <v>2</v>
      </c>
      <c r="J3">
        <v>1</v>
      </c>
      <c r="K3">
        <v>7</v>
      </c>
      <c r="L3">
        <v>3</v>
      </c>
      <c r="M3">
        <v>4</v>
      </c>
      <c r="N3">
        <v>0</v>
      </c>
      <c r="O3">
        <v>1</v>
      </c>
      <c r="P3">
        <v>5</v>
      </c>
    </row>
    <row r="4" spans="1:16" x14ac:dyDescent="0.25">
      <c r="A4">
        <v>379.05040000000002</v>
      </c>
      <c r="B4" t="s">
        <v>5</v>
      </c>
      <c r="C4">
        <v>6</v>
      </c>
      <c r="D4">
        <v>0</v>
      </c>
      <c r="E4">
        <v>6</v>
      </c>
      <c r="F4">
        <v>5</v>
      </c>
      <c r="G4">
        <v>5</v>
      </c>
      <c r="H4">
        <v>5</v>
      </c>
      <c r="I4">
        <v>2</v>
      </c>
      <c r="J4">
        <v>2</v>
      </c>
      <c r="K4">
        <v>4</v>
      </c>
      <c r="L4">
        <v>2</v>
      </c>
      <c r="M4">
        <v>2</v>
      </c>
      <c r="N4">
        <v>0</v>
      </c>
      <c r="O4">
        <v>2</v>
      </c>
      <c r="P4">
        <v>2</v>
      </c>
    </row>
    <row r="5" spans="1:16" x14ac:dyDescent="0.25">
      <c r="A5">
        <v>379.02600000000001</v>
      </c>
      <c r="B5" t="s">
        <v>5</v>
      </c>
      <c r="C5">
        <v>6</v>
      </c>
      <c r="D5">
        <v>0</v>
      </c>
      <c r="E5">
        <v>6</v>
      </c>
      <c r="F5">
        <v>3</v>
      </c>
      <c r="G5">
        <v>3</v>
      </c>
      <c r="H5">
        <v>2</v>
      </c>
      <c r="I5">
        <v>1</v>
      </c>
      <c r="J5">
        <v>1</v>
      </c>
      <c r="K5">
        <v>4</v>
      </c>
      <c r="L5">
        <v>2</v>
      </c>
      <c r="M5">
        <v>1</v>
      </c>
      <c r="N5">
        <v>0</v>
      </c>
      <c r="O5">
        <v>1</v>
      </c>
      <c r="P5">
        <v>4</v>
      </c>
    </row>
    <row r="6" spans="1:16" x14ac:dyDescent="0.25">
      <c r="A6">
        <v>722.47649999999999</v>
      </c>
      <c r="B6" t="s">
        <v>5</v>
      </c>
      <c r="C6">
        <v>18</v>
      </c>
      <c r="D6">
        <v>0</v>
      </c>
      <c r="E6">
        <v>18</v>
      </c>
      <c r="F6">
        <v>17</v>
      </c>
      <c r="G6">
        <v>16</v>
      </c>
      <c r="H6">
        <v>11</v>
      </c>
      <c r="I6">
        <v>10</v>
      </c>
      <c r="J6">
        <v>10</v>
      </c>
      <c r="K6">
        <v>4</v>
      </c>
      <c r="L6">
        <v>14</v>
      </c>
      <c r="M6">
        <v>5</v>
      </c>
      <c r="N6">
        <v>0</v>
      </c>
      <c r="O6">
        <v>10</v>
      </c>
      <c r="P6">
        <v>3</v>
      </c>
    </row>
    <row r="7" spans="1:16" x14ac:dyDescent="0.25">
      <c r="A7">
        <v>1530.008</v>
      </c>
      <c r="B7" t="s">
        <v>5</v>
      </c>
      <c r="C7">
        <v>618</v>
      </c>
      <c r="D7">
        <v>408</v>
      </c>
      <c r="E7">
        <v>618</v>
      </c>
      <c r="F7">
        <v>429</v>
      </c>
      <c r="G7">
        <v>369</v>
      </c>
      <c r="H7">
        <v>204</v>
      </c>
      <c r="I7">
        <v>136</v>
      </c>
      <c r="J7">
        <v>92</v>
      </c>
      <c r="K7">
        <v>301</v>
      </c>
      <c r="L7">
        <v>317</v>
      </c>
      <c r="M7">
        <v>117</v>
      </c>
      <c r="N7">
        <v>3</v>
      </c>
      <c r="O7">
        <v>86</v>
      </c>
      <c r="P7">
        <v>4</v>
      </c>
    </row>
    <row r="8" spans="1:16" x14ac:dyDescent="0.25">
      <c r="A8">
        <v>542.06320000000005</v>
      </c>
      <c r="B8" t="s">
        <v>5</v>
      </c>
      <c r="C8">
        <v>10</v>
      </c>
      <c r="D8">
        <v>0</v>
      </c>
      <c r="E8">
        <v>10</v>
      </c>
      <c r="F8">
        <v>9</v>
      </c>
      <c r="G8">
        <v>7</v>
      </c>
      <c r="H8">
        <v>5</v>
      </c>
      <c r="I8">
        <v>2</v>
      </c>
      <c r="J8">
        <v>2</v>
      </c>
      <c r="K8">
        <v>3</v>
      </c>
      <c r="L8">
        <v>7</v>
      </c>
      <c r="M8">
        <v>5</v>
      </c>
      <c r="N8">
        <v>0</v>
      </c>
      <c r="O8">
        <v>2</v>
      </c>
      <c r="P8">
        <v>3</v>
      </c>
    </row>
    <row r="9" spans="1:16" x14ac:dyDescent="0.25">
      <c r="A9">
        <v>1271.528</v>
      </c>
      <c r="B9" t="s">
        <v>5</v>
      </c>
      <c r="C9">
        <v>30</v>
      </c>
      <c r="D9">
        <v>8</v>
      </c>
      <c r="E9">
        <v>30</v>
      </c>
      <c r="F9">
        <v>29</v>
      </c>
      <c r="G9">
        <v>25</v>
      </c>
      <c r="H9">
        <v>18</v>
      </c>
      <c r="I9">
        <v>18</v>
      </c>
      <c r="J9">
        <v>13</v>
      </c>
      <c r="K9">
        <v>15</v>
      </c>
      <c r="L9">
        <v>15</v>
      </c>
      <c r="M9">
        <v>6</v>
      </c>
      <c r="N9">
        <v>0</v>
      </c>
      <c r="O9">
        <v>13</v>
      </c>
      <c r="P9">
        <v>3</v>
      </c>
    </row>
    <row r="10" spans="1:16" x14ac:dyDescent="0.25">
      <c r="A10">
        <v>380.04039999999998</v>
      </c>
      <c r="B10" t="s">
        <v>5</v>
      </c>
      <c r="C10">
        <v>6</v>
      </c>
      <c r="D10">
        <v>0</v>
      </c>
      <c r="E10">
        <v>6</v>
      </c>
      <c r="F10">
        <v>6</v>
      </c>
      <c r="G10">
        <v>5</v>
      </c>
      <c r="H10">
        <v>5</v>
      </c>
      <c r="I10">
        <v>4</v>
      </c>
      <c r="J10">
        <v>3</v>
      </c>
      <c r="K10">
        <v>3</v>
      </c>
      <c r="L10">
        <v>3</v>
      </c>
      <c r="M10">
        <v>1</v>
      </c>
      <c r="N10">
        <v>0</v>
      </c>
      <c r="O10">
        <v>3</v>
      </c>
      <c r="P10">
        <v>2</v>
      </c>
    </row>
    <row r="11" spans="1:16" x14ac:dyDescent="0.25">
      <c r="A11">
        <v>344.65129999999999</v>
      </c>
      <c r="B11" t="s">
        <v>5</v>
      </c>
      <c r="C11">
        <v>6</v>
      </c>
      <c r="D11">
        <v>0</v>
      </c>
      <c r="E11">
        <v>6</v>
      </c>
      <c r="F11">
        <v>5</v>
      </c>
      <c r="G11">
        <v>5</v>
      </c>
      <c r="H11">
        <v>3</v>
      </c>
      <c r="I11">
        <v>2</v>
      </c>
      <c r="J11">
        <v>0</v>
      </c>
      <c r="K11">
        <v>4</v>
      </c>
      <c r="L11">
        <v>2</v>
      </c>
      <c r="M11">
        <v>0</v>
      </c>
      <c r="N11">
        <v>0</v>
      </c>
      <c r="O11">
        <v>0</v>
      </c>
      <c r="P11">
        <v>6</v>
      </c>
    </row>
    <row r="12" spans="1:16" x14ac:dyDescent="0.25">
      <c r="A12">
        <v>381.03769999999997</v>
      </c>
      <c r="B12" t="s">
        <v>5</v>
      </c>
      <c r="C12">
        <v>6</v>
      </c>
      <c r="D12">
        <v>0</v>
      </c>
      <c r="E12">
        <v>6</v>
      </c>
      <c r="F12">
        <v>6</v>
      </c>
      <c r="G12">
        <v>6</v>
      </c>
      <c r="H12">
        <v>5</v>
      </c>
      <c r="I12">
        <v>3</v>
      </c>
      <c r="J12">
        <v>2</v>
      </c>
      <c r="K12">
        <v>2</v>
      </c>
      <c r="L12">
        <v>4</v>
      </c>
      <c r="M12">
        <v>0</v>
      </c>
      <c r="N12">
        <v>1</v>
      </c>
      <c r="O12">
        <v>2</v>
      </c>
      <c r="P12">
        <v>3</v>
      </c>
    </row>
    <row r="13" spans="1:16" x14ac:dyDescent="0.25">
      <c r="A13">
        <v>377.20080000000002</v>
      </c>
      <c r="B13" t="s">
        <v>5</v>
      </c>
      <c r="C13">
        <v>6</v>
      </c>
      <c r="D13">
        <v>0</v>
      </c>
      <c r="E13">
        <v>6</v>
      </c>
      <c r="F13">
        <v>5</v>
      </c>
      <c r="G13">
        <v>4</v>
      </c>
      <c r="H13">
        <v>4</v>
      </c>
      <c r="I13">
        <v>1</v>
      </c>
      <c r="J13">
        <v>1</v>
      </c>
      <c r="K13">
        <v>4</v>
      </c>
      <c r="L13">
        <v>2</v>
      </c>
      <c r="M13">
        <v>2</v>
      </c>
      <c r="N13">
        <v>0</v>
      </c>
      <c r="O13">
        <v>1</v>
      </c>
      <c r="P13">
        <v>3</v>
      </c>
    </row>
    <row r="14" spans="1:16" x14ac:dyDescent="0.25">
      <c r="A14">
        <v>1163.537</v>
      </c>
      <c r="B14" t="s">
        <v>5</v>
      </c>
      <c r="C14">
        <v>134</v>
      </c>
      <c r="D14">
        <v>95</v>
      </c>
      <c r="E14">
        <v>134</v>
      </c>
      <c r="F14">
        <v>94</v>
      </c>
      <c r="G14">
        <v>90</v>
      </c>
      <c r="H14">
        <v>57</v>
      </c>
      <c r="I14">
        <v>38</v>
      </c>
      <c r="J14">
        <v>18</v>
      </c>
      <c r="K14">
        <v>79</v>
      </c>
      <c r="L14">
        <v>55</v>
      </c>
      <c r="M14">
        <v>20</v>
      </c>
      <c r="N14">
        <v>0</v>
      </c>
      <c r="O14">
        <v>18</v>
      </c>
      <c r="P14">
        <v>1</v>
      </c>
    </row>
    <row r="15" spans="1:16" x14ac:dyDescent="0.25">
      <c r="A15">
        <v>377.03809999999999</v>
      </c>
      <c r="B15" t="s">
        <v>5</v>
      </c>
      <c r="C15">
        <v>6</v>
      </c>
      <c r="D15">
        <v>0</v>
      </c>
      <c r="E15">
        <v>6</v>
      </c>
      <c r="F15">
        <v>3</v>
      </c>
      <c r="G15">
        <v>3</v>
      </c>
      <c r="H15">
        <v>3</v>
      </c>
      <c r="I15">
        <v>2</v>
      </c>
      <c r="J15">
        <v>1</v>
      </c>
      <c r="K15">
        <v>2</v>
      </c>
      <c r="L15">
        <v>4</v>
      </c>
      <c r="M15">
        <v>1</v>
      </c>
      <c r="N15">
        <v>0</v>
      </c>
      <c r="O15">
        <v>1</v>
      </c>
      <c r="P15">
        <v>4</v>
      </c>
    </row>
    <row r="16" spans="1:16" x14ac:dyDescent="0.25">
      <c r="A16">
        <v>911.16380000000004</v>
      </c>
      <c r="B16" t="s">
        <v>5</v>
      </c>
      <c r="C16">
        <v>30</v>
      </c>
      <c r="D16">
        <v>9</v>
      </c>
      <c r="E16">
        <v>30</v>
      </c>
      <c r="F16">
        <v>26</v>
      </c>
      <c r="G16">
        <v>26</v>
      </c>
      <c r="H16">
        <v>14</v>
      </c>
      <c r="I16">
        <v>9</v>
      </c>
      <c r="J16">
        <v>9</v>
      </c>
      <c r="K16">
        <v>11</v>
      </c>
      <c r="L16">
        <v>19</v>
      </c>
      <c r="M16">
        <v>12</v>
      </c>
      <c r="N16">
        <v>0</v>
      </c>
      <c r="O16">
        <v>7</v>
      </c>
      <c r="P16">
        <v>2</v>
      </c>
    </row>
    <row r="18" spans="1:21" x14ac:dyDescent="0.25">
      <c r="B18" s="39" t="s">
        <v>44</v>
      </c>
      <c r="C18" s="40"/>
      <c r="D18" s="41"/>
      <c r="E18" s="44" t="s">
        <v>40</v>
      </c>
      <c r="F18" s="45"/>
      <c r="G18" s="45"/>
      <c r="H18" s="45"/>
      <c r="I18" s="45"/>
      <c r="J18" s="46"/>
      <c r="K18" s="44" t="s">
        <v>38</v>
      </c>
      <c r="L18" s="46"/>
      <c r="M18" s="44" t="s">
        <v>39</v>
      </c>
      <c r="N18" s="45"/>
      <c r="O18" s="45"/>
      <c r="P18" s="46"/>
      <c r="Q18" s="42" t="s">
        <v>37</v>
      </c>
      <c r="S18" s="38" t="s">
        <v>45</v>
      </c>
      <c r="T18" s="38"/>
      <c r="U18" s="38"/>
    </row>
    <row r="19" spans="1:21" x14ac:dyDescent="0.25">
      <c r="A19" s="10"/>
      <c r="B19" s="22" t="s">
        <v>42</v>
      </c>
      <c r="C19" s="31" t="s">
        <v>43</v>
      </c>
      <c r="D19" s="29" t="s">
        <v>47</v>
      </c>
      <c r="E19" s="22" t="s">
        <v>27</v>
      </c>
      <c r="F19" s="31" t="s">
        <v>28</v>
      </c>
      <c r="G19" s="31" t="s">
        <v>29</v>
      </c>
      <c r="H19" s="31" t="s">
        <v>30</v>
      </c>
      <c r="I19" s="31" t="s">
        <v>31</v>
      </c>
      <c r="J19" s="29" t="s">
        <v>32</v>
      </c>
      <c r="K19" s="22" t="s">
        <v>23</v>
      </c>
      <c r="L19" s="29" t="s">
        <v>24</v>
      </c>
      <c r="M19" s="22" t="s">
        <v>33</v>
      </c>
      <c r="N19" s="31" t="s">
        <v>34</v>
      </c>
      <c r="O19" s="31" t="s">
        <v>35</v>
      </c>
      <c r="P19" s="29" t="s">
        <v>36</v>
      </c>
      <c r="Q19" s="43"/>
      <c r="S19" s="38"/>
      <c r="T19" s="38"/>
      <c r="U19" s="38"/>
    </row>
    <row r="20" spans="1:21" x14ac:dyDescent="0.25">
      <c r="A20" s="28" t="s">
        <v>25</v>
      </c>
      <c r="B20" s="4">
        <f>COUNT(A2:A16)</f>
        <v>15</v>
      </c>
      <c r="C20" s="4">
        <f>SUM(C2:C16)</f>
        <v>902</v>
      </c>
      <c r="D20" s="9">
        <f>C20-COUNT(A2:A16)*6</f>
        <v>812</v>
      </c>
      <c r="E20" s="27">
        <f t="shared" ref="E20:J20" si="0">SUM(E2:E16)</f>
        <v>902</v>
      </c>
      <c r="F20" s="4">
        <f t="shared" si="0"/>
        <v>655</v>
      </c>
      <c r="G20" s="4">
        <f t="shared" si="0"/>
        <v>582</v>
      </c>
      <c r="H20" s="4">
        <f t="shared" si="0"/>
        <v>345</v>
      </c>
      <c r="I20" s="4">
        <f t="shared" si="0"/>
        <v>235</v>
      </c>
      <c r="J20" s="5">
        <f t="shared" si="0"/>
        <v>159</v>
      </c>
      <c r="K20" s="27">
        <f>SUM($K$2:$K$16)</f>
        <v>448</v>
      </c>
      <c r="L20" s="5">
        <f>SUM($L$2:$L$16)</f>
        <v>454</v>
      </c>
      <c r="M20" s="27">
        <f>SUM(M2:M16)</f>
        <v>180</v>
      </c>
      <c r="N20" s="4">
        <f>SUM(N2:N16)</f>
        <v>4</v>
      </c>
      <c r="O20" s="4">
        <f>SUM(O2:O16)</f>
        <v>151</v>
      </c>
      <c r="P20" s="5">
        <f>SUM(P2:P16)</f>
        <v>47</v>
      </c>
      <c r="Q20" s="23">
        <f>SUM(M20:P20)</f>
        <v>382</v>
      </c>
      <c r="S20" s="38"/>
      <c r="T20" s="38"/>
      <c r="U20" s="38"/>
    </row>
    <row r="21" spans="1:21" x14ac:dyDescent="0.25">
      <c r="A21" s="11" t="s">
        <v>26</v>
      </c>
      <c r="B21" s="4">
        <f>COUNTIF(D2:D16,"=0")</f>
        <v>11</v>
      </c>
      <c r="C21" s="4">
        <f>SUMIFS(C2:C16,D2:D16,"=0")</f>
        <v>90</v>
      </c>
      <c r="D21" s="36">
        <f>SUMIFS(C2:C16,D2:D16,"=0") - COUNTIFS(D2:D16,"=0")*6</f>
        <v>24</v>
      </c>
      <c r="E21" s="27">
        <f t="shared" ref="E21:J21" si="1">SUMIFS(E2:E16,$D$2:$D$16,"=0")</f>
        <v>90</v>
      </c>
      <c r="F21" s="4">
        <f t="shared" si="1"/>
        <v>77</v>
      </c>
      <c r="G21" s="4">
        <f t="shared" si="1"/>
        <v>72</v>
      </c>
      <c r="H21" s="4">
        <f t="shared" si="1"/>
        <v>52</v>
      </c>
      <c r="I21" s="4">
        <f t="shared" si="1"/>
        <v>34</v>
      </c>
      <c r="J21" s="5">
        <f t="shared" si="1"/>
        <v>27</v>
      </c>
      <c r="K21" s="27">
        <f>SUMIFS($K$2:$K$16,$D$2:$D$16,"=0")</f>
        <v>42</v>
      </c>
      <c r="L21" s="5">
        <f>SUMIFS($L$2:$L$16,$D$2:$D$16,"=0")</f>
        <v>48</v>
      </c>
      <c r="M21" s="27">
        <f>SUMIFS(M2:M16,$D$2:$D$16,"=0")</f>
        <v>25</v>
      </c>
      <c r="N21" s="4">
        <f>SUMIFS(N2:N16,$D$2:$D$16,"=0")</f>
        <v>1</v>
      </c>
      <c r="O21" s="4">
        <f>SUMIFS(O2:O16,$D$2:$D$16,"=0")</f>
        <v>27</v>
      </c>
      <c r="P21" s="5">
        <f>SUMIFS(P2:P16,$D$2:$D$16,"=0")</f>
        <v>37</v>
      </c>
      <c r="Q21" s="23">
        <f t="shared" ref="Q21:Q22" si="2">SUM(M21:P21)</f>
        <v>90</v>
      </c>
      <c r="S21" s="38"/>
      <c r="T21" s="38"/>
      <c r="U21" s="38"/>
    </row>
    <row r="22" spans="1:21" x14ac:dyDescent="0.25">
      <c r="A22" s="29" t="s">
        <v>22</v>
      </c>
      <c r="B22" s="7">
        <f>COUNTIF(D2:D16,"&gt;0")</f>
        <v>4</v>
      </c>
      <c r="C22" s="7">
        <f>SUMIFS(C2:C16,D2:D16,"&gt;0")</f>
        <v>812</v>
      </c>
      <c r="D22" s="37">
        <f>SUMIFS(C2:C16,D2:D16,"=0") - COUNTIFS(D2:D16,"&gt;0")*6</f>
        <v>66</v>
      </c>
      <c r="E22" s="30">
        <f t="shared" ref="E22:J22" si="3">SUMIFS(E2:E16,$D$2:$D$16,"&gt;0")</f>
        <v>812</v>
      </c>
      <c r="F22" s="7">
        <f t="shared" si="3"/>
        <v>578</v>
      </c>
      <c r="G22" s="7">
        <f t="shared" si="3"/>
        <v>510</v>
      </c>
      <c r="H22" s="7">
        <f t="shared" si="3"/>
        <v>293</v>
      </c>
      <c r="I22" s="7">
        <f t="shared" si="3"/>
        <v>201</v>
      </c>
      <c r="J22" s="8">
        <f t="shared" si="3"/>
        <v>132</v>
      </c>
      <c r="K22" s="30">
        <f>SUMIFS($K$2:$K$16,$D$2:$D$16,"&gt;0")</f>
        <v>406</v>
      </c>
      <c r="L22" s="8">
        <f>SUMIFS($L$2:$L$16,$D$2:$D$16,"&gt;0")</f>
        <v>406</v>
      </c>
      <c r="M22" s="30">
        <f>SUMIFS(M2:M16,$D$2:$D$16,"&gt;0")</f>
        <v>155</v>
      </c>
      <c r="N22" s="7">
        <f>SUMIFS(N2:N16,$D$2:$D$16,"&gt;0")</f>
        <v>3</v>
      </c>
      <c r="O22" s="7">
        <f>SUMIFS(O2:O16,$D$2:$D$16,"&gt;0")</f>
        <v>124</v>
      </c>
      <c r="P22" s="8">
        <f>SUMIFS(P2:P16,$D$2:$D$16,"&gt;0")</f>
        <v>10</v>
      </c>
      <c r="Q22" s="32">
        <f t="shared" si="2"/>
        <v>292</v>
      </c>
      <c r="S22" s="38"/>
      <c r="T22" s="38"/>
      <c r="U22" s="38"/>
    </row>
    <row r="23" spans="1:21" x14ac:dyDescent="0.25">
      <c r="A23" s="11" t="s">
        <v>25</v>
      </c>
      <c r="B23" s="17" t="s">
        <v>41</v>
      </c>
      <c r="C23" s="14" t="s">
        <v>41</v>
      </c>
      <c r="D23" s="12" t="s">
        <v>41</v>
      </c>
      <c r="E23" s="14" t="s">
        <v>41</v>
      </c>
      <c r="F23" s="14">
        <f>IF(OR($B21 = 0,$B22=0), "-",F20/$C$20)</f>
        <v>0.72616407982261644</v>
      </c>
      <c r="G23" s="14">
        <f>IF(OR($B21 = 0,$B22=0), "-",G20/$C$20)</f>
        <v>0.64523281596452331</v>
      </c>
      <c r="H23" s="14">
        <f>IF(OR($B21 = 0,$B22=0), "-",H20/$C$20)</f>
        <v>0.38248337028824836</v>
      </c>
      <c r="I23" s="14">
        <f>IF(OR($B21 = 0,$B22=0), "-",I20/$C$20)</f>
        <v>0.26053215077605324</v>
      </c>
      <c r="J23" s="14">
        <f>IF(OR($B21 = 0,$B22=0), "-",J20/$C$20)</f>
        <v>0.17627494456762749</v>
      </c>
      <c r="K23" s="13">
        <f>IF(OR($B21=0,$B22=0),"-",K20/$C20)</f>
        <v>0.49667405764966743</v>
      </c>
      <c r="L23" s="15">
        <f>IF(OR($B21=0,$B22=0),"-",L20/$C20)</f>
        <v>0.50332594235033257</v>
      </c>
      <c r="M23" s="13">
        <f>IF(OR($B21=0,$B22=0),"-",M20 / $Q$20)</f>
        <v>0.47120418848167539</v>
      </c>
      <c r="N23" s="14">
        <f>IF(OR($B21=0,$B22=0),"-",N20 / $Q$20)</f>
        <v>1.0471204188481676E-2</v>
      </c>
      <c r="O23" s="14">
        <f>IF(OR($B21=0,$B22=0),"-",O20 / $Q$20)</f>
        <v>0.39528795811518325</v>
      </c>
      <c r="P23" s="15">
        <f>IF(OR($B21=0,$B22=0),"-",P20 / $Q$20)</f>
        <v>0.12303664921465969</v>
      </c>
      <c r="Q23" s="24">
        <f>IF(OR(B21=0,B22=0),"-",Q20/C20)</f>
        <v>0.42350332594235035</v>
      </c>
      <c r="S23" s="38"/>
      <c r="T23" s="38"/>
      <c r="U23" s="38"/>
    </row>
    <row r="24" spans="1:21" x14ac:dyDescent="0.25">
      <c r="A24" s="11" t="s">
        <v>26</v>
      </c>
      <c r="B24" s="17">
        <f>B21/B20</f>
        <v>0.73333333333333328</v>
      </c>
      <c r="C24" s="17" t="s">
        <v>41</v>
      </c>
      <c r="D24" s="5" t="s">
        <v>41</v>
      </c>
      <c r="E24" s="17" t="s">
        <v>41</v>
      </c>
      <c r="F24" s="17">
        <f t="shared" ref="F24:J25" si="4">IF($B21 = 0, "-",F21/$C21)</f>
        <v>0.85555555555555551</v>
      </c>
      <c r="G24" s="17">
        <f t="shared" si="4"/>
        <v>0.8</v>
      </c>
      <c r="H24" s="17">
        <f t="shared" si="4"/>
        <v>0.57777777777777772</v>
      </c>
      <c r="I24" s="17">
        <f t="shared" si="4"/>
        <v>0.37777777777777777</v>
      </c>
      <c r="J24" s="17">
        <f t="shared" si="4"/>
        <v>0.3</v>
      </c>
      <c r="K24" s="16">
        <f>IF($B21 = 0, "-", K21/$C21)</f>
        <v>0.46666666666666667</v>
      </c>
      <c r="L24" s="18">
        <f>IF($B21 = 0, "-", L21/$C21)</f>
        <v>0.53333333333333333</v>
      </c>
      <c r="M24" s="16">
        <f>IF($B21=0, "-",M21 / $Q21)</f>
        <v>0.27777777777777779</v>
      </c>
      <c r="N24" s="17">
        <f>IF($B21=0, "-",N21 / $Q21)</f>
        <v>1.1111111111111112E-2</v>
      </c>
      <c r="O24" s="17">
        <f>IF($B21=0, "-",O21 / $Q21)</f>
        <v>0.3</v>
      </c>
      <c r="P24" s="18">
        <f>IF($B21=0, "-",P21 / $Q21)</f>
        <v>0.41111111111111109</v>
      </c>
      <c r="Q24" s="24">
        <f>IF(B21=0,"-",Q21/C21)</f>
        <v>1</v>
      </c>
      <c r="S24" s="38"/>
      <c r="T24" s="38"/>
      <c r="U24" s="38"/>
    </row>
    <row r="25" spans="1:21" x14ac:dyDescent="0.25">
      <c r="A25" s="29" t="s">
        <v>22</v>
      </c>
      <c r="B25" s="20">
        <f>IF(B22 = 0, "-",B22/B20)</f>
        <v>0.26666666666666666</v>
      </c>
      <c r="C25" s="20" t="s">
        <v>41</v>
      </c>
      <c r="D25" s="8" t="s">
        <v>41</v>
      </c>
      <c r="E25" s="20" t="s">
        <v>41</v>
      </c>
      <c r="F25" s="20">
        <f t="shared" si="4"/>
        <v>0.71182266009852213</v>
      </c>
      <c r="G25" s="20">
        <f t="shared" si="4"/>
        <v>0.6280788177339901</v>
      </c>
      <c r="H25" s="20">
        <f t="shared" si="4"/>
        <v>0.3608374384236453</v>
      </c>
      <c r="I25" s="20">
        <f t="shared" si="4"/>
        <v>0.24753694581280788</v>
      </c>
      <c r="J25" s="20">
        <f t="shared" si="4"/>
        <v>0.1625615763546798</v>
      </c>
      <c r="K25" s="19">
        <f>IF($B22 = 0, "-", K22/$C22)</f>
        <v>0.5</v>
      </c>
      <c r="L25" s="21">
        <f>IF($B22 = 0, "-", L22/$C22)</f>
        <v>0.5</v>
      </c>
      <c r="M25" s="19">
        <f>IF($B22 = 0, "-", M22 / $Q22)</f>
        <v>0.53082191780821919</v>
      </c>
      <c r="N25" s="20">
        <f>IF($B22 = 0, "-", N22 / $Q22)</f>
        <v>1.0273972602739725E-2</v>
      </c>
      <c r="O25" s="20">
        <f>IF($B22 = 0, "-", O22 / $Q22)</f>
        <v>0.42465753424657532</v>
      </c>
      <c r="P25" s="21">
        <f>IF($B22 = 0, "-", P22 / $Q22)</f>
        <v>3.4246575342465752E-2</v>
      </c>
      <c r="Q25" s="25">
        <f>IF($B22 = 0, "-", Q22 / $C22)</f>
        <v>0.35960591133004927</v>
      </c>
      <c r="S25" s="38"/>
      <c r="T25" s="38"/>
      <c r="U25" s="38"/>
    </row>
  </sheetData>
  <mergeCells count="6">
    <mergeCell ref="M18:P18"/>
    <mergeCell ref="Q18:Q19"/>
    <mergeCell ref="S18:U25"/>
    <mergeCell ref="B18:D18"/>
    <mergeCell ref="E18:J18"/>
    <mergeCell ref="K18:L1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8"/>
  <sheetViews>
    <sheetView tabSelected="1" zoomScale="115" zoomScaleNormal="115" workbookViewId="0">
      <selection activeCell="T2" sqref="T2"/>
    </sheetView>
  </sheetViews>
  <sheetFormatPr defaultRowHeight="15" x14ac:dyDescent="0.25"/>
  <cols>
    <col min="1" max="1" width="10" bestFit="1" customWidth="1"/>
    <col min="2" max="2" width="9.7109375" bestFit="1" customWidth="1"/>
    <col min="11" max="11" width="10.140625" customWidth="1"/>
    <col min="19" max="19" width="11" bestFit="1" customWidth="1"/>
  </cols>
  <sheetData>
    <row r="1" spans="1:22" ht="15" customHeight="1" x14ac:dyDescent="0.25">
      <c r="A1" s="48" t="s">
        <v>48</v>
      </c>
      <c r="B1" s="47" t="s">
        <v>40</v>
      </c>
      <c r="C1" s="47"/>
      <c r="D1" s="47"/>
      <c r="E1" s="47"/>
      <c r="F1" s="47"/>
      <c r="K1" s="48" t="s">
        <v>48</v>
      </c>
      <c r="L1" s="47" t="s">
        <v>39</v>
      </c>
      <c r="M1" s="47"/>
      <c r="N1" s="47"/>
      <c r="O1" s="47"/>
      <c r="S1" s="47" t="s">
        <v>46</v>
      </c>
      <c r="T1" s="47"/>
    </row>
    <row r="2" spans="1:22" x14ac:dyDescent="0.25">
      <c r="A2" s="48" t="s">
        <v>49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H2" t="s">
        <v>43</v>
      </c>
      <c r="I2" t="s">
        <v>47</v>
      </c>
      <c r="K2" s="48" t="s">
        <v>49</v>
      </c>
      <c r="L2" s="10" t="s">
        <v>33</v>
      </c>
      <c r="M2" s="10" t="s">
        <v>34</v>
      </c>
      <c r="N2" s="10" t="s">
        <v>35</v>
      </c>
      <c r="O2" s="10" t="s">
        <v>36</v>
      </c>
      <c r="S2" s="10" t="s">
        <v>26</v>
      </c>
      <c r="T2" t="s">
        <v>22</v>
      </c>
    </row>
    <row r="3" spans="1:22" x14ac:dyDescent="0.25">
      <c r="A3" t="s">
        <v>1</v>
      </c>
      <c r="B3" s="35">
        <f>Chicken!F24</f>
        <v>0.87962962962962965</v>
      </c>
      <c r="C3" s="35">
        <f>Chicken!G24</f>
        <v>0.75</v>
      </c>
      <c r="D3" s="35">
        <f>Chicken!H24</f>
        <v>0.56481481481481477</v>
      </c>
      <c r="E3" s="35">
        <f>Chicken!I24</f>
        <v>0.29629629629629628</v>
      </c>
      <c r="F3" s="35">
        <f>Chicken!J24</f>
        <v>0.21296296296296297</v>
      </c>
      <c r="H3" s="34">
        <f>Chicken!C21</f>
        <v>108</v>
      </c>
      <c r="I3" s="34">
        <f>Chicken!D21</f>
        <v>24</v>
      </c>
      <c r="K3" t="s">
        <v>1</v>
      </c>
      <c r="L3" s="33">
        <f>Chicken!M24</f>
        <v>0.24074074074074073</v>
      </c>
      <c r="M3" s="33">
        <f>Chicken!N24</f>
        <v>2.7777777777777776E-2</v>
      </c>
      <c r="N3" s="33">
        <f>Chicken!O24</f>
        <v>0.21296296296296297</v>
      </c>
      <c r="O3" s="33">
        <f>Chicken!P24</f>
        <v>0.51851851851851849</v>
      </c>
      <c r="P3" s="33"/>
      <c r="Q3" s="33"/>
      <c r="R3" t="s">
        <v>1</v>
      </c>
      <c r="S3" s="34">
        <f>Chicken!B21</f>
        <v>14</v>
      </c>
      <c r="T3" s="34">
        <f>Chicken!B22</f>
        <v>1</v>
      </c>
      <c r="U3" s="34"/>
      <c r="V3" s="34"/>
    </row>
    <row r="4" spans="1:22" x14ac:dyDescent="0.25">
      <c r="A4" t="s">
        <v>0</v>
      </c>
      <c r="B4" s="35">
        <f>Cow!F24</f>
        <v>0.82407407407407407</v>
      </c>
      <c r="C4" s="35">
        <f>Cow!G24</f>
        <v>0.76851851851851849</v>
      </c>
      <c r="D4" s="35">
        <f>Cow!H24</f>
        <v>0.58333333333333337</v>
      </c>
      <c r="E4" s="35">
        <f>Cow!I24</f>
        <v>0.43518518518518517</v>
      </c>
      <c r="F4" s="35">
        <f>Cow!J24</f>
        <v>0.37037037037037035</v>
      </c>
      <c r="G4" s="33"/>
      <c r="H4" s="34">
        <f>Cow!C21</f>
        <v>108</v>
      </c>
      <c r="I4" s="34">
        <f>Cow!D21</f>
        <v>18</v>
      </c>
      <c r="K4" t="s">
        <v>0</v>
      </c>
      <c r="L4" s="33">
        <f>Cow!M24</f>
        <v>0.15740740740740741</v>
      </c>
      <c r="M4" s="33">
        <f>Cow!N24</f>
        <v>9.2592592592592587E-3</v>
      </c>
      <c r="N4" s="33">
        <f>Cow!O24</f>
        <v>0.37037037037037035</v>
      </c>
      <c r="O4" s="33">
        <f>Cow!P24</f>
        <v>0.46296296296296297</v>
      </c>
      <c r="P4" s="33"/>
      <c r="Q4" s="33"/>
      <c r="R4" t="s">
        <v>0</v>
      </c>
      <c r="S4" s="34">
        <f>Cow!B21</f>
        <v>15</v>
      </c>
      <c r="T4" s="34">
        <f>Cow!B22</f>
        <v>0</v>
      </c>
      <c r="U4" s="34"/>
      <c r="V4" s="34"/>
    </row>
    <row r="5" spans="1:22" x14ac:dyDescent="0.25">
      <c r="A5" t="s">
        <v>2</v>
      </c>
      <c r="B5" s="35">
        <f>Dog!F24</f>
        <v>0.90526315789473688</v>
      </c>
      <c r="C5" s="35">
        <f>Dog!G24</f>
        <v>0.85263157894736841</v>
      </c>
      <c r="D5" s="35">
        <f>Dog!H24</f>
        <v>0.75789473684210529</v>
      </c>
      <c r="E5" s="35">
        <f>Dog!I24</f>
        <v>0.14736842105263157</v>
      </c>
      <c r="F5" s="35">
        <f>Dog!J24</f>
        <v>9.4736842105263161E-2</v>
      </c>
      <c r="G5" s="33"/>
      <c r="H5" s="34">
        <f>Dog!C21</f>
        <v>95</v>
      </c>
      <c r="I5" s="34">
        <f>Dog!D21</f>
        <v>5</v>
      </c>
      <c r="K5" t="s">
        <v>2</v>
      </c>
      <c r="L5" s="33">
        <f>Dog!M24</f>
        <v>6.3157894736842107E-2</v>
      </c>
      <c r="M5" s="33">
        <f>Dog!N24</f>
        <v>0.6</v>
      </c>
      <c r="N5" s="33">
        <f>Dog!O24</f>
        <v>9.4736842105263161E-2</v>
      </c>
      <c r="O5" s="33">
        <f>Dog!P24</f>
        <v>0.24210526315789474</v>
      </c>
      <c r="P5" s="33"/>
      <c r="Q5" s="33"/>
      <c r="R5" t="s">
        <v>2</v>
      </c>
      <c r="S5" s="34">
        <f>Dog!B21</f>
        <v>15</v>
      </c>
      <c r="T5" s="34">
        <f>Dog!B22</f>
        <v>0</v>
      </c>
      <c r="U5" s="34"/>
      <c r="V5" s="34"/>
    </row>
    <row r="6" spans="1:22" x14ac:dyDescent="0.25">
      <c r="A6" t="s">
        <v>3</v>
      </c>
      <c r="B6" s="35">
        <f>Fox!F24</f>
        <v>0.90566037735849059</v>
      </c>
      <c r="C6" s="35">
        <f>Fox!G24</f>
        <v>0.87735849056603776</v>
      </c>
      <c r="D6" s="35">
        <f>Fox!H24</f>
        <v>0.74528301886792447</v>
      </c>
      <c r="E6" s="35">
        <f>Fox!I24</f>
        <v>0.17924528301886791</v>
      </c>
      <c r="F6" s="35">
        <f>Fox!J24</f>
        <v>0.17924528301886791</v>
      </c>
      <c r="G6" s="33"/>
      <c r="H6" s="34">
        <f>Fox!C21</f>
        <v>106</v>
      </c>
      <c r="I6" s="34">
        <f>Fox!D21</f>
        <v>16</v>
      </c>
      <c r="K6" t="s">
        <v>3</v>
      </c>
      <c r="L6" s="33">
        <f>Fox!M24</f>
        <v>0.11320754716981132</v>
      </c>
      <c r="M6" s="33">
        <f>Fox!N24</f>
        <v>0.50943396226415094</v>
      </c>
      <c r="N6" s="33">
        <f>Fox!O24</f>
        <v>0.17924528301886791</v>
      </c>
      <c r="O6" s="33">
        <f>Fox!P24</f>
        <v>0.19811320754716982</v>
      </c>
      <c r="P6" s="33"/>
      <c r="Q6" s="33"/>
      <c r="R6" t="s">
        <v>3</v>
      </c>
      <c r="S6" s="34">
        <f>Fox!B21</f>
        <v>15</v>
      </c>
      <c r="T6" s="34">
        <f>Fox!B22</f>
        <v>0</v>
      </c>
      <c r="U6" s="34"/>
      <c r="V6" s="34"/>
    </row>
    <row r="7" spans="1:22" x14ac:dyDescent="0.25">
      <c r="A7" t="s">
        <v>4</v>
      </c>
      <c r="B7" s="35">
        <f>Lion!F24</f>
        <v>1</v>
      </c>
      <c r="C7" s="35">
        <f>Lion!G24</f>
        <v>0.86086956521739133</v>
      </c>
      <c r="D7" s="35">
        <f>Lion!H24</f>
        <v>0.85217391304347823</v>
      </c>
      <c r="E7" s="35">
        <f>Lion!I24</f>
        <v>0.5130434782608696</v>
      </c>
      <c r="F7" s="35">
        <f>Lion!J24</f>
        <v>0.5130434782608696</v>
      </c>
      <c r="G7" s="33"/>
      <c r="H7" s="34">
        <f>Lion!C21</f>
        <v>115</v>
      </c>
      <c r="I7" s="34">
        <f>Lion!D21</f>
        <v>25</v>
      </c>
      <c r="K7" t="s">
        <v>4</v>
      </c>
      <c r="L7" s="33">
        <f>Lion!M24</f>
        <v>0.23478260869565218</v>
      </c>
      <c r="M7" s="33">
        <f>Lion!N24</f>
        <v>0.25217391304347825</v>
      </c>
      <c r="N7" s="33">
        <f>Lion!O24</f>
        <v>0.5130434782608696</v>
      </c>
      <c r="O7" s="33">
        <f>Lion!P24</f>
        <v>0</v>
      </c>
      <c r="P7" s="33"/>
      <c r="Q7" s="33"/>
      <c r="R7" t="s">
        <v>4</v>
      </c>
      <c r="S7" s="34">
        <f>Lion!B21</f>
        <v>15</v>
      </c>
      <c r="T7" s="34">
        <f>Lion!B22</f>
        <v>0</v>
      </c>
      <c r="U7" s="34"/>
      <c r="V7" s="34"/>
    </row>
    <row r="8" spans="1:22" x14ac:dyDescent="0.25">
      <c r="A8" t="s">
        <v>5</v>
      </c>
      <c r="B8" s="35">
        <f>Pig!F24</f>
        <v>0.85555555555555551</v>
      </c>
      <c r="C8" s="35">
        <f>Pig!G24</f>
        <v>0.8</v>
      </c>
      <c r="D8" s="35">
        <f>Pig!H24</f>
        <v>0.57777777777777772</v>
      </c>
      <c r="E8" s="35">
        <f>Pig!I24</f>
        <v>0.37777777777777777</v>
      </c>
      <c r="F8" s="35">
        <f>Pig!J24</f>
        <v>0.3</v>
      </c>
      <c r="G8" s="33"/>
      <c r="H8" s="34">
        <f>Pig!C21</f>
        <v>90</v>
      </c>
      <c r="I8" s="34">
        <f>Pig!D21</f>
        <v>24</v>
      </c>
      <c r="K8" t="s">
        <v>5</v>
      </c>
      <c r="L8" s="33">
        <f>Pig!M24</f>
        <v>0.27777777777777779</v>
      </c>
      <c r="M8" s="33">
        <f>Pig!N24</f>
        <v>1.1111111111111112E-2</v>
      </c>
      <c r="N8" s="33">
        <f>Pig!O24</f>
        <v>0.3</v>
      </c>
      <c r="O8" s="33">
        <f>Pig!P24</f>
        <v>0.41111111111111109</v>
      </c>
      <c r="P8" s="33"/>
      <c r="Q8" s="33"/>
      <c r="R8" t="s">
        <v>5</v>
      </c>
      <c r="S8" s="34">
        <f>Pig!B21</f>
        <v>11</v>
      </c>
      <c r="T8" s="34">
        <f>Pig!B22</f>
        <v>4</v>
      </c>
      <c r="U8" s="34"/>
      <c r="V8" s="34"/>
    </row>
  </sheetData>
  <mergeCells count="3">
    <mergeCell ref="B1:F1"/>
    <mergeCell ref="L1:O1"/>
    <mergeCell ref="S1:T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Chicken</vt:lpstr>
      <vt:lpstr>Cow</vt:lpstr>
      <vt:lpstr>Dog</vt:lpstr>
      <vt:lpstr>Fox</vt:lpstr>
      <vt:lpstr>Lion</vt:lpstr>
      <vt:lpstr>Pig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Wornox</dc:creator>
  <cp:lastModifiedBy>Wornox</cp:lastModifiedBy>
  <dcterms:created xsi:type="dcterms:W3CDTF">2020-06-23T17:01:41Z</dcterms:created>
  <dcterms:modified xsi:type="dcterms:W3CDTF">2020-06-26T00:21:23Z</dcterms:modified>
</cp:coreProperties>
</file>