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6"/>
  </bookViews>
  <sheets>
    <sheet name="Chicken" sheetId="2" r:id="rId1"/>
    <sheet name="Cow" sheetId="3" r:id="rId2"/>
    <sheet name="Dog" sheetId="4" r:id="rId3"/>
    <sheet name="Fox" sheetId="5" r:id="rId4"/>
    <sheet name="Lion" sheetId="6" r:id="rId5"/>
    <sheet name="Pig" sheetId="7" r:id="rId6"/>
    <sheet name="Sum" sheetId="1" r:id="rId7"/>
  </sheets>
  <definedNames>
    <definedName name="Chicken" localSheetId="0">Chicken!$A$1:$Q$10</definedName>
    <definedName name="Cow" localSheetId="1">Cow!$A$1:$Q$10</definedName>
    <definedName name="Dog" localSheetId="2">Dog!$A$1:$Q$10</definedName>
    <definedName name="Fox" localSheetId="3">Fox!$A$1:$Q$10</definedName>
    <definedName name="Lion" localSheetId="4">Lion!$A$1:$Q$10</definedName>
    <definedName name="Pig" localSheetId="5">Pig!$A$1:$Q$10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3" i="1"/>
  <c r="D4" i="1"/>
  <c r="P22" i="7"/>
  <c r="O22" i="7"/>
  <c r="N22" i="7"/>
  <c r="M22" i="7"/>
  <c r="L22" i="7"/>
  <c r="K22" i="7"/>
  <c r="J22" i="7"/>
  <c r="I22" i="7"/>
  <c r="H22" i="7"/>
  <c r="G22" i="7"/>
  <c r="G25" i="7" s="1"/>
  <c r="F22" i="7"/>
  <c r="E22" i="7"/>
  <c r="D22" i="7"/>
  <c r="C22" i="7"/>
  <c r="B22" i="7"/>
  <c r="F25" i="7" s="1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D8" i="1" s="1"/>
  <c r="C21" i="7"/>
  <c r="C8" i="1" s="1"/>
  <c r="B21" i="7"/>
  <c r="P20" i="7"/>
  <c r="O20" i="7"/>
  <c r="N20" i="7"/>
  <c r="M20" i="7"/>
  <c r="L20" i="7"/>
  <c r="K20" i="7"/>
  <c r="J20" i="7"/>
  <c r="I20" i="7"/>
  <c r="I23" i="7" s="1"/>
  <c r="H20" i="7"/>
  <c r="H23" i="7" s="1"/>
  <c r="G20" i="7"/>
  <c r="F20" i="7"/>
  <c r="E20" i="7"/>
  <c r="D20" i="7"/>
  <c r="C20" i="7"/>
  <c r="B20" i="7"/>
  <c r="J25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5" i="5" s="1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D6" i="1" s="1"/>
  <c r="C21" i="5"/>
  <c r="C6" i="1" s="1"/>
  <c r="B21" i="5"/>
  <c r="P23" i="5" s="1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J25" i="6" s="1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7" i="1" s="1"/>
  <c r="C21" i="6"/>
  <c r="C7" i="1" s="1"/>
  <c r="B21" i="6"/>
  <c r="W3" i="1" s="1"/>
  <c r="P20" i="6"/>
  <c r="O20" i="6"/>
  <c r="N20" i="6"/>
  <c r="M20" i="6"/>
  <c r="Q20" i="6" s="1"/>
  <c r="L20" i="6"/>
  <c r="L23" i="6" s="1"/>
  <c r="K20" i="6"/>
  <c r="J20" i="6"/>
  <c r="I20" i="6"/>
  <c r="H20" i="6"/>
  <c r="H23" i="6" s="1"/>
  <c r="G20" i="6"/>
  <c r="F20" i="6"/>
  <c r="E20" i="6"/>
  <c r="D20" i="6"/>
  <c r="C20" i="6"/>
  <c r="B20" i="6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5" i="4" s="1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D5" i="1" s="1"/>
  <c r="C21" i="4"/>
  <c r="C5" i="1" s="1"/>
  <c r="B21" i="4"/>
  <c r="B5" i="1" s="1"/>
  <c r="P20" i="4"/>
  <c r="O20" i="4"/>
  <c r="N20" i="4"/>
  <c r="M20" i="4"/>
  <c r="L20" i="4"/>
  <c r="K20" i="4"/>
  <c r="J20" i="4"/>
  <c r="I20" i="4"/>
  <c r="H20" i="4"/>
  <c r="G20" i="4"/>
  <c r="F20" i="4"/>
  <c r="E20" i="4"/>
  <c r="C20" i="4"/>
  <c r="D20" i="4" s="1"/>
  <c r="B20" i="4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4" i="1" s="1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C4" i="1" s="1"/>
  <c r="B21" i="3"/>
  <c r="K24" i="3" s="1"/>
  <c r="P20" i="3"/>
  <c r="O20" i="3"/>
  <c r="N20" i="3"/>
  <c r="M20" i="3"/>
  <c r="L20" i="3"/>
  <c r="K20" i="3"/>
  <c r="J20" i="3"/>
  <c r="I20" i="3"/>
  <c r="H20" i="3"/>
  <c r="G20" i="3"/>
  <c r="F20" i="3"/>
  <c r="E20" i="3"/>
  <c r="C20" i="3"/>
  <c r="D20" i="3" s="1"/>
  <c r="B20" i="3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S4" i="1" s="1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D3" i="1" s="1"/>
  <c r="C21" i="2"/>
  <c r="C3" i="1" s="1"/>
  <c r="B21" i="2"/>
  <c r="S3" i="1" s="1"/>
  <c r="P20" i="2"/>
  <c r="O20" i="2"/>
  <c r="N20" i="2"/>
  <c r="M20" i="2"/>
  <c r="L20" i="2"/>
  <c r="K20" i="2"/>
  <c r="J20" i="2"/>
  <c r="I20" i="2"/>
  <c r="H20" i="2"/>
  <c r="G20" i="2"/>
  <c r="F20" i="2"/>
  <c r="E20" i="2"/>
  <c r="C20" i="2"/>
  <c r="D20" i="2" s="1"/>
  <c r="B20" i="2"/>
  <c r="K24" i="7" l="1"/>
  <c r="H24" i="7"/>
  <c r="H8" i="1" s="1"/>
  <c r="L24" i="7"/>
  <c r="Q22" i="7"/>
  <c r="O25" i="7" s="1"/>
  <c r="G24" i="7"/>
  <c r="G8" i="1" s="1"/>
  <c r="J25" i="7"/>
  <c r="X3" i="1"/>
  <c r="L23" i="7"/>
  <c r="Q21" i="7"/>
  <c r="O24" i="7" s="1"/>
  <c r="O8" i="1" s="1"/>
  <c r="K25" i="7"/>
  <c r="X4" i="1"/>
  <c r="B8" i="1"/>
  <c r="Q22" i="6"/>
  <c r="N25" i="6" s="1"/>
  <c r="P23" i="6"/>
  <c r="G24" i="6"/>
  <c r="G7" i="1" s="1"/>
  <c r="Q21" i="6"/>
  <c r="O24" i="6" s="1"/>
  <c r="O7" i="1" s="1"/>
  <c r="K24" i="6"/>
  <c r="B7" i="1"/>
  <c r="F25" i="6"/>
  <c r="W4" i="1"/>
  <c r="Q20" i="5"/>
  <c r="L23" i="5"/>
  <c r="M23" i="5"/>
  <c r="K24" i="5"/>
  <c r="K25" i="5"/>
  <c r="V3" i="1"/>
  <c r="H24" i="5"/>
  <c r="H6" i="1" s="1"/>
  <c r="L24" i="5"/>
  <c r="Q22" i="5"/>
  <c r="H23" i="5"/>
  <c r="F25" i="5"/>
  <c r="N25" i="5"/>
  <c r="V4" i="1"/>
  <c r="G24" i="5"/>
  <c r="G6" i="1" s="1"/>
  <c r="Q21" i="5"/>
  <c r="O24" i="5" s="1"/>
  <c r="O6" i="1" s="1"/>
  <c r="I23" i="5"/>
  <c r="Q23" i="5"/>
  <c r="G25" i="5"/>
  <c r="O25" i="5"/>
  <c r="B6" i="1"/>
  <c r="Q20" i="4"/>
  <c r="Q22" i="4"/>
  <c r="Q21" i="4"/>
  <c r="N24" i="4" s="1"/>
  <c r="N5" i="1" s="1"/>
  <c r="Q20" i="3"/>
  <c r="F25" i="3"/>
  <c r="J25" i="3"/>
  <c r="B4" i="1"/>
  <c r="Q22" i="3"/>
  <c r="N25" i="3" s="1"/>
  <c r="G24" i="3"/>
  <c r="G4" i="1" s="1"/>
  <c r="T3" i="1"/>
  <c r="H23" i="3"/>
  <c r="L23" i="3"/>
  <c r="P23" i="3"/>
  <c r="Q21" i="3"/>
  <c r="O24" i="3" s="1"/>
  <c r="O4" i="1" s="1"/>
  <c r="Q21" i="2"/>
  <c r="P24" i="2" s="1"/>
  <c r="P3" i="1" s="1"/>
  <c r="B3" i="1"/>
  <c r="Q20" i="2"/>
  <c r="Q22" i="2"/>
  <c r="P25" i="2" s="1"/>
  <c r="Q20" i="7"/>
  <c r="Q23" i="7" s="1"/>
  <c r="F23" i="7"/>
  <c r="J23" i="7"/>
  <c r="B24" i="7"/>
  <c r="I24" i="7"/>
  <c r="I8" i="1" s="1"/>
  <c r="M24" i="7"/>
  <c r="M8" i="1" s="1"/>
  <c r="H25" i="7"/>
  <c r="L25" i="7"/>
  <c r="P25" i="7"/>
  <c r="G23" i="7"/>
  <c r="K23" i="7"/>
  <c r="F24" i="7"/>
  <c r="F8" i="1" s="1"/>
  <c r="J24" i="7"/>
  <c r="J8" i="1" s="1"/>
  <c r="B25" i="7"/>
  <c r="I25" i="7"/>
  <c r="M25" i="7"/>
  <c r="P24" i="5"/>
  <c r="P6" i="1" s="1"/>
  <c r="F23" i="5"/>
  <c r="J23" i="5"/>
  <c r="N23" i="5"/>
  <c r="B24" i="5"/>
  <c r="I24" i="5"/>
  <c r="I6" i="1" s="1"/>
  <c r="M24" i="5"/>
  <c r="M6" i="1" s="1"/>
  <c r="Q24" i="5"/>
  <c r="H25" i="5"/>
  <c r="L25" i="5"/>
  <c r="P25" i="5"/>
  <c r="G23" i="5"/>
  <c r="K23" i="5"/>
  <c r="O23" i="5"/>
  <c r="F24" i="5"/>
  <c r="F6" i="1" s="1"/>
  <c r="J24" i="5"/>
  <c r="J6" i="1" s="1"/>
  <c r="B25" i="5"/>
  <c r="I25" i="5"/>
  <c r="M25" i="5"/>
  <c r="Q25" i="6"/>
  <c r="I23" i="6"/>
  <c r="M23" i="6"/>
  <c r="Q23" i="6"/>
  <c r="H24" i="6"/>
  <c r="H7" i="1" s="1"/>
  <c r="L24" i="6"/>
  <c r="P24" i="6"/>
  <c r="P7" i="1" s="1"/>
  <c r="G25" i="6"/>
  <c r="K25" i="6"/>
  <c r="F23" i="6"/>
  <c r="J23" i="6"/>
  <c r="N23" i="6"/>
  <c r="B24" i="6"/>
  <c r="I24" i="6"/>
  <c r="I7" i="1" s="1"/>
  <c r="M24" i="6"/>
  <c r="M7" i="1" s="1"/>
  <c r="H25" i="6"/>
  <c r="L25" i="6"/>
  <c r="P25" i="6"/>
  <c r="G23" i="6"/>
  <c r="K23" i="6"/>
  <c r="O23" i="6"/>
  <c r="F24" i="6"/>
  <c r="F7" i="1" s="1"/>
  <c r="J24" i="6"/>
  <c r="J7" i="1" s="1"/>
  <c r="B25" i="6"/>
  <c r="I25" i="6"/>
  <c r="M25" i="6"/>
  <c r="H23" i="4"/>
  <c r="L23" i="4"/>
  <c r="P23" i="4"/>
  <c r="G24" i="4"/>
  <c r="G5" i="1" s="1"/>
  <c r="K24" i="4"/>
  <c r="O24" i="4"/>
  <c r="O5" i="1" s="1"/>
  <c r="F25" i="4"/>
  <c r="J25" i="4"/>
  <c r="N25" i="4"/>
  <c r="I23" i="4"/>
  <c r="M23" i="4"/>
  <c r="Q23" i="4"/>
  <c r="H24" i="4"/>
  <c r="H5" i="1" s="1"/>
  <c r="L24" i="4"/>
  <c r="P24" i="4"/>
  <c r="P5" i="1" s="1"/>
  <c r="G25" i="4"/>
  <c r="K25" i="4"/>
  <c r="O25" i="4"/>
  <c r="F23" i="4"/>
  <c r="J23" i="4"/>
  <c r="N23" i="4"/>
  <c r="B24" i="4"/>
  <c r="I24" i="4"/>
  <c r="I5" i="1" s="1"/>
  <c r="M24" i="4"/>
  <c r="M5" i="1" s="1"/>
  <c r="Q24" i="4"/>
  <c r="H25" i="4"/>
  <c r="L25" i="4"/>
  <c r="P25" i="4"/>
  <c r="G23" i="4"/>
  <c r="K23" i="4"/>
  <c r="O23" i="4"/>
  <c r="F24" i="4"/>
  <c r="F5" i="1" s="1"/>
  <c r="J24" i="4"/>
  <c r="J5" i="1" s="1"/>
  <c r="B25" i="4"/>
  <c r="I25" i="4"/>
  <c r="M25" i="4"/>
  <c r="Q25" i="3"/>
  <c r="N24" i="3"/>
  <c r="N4" i="1" s="1"/>
  <c r="I23" i="3"/>
  <c r="M23" i="3"/>
  <c r="Q23" i="3"/>
  <c r="H24" i="3"/>
  <c r="H4" i="1" s="1"/>
  <c r="L24" i="3"/>
  <c r="G25" i="3"/>
  <c r="K25" i="3"/>
  <c r="O25" i="3"/>
  <c r="F23" i="3"/>
  <c r="J23" i="3"/>
  <c r="N23" i="3"/>
  <c r="B24" i="3"/>
  <c r="I24" i="3"/>
  <c r="I4" i="1" s="1"/>
  <c r="M24" i="3"/>
  <c r="M4" i="1" s="1"/>
  <c r="Q24" i="3"/>
  <c r="H25" i="3"/>
  <c r="L25" i="3"/>
  <c r="P25" i="3"/>
  <c r="G23" i="3"/>
  <c r="K23" i="3"/>
  <c r="O23" i="3"/>
  <c r="F24" i="3"/>
  <c r="F4" i="1" s="1"/>
  <c r="J24" i="3"/>
  <c r="J4" i="1" s="1"/>
  <c r="B25" i="3"/>
  <c r="I25" i="3"/>
  <c r="M25" i="3"/>
  <c r="J23" i="2"/>
  <c r="B24" i="2"/>
  <c r="M24" i="2"/>
  <c r="M3" i="1" s="1"/>
  <c r="H25" i="2"/>
  <c r="K23" i="2"/>
  <c r="F24" i="2"/>
  <c r="F3" i="1" s="1"/>
  <c r="N24" i="2"/>
  <c r="N3" i="1" s="1"/>
  <c r="B25" i="2"/>
  <c r="I25" i="2"/>
  <c r="H23" i="2"/>
  <c r="L23" i="2"/>
  <c r="P23" i="2"/>
  <c r="G24" i="2"/>
  <c r="G3" i="1" s="1"/>
  <c r="K24" i="2"/>
  <c r="F25" i="2"/>
  <c r="J25" i="2"/>
  <c r="F23" i="2"/>
  <c r="N23" i="2"/>
  <c r="I24" i="2"/>
  <c r="I3" i="1" s="1"/>
  <c r="Q24" i="2"/>
  <c r="L25" i="2"/>
  <c r="G23" i="2"/>
  <c r="O23" i="2"/>
  <c r="J24" i="2"/>
  <c r="J3" i="1" s="1"/>
  <c r="I23" i="2"/>
  <c r="M23" i="2"/>
  <c r="Q23" i="2"/>
  <c r="H24" i="2"/>
  <c r="H3" i="1" s="1"/>
  <c r="L24" i="2"/>
  <c r="G25" i="2"/>
  <c r="K25" i="2"/>
  <c r="N25" i="7" l="1"/>
  <c r="O23" i="7"/>
  <c r="Q25" i="7"/>
  <c r="P24" i="7"/>
  <c r="P8" i="1" s="1"/>
  <c r="N24" i="7"/>
  <c r="N8" i="1" s="1"/>
  <c r="Q24" i="7"/>
  <c r="O25" i="6"/>
  <c r="Q24" i="6"/>
  <c r="N24" i="6"/>
  <c r="N7" i="1" s="1"/>
  <c r="N24" i="5"/>
  <c r="N6" i="1" s="1"/>
  <c r="P24" i="3"/>
  <c r="P4" i="1" s="1"/>
  <c r="N25" i="2"/>
  <c r="Q25" i="2"/>
  <c r="O25" i="2"/>
  <c r="O24" i="2"/>
  <c r="O3" i="1" s="1"/>
  <c r="M25" i="2"/>
  <c r="N23" i="7"/>
  <c r="P23" i="7"/>
  <c r="M23" i="7"/>
</calcChain>
</file>

<file path=xl/connections.xml><?xml version="1.0" encoding="utf-8"?>
<connections xmlns="http://schemas.openxmlformats.org/spreadsheetml/2006/main">
  <connection id="1" name="Chicken" type="6" refreshedVersion="6" background="1" saveData="1">
    <textPr prompt="0" codePage="850" sourceFile="C:\Users\Wornox\Desktop\EFOP\Mérések\101010666PackNone\Chick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w" type="6" refreshedVersion="6" background="1" saveData="1">
    <textPr prompt="0" codePage="850" sourceFile="C:\Users\Wornox\Desktop\EFOP\Mérések\101010666PackNone\Cow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og" type="6" refreshedVersion="6" background="1" saveData="1">
    <textPr prompt="0" codePage="850" sourceFile="C:\Users\Wornox\Desktop\EFOP\Mérések\101010666PackNone\Do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ox" type="6" refreshedVersion="6" background="1" saveData="1">
    <textPr prompt="0" codePage="850" sourceFile="C:\Users\Wornox\Desktop\EFOP\Mérések\101010666PackNone\Fox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ion" type="6" refreshedVersion="6" background="1" saveData="1">
    <textPr prompt="0" codePage="850" sourceFile="C:\Users\Wornox\Desktop\EFOP\Mérések\101010666PackNone\Lio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ig" type="6" refreshedVersion="6" background="1" saveData="1">
    <textPr prompt="0" codePage="850" sourceFile="C:\Users\Wornox\Desktop\EFOP\Mérések\101010666PackNone\Pi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<sst xmlns="http://schemas.openxmlformats.org/spreadsheetml/2006/main" count="422" uniqueCount="49">
  <si>
    <t>Simulation Time:</t>
  </si>
  <si>
    <t>AnimalType:</t>
  </si>
  <si>
    <t>overall</t>
  </si>
  <si>
    <t>alive</t>
  </si>
  <si>
    <t>overall_puppy</t>
  </si>
  <si>
    <t>overall_juvenile</t>
  </si>
  <si>
    <t>overall_young_adult</t>
  </si>
  <si>
    <t>overall_adult</t>
  </si>
  <si>
    <t>overall_aged_adult</t>
  </si>
  <si>
    <t>overall_elder</t>
  </si>
  <si>
    <t>overall_female</t>
  </si>
  <si>
    <t>overall_male</t>
  </si>
  <si>
    <t>thirstDeath</t>
  </si>
  <si>
    <t>hungerDeath</t>
  </si>
  <si>
    <t>ageDeath</t>
  </si>
  <si>
    <t>predatorDeath</t>
  </si>
  <si>
    <t>Chicken</t>
  </si>
  <si>
    <t>Cow</t>
  </si>
  <si>
    <t>Dog</t>
  </si>
  <si>
    <t>Fox</t>
  </si>
  <si>
    <t>Lion</t>
  </si>
  <si>
    <t>Pig</t>
  </si>
  <si>
    <t>Simulation</t>
  </si>
  <si>
    <t>Reached age stages</t>
  </si>
  <si>
    <t>Sex</t>
  </si>
  <si>
    <t>Cause of death</t>
  </si>
  <si>
    <t>All Deaths</t>
  </si>
  <si>
    <t>In cases of survial of only vegetable eater species the simulations were manually stopped due to the vegetable infinite spawn resulting infinite survival of vegetable animals due to enemy absence.</t>
  </si>
  <si>
    <t>Runs</t>
  </si>
  <si>
    <t>Subjects</t>
  </si>
  <si>
    <t>Births</t>
  </si>
  <si>
    <t>Puppy</t>
  </si>
  <si>
    <t>Juvenile</t>
  </si>
  <si>
    <t>Young</t>
  </si>
  <si>
    <t>Adult</t>
  </si>
  <si>
    <t>Aged</t>
  </si>
  <si>
    <t>Elder</t>
  </si>
  <si>
    <t>Female</t>
  </si>
  <si>
    <t>Male</t>
  </si>
  <si>
    <t>Thirst</t>
  </si>
  <si>
    <t>Hunger</t>
  </si>
  <si>
    <t>Age</t>
  </si>
  <si>
    <t>Predator</t>
  </si>
  <si>
    <t>All</t>
  </si>
  <si>
    <t xml:space="preserve">Extinction </t>
  </si>
  <si>
    <t>Survived</t>
  </si>
  <si>
    <t>-</t>
  </si>
  <si>
    <t>Survival rate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</si>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</sst>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165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Sum!$D$2</c:f>
              <c:strCache>
                <c:ptCount val="1"/>
                <c:pt idx="0">
                  <c:v>Births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38-4DD4-BC1C-9881558B2F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38-4DD4-BC1C-9881558B2F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38-4DD4-BC1C-9881558B2F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338-4DD4-BC1C-9881558B2F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338-4DD4-BC1C-9881558B2F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338-4DD4-BC1C-9881558B2F2A}"/>
              </c:ext>
            </c:extLst>
          </c:dPt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Sum!$D$3:$D$8</c:f>
              <c:numCache>
                <c:formatCode>General</c:formatCode>
                <c:ptCount val="6"/>
                <c:pt idx="0">
                  <c:v>62</c:v>
                </c:pt>
                <c:pt idx="1">
                  <c:v>41</c:v>
                </c:pt>
                <c:pt idx="2">
                  <c:v>10</c:v>
                </c:pt>
                <c:pt idx="3">
                  <c:v>28</c:v>
                </c:pt>
                <c:pt idx="4">
                  <c:v>18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638-80D5-A415D123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 b="0" cap="none" spc="0" baseline="0">
                <a:latin typeface="+mn-lt"/>
              </a:rPr>
              <a:t>Prey age stages without pack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70160663036774E-2"/>
          <c:y val="0.17011628754738992"/>
          <c:w val="0.92505967867392647"/>
          <c:h val="0.629227544473607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Sum!$E$3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Sum!$F$3:$J$3</c:f>
              <c:numCache>
                <c:formatCode>0.0%</c:formatCode>
                <c:ptCount val="5"/>
                <c:pt idx="0">
                  <c:v>0.8545454545454545</c:v>
                </c:pt>
                <c:pt idx="1">
                  <c:v>0.78181818181818186</c:v>
                </c:pt>
                <c:pt idx="2">
                  <c:v>0.58181818181818179</c:v>
                </c:pt>
                <c:pt idx="3">
                  <c:v>0.3</c:v>
                </c:pt>
                <c:pt idx="4">
                  <c:v>0.21818181818181817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A-4690-A1A9-A65CA3BB3027}"/>
            </c:ext>
          </c:extLst>
        </c:ser>
        <c:ser>
          <c:idx val="1"/>
          <c:order val="1"/>
          <c:tx>
            <c:strRef>
              <c:f>Sum!$E$4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Sum!$F$4:$J$4</c:f>
              <c:numCache>
                <c:formatCode>0.0%</c:formatCode>
                <c:ptCount val="5"/>
                <c:pt idx="0">
                  <c:v>0.8202247191011236</c:v>
                </c:pt>
                <c:pt idx="1">
                  <c:v>0.7415730337078652</c:v>
                </c:pt>
                <c:pt idx="2">
                  <c:v>0.43820224719101125</c:v>
                </c:pt>
                <c:pt idx="3">
                  <c:v>0.39325842696629215</c:v>
                </c:pt>
                <c:pt idx="4">
                  <c:v>0.3258426966292135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A-4690-A1A9-A65CA3BB3027}"/>
            </c:ext>
          </c:extLst>
        </c:ser>
        <c:ser>
          <c:idx val="2"/>
          <c:order val="2"/>
          <c:tx>
            <c:strRef>
              <c:f>Sum!$E$8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Sum!$F$8:$J$8</c:f>
              <c:numCache>
                <c:formatCode>0.0%</c:formatCode>
                <c:ptCount val="5"/>
                <c:pt idx="0">
                  <c:v>0.76249999999999996</c:v>
                </c:pt>
                <c:pt idx="1">
                  <c:v>0.625</c:v>
                </c:pt>
                <c:pt idx="2">
                  <c:v>0.52500000000000002</c:v>
                </c:pt>
                <c:pt idx="3">
                  <c:v>0.33750000000000002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A-4690-A1A9-A65CA3BB30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11539984"/>
        <c:axId val="611535824"/>
      </c:barChart>
      <c:catAx>
        <c:axId val="6115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11535824"/>
        <c:crosses val="autoZero"/>
        <c:auto val="1"/>
        <c:lblAlgn val="ctr"/>
        <c:lblOffset val="100"/>
        <c:noMultiLvlLbl val="0"/>
      </c:catAx>
      <c:valAx>
        <c:axId val="611535824"/>
        <c:scaling>
          <c:orientation val="minMax"/>
          <c:min val="0"/>
        </c:scaling>
        <c:delete val="1"/>
        <c:axPos val="l"/>
        <c:numFmt formatCode="0.0%" sourceLinked="1"/>
        <c:majorTickMark val="none"/>
        <c:minorTickMark val="none"/>
        <c:tickLblPos val="nextTo"/>
        <c:crossAx val="6115399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865032320360486"/>
          <c:y val="0.90680555555555575"/>
          <c:w val="0.3486353029530885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Prey births without pack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Sum!$D$2</c:f>
              <c:strCache>
                <c:ptCount val="1"/>
                <c:pt idx="0">
                  <c:v>Births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633-4503-8770-FCA9C0C8A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633-4503-8770-FCA9C0C8A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633-4503-8770-FCA9C0C8A4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(Sum!$A$3,Sum!$A$4,Sum!$A$8)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(Sum!$D$3,Sum!$D$4,Sum!$D$8)</c:f>
              <c:numCache>
                <c:formatCode>General</c:formatCode>
                <c:ptCount val="3"/>
                <c:pt idx="0">
                  <c:v>62</c:v>
                </c:pt>
                <c:pt idx="1">
                  <c:v>41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C-4EEE-B776-82DB375FB5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Survival rate</a:t>
            </a:r>
            <a:r>
              <a:rPr lang="en-GB" sz="1400" b="0" i="0" u="none" strike="noStrike" baseline="0"/>
              <a:t>  without pack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Sum!$R$3</c:f>
              <c:strCache>
                <c:ptCount val="1"/>
                <c:pt idx="0">
                  <c:v>Extinction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Sum!$S$2:$X$2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Sum!$S$3:$X$3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D-402D-96E1-9AE95D73E34D}"/>
            </c:ext>
          </c:extLst>
        </c:ser>
        <c:ser>
          <c:idx val="1"/>
          <c:order val="1"/>
          <c:tx>
            <c:strRef>
              <c:f>Sum!$R$4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Sum!$S$2:$X$2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Sum!$S$4:$X$4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D-402D-96E1-9AE95D73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40224"/>
        <c:axId val="500140640"/>
      </c:barChart>
      <c:catAx>
        <c:axId val="5001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640"/>
        <c:crosses val="autoZero"/>
        <c:auto val="1"/>
        <c:lblAlgn val="ctr"/>
        <c:lblOffset val="100"/>
        <c:noMultiLvlLbl val="0"/>
      </c:catAx>
      <c:valAx>
        <c:axId val="50014064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Sum!$F$2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Sum!$F$3:$F$8</c:f>
              <c:numCache>
                <c:formatCode>0.0%</c:formatCode>
                <c:ptCount val="6"/>
                <c:pt idx="0">
                  <c:v>0.8545454545454545</c:v>
                </c:pt>
                <c:pt idx="1">
                  <c:v>0.8202247191011236</c:v>
                </c:pt>
                <c:pt idx="2">
                  <c:v>1</c:v>
                </c:pt>
                <c:pt idx="3">
                  <c:v>0.98863636363636365</c:v>
                </c:pt>
                <c:pt idx="4">
                  <c:v>1</c:v>
                </c:pt>
                <c:pt idx="5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8D1-9FFD-467EC8106D18}"/>
            </c:ext>
          </c:extLst>
        </c:ser>
        <c:ser>
          <c:idx val="1"/>
          <c:order val="1"/>
          <c:tx>
            <c:strRef>
              <c:f>Sum!$G$2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Sum!$G$3:$G$8</c:f>
              <c:numCache>
                <c:formatCode>0.0%</c:formatCode>
                <c:ptCount val="6"/>
                <c:pt idx="0">
                  <c:v>0.78181818181818186</c:v>
                </c:pt>
                <c:pt idx="1">
                  <c:v>0.7415730337078652</c:v>
                </c:pt>
                <c:pt idx="2">
                  <c:v>1</c:v>
                </c:pt>
                <c:pt idx="3">
                  <c:v>0.95454545454545459</c:v>
                </c:pt>
                <c:pt idx="4">
                  <c:v>0.83333333333333337</c:v>
                </c:pt>
                <c:pt idx="5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7-48D1-9FFD-467EC8106D18}"/>
            </c:ext>
          </c:extLst>
        </c:ser>
        <c:ser>
          <c:idx val="2"/>
          <c:order val="2"/>
          <c:tx>
            <c:strRef>
              <c:f>Sum!$H$2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Sum!$H$3:$H$8</c:f>
              <c:numCache>
                <c:formatCode>0.0%</c:formatCode>
                <c:ptCount val="6"/>
                <c:pt idx="0">
                  <c:v>0.58181818181818179</c:v>
                </c:pt>
                <c:pt idx="1">
                  <c:v>0.43820224719101125</c:v>
                </c:pt>
                <c:pt idx="2">
                  <c:v>0.81428571428571428</c:v>
                </c:pt>
                <c:pt idx="3">
                  <c:v>0.73863636363636365</c:v>
                </c:pt>
                <c:pt idx="4">
                  <c:v>0.80555555555555558</c:v>
                </c:pt>
                <c:pt idx="5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7-48D1-9FFD-467EC8106D18}"/>
            </c:ext>
          </c:extLst>
        </c:ser>
        <c:ser>
          <c:idx val="3"/>
          <c:order val="3"/>
          <c:tx>
            <c:strRef>
              <c:f>Sum!$I$2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Sum!$I$3:$I$8</c:f>
              <c:numCache>
                <c:formatCode>0.0%</c:formatCode>
                <c:ptCount val="6"/>
                <c:pt idx="0">
                  <c:v>0.3</c:v>
                </c:pt>
                <c:pt idx="1">
                  <c:v>0.39325842696629215</c:v>
                </c:pt>
                <c:pt idx="2">
                  <c:v>0.42857142857142855</c:v>
                </c:pt>
                <c:pt idx="3">
                  <c:v>0.29545454545454547</c:v>
                </c:pt>
                <c:pt idx="4">
                  <c:v>0.45833333333333331</c:v>
                </c:pt>
                <c:pt idx="5">
                  <c:v>0.33750000000000002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7-48D1-9FFD-467EC8106D18}"/>
            </c:ext>
          </c:extLst>
        </c:ser>
        <c:ser>
          <c:idx val="4"/>
          <c:order val="4"/>
          <c:tx>
            <c:strRef>
              <c:f>Sum!$J$2</c:f>
              <c:strCache>
                <c:ptCount val="1"/>
                <c:pt idx="0">
                  <c:v>Elder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Sum!$J$3:$J$8</c:f>
              <c:numCache>
                <c:formatCode>0.0%</c:formatCode>
                <c:ptCount val="6"/>
                <c:pt idx="0">
                  <c:v>0.21818181818181817</c:v>
                </c:pt>
                <c:pt idx="1">
                  <c:v>0.3258426966292135</c:v>
                </c:pt>
                <c:pt idx="2">
                  <c:v>0.34285714285714286</c:v>
                </c:pt>
                <c:pt idx="3">
                  <c:v>0.25</c:v>
                </c:pt>
                <c:pt idx="4">
                  <c:v>0.45833333333333331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7-48D1-9FFD-467EC810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27024"/>
        <c:axId val="724683312"/>
      </c:barChart>
      <c:catAx>
        <c:axId val="6730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83312"/>
        <c:crosses val="autoZero"/>
        <c:auto val="1"/>
        <c:lblAlgn val="ctr"/>
        <c:lblOffset val="100"/>
        <c:noMultiLvlLbl val="0"/>
      </c:catAx>
      <c:valAx>
        <c:axId val="72468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Sum!$E$3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Sum!$F$3:$J$3</c:f>
              <c:numCache>
                <c:formatCode>0.0%</c:formatCode>
                <c:ptCount val="5"/>
                <c:pt idx="0">
                  <c:v>0.8545454545454545</c:v>
                </c:pt>
                <c:pt idx="1">
                  <c:v>0.78181818181818186</c:v>
                </c:pt>
                <c:pt idx="2">
                  <c:v>0.58181818181818179</c:v>
                </c:pt>
                <c:pt idx="3">
                  <c:v>0.3</c:v>
                </c:pt>
                <c:pt idx="4">
                  <c:v>0.21818181818181817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7-4345-A3F2-7091B4D827A7}"/>
            </c:ext>
          </c:extLst>
        </c:ser>
        <c:ser>
          <c:idx val="1"/>
          <c:order val="1"/>
          <c:tx>
            <c:strRef>
              <c:f>Sum!$E$4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Sum!$F$4:$J$4</c:f>
              <c:numCache>
                <c:formatCode>0.0%</c:formatCode>
                <c:ptCount val="5"/>
                <c:pt idx="0">
                  <c:v>0.8202247191011236</c:v>
                </c:pt>
                <c:pt idx="1">
                  <c:v>0.7415730337078652</c:v>
                </c:pt>
                <c:pt idx="2">
                  <c:v>0.43820224719101125</c:v>
                </c:pt>
                <c:pt idx="3">
                  <c:v>0.39325842696629215</c:v>
                </c:pt>
                <c:pt idx="4">
                  <c:v>0.3258426966292135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7-4345-A3F2-7091B4D827A7}"/>
            </c:ext>
          </c:extLst>
        </c:ser>
        <c:ser>
          <c:idx val="2"/>
          <c:order val="2"/>
          <c:tx>
            <c:strRef>
              <c:f>Sum!$E$5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Sum!$F$5:$J$5</c:f>
              <c:numCache>
                <c:formatCode>0.0%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0.81428571428571428</c:v>
                </c:pt>
                <c:pt idx="3">
                  <c:v>0.42857142857142855</c:v>
                </c:pt>
                <c:pt idx="4">
                  <c:v>0.34285714285714286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7-4345-A3F2-7091B4D827A7}"/>
            </c:ext>
          </c:extLst>
        </c:ser>
        <c:ser>
          <c:idx val="3"/>
          <c:order val="3"/>
          <c:tx>
            <c:strRef>
              <c:f>Sum!$E$6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Sum!$F$6:$J$6</c:f>
              <c:numCache>
                <c:formatCode>0.0%</c:formatCode>
                <c:ptCount val="5"/>
                <c:pt idx="0">
                  <c:v>0.98863636363636365</c:v>
                </c:pt>
                <c:pt idx="1">
                  <c:v>0.95454545454545459</c:v>
                </c:pt>
                <c:pt idx="2">
                  <c:v>0.73863636363636365</c:v>
                </c:pt>
                <c:pt idx="3">
                  <c:v>0.29545454545454547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7-4345-A3F2-7091B4D827A7}"/>
            </c:ext>
          </c:extLst>
        </c:ser>
        <c:ser>
          <c:idx val="4"/>
          <c:order val="4"/>
          <c:tx>
            <c:strRef>
              <c:f>Sum!$E$7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Sum!$F$7:$J$7</c:f>
              <c:numCache>
                <c:formatCode>0.0%</c:formatCode>
                <c:ptCount val="5"/>
                <c:pt idx="0">
                  <c:v>1</c:v>
                </c:pt>
                <c:pt idx="1">
                  <c:v>0.83333333333333337</c:v>
                </c:pt>
                <c:pt idx="2">
                  <c:v>0.80555555555555558</c:v>
                </c:pt>
                <c:pt idx="3">
                  <c:v>0.45833333333333331</c:v>
                </c:pt>
                <c:pt idx="4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97-4345-A3F2-7091B4D827A7}"/>
            </c:ext>
          </c:extLst>
        </c:ser>
        <c:ser>
          <c:idx val="5"/>
          <c:order val="5"/>
          <c:tx>
            <c:strRef>
              <c:f>Sum!$E$8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Sum!$F$8:$J$8</c:f>
              <c:numCache>
                <c:formatCode>0.0%</c:formatCode>
                <c:ptCount val="5"/>
                <c:pt idx="0">
                  <c:v>0.76249999999999996</c:v>
                </c:pt>
                <c:pt idx="1">
                  <c:v>0.625</c:v>
                </c:pt>
                <c:pt idx="2">
                  <c:v>0.52500000000000002</c:v>
                </c:pt>
                <c:pt idx="3">
                  <c:v>0.33750000000000002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97-4345-A3F2-7091B4D8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357760"/>
        <c:axId val="635360256"/>
      </c:barChart>
      <c:catAx>
        <c:axId val="6353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60256"/>
        <c:crosses val="autoZero"/>
        <c:auto val="1"/>
        <c:lblAlgn val="ctr"/>
        <c:lblOffset val="100"/>
        <c:noMultiLvlLbl val="0"/>
      </c:catAx>
      <c:valAx>
        <c:axId val="635360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Sum!$M$2</c:f>
              <c:strCache>
                <c:ptCount val="1"/>
                <c:pt idx="0">
                  <c:v>Thirst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Sum!$L$3:$L$8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Sum!$M$3:$M$8</c:f>
              <c:numCache>
                <c:formatCode>0.0%</c:formatCode>
                <c:ptCount val="6"/>
                <c:pt idx="0">
                  <c:v>0.29090909090909089</c:v>
                </c:pt>
                <c:pt idx="1">
                  <c:v>0.20224719101123595</c:v>
                </c:pt>
                <c:pt idx="2">
                  <c:v>5.7142857142857141E-2</c:v>
                </c:pt>
                <c:pt idx="3">
                  <c:v>0.21590909090909091</c:v>
                </c:pt>
                <c:pt idx="4">
                  <c:v>0.3611111111111111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0-4AEE-B18C-E47390B1DC51}"/>
            </c:ext>
          </c:extLst>
        </c:ser>
        <c:ser>
          <c:idx val="1"/>
          <c:order val="1"/>
          <c:tx>
            <c:strRef>
              <c:f>Sum!$N$2</c:f>
              <c:strCache>
                <c:ptCount val="1"/>
                <c:pt idx="0">
                  <c:v>Hunger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Sum!$L$3:$L$8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Sum!$N$3:$N$8</c:f>
              <c:numCache>
                <c:formatCode>0.0%</c:formatCode>
                <c:ptCount val="6"/>
                <c:pt idx="0">
                  <c:v>3.6363636363636362E-2</c:v>
                </c:pt>
                <c:pt idx="1">
                  <c:v>1.1235955056179775E-2</c:v>
                </c:pt>
                <c:pt idx="2">
                  <c:v>0.52857142857142858</c:v>
                </c:pt>
                <c:pt idx="3">
                  <c:v>0.45454545454545453</c:v>
                </c:pt>
                <c:pt idx="4">
                  <c:v>0.18055555555555555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0-4AEE-B18C-E47390B1DC51}"/>
            </c:ext>
          </c:extLst>
        </c:ser>
        <c:ser>
          <c:idx val="2"/>
          <c:order val="2"/>
          <c:tx>
            <c:strRef>
              <c:f>Sum!$O$2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Sum!$L$3:$L$8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Sum!$O$3:$O$8</c:f>
              <c:numCache>
                <c:formatCode>0.0%</c:formatCode>
                <c:ptCount val="6"/>
                <c:pt idx="0">
                  <c:v>0.2</c:v>
                </c:pt>
                <c:pt idx="1">
                  <c:v>0.3258426966292135</c:v>
                </c:pt>
                <c:pt idx="2">
                  <c:v>0.3</c:v>
                </c:pt>
                <c:pt idx="3">
                  <c:v>0.25</c:v>
                </c:pt>
                <c:pt idx="4">
                  <c:v>0.45833333333333331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0-4AEE-B18C-E47390B1DC51}"/>
            </c:ext>
          </c:extLst>
        </c:ser>
        <c:ser>
          <c:idx val="3"/>
          <c:order val="3"/>
          <c:tx>
            <c:strRef>
              <c:f>Sum!$P$2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Sum!$L$3:$L$8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Sum!$P$3:$P$8</c:f>
              <c:numCache>
                <c:formatCode>0.0%</c:formatCode>
                <c:ptCount val="6"/>
                <c:pt idx="0">
                  <c:v>0.47272727272727272</c:v>
                </c:pt>
                <c:pt idx="1">
                  <c:v>0.4606741573033708</c:v>
                </c:pt>
                <c:pt idx="2">
                  <c:v>0.11428571428571428</c:v>
                </c:pt>
                <c:pt idx="3">
                  <c:v>7.9545454545454544E-2</c:v>
                </c:pt>
                <c:pt idx="4">
                  <c:v>0</c:v>
                </c:pt>
                <c:pt idx="5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0-4AEE-B18C-E47390B1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65504"/>
        <c:axId val="635357344"/>
      </c:barChart>
      <c:catAx>
        <c:axId val="3776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57344"/>
        <c:crosses val="autoZero"/>
        <c:auto val="1"/>
        <c:lblAlgn val="ctr"/>
        <c:lblOffset val="100"/>
        <c:noMultiLvlLbl val="0"/>
      </c:catAx>
      <c:valAx>
        <c:axId val="6353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Sum!$L$3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Sum!$M$3:$P$3</c:f>
              <c:numCache>
                <c:formatCode>0.0%</c:formatCode>
                <c:ptCount val="4"/>
                <c:pt idx="0">
                  <c:v>0.29090909090909089</c:v>
                </c:pt>
                <c:pt idx="1">
                  <c:v>3.6363636363636362E-2</c:v>
                </c:pt>
                <c:pt idx="2">
                  <c:v>0.2</c:v>
                </c:pt>
                <c:pt idx="3">
                  <c:v>0.47272727272727272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F-4F9A-871B-65DB76C876E4}"/>
            </c:ext>
          </c:extLst>
        </c:ser>
        <c:ser>
          <c:idx val="1"/>
          <c:order val="1"/>
          <c:tx>
            <c:strRef>
              <c:f>Sum!$L$4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Sum!$M$4:$P$4</c:f>
              <c:numCache>
                <c:formatCode>0.0%</c:formatCode>
                <c:ptCount val="4"/>
                <c:pt idx="0">
                  <c:v>0.20224719101123595</c:v>
                </c:pt>
                <c:pt idx="1">
                  <c:v>1.1235955056179775E-2</c:v>
                </c:pt>
                <c:pt idx="2">
                  <c:v>0.3258426966292135</c:v>
                </c:pt>
                <c:pt idx="3">
                  <c:v>0.4606741573033708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F-4F9A-871B-65DB76C876E4}"/>
            </c:ext>
          </c:extLst>
        </c:ser>
        <c:ser>
          <c:idx val="2"/>
          <c:order val="2"/>
          <c:tx>
            <c:strRef>
              <c:f>Sum!$L$5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Sum!$M$5:$P$5</c:f>
              <c:numCache>
                <c:formatCode>0.0%</c:formatCode>
                <c:ptCount val="4"/>
                <c:pt idx="0">
                  <c:v>5.7142857142857141E-2</c:v>
                </c:pt>
                <c:pt idx="1">
                  <c:v>0.52857142857142858</c:v>
                </c:pt>
                <c:pt idx="2">
                  <c:v>0.3</c:v>
                </c:pt>
                <c:pt idx="3">
                  <c:v>0.11428571428571428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F-4F9A-871B-65DB76C876E4}"/>
            </c:ext>
          </c:extLst>
        </c:ser>
        <c:ser>
          <c:idx val="3"/>
          <c:order val="3"/>
          <c:tx>
            <c:strRef>
              <c:f>Sum!$L$6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Sum!$M$6:$P$6</c:f>
              <c:numCache>
                <c:formatCode>0.0%</c:formatCode>
                <c:ptCount val="4"/>
                <c:pt idx="0">
                  <c:v>0.21590909090909091</c:v>
                </c:pt>
                <c:pt idx="1">
                  <c:v>0.45454545454545453</c:v>
                </c:pt>
                <c:pt idx="2">
                  <c:v>0.25</c:v>
                </c:pt>
                <c:pt idx="3">
                  <c:v>7.9545454545454544E-2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3F-4F9A-871B-65DB76C876E4}"/>
            </c:ext>
          </c:extLst>
        </c:ser>
        <c:ser>
          <c:idx val="4"/>
          <c:order val="4"/>
          <c:tx>
            <c:strRef>
              <c:f>Sum!$L$7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Sum!$M$7:$P$7</c:f>
              <c:numCache>
                <c:formatCode>0.0%</c:formatCode>
                <c:ptCount val="4"/>
                <c:pt idx="0">
                  <c:v>0.3611111111111111</c:v>
                </c:pt>
                <c:pt idx="1">
                  <c:v>0.18055555555555555</c:v>
                </c:pt>
                <c:pt idx="2">
                  <c:v>0.45833333333333331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3F-4F9A-871B-65DB76C876E4}"/>
            </c:ext>
          </c:extLst>
        </c:ser>
        <c:ser>
          <c:idx val="5"/>
          <c:order val="5"/>
          <c:tx>
            <c:strRef>
              <c:f>Sum!$L$8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Sum!$M$8:$P$8</c:f>
              <c:numCache>
                <c:formatCode>0.0%</c:formatCode>
                <c:ptCount val="4"/>
                <c:pt idx="0">
                  <c:v>0.2</c:v>
                </c:pt>
                <c:pt idx="1">
                  <c:v>2.5000000000000001E-2</c:v>
                </c:pt>
                <c:pt idx="2">
                  <c:v>0.3</c:v>
                </c:pt>
                <c:pt idx="3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3F-4F9A-871B-65DB76C8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24944"/>
        <c:axId val="376628960"/>
      </c:barChart>
      <c:catAx>
        <c:axId val="6730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8960"/>
        <c:crosses val="autoZero"/>
        <c:auto val="1"/>
        <c:lblAlgn val="ctr"/>
        <c:lblOffset val="100"/>
        <c:noMultiLvlLbl val="0"/>
      </c:catAx>
      <c:valAx>
        <c:axId val="376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Vega Cause</a:t>
            </a:r>
            <a:r>
              <a:rPr lang="en-GB" baseline="0"/>
              <a:t> of death without pack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Sum!$L$3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Sum!$M$3:$P$3</c:f>
              <c:numCache>
                <c:formatCode>0.0%</c:formatCode>
                <c:ptCount val="4"/>
                <c:pt idx="0">
                  <c:v>0.29090909090909089</c:v>
                </c:pt>
                <c:pt idx="1">
                  <c:v>3.6363636363636362E-2</c:v>
                </c:pt>
                <c:pt idx="2">
                  <c:v>0.2</c:v>
                </c:pt>
                <c:pt idx="3">
                  <c:v>0.47272727272727272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C4A-A898-79D2373D4A76}"/>
            </c:ext>
          </c:extLst>
        </c:ser>
        <c:ser>
          <c:idx val="1"/>
          <c:order val="1"/>
          <c:tx>
            <c:strRef>
              <c:f>Sum!$L$4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Sum!$M$4:$P$4</c:f>
              <c:numCache>
                <c:formatCode>0.0%</c:formatCode>
                <c:ptCount val="4"/>
                <c:pt idx="0">
                  <c:v>0.20224719101123595</c:v>
                </c:pt>
                <c:pt idx="1">
                  <c:v>1.1235955056179775E-2</c:v>
                </c:pt>
                <c:pt idx="2">
                  <c:v>0.3258426966292135</c:v>
                </c:pt>
                <c:pt idx="3">
                  <c:v>0.4606741573033708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F-4C4A-A898-79D2373D4A76}"/>
            </c:ext>
          </c:extLst>
        </c:ser>
        <c:ser>
          <c:idx val="2"/>
          <c:order val="2"/>
          <c:tx>
            <c:strRef>
              <c:f>Sum!$L$8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Sum!$M$8:$P$8</c:f>
              <c:numCache>
                <c:formatCode>0.0%</c:formatCode>
                <c:ptCount val="4"/>
                <c:pt idx="0">
                  <c:v>0.2</c:v>
                </c:pt>
                <c:pt idx="1">
                  <c:v>2.5000000000000001E-2</c:v>
                </c:pt>
                <c:pt idx="2">
                  <c:v>0.3</c:v>
                </c:pt>
                <c:pt idx="3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F-4C4A-A898-79D2373D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29936"/>
        <c:axId val="673023280"/>
      </c:barChart>
      <c:catAx>
        <c:axId val="6730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3280"/>
        <c:crosses val="autoZero"/>
        <c:auto val="1"/>
        <c:lblAlgn val="ctr"/>
        <c:lblOffset val="100"/>
        <c:noMultiLvlLbl val="0"/>
      </c:catAx>
      <c:valAx>
        <c:axId val="673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Prey cause of death without pack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Sum!$M$2</c:f>
              <c:strCache>
                <c:ptCount val="1"/>
                <c:pt idx="0">
                  <c:v>Thirst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(Sum!$L$3:$L$4,Sum!$L$8)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(Sum!$M$3:$M$4,Sum!$M$8)</c:f>
              <c:numCache>
                <c:formatCode>0.0%</c:formatCode>
                <c:ptCount val="3"/>
                <c:pt idx="0">
                  <c:v>0.29090909090909089</c:v>
                </c:pt>
                <c:pt idx="1">
                  <c:v>0.20224719101123595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B-46CA-8ECC-637462EE7733}"/>
            </c:ext>
          </c:extLst>
        </c:ser>
        <c:ser>
          <c:idx val="1"/>
          <c:order val="1"/>
          <c:tx>
            <c:strRef>
              <c:f>Sum!$N$2</c:f>
              <c:strCache>
                <c:ptCount val="1"/>
                <c:pt idx="0">
                  <c:v>Hunger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(Sum!$L$3:$L$4,Sum!$L$8)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(Sum!$N$3:$N$4,Sum!$N$8)</c:f>
              <c:numCache>
                <c:formatCode>0.0%</c:formatCode>
                <c:ptCount val="3"/>
                <c:pt idx="0">
                  <c:v>3.6363636363636362E-2</c:v>
                </c:pt>
                <c:pt idx="1">
                  <c:v>1.1235955056179775E-2</c:v>
                </c:pt>
                <c:pt idx="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B-46CA-8ECC-637462EE7733}"/>
            </c:ext>
          </c:extLst>
        </c:ser>
        <c:ser>
          <c:idx val="2"/>
          <c:order val="2"/>
          <c:tx>
            <c:strRef>
              <c:f>Sum!$O$2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(Sum!$L$3:$L$4,Sum!$L$8)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(Sum!$O$3:$O$4,Sum!$O$8)</c:f>
              <c:numCache>
                <c:formatCode>0.0%</c:formatCode>
                <c:ptCount val="3"/>
                <c:pt idx="0">
                  <c:v>0.2</c:v>
                </c:pt>
                <c:pt idx="1">
                  <c:v>0.3258426966292135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B-46CA-8ECC-637462EE7733}"/>
            </c:ext>
          </c:extLst>
        </c:ser>
        <c:ser>
          <c:idx val="3"/>
          <c:order val="3"/>
          <c:tx>
            <c:strRef>
              <c:f>Sum!$P$2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(Sum!$L$3:$L$4,Sum!$L$8)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(Sum!$P$3:$P$4,Sum!$P$8)</c:f>
              <c:numCache>
                <c:formatCode>0.0%</c:formatCode>
                <c:ptCount val="3"/>
                <c:pt idx="0">
                  <c:v>0.47272727272727272</c:v>
                </c:pt>
                <c:pt idx="1">
                  <c:v>0.4606741573033708</c:v>
                </c:pt>
                <c:pt idx="2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B-46CA-8ECC-637462EE7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796432"/>
        <c:axId val="376786032"/>
      </c:barChart>
      <c:catAx>
        <c:axId val="376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86032"/>
        <c:crosses val="autoZero"/>
        <c:auto val="1"/>
        <c:lblAlgn val="ctr"/>
        <c:lblOffset val="100"/>
        <c:noMultiLvlLbl val="0"/>
      </c:catAx>
      <c:valAx>
        <c:axId val="376786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Vegan age stages without pack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Sum!$E$3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Sum!$F$3:$J$3</c:f>
              <c:numCache>
                <c:formatCode>0.0%</c:formatCode>
                <c:ptCount val="5"/>
                <c:pt idx="0">
                  <c:v>0.8545454545454545</c:v>
                </c:pt>
                <c:pt idx="1">
                  <c:v>0.78181818181818186</c:v>
                </c:pt>
                <c:pt idx="2">
                  <c:v>0.58181818181818179</c:v>
                </c:pt>
                <c:pt idx="3">
                  <c:v>0.3</c:v>
                </c:pt>
                <c:pt idx="4">
                  <c:v>0.21818181818181817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F-4A24-91AF-ABD14524D0EB}"/>
            </c:ext>
          </c:extLst>
        </c:ser>
        <c:ser>
          <c:idx val="1"/>
          <c:order val="1"/>
          <c:tx>
            <c:strRef>
              <c:f>Sum!$E$4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Sum!$F$4:$J$4</c:f>
              <c:numCache>
                <c:formatCode>0.0%</c:formatCode>
                <c:ptCount val="5"/>
                <c:pt idx="0">
                  <c:v>0.8202247191011236</c:v>
                </c:pt>
                <c:pt idx="1">
                  <c:v>0.7415730337078652</c:v>
                </c:pt>
                <c:pt idx="2">
                  <c:v>0.43820224719101125</c:v>
                </c:pt>
                <c:pt idx="3">
                  <c:v>0.39325842696629215</c:v>
                </c:pt>
                <c:pt idx="4">
                  <c:v>0.3258426966292135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F-4A24-91AF-ABD14524D0EB}"/>
            </c:ext>
          </c:extLst>
        </c:ser>
        <c:ser>
          <c:idx val="2"/>
          <c:order val="2"/>
          <c:tx>
            <c:strRef>
              <c:f>Sum!$E$8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Sum!$F$8:$J$8</c:f>
              <c:numCache>
                <c:formatCode>0.0%</c:formatCode>
                <c:ptCount val="5"/>
                <c:pt idx="0">
                  <c:v>0.76249999999999996</c:v>
                </c:pt>
                <c:pt idx="1">
                  <c:v>0.625</c:v>
                </c:pt>
                <c:pt idx="2">
                  <c:v>0.52500000000000002</c:v>
                </c:pt>
                <c:pt idx="3">
                  <c:v>0.33750000000000002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F-4A24-91AF-ABD14524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42064"/>
        <c:axId val="611539568"/>
      </c:barChart>
      <c:catAx>
        <c:axId val="6115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11539568"/>
        <c:crosses val="autoZero"/>
        <c:auto val="1"/>
        <c:lblAlgn val="ctr"/>
        <c:lblOffset val="100"/>
        <c:noMultiLvlLbl val="0"/>
      </c:catAx>
      <c:valAx>
        <c:axId val="61153956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30361</xdr:rowOff>
    </xdr:from>
    <xdr:to>
      <xdr:col>4</xdr:col>
      <xdr:colOff>321469</xdr:colOff>
      <xdr:row>23</xdr:row>
      <xdr:rowOff>106561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458391</xdr:colOff>
      <xdr:row>8</xdr:row>
      <xdr:rowOff>152400</xdr:rowOff>
    </xdr:from>
    <xdr:to>
      <xdr:col>23</xdr:col>
      <xdr:colOff>148829</xdr:colOff>
      <xdr:row>23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491132</xdr:colOff>
      <xdr:row>9</xdr:row>
      <xdr:rowOff>9525</xdr:rowOff>
    </xdr:from>
    <xdr:to>
      <xdr:col>10</xdr:col>
      <xdr:colOff>410765</xdr:colOff>
      <xdr:row>23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491131</xdr:colOff>
      <xdr:row>23</xdr:row>
      <xdr:rowOff>152400</xdr:rowOff>
    </xdr:from>
    <xdr:to>
      <xdr:col>10</xdr:col>
      <xdr:colOff>446484</xdr:colOff>
      <xdr:row>38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556616</xdr:colOff>
      <xdr:row>8</xdr:row>
      <xdr:rowOff>188119</xdr:rowOff>
    </xdr:from>
    <xdr:to>
      <xdr:col>17</xdr:col>
      <xdr:colOff>0</xdr:colOff>
      <xdr:row>23</xdr:row>
      <xdr:rowOff>73819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574476</xdr:colOff>
      <xdr:row>24</xdr:row>
      <xdr:rowOff>21431</xdr:rowOff>
    </xdr:from>
    <xdr:to>
      <xdr:col>17</xdr:col>
      <xdr:colOff>11906</xdr:colOff>
      <xdr:row>38</xdr:row>
      <xdr:rowOff>97631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187522</xdr:colOff>
      <xdr:row>23</xdr:row>
      <xdr:rowOff>86916</xdr:rowOff>
    </xdr:from>
    <xdr:to>
      <xdr:col>24</xdr:col>
      <xdr:colOff>11906</xdr:colOff>
      <xdr:row>37</xdr:row>
      <xdr:rowOff>163116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175616</xdr:colOff>
      <xdr:row>38</xdr:row>
      <xdr:rowOff>39291</xdr:rowOff>
    </xdr:from>
    <xdr:to>
      <xdr:col>23</xdr:col>
      <xdr:colOff>577453</xdr:colOff>
      <xdr:row>52</xdr:row>
      <xdr:rowOff>115491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86010</xdr:colOff>
      <xdr:row>41</xdr:row>
      <xdr:rowOff>492</xdr:rowOff>
    </xdr:from>
    <xdr:to>
      <xdr:col>7</xdr:col>
      <xdr:colOff>89296</xdr:colOff>
      <xdr:row>55</xdr:row>
      <xdr:rowOff>76692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121115</xdr:colOff>
      <xdr:row>40</xdr:row>
      <xdr:rowOff>172517</xdr:rowOff>
    </xdr:from>
    <xdr:to>
      <xdr:col>13</xdr:col>
      <xdr:colOff>206102</xdr:colOff>
      <xdr:row>55</xdr:row>
      <xdr:rowOff>58217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39225</xdr:colOff>
      <xdr:row>23</xdr:row>
      <xdr:rowOff>148204</xdr:rowOff>
    </xdr:from>
    <xdr:to>
      <xdr:col>4</xdr:col>
      <xdr:colOff>449786</xdr:colOff>
      <xdr:row>38</xdr:row>
      <xdr:rowOff>33904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icke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w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og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x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on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zoomScale="130" zoomScaleNormal="130" workbookViewId="0">
      <selection activeCell="P21" sqref="P21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460.4436</v>
      </c>
      <c r="B2" t="s">
        <v>16</v>
      </c>
      <c r="C2">
        <v>19</v>
      </c>
      <c r="D2">
        <v>0</v>
      </c>
      <c r="E2">
        <v>19</v>
      </c>
      <c r="F2">
        <v>16</v>
      </c>
      <c r="G2">
        <v>15</v>
      </c>
      <c r="H2">
        <v>9</v>
      </c>
      <c r="I2">
        <v>5</v>
      </c>
      <c r="J2">
        <v>4</v>
      </c>
      <c r="K2">
        <v>8</v>
      </c>
      <c r="L2">
        <v>11</v>
      </c>
      <c r="M2">
        <v>3</v>
      </c>
      <c r="N2">
        <v>1</v>
      </c>
      <c r="O2">
        <v>4</v>
      </c>
      <c r="P2">
        <v>11</v>
      </c>
    </row>
    <row r="3" spans="1:16" x14ac:dyDescent="0.25">
      <c r="A3">
        <v>302.02339999999998</v>
      </c>
      <c r="B3" t="s">
        <v>16</v>
      </c>
      <c r="C3">
        <v>10</v>
      </c>
      <c r="D3">
        <v>0</v>
      </c>
      <c r="E3">
        <v>10</v>
      </c>
      <c r="F3">
        <v>9</v>
      </c>
      <c r="G3">
        <v>7</v>
      </c>
      <c r="H3">
        <v>7</v>
      </c>
      <c r="I3">
        <v>2</v>
      </c>
      <c r="J3">
        <v>1</v>
      </c>
      <c r="K3">
        <v>3</v>
      </c>
      <c r="L3">
        <v>7</v>
      </c>
      <c r="M3">
        <v>6</v>
      </c>
      <c r="N3">
        <v>0</v>
      </c>
      <c r="O3">
        <v>1</v>
      </c>
      <c r="P3">
        <v>3</v>
      </c>
    </row>
    <row r="4" spans="1:16" x14ac:dyDescent="0.25">
      <c r="A4">
        <v>927.58820000000003</v>
      </c>
      <c r="B4" t="s">
        <v>16</v>
      </c>
      <c r="C4">
        <v>55</v>
      </c>
      <c r="D4">
        <v>26</v>
      </c>
      <c r="E4">
        <v>55</v>
      </c>
      <c r="F4">
        <v>51</v>
      </c>
      <c r="G4">
        <v>39</v>
      </c>
      <c r="H4">
        <v>35</v>
      </c>
      <c r="I4">
        <v>24</v>
      </c>
      <c r="J4">
        <v>19</v>
      </c>
      <c r="K4">
        <v>20</v>
      </c>
      <c r="L4">
        <v>35</v>
      </c>
      <c r="M4">
        <v>2</v>
      </c>
      <c r="N4">
        <v>0</v>
      </c>
      <c r="O4">
        <v>18</v>
      </c>
      <c r="P4">
        <v>9</v>
      </c>
    </row>
    <row r="5" spans="1:16" x14ac:dyDescent="0.25">
      <c r="A5">
        <v>606.30690000000004</v>
      </c>
      <c r="B5" t="s">
        <v>16</v>
      </c>
      <c r="C5">
        <v>22</v>
      </c>
      <c r="D5">
        <v>1</v>
      </c>
      <c r="E5">
        <v>22</v>
      </c>
      <c r="F5">
        <v>20</v>
      </c>
      <c r="G5">
        <v>19</v>
      </c>
      <c r="H5">
        <v>12</v>
      </c>
      <c r="I5">
        <v>7</v>
      </c>
      <c r="J5">
        <v>4</v>
      </c>
      <c r="K5">
        <v>11</v>
      </c>
      <c r="L5">
        <v>11</v>
      </c>
      <c r="M5">
        <v>6</v>
      </c>
      <c r="N5">
        <v>1</v>
      </c>
      <c r="O5">
        <v>4</v>
      </c>
      <c r="P5">
        <v>10</v>
      </c>
    </row>
    <row r="6" spans="1:16" x14ac:dyDescent="0.25">
      <c r="A6">
        <v>602.8338</v>
      </c>
      <c r="B6" t="s">
        <v>16</v>
      </c>
      <c r="C6">
        <v>16</v>
      </c>
      <c r="D6">
        <v>0</v>
      </c>
      <c r="E6">
        <v>16</v>
      </c>
      <c r="F6">
        <v>14</v>
      </c>
      <c r="G6">
        <v>13</v>
      </c>
      <c r="H6">
        <v>11</v>
      </c>
      <c r="I6">
        <v>8</v>
      </c>
      <c r="J6">
        <v>7</v>
      </c>
      <c r="K6">
        <v>9</v>
      </c>
      <c r="L6">
        <v>7</v>
      </c>
      <c r="M6">
        <v>5</v>
      </c>
      <c r="N6">
        <v>0</v>
      </c>
      <c r="O6">
        <v>7</v>
      </c>
      <c r="P6">
        <v>4</v>
      </c>
    </row>
    <row r="7" spans="1:16" x14ac:dyDescent="0.25">
      <c r="A7">
        <v>467.0446</v>
      </c>
      <c r="B7" t="s">
        <v>16</v>
      </c>
      <c r="C7">
        <v>13</v>
      </c>
      <c r="D7">
        <v>0</v>
      </c>
      <c r="E7">
        <v>13</v>
      </c>
      <c r="F7">
        <v>11</v>
      </c>
      <c r="G7">
        <v>10</v>
      </c>
      <c r="H7">
        <v>9</v>
      </c>
      <c r="I7">
        <v>5</v>
      </c>
      <c r="J7">
        <v>4</v>
      </c>
      <c r="K7">
        <v>3</v>
      </c>
      <c r="L7">
        <v>10</v>
      </c>
      <c r="M7">
        <v>2</v>
      </c>
      <c r="N7">
        <v>0</v>
      </c>
      <c r="O7">
        <v>4</v>
      </c>
      <c r="P7">
        <v>7</v>
      </c>
    </row>
    <row r="8" spans="1:16" x14ac:dyDescent="0.25">
      <c r="A8">
        <v>310.22669999999999</v>
      </c>
      <c r="B8" t="s">
        <v>16</v>
      </c>
      <c r="C8">
        <v>13</v>
      </c>
      <c r="D8">
        <v>0</v>
      </c>
      <c r="E8">
        <v>13</v>
      </c>
      <c r="F8">
        <v>10</v>
      </c>
      <c r="G8">
        <v>9</v>
      </c>
      <c r="H8">
        <v>5</v>
      </c>
      <c r="I8">
        <v>1</v>
      </c>
      <c r="J8">
        <v>1</v>
      </c>
      <c r="K8">
        <v>4</v>
      </c>
      <c r="L8">
        <v>9</v>
      </c>
      <c r="M8">
        <v>6</v>
      </c>
      <c r="N8">
        <v>1</v>
      </c>
      <c r="O8">
        <v>0</v>
      </c>
      <c r="P8">
        <v>6</v>
      </c>
    </row>
    <row r="9" spans="1:16" x14ac:dyDescent="0.25">
      <c r="A9">
        <v>401.1662</v>
      </c>
      <c r="B9" t="s">
        <v>16</v>
      </c>
      <c r="C9">
        <v>13</v>
      </c>
      <c r="D9">
        <v>0</v>
      </c>
      <c r="E9">
        <v>13</v>
      </c>
      <c r="F9">
        <v>12</v>
      </c>
      <c r="G9">
        <v>11</v>
      </c>
      <c r="H9">
        <v>9</v>
      </c>
      <c r="I9">
        <v>5</v>
      </c>
      <c r="J9">
        <v>3</v>
      </c>
      <c r="K9">
        <v>9</v>
      </c>
      <c r="L9">
        <v>4</v>
      </c>
      <c r="M9">
        <v>3</v>
      </c>
      <c r="N9">
        <v>2</v>
      </c>
      <c r="O9">
        <v>3</v>
      </c>
      <c r="P9">
        <v>5</v>
      </c>
    </row>
    <row r="10" spans="1:16" x14ac:dyDescent="0.25">
      <c r="A10">
        <v>331.20159999999998</v>
      </c>
      <c r="B10" t="s">
        <v>16</v>
      </c>
      <c r="C10">
        <v>10</v>
      </c>
      <c r="D10">
        <v>0</v>
      </c>
      <c r="E10">
        <v>10</v>
      </c>
      <c r="F10">
        <v>8</v>
      </c>
      <c r="G10">
        <v>7</v>
      </c>
      <c r="H10">
        <v>7</v>
      </c>
      <c r="I10">
        <v>3</v>
      </c>
      <c r="J10">
        <v>2</v>
      </c>
      <c r="K10">
        <v>7</v>
      </c>
      <c r="L10">
        <v>3</v>
      </c>
      <c r="M10">
        <v>2</v>
      </c>
      <c r="N10">
        <v>0</v>
      </c>
      <c r="O10">
        <v>1</v>
      </c>
      <c r="P10">
        <v>7</v>
      </c>
    </row>
    <row r="11" spans="1:16" x14ac:dyDescent="0.25">
      <c r="A11">
        <v>351.26940000000002</v>
      </c>
      <c r="B11" t="s">
        <v>16</v>
      </c>
      <c r="C11">
        <v>16</v>
      </c>
      <c r="D11">
        <v>0</v>
      </c>
      <c r="E11">
        <v>16</v>
      </c>
      <c r="F11">
        <v>14</v>
      </c>
      <c r="G11">
        <v>14</v>
      </c>
      <c r="H11">
        <v>7</v>
      </c>
      <c r="I11">
        <v>4</v>
      </c>
      <c r="J11">
        <v>2</v>
      </c>
      <c r="K11">
        <v>5</v>
      </c>
      <c r="L11">
        <v>11</v>
      </c>
      <c r="M11">
        <v>5</v>
      </c>
      <c r="N11">
        <v>0</v>
      </c>
      <c r="O11">
        <v>2</v>
      </c>
      <c r="P11">
        <v>9</v>
      </c>
    </row>
    <row r="18" spans="1:21" x14ac:dyDescent="0.25">
      <c r="B18" s="35" t="s">
        <v>22</v>
      </c>
      <c r="C18" s="36"/>
      <c r="D18" s="37"/>
      <c r="E18" s="38" t="s">
        <v>23</v>
      </c>
      <c r="F18" s="39"/>
      <c r="G18" s="39"/>
      <c r="H18" s="39"/>
      <c r="I18" s="39"/>
      <c r="J18" s="40"/>
      <c r="K18" s="38" t="s">
        <v>24</v>
      </c>
      <c r="L18" s="40"/>
      <c r="M18" s="38" t="s">
        <v>25</v>
      </c>
      <c r="N18" s="39"/>
      <c r="O18" s="39"/>
      <c r="P18" s="40"/>
      <c r="Q18" s="41" t="s">
        <v>26</v>
      </c>
      <c r="S18" s="34" t="s">
        <v>27</v>
      </c>
      <c r="T18" s="34"/>
      <c r="U18" s="34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2"/>
      <c r="S19" s="34"/>
      <c r="T19" s="34"/>
      <c r="U19" s="34"/>
    </row>
    <row r="20" spans="1:21" x14ac:dyDescent="0.25">
      <c r="A20" s="5" t="s">
        <v>43</v>
      </c>
      <c r="B20" s="6">
        <f>COUNT(A2:A16)</f>
        <v>10</v>
      </c>
      <c r="C20" s="6">
        <f>SUM(C2:C16)</f>
        <v>187</v>
      </c>
      <c r="D20" s="7">
        <f>C20-COUNT(A2:A16)*6</f>
        <v>127</v>
      </c>
      <c r="E20" s="8">
        <f t="shared" ref="E20:J20" si="0">SUM(E2:E16)</f>
        <v>187</v>
      </c>
      <c r="F20" s="6">
        <f t="shared" si="0"/>
        <v>165</v>
      </c>
      <c r="G20" s="6">
        <f t="shared" si="0"/>
        <v>144</v>
      </c>
      <c r="H20" s="6">
        <f t="shared" si="0"/>
        <v>111</v>
      </c>
      <c r="I20" s="6">
        <f t="shared" si="0"/>
        <v>64</v>
      </c>
      <c r="J20" s="9">
        <f t="shared" si="0"/>
        <v>47</v>
      </c>
      <c r="K20" s="8">
        <f>SUM($K$2:$K$16)</f>
        <v>79</v>
      </c>
      <c r="L20" s="9">
        <f>SUM($L$2:$L$16)</f>
        <v>108</v>
      </c>
      <c r="M20" s="8">
        <f>SUM(M2:M16)</f>
        <v>40</v>
      </c>
      <c r="N20" s="6">
        <f>SUM(N2:N16)</f>
        <v>5</v>
      </c>
      <c r="O20" s="6">
        <f>SUM(O2:O16)</f>
        <v>44</v>
      </c>
      <c r="P20" s="9">
        <f>SUM(P2:P16)</f>
        <v>71</v>
      </c>
      <c r="Q20" s="10">
        <f>SUM(M20:P20)</f>
        <v>160</v>
      </c>
      <c r="S20" s="34"/>
      <c r="T20" s="34"/>
      <c r="U20" s="34"/>
    </row>
    <row r="21" spans="1:21" x14ac:dyDescent="0.25">
      <c r="A21" s="11" t="s">
        <v>44</v>
      </c>
      <c r="B21" s="6">
        <f>COUNTIF(D2:D16,"=0")</f>
        <v>8</v>
      </c>
      <c r="C21" s="6">
        <f>SUMIFS(C2:C16,D2:D16,"=0")</f>
        <v>110</v>
      </c>
      <c r="D21" s="12">
        <f>SUMIFS(C2:C16,D2:D16,"=0") - COUNTIFS(D2:D16,"=0")*6</f>
        <v>62</v>
      </c>
      <c r="E21" s="8">
        <f t="shared" ref="E21:J21" si="1">SUMIFS(E2:E16,$D$2:$D$16,"=0")</f>
        <v>110</v>
      </c>
      <c r="F21" s="6">
        <f t="shared" si="1"/>
        <v>94</v>
      </c>
      <c r="G21" s="6">
        <f t="shared" si="1"/>
        <v>86</v>
      </c>
      <c r="H21" s="6">
        <f t="shared" si="1"/>
        <v>64</v>
      </c>
      <c r="I21" s="6">
        <f t="shared" si="1"/>
        <v>33</v>
      </c>
      <c r="J21" s="9">
        <f t="shared" si="1"/>
        <v>24</v>
      </c>
      <c r="K21" s="8">
        <f>SUMIFS($K$2:$K$16,$D$2:$D$16,"=0")</f>
        <v>48</v>
      </c>
      <c r="L21" s="9">
        <f>SUMIFS($L$2:$L$16,$D$2:$D$16,"=0")</f>
        <v>62</v>
      </c>
      <c r="M21" s="8">
        <f>SUMIFS(M2:M16,$D$2:$D$16,"=0")</f>
        <v>32</v>
      </c>
      <c r="N21" s="6">
        <f>SUMIFS(N2:N16,$D$2:$D$16,"=0")</f>
        <v>4</v>
      </c>
      <c r="O21" s="6">
        <f>SUMIFS(O2:O16,$D$2:$D$16,"=0")</f>
        <v>22</v>
      </c>
      <c r="P21" s="9">
        <f>SUMIFS(P2:P16,$D$2:$D$16,"=0")</f>
        <v>52</v>
      </c>
      <c r="Q21" s="10">
        <f t="shared" ref="Q21:Q22" si="2">SUM(M21:P21)</f>
        <v>110</v>
      </c>
      <c r="S21" s="34"/>
      <c r="T21" s="34"/>
      <c r="U21" s="34"/>
    </row>
    <row r="22" spans="1:21" x14ac:dyDescent="0.25">
      <c r="A22" s="4" t="s">
        <v>45</v>
      </c>
      <c r="B22" s="13">
        <f>COUNTIF(D2:D16,"&gt;0")</f>
        <v>2</v>
      </c>
      <c r="C22" s="13">
        <f>SUMIFS(C2:C16,D2:D16,"&gt;0")</f>
        <v>77</v>
      </c>
      <c r="D22" s="14">
        <f>SUMIFS(C2:C16,D2:D16,"=0") - COUNTIFS(D2:D16,"&gt;0")*6</f>
        <v>98</v>
      </c>
      <c r="E22" s="15">
        <f t="shared" ref="E22:J22" si="3">SUMIFS(E2:E16,$D$2:$D$16,"&gt;0")</f>
        <v>77</v>
      </c>
      <c r="F22" s="13">
        <f t="shared" si="3"/>
        <v>71</v>
      </c>
      <c r="G22" s="13">
        <f t="shared" si="3"/>
        <v>58</v>
      </c>
      <c r="H22" s="13">
        <f t="shared" si="3"/>
        <v>47</v>
      </c>
      <c r="I22" s="13">
        <f t="shared" si="3"/>
        <v>31</v>
      </c>
      <c r="J22" s="16">
        <f t="shared" si="3"/>
        <v>23</v>
      </c>
      <c r="K22" s="15">
        <f>SUMIFS($K$2:$K$16,$D$2:$D$16,"&gt;0")</f>
        <v>31</v>
      </c>
      <c r="L22" s="16">
        <f>SUMIFS($L$2:$L$16,$D$2:$D$16,"&gt;0")</f>
        <v>46</v>
      </c>
      <c r="M22" s="15">
        <f>SUMIFS(M2:M16,$D$2:$D$16,"&gt;0")</f>
        <v>8</v>
      </c>
      <c r="N22" s="13">
        <f>SUMIFS(N2:N16,$D$2:$D$16,"&gt;0")</f>
        <v>1</v>
      </c>
      <c r="O22" s="13">
        <f>SUMIFS(O2:O16,$D$2:$D$16,"&gt;0")</f>
        <v>22</v>
      </c>
      <c r="P22" s="16">
        <f>SUMIFS(P2:P16,$D$2:$D$16,"&gt;0")</f>
        <v>19</v>
      </c>
      <c r="Q22" s="17">
        <f t="shared" si="2"/>
        <v>50</v>
      </c>
      <c r="S22" s="34"/>
      <c r="T22" s="34"/>
      <c r="U22" s="34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>
        <f>IF(OR($B21 = 0,$B22=0), "-",F20/$C$20)</f>
        <v>0.88235294117647056</v>
      </c>
      <c r="G23" s="19">
        <f>IF(OR($B21 = 0,$B22=0), "-",G20/$C$20)</f>
        <v>0.77005347593582885</v>
      </c>
      <c r="H23" s="19">
        <f>IF(OR($B21 = 0,$B22=0), "-",H20/$C$20)</f>
        <v>0.5935828877005348</v>
      </c>
      <c r="I23" s="19">
        <f>IF(OR($B21 = 0,$B22=0), "-",I20/$C$20)</f>
        <v>0.34224598930481281</v>
      </c>
      <c r="J23" s="19">
        <f>IF(OR($B21 = 0,$B22=0), "-",J20/$C$20)</f>
        <v>0.25133689839572193</v>
      </c>
      <c r="K23" s="21">
        <f>IF(OR($B21=0,$B22=0),"-",K20/$C20)</f>
        <v>0.42245989304812837</v>
      </c>
      <c r="L23" s="22">
        <f>IF(OR($B21=0,$B22=0),"-",L20/$C20)</f>
        <v>0.57754010695187163</v>
      </c>
      <c r="M23" s="21">
        <f>IF(OR($B21=0,$B22=0),"-",M20 / $Q$20)</f>
        <v>0.25</v>
      </c>
      <c r="N23" s="19">
        <f>IF(OR($B21=0,$B22=0),"-",N20 / $Q$20)</f>
        <v>3.125E-2</v>
      </c>
      <c r="O23" s="19">
        <f>IF(OR($B21=0,$B22=0),"-",O20 / $Q$20)</f>
        <v>0.27500000000000002</v>
      </c>
      <c r="P23" s="22">
        <f>IF(OR($B21=0,$B22=0),"-",P20 / $Q$20)</f>
        <v>0.44374999999999998</v>
      </c>
      <c r="Q23" s="23">
        <f>IF(OR(B21=0,B22=0),"-",Q20/C20)</f>
        <v>0.85561497326203206</v>
      </c>
      <c r="S23" s="34"/>
      <c r="T23" s="34"/>
      <c r="U23" s="34"/>
    </row>
    <row r="24" spans="1:21" x14ac:dyDescent="0.25">
      <c r="A24" s="11" t="s">
        <v>44</v>
      </c>
      <c r="B24" s="18">
        <f>B21/B20</f>
        <v>0.8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0.8545454545454545</v>
      </c>
      <c r="G24" s="18">
        <f t="shared" si="4"/>
        <v>0.78181818181818186</v>
      </c>
      <c r="H24" s="18">
        <f t="shared" si="4"/>
        <v>0.58181818181818179</v>
      </c>
      <c r="I24" s="18">
        <f t="shared" si="4"/>
        <v>0.3</v>
      </c>
      <c r="J24" s="18">
        <f t="shared" si="4"/>
        <v>0.21818181818181817</v>
      </c>
      <c r="K24" s="24">
        <f>IF($B21 = 0, "-", K21/$C21)</f>
        <v>0.43636363636363634</v>
      </c>
      <c r="L24" s="25">
        <f>IF($B21 = 0, "-", L21/$C21)</f>
        <v>0.5636363636363636</v>
      </c>
      <c r="M24" s="24">
        <f>IF($B21=0, "-",M21 / $Q21)</f>
        <v>0.29090909090909089</v>
      </c>
      <c r="N24" s="18">
        <f>IF($B21=0, "-",N21 / $Q21)</f>
        <v>3.6363636363636362E-2</v>
      </c>
      <c r="O24" s="18">
        <f>IF($B21=0, "-",O21 / $Q21)</f>
        <v>0.2</v>
      </c>
      <c r="P24" s="25">
        <f>IF($B21=0, "-",P21 / $Q21)</f>
        <v>0.47272727272727272</v>
      </c>
      <c r="Q24" s="23">
        <f>IF(B21=0,"-",Q21/C21)</f>
        <v>1</v>
      </c>
      <c r="S24" s="34"/>
      <c r="T24" s="34"/>
      <c r="U24" s="34"/>
    </row>
    <row r="25" spans="1:21" x14ac:dyDescent="0.25">
      <c r="A25" s="4" t="s">
        <v>45</v>
      </c>
      <c r="B25" s="26">
        <f>IF(B22 = 0, "-",B22/B20)</f>
        <v>0.2</v>
      </c>
      <c r="C25" s="26" t="s">
        <v>46</v>
      </c>
      <c r="D25" s="16" t="s">
        <v>46</v>
      </c>
      <c r="E25" s="26" t="s">
        <v>46</v>
      </c>
      <c r="F25" s="26">
        <f t="shared" si="4"/>
        <v>0.92207792207792205</v>
      </c>
      <c r="G25" s="26">
        <f t="shared" si="4"/>
        <v>0.75324675324675328</v>
      </c>
      <c r="H25" s="26">
        <f t="shared" si="4"/>
        <v>0.61038961038961037</v>
      </c>
      <c r="I25" s="26">
        <f t="shared" si="4"/>
        <v>0.40259740259740262</v>
      </c>
      <c r="J25" s="26">
        <f t="shared" si="4"/>
        <v>0.29870129870129869</v>
      </c>
      <c r="K25" s="27">
        <f>IF($B22 = 0, "-", K22/$C22)</f>
        <v>0.40259740259740262</v>
      </c>
      <c r="L25" s="28">
        <f>IF($B22 = 0, "-", L22/$C22)</f>
        <v>0.59740259740259738</v>
      </c>
      <c r="M25" s="27">
        <f>IF($B22 = 0, "-", M22 / $Q22)</f>
        <v>0.16</v>
      </c>
      <c r="N25" s="26">
        <f>IF($B22 = 0, "-", N22 / $Q22)</f>
        <v>0.02</v>
      </c>
      <c r="O25" s="26">
        <f>IF($B22 = 0, "-", O22 / $Q22)</f>
        <v>0.44</v>
      </c>
      <c r="P25" s="28">
        <f>IF($B22 = 0, "-", P22 / $Q22)</f>
        <v>0.38</v>
      </c>
      <c r="Q25" s="29">
        <f>IF($B22 = 0, "-", Q22 / $C22)</f>
        <v>0.64935064935064934</v>
      </c>
      <c r="S25" s="34"/>
      <c r="T25" s="34"/>
      <c r="U25" s="34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5"/>
  <sheetViews>
    <sheetView topLeftCell="E1" zoomScale="130" zoomScaleNormal="130" workbookViewId="0">
      <selection activeCell="P21" sqref="P21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495.02030000000002</v>
      </c>
      <c r="B2" t="s">
        <v>17</v>
      </c>
      <c r="C2">
        <v>10</v>
      </c>
      <c r="D2">
        <v>0</v>
      </c>
      <c r="E2">
        <v>10</v>
      </c>
      <c r="F2">
        <v>8</v>
      </c>
      <c r="G2">
        <v>8</v>
      </c>
      <c r="H2">
        <v>5</v>
      </c>
      <c r="I2">
        <v>5</v>
      </c>
      <c r="J2">
        <v>3</v>
      </c>
      <c r="K2">
        <v>4</v>
      </c>
      <c r="L2">
        <v>6</v>
      </c>
      <c r="M2">
        <v>2</v>
      </c>
      <c r="N2">
        <v>0</v>
      </c>
      <c r="O2">
        <v>3</v>
      </c>
      <c r="P2">
        <v>5</v>
      </c>
    </row>
    <row r="3" spans="1:16" x14ac:dyDescent="0.25">
      <c r="A3">
        <v>760.31579999999997</v>
      </c>
      <c r="B3" t="s">
        <v>17</v>
      </c>
      <c r="C3">
        <v>11</v>
      </c>
      <c r="D3">
        <v>0</v>
      </c>
      <c r="E3">
        <v>11</v>
      </c>
      <c r="F3">
        <v>8</v>
      </c>
      <c r="G3">
        <v>8</v>
      </c>
      <c r="H3">
        <v>6</v>
      </c>
      <c r="I3">
        <v>4</v>
      </c>
      <c r="J3">
        <v>4</v>
      </c>
      <c r="K3">
        <v>7</v>
      </c>
      <c r="L3">
        <v>4</v>
      </c>
      <c r="M3">
        <v>0</v>
      </c>
      <c r="N3">
        <v>0</v>
      </c>
      <c r="O3">
        <v>4</v>
      </c>
      <c r="P3">
        <v>7</v>
      </c>
    </row>
    <row r="4" spans="1:16" x14ac:dyDescent="0.25">
      <c r="A4">
        <v>492.01949999999999</v>
      </c>
      <c r="B4" t="s">
        <v>17</v>
      </c>
      <c r="C4">
        <v>10</v>
      </c>
      <c r="D4">
        <v>0</v>
      </c>
      <c r="E4">
        <v>10</v>
      </c>
      <c r="F4">
        <v>7</v>
      </c>
      <c r="G4">
        <v>6</v>
      </c>
      <c r="H4">
        <v>2</v>
      </c>
      <c r="I4">
        <v>2</v>
      </c>
      <c r="J4">
        <v>2</v>
      </c>
      <c r="K4">
        <v>5</v>
      </c>
      <c r="L4">
        <v>5</v>
      </c>
      <c r="M4">
        <v>2</v>
      </c>
      <c r="N4">
        <v>0</v>
      </c>
      <c r="O4">
        <v>2</v>
      </c>
      <c r="P4">
        <v>6</v>
      </c>
    </row>
    <row r="5" spans="1:16" x14ac:dyDescent="0.25">
      <c r="A5">
        <v>490.01710000000003</v>
      </c>
      <c r="B5" t="s">
        <v>17</v>
      </c>
      <c r="C5">
        <v>10</v>
      </c>
      <c r="D5">
        <v>0</v>
      </c>
      <c r="E5">
        <v>10</v>
      </c>
      <c r="F5">
        <v>8</v>
      </c>
      <c r="G5">
        <v>8</v>
      </c>
      <c r="H5">
        <v>4</v>
      </c>
      <c r="I5">
        <v>3</v>
      </c>
      <c r="J5">
        <v>1</v>
      </c>
      <c r="K5">
        <v>4</v>
      </c>
      <c r="L5">
        <v>6</v>
      </c>
      <c r="M5">
        <v>2</v>
      </c>
      <c r="N5">
        <v>1</v>
      </c>
      <c r="O5">
        <v>1</v>
      </c>
      <c r="P5">
        <v>6</v>
      </c>
    </row>
    <row r="6" spans="1:16" x14ac:dyDescent="0.25">
      <c r="A6">
        <v>627.08140000000003</v>
      </c>
      <c r="B6" t="s">
        <v>17</v>
      </c>
      <c r="C6">
        <v>12</v>
      </c>
      <c r="D6">
        <v>0</v>
      </c>
      <c r="E6">
        <v>12</v>
      </c>
      <c r="F6">
        <v>12</v>
      </c>
      <c r="G6">
        <v>10</v>
      </c>
      <c r="H6">
        <v>8</v>
      </c>
      <c r="I6">
        <v>8</v>
      </c>
      <c r="J6">
        <v>8</v>
      </c>
      <c r="K6">
        <v>3</v>
      </c>
      <c r="L6">
        <v>9</v>
      </c>
      <c r="M6">
        <v>4</v>
      </c>
      <c r="N6">
        <v>0</v>
      </c>
      <c r="O6">
        <v>8</v>
      </c>
      <c r="P6">
        <v>0</v>
      </c>
    </row>
    <row r="7" spans="1:16" x14ac:dyDescent="0.25">
      <c r="A7">
        <v>751.40589999999997</v>
      </c>
      <c r="B7" t="s">
        <v>17</v>
      </c>
      <c r="C7">
        <v>11</v>
      </c>
      <c r="D7">
        <v>1</v>
      </c>
      <c r="E7">
        <v>11</v>
      </c>
      <c r="F7">
        <v>8</v>
      </c>
      <c r="G7">
        <v>8</v>
      </c>
      <c r="H7">
        <v>6</v>
      </c>
      <c r="I7">
        <v>5</v>
      </c>
      <c r="J7">
        <v>3</v>
      </c>
      <c r="K7">
        <v>6</v>
      </c>
      <c r="L7">
        <v>5</v>
      </c>
      <c r="M7">
        <v>1</v>
      </c>
      <c r="N7">
        <v>0</v>
      </c>
      <c r="O7">
        <v>3</v>
      </c>
      <c r="P7">
        <v>6</v>
      </c>
    </row>
    <row r="8" spans="1:16" x14ac:dyDescent="0.25">
      <c r="A8">
        <v>647.4402</v>
      </c>
      <c r="B8" t="s">
        <v>17</v>
      </c>
      <c r="C8">
        <v>13</v>
      </c>
      <c r="D8">
        <v>0</v>
      </c>
      <c r="E8">
        <v>13</v>
      </c>
      <c r="F8">
        <v>12</v>
      </c>
      <c r="G8">
        <v>10</v>
      </c>
      <c r="H8">
        <v>5</v>
      </c>
      <c r="I8">
        <v>4</v>
      </c>
      <c r="J8">
        <v>3</v>
      </c>
      <c r="K8">
        <v>7</v>
      </c>
      <c r="L8">
        <v>6</v>
      </c>
      <c r="M8">
        <v>3</v>
      </c>
      <c r="N8">
        <v>0</v>
      </c>
      <c r="O8">
        <v>3</v>
      </c>
      <c r="P8">
        <v>7</v>
      </c>
    </row>
    <row r="9" spans="1:16" x14ac:dyDescent="0.25">
      <c r="A9">
        <v>764.67880000000002</v>
      </c>
      <c r="B9" t="s">
        <v>17</v>
      </c>
      <c r="C9">
        <v>11</v>
      </c>
      <c r="D9">
        <v>0</v>
      </c>
      <c r="E9">
        <v>11</v>
      </c>
      <c r="F9">
        <v>8</v>
      </c>
      <c r="G9">
        <v>7</v>
      </c>
      <c r="H9">
        <v>4</v>
      </c>
      <c r="I9">
        <v>4</v>
      </c>
      <c r="J9">
        <v>4</v>
      </c>
      <c r="K9">
        <v>6</v>
      </c>
      <c r="L9">
        <v>5</v>
      </c>
      <c r="M9">
        <v>2</v>
      </c>
      <c r="N9">
        <v>0</v>
      </c>
      <c r="O9">
        <v>4</v>
      </c>
      <c r="P9">
        <v>5</v>
      </c>
    </row>
    <row r="10" spans="1:16" x14ac:dyDescent="0.25">
      <c r="A10">
        <v>838.86900000000003</v>
      </c>
      <c r="B10" t="s">
        <v>17</v>
      </c>
      <c r="C10">
        <v>12</v>
      </c>
      <c r="D10">
        <v>0</v>
      </c>
      <c r="E10">
        <v>12</v>
      </c>
      <c r="F10">
        <v>10</v>
      </c>
      <c r="G10">
        <v>9</v>
      </c>
      <c r="H10">
        <v>5</v>
      </c>
      <c r="I10">
        <v>5</v>
      </c>
      <c r="J10">
        <v>4</v>
      </c>
      <c r="K10">
        <v>6</v>
      </c>
      <c r="L10">
        <v>6</v>
      </c>
      <c r="M10">
        <v>3</v>
      </c>
      <c r="N10">
        <v>0</v>
      </c>
      <c r="O10">
        <v>4</v>
      </c>
      <c r="P10">
        <v>5</v>
      </c>
    </row>
    <row r="11" spans="1:16" x14ac:dyDescent="0.25">
      <c r="A11">
        <v>797.58669999999995</v>
      </c>
      <c r="B11" t="s">
        <v>17</v>
      </c>
      <c r="C11">
        <v>12</v>
      </c>
      <c r="D11">
        <v>1</v>
      </c>
      <c r="E11">
        <v>12</v>
      </c>
      <c r="F11">
        <v>10</v>
      </c>
      <c r="G11">
        <v>7</v>
      </c>
      <c r="H11">
        <v>6</v>
      </c>
      <c r="I11">
        <v>5</v>
      </c>
      <c r="J11">
        <v>3</v>
      </c>
      <c r="K11">
        <v>1</v>
      </c>
      <c r="L11">
        <v>6</v>
      </c>
      <c r="M11">
        <v>1</v>
      </c>
      <c r="N11">
        <v>0</v>
      </c>
      <c r="O11">
        <v>3</v>
      </c>
      <c r="P11">
        <v>7</v>
      </c>
    </row>
    <row r="18" spans="1:21" x14ac:dyDescent="0.25">
      <c r="B18" s="35" t="s">
        <v>22</v>
      </c>
      <c r="C18" s="36"/>
      <c r="D18" s="37"/>
      <c r="E18" s="38" t="s">
        <v>23</v>
      </c>
      <c r="F18" s="39"/>
      <c r="G18" s="39"/>
      <c r="H18" s="39"/>
      <c r="I18" s="39"/>
      <c r="J18" s="40"/>
      <c r="K18" s="38" t="s">
        <v>24</v>
      </c>
      <c r="L18" s="40"/>
      <c r="M18" s="38" t="s">
        <v>25</v>
      </c>
      <c r="N18" s="39"/>
      <c r="O18" s="39"/>
      <c r="P18" s="40"/>
      <c r="Q18" s="41" t="s">
        <v>26</v>
      </c>
      <c r="S18" s="34" t="s">
        <v>27</v>
      </c>
      <c r="T18" s="34"/>
      <c r="U18" s="34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2"/>
      <c r="S19" s="34"/>
      <c r="T19" s="34"/>
      <c r="U19" s="34"/>
    </row>
    <row r="20" spans="1:21" x14ac:dyDescent="0.25">
      <c r="A20" s="5" t="s">
        <v>43</v>
      </c>
      <c r="B20" s="6">
        <f>COUNT(A2:A16)</f>
        <v>10</v>
      </c>
      <c r="C20" s="6">
        <f>SUM(C2:C16)</f>
        <v>112</v>
      </c>
      <c r="D20" s="7">
        <f>C20-COUNT(A2:A16)*6</f>
        <v>52</v>
      </c>
      <c r="E20" s="8">
        <f t="shared" ref="E20:J20" si="0">SUM(E2:E16)</f>
        <v>112</v>
      </c>
      <c r="F20" s="6">
        <f t="shared" si="0"/>
        <v>91</v>
      </c>
      <c r="G20" s="6">
        <f t="shared" si="0"/>
        <v>81</v>
      </c>
      <c r="H20" s="6">
        <f t="shared" si="0"/>
        <v>51</v>
      </c>
      <c r="I20" s="6">
        <f t="shared" si="0"/>
        <v>45</v>
      </c>
      <c r="J20" s="9">
        <f t="shared" si="0"/>
        <v>35</v>
      </c>
      <c r="K20" s="8">
        <f>SUM($K$2:$K$16)</f>
        <v>49</v>
      </c>
      <c r="L20" s="9">
        <f>SUM($L$2:$L$16)</f>
        <v>58</v>
      </c>
      <c r="M20" s="8">
        <f>SUM(M2:M16)</f>
        <v>20</v>
      </c>
      <c r="N20" s="6">
        <f>SUM(N2:N16)</f>
        <v>1</v>
      </c>
      <c r="O20" s="6">
        <f>SUM(O2:O16)</f>
        <v>35</v>
      </c>
      <c r="P20" s="9">
        <f>SUM(P2:P16)</f>
        <v>54</v>
      </c>
      <c r="Q20" s="10">
        <f>SUM(M20:P20)</f>
        <v>110</v>
      </c>
      <c r="S20" s="34"/>
      <c r="T20" s="34"/>
      <c r="U20" s="34"/>
    </row>
    <row r="21" spans="1:21" x14ac:dyDescent="0.25">
      <c r="A21" s="11" t="s">
        <v>44</v>
      </c>
      <c r="B21" s="6">
        <f>COUNTIF(D2:D16,"=0")</f>
        <v>8</v>
      </c>
      <c r="C21" s="6">
        <f>SUMIFS(C2:C16,D2:D16,"=0")</f>
        <v>89</v>
      </c>
      <c r="D21" s="12">
        <f>SUMIFS(C2:C16,D2:D16,"=0") - COUNTIFS(D2:D16,"=0")*6</f>
        <v>41</v>
      </c>
      <c r="E21" s="8">
        <f t="shared" ref="E21:J21" si="1">SUMIFS(E2:E16,$D$2:$D$16,"=0")</f>
        <v>89</v>
      </c>
      <c r="F21" s="6">
        <f t="shared" si="1"/>
        <v>73</v>
      </c>
      <c r="G21" s="6">
        <f t="shared" si="1"/>
        <v>66</v>
      </c>
      <c r="H21" s="6">
        <f t="shared" si="1"/>
        <v>39</v>
      </c>
      <c r="I21" s="6">
        <f t="shared" si="1"/>
        <v>35</v>
      </c>
      <c r="J21" s="9">
        <f t="shared" si="1"/>
        <v>29</v>
      </c>
      <c r="K21" s="8">
        <f>SUMIFS($K$2:$K$16,$D$2:$D$16,"=0")</f>
        <v>42</v>
      </c>
      <c r="L21" s="9">
        <f>SUMIFS($L$2:$L$16,$D$2:$D$16,"=0")</f>
        <v>47</v>
      </c>
      <c r="M21" s="8">
        <f>SUMIFS(M2:M16,$D$2:$D$16,"=0")</f>
        <v>18</v>
      </c>
      <c r="N21" s="6">
        <f>SUMIFS(N2:N16,$D$2:$D$16,"=0")</f>
        <v>1</v>
      </c>
      <c r="O21" s="6">
        <f>SUMIFS(O2:O16,$D$2:$D$16,"=0")</f>
        <v>29</v>
      </c>
      <c r="P21" s="9">
        <f>SUMIFS(P2:P16,$D$2:$D$16,"=0")</f>
        <v>41</v>
      </c>
      <c r="Q21" s="10">
        <f t="shared" ref="Q21:Q22" si="2">SUM(M21:P21)</f>
        <v>89</v>
      </c>
      <c r="S21" s="34"/>
      <c r="T21" s="34"/>
      <c r="U21" s="34"/>
    </row>
    <row r="22" spans="1:21" x14ac:dyDescent="0.25">
      <c r="A22" s="4" t="s">
        <v>45</v>
      </c>
      <c r="B22" s="13">
        <f>COUNTIF(D2:D16,"&gt;0")</f>
        <v>2</v>
      </c>
      <c r="C22" s="13">
        <f>SUMIFS(C2:C16,D2:D16,"&gt;0")</f>
        <v>23</v>
      </c>
      <c r="D22" s="14">
        <f>SUMIFS(C2:C16,D2:D16,"=0") - COUNTIFS(D2:D16,"&gt;0")*6</f>
        <v>77</v>
      </c>
      <c r="E22" s="15">
        <f t="shared" ref="E22:J22" si="3">SUMIFS(E2:E16,$D$2:$D$16,"&gt;0")</f>
        <v>23</v>
      </c>
      <c r="F22" s="13">
        <f t="shared" si="3"/>
        <v>18</v>
      </c>
      <c r="G22" s="13">
        <f t="shared" si="3"/>
        <v>15</v>
      </c>
      <c r="H22" s="13">
        <f t="shared" si="3"/>
        <v>12</v>
      </c>
      <c r="I22" s="13">
        <f t="shared" si="3"/>
        <v>10</v>
      </c>
      <c r="J22" s="16">
        <f t="shared" si="3"/>
        <v>6</v>
      </c>
      <c r="K22" s="15">
        <f>SUMIFS($K$2:$K$16,$D$2:$D$16,"&gt;0")</f>
        <v>7</v>
      </c>
      <c r="L22" s="16">
        <f>SUMIFS($L$2:$L$16,$D$2:$D$16,"&gt;0")</f>
        <v>11</v>
      </c>
      <c r="M22" s="15">
        <f>SUMIFS(M2:M16,$D$2:$D$16,"&gt;0")</f>
        <v>2</v>
      </c>
      <c r="N22" s="13">
        <f>SUMIFS(N2:N16,$D$2:$D$16,"&gt;0")</f>
        <v>0</v>
      </c>
      <c r="O22" s="13">
        <f>SUMIFS(O2:O16,$D$2:$D$16,"&gt;0")</f>
        <v>6</v>
      </c>
      <c r="P22" s="16">
        <f>SUMIFS(P2:P16,$D$2:$D$16,"&gt;0")</f>
        <v>13</v>
      </c>
      <c r="Q22" s="17">
        <f t="shared" si="2"/>
        <v>21</v>
      </c>
      <c r="S22" s="34"/>
      <c r="T22" s="34"/>
      <c r="U22" s="34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>
        <f>IF(OR($B21 = 0,$B22=0), "-",F20/$C$20)</f>
        <v>0.8125</v>
      </c>
      <c r="G23" s="19">
        <f>IF(OR($B21 = 0,$B22=0), "-",G20/$C$20)</f>
        <v>0.7232142857142857</v>
      </c>
      <c r="H23" s="19">
        <f>IF(OR($B21 = 0,$B22=0), "-",H20/$C$20)</f>
        <v>0.45535714285714285</v>
      </c>
      <c r="I23" s="19">
        <f>IF(OR($B21 = 0,$B22=0), "-",I20/$C$20)</f>
        <v>0.4017857142857143</v>
      </c>
      <c r="J23" s="19">
        <f>IF(OR($B21 = 0,$B22=0), "-",J20/$C$20)</f>
        <v>0.3125</v>
      </c>
      <c r="K23" s="21">
        <f>IF(OR($B21=0,$B22=0),"-",K20/$C20)</f>
        <v>0.4375</v>
      </c>
      <c r="L23" s="22">
        <f>IF(OR($B21=0,$B22=0),"-",L20/$C20)</f>
        <v>0.5178571428571429</v>
      </c>
      <c r="M23" s="21">
        <f>IF(OR($B21=0,$B22=0),"-",M20 / $Q$20)</f>
        <v>0.18181818181818182</v>
      </c>
      <c r="N23" s="19">
        <f>IF(OR($B21=0,$B22=0),"-",N20 / $Q$20)</f>
        <v>9.0909090909090905E-3</v>
      </c>
      <c r="O23" s="19">
        <f>IF(OR($B21=0,$B22=0),"-",O20 / $Q$20)</f>
        <v>0.31818181818181818</v>
      </c>
      <c r="P23" s="22">
        <f>IF(OR($B21=0,$B22=0),"-",P20 / $Q$20)</f>
        <v>0.49090909090909091</v>
      </c>
      <c r="Q23" s="23">
        <f>IF(OR(B21=0,B22=0),"-",Q20/C20)</f>
        <v>0.9821428571428571</v>
      </c>
      <c r="S23" s="34"/>
      <c r="T23" s="34"/>
      <c r="U23" s="34"/>
    </row>
    <row r="24" spans="1:21" x14ac:dyDescent="0.25">
      <c r="A24" s="11" t="s">
        <v>44</v>
      </c>
      <c r="B24" s="18">
        <f>B21/B20</f>
        <v>0.8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0.8202247191011236</v>
      </c>
      <c r="G24" s="18">
        <f t="shared" si="4"/>
        <v>0.7415730337078652</v>
      </c>
      <c r="H24" s="18">
        <f t="shared" si="4"/>
        <v>0.43820224719101125</v>
      </c>
      <c r="I24" s="18">
        <f t="shared" si="4"/>
        <v>0.39325842696629215</v>
      </c>
      <c r="J24" s="18">
        <f t="shared" si="4"/>
        <v>0.3258426966292135</v>
      </c>
      <c r="K24" s="24">
        <f>IF($B21 = 0, "-", K21/$C21)</f>
        <v>0.47191011235955055</v>
      </c>
      <c r="L24" s="25">
        <f>IF($B21 = 0, "-", L21/$C21)</f>
        <v>0.5280898876404494</v>
      </c>
      <c r="M24" s="24">
        <f>IF($B21=0, "-",M21 / $Q21)</f>
        <v>0.20224719101123595</v>
      </c>
      <c r="N24" s="18">
        <f>IF($B21=0, "-",N21 / $Q21)</f>
        <v>1.1235955056179775E-2</v>
      </c>
      <c r="O24" s="18">
        <f>IF($B21=0, "-",O21 / $Q21)</f>
        <v>0.3258426966292135</v>
      </c>
      <c r="P24" s="25">
        <f>IF($B21=0, "-",P21 / $Q21)</f>
        <v>0.4606741573033708</v>
      </c>
      <c r="Q24" s="23">
        <f>IF(B21=0,"-",Q21/C21)</f>
        <v>1</v>
      </c>
      <c r="S24" s="34"/>
      <c r="T24" s="34"/>
      <c r="U24" s="34"/>
    </row>
    <row r="25" spans="1:21" x14ac:dyDescent="0.25">
      <c r="A25" s="4" t="s">
        <v>45</v>
      </c>
      <c r="B25" s="26">
        <f>IF(B22 = 0, "-",B22/B20)</f>
        <v>0.2</v>
      </c>
      <c r="C25" s="26" t="s">
        <v>46</v>
      </c>
      <c r="D25" s="16" t="s">
        <v>46</v>
      </c>
      <c r="E25" s="26" t="s">
        <v>46</v>
      </c>
      <c r="F25" s="26">
        <f t="shared" si="4"/>
        <v>0.78260869565217395</v>
      </c>
      <c r="G25" s="26">
        <f t="shared" si="4"/>
        <v>0.65217391304347827</v>
      </c>
      <c r="H25" s="26">
        <f t="shared" si="4"/>
        <v>0.52173913043478259</v>
      </c>
      <c r="I25" s="26">
        <f t="shared" si="4"/>
        <v>0.43478260869565216</v>
      </c>
      <c r="J25" s="26">
        <f t="shared" si="4"/>
        <v>0.2608695652173913</v>
      </c>
      <c r="K25" s="27">
        <f>IF($B22 = 0, "-", K22/$C22)</f>
        <v>0.30434782608695654</v>
      </c>
      <c r="L25" s="28">
        <f>IF($B22 = 0, "-", L22/$C22)</f>
        <v>0.47826086956521741</v>
      </c>
      <c r="M25" s="27">
        <f>IF($B22 = 0, "-", M22 / $Q22)</f>
        <v>9.5238095238095233E-2</v>
      </c>
      <c r="N25" s="26">
        <f>IF($B22 = 0, "-", N22 / $Q22)</f>
        <v>0</v>
      </c>
      <c r="O25" s="26">
        <f>IF($B22 = 0, "-", O22 / $Q22)</f>
        <v>0.2857142857142857</v>
      </c>
      <c r="P25" s="28">
        <f>IF($B22 = 0, "-", P22 / $Q22)</f>
        <v>0.61904761904761907</v>
      </c>
      <c r="Q25" s="29">
        <f>IF($B22 = 0, "-", Q22 / $C22)</f>
        <v>0.91304347826086951</v>
      </c>
      <c r="S25" s="34"/>
      <c r="T25" s="34"/>
      <c r="U25" s="34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5"/>
  <sheetViews>
    <sheetView topLeftCell="F1" zoomScale="130" zoomScaleNormal="130" workbookViewId="0">
      <selection activeCell="P21" sqref="P21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2.140625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415.0514</v>
      </c>
      <c r="B2" t="s">
        <v>18</v>
      </c>
      <c r="C2">
        <v>8</v>
      </c>
      <c r="D2">
        <v>0</v>
      </c>
      <c r="E2">
        <v>8</v>
      </c>
      <c r="F2">
        <v>8</v>
      </c>
      <c r="G2">
        <v>8</v>
      </c>
      <c r="H2">
        <v>6</v>
      </c>
      <c r="I2">
        <v>5</v>
      </c>
      <c r="J2">
        <v>3</v>
      </c>
      <c r="K2">
        <v>5</v>
      </c>
      <c r="L2">
        <v>3</v>
      </c>
      <c r="M2">
        <v>1</v>
      </c>
      <c r="N2">
        <v>3</v>
      </c>
      <c r="O2">
        <v>3</v>
      </c>
      <c r="P2">
        <v>1</v>
      </c>
    </row>
    <row r="3" spans="1:16" x14ac:dyDescent="0.25">
      <c r="A3">
        <v>464.09719999999999</v>
      </c>
      <c r="B3" t="s">
        <v>18</v>
      </c>
      <c r="C3">
        <v>7</v>
      </c>
      <c r="D3">
        <v>0</v>
      </c>
      <c r="E3">
        <v>7</v>
      </c>
      <c r="F3">
        <v>7</v>
      </c>
      <c r="G3">
        <v>7</v>
      </c>
      <c r="H3">
        <v>6</v>
      </c>
      <c r="I3">
        <v>3</v>
      </c>
      <c r="J3">
        <v>3</v>
      </c>
      <c r="K3">
        <v>4</v>
      </c>
      <c r="L3">
        <v>3</v>
      </c>
      <c r="M3">
        <v>1</v>
      </c>
      <c r="N3">
        <v>3</v>
      </c>
      <c r="O3">
        <v>2</v>
      </c>
      <c r="P3">
        <v>1</v>
      </c>
    </row>
    <row r="4" spans="1:16" x14ac:dyDescent="0.25">
      <c r="A4">
        <v>524.91899999999998</v>
      </c>
      <c r="B4" t="s">
        <v>18</v>
      </c>
      <c r="C4">
        <v>8</v>
      </c>
      <c r="D4">
        <v>0</v>
      </c>
      <c r="E4">
        <v>8</v>
      </c>
      <c r="F4">
        <v>8</v>
      </c>
      <c r="G4">
        <v>8</v>
      </c>
      <c r="H4">
        <v>6</v>
      </c>
      <c r="I4">
        <v>3</v>
      </c>
      <c r="J4">
        <v>3</v>
      </c>
      <c r="K4">
        <v>2</v>
      </c>
      <c r="L4">
        <v>6</v>
      </c>
      <c r="M4">
        <v>0</v>
      </c>
      <c r="N4">
        <v>5</v>
      </c>
      <c r="O4">
        <v>3</v>
      </c>
      <c r="P4">
        <v>0</v>
      </c>
    </row>
    <row r="5" spans="1:16" x14ac:dyDescent="0.25">
      <c r="A5">
        <v>415.05520000000001</v>
      </c>
      <c r="B5" t="s">
        <v>18</v>
      </c>
      <c r="C5">
        <v>7</v>
      </c>
      <c r="D5">
        <v>0</v>
      </c>
      <c r="E5">
        <v>7</v>
      </c>
      <c r="F5">
        <v>7</v>
      </c>
      <c r="G5">
        <v>7</v>
      </c>
      <c r="H5">
        <v>4</v>
      </c>
      <c r="I5">
        <v>3</v>
      </c>
      <c r="J5">
        <v>3</v>
      </c>
      <c r="K5">
        <v>4</v>
      </c>
      <c r="L5">
        <v>3</v>
      </c>
      <c r="M5">
        <v>0</v>
      </c>
      <c r="N5">
        <v>2</v>
      </c>
      <c r="O5">
        <v>3</v>
      </c>
      <c r="P5">
        <v>2</v>
      </c>
    </row>
    <row r="6" spans="1:16" x14ac:dyDescent="0.25">
      <c r="A6">
        <v>423.69729999999998</v>
      </c>
      <c r="B6" t="s">
        <v>18</v>
      </c>
      <c r="C6">
        <v>6</v>
      </c>
      <c r="D6">
        <v>0</v>
      </c>
      <c r="E6">
        <v>6</v>
      </c>
      <c r="F6">
        <v>6</v>
      </c>
      <c r="G6">
        <v>6</v>
      </c>
      <c r="H6">
        <v>6</v>
      </c>
      <c r="I6">
        <v>3</v>
      </c>
      <c r="J6">
        <v>2</v>
      </c>
      <c r="K6">
        <v>4</v>
      </c>
      <c r="L6">
        <v>2</v>
      </c>
      <c r="M6">
        <v>0</v>
      </c>
      <c r="N6">
        <v>4</v>
      </c>
      <c r="O6">
        <v>2</v>
      </c>
      <c r="P6">
        <v>0</v>
      </c>
    </row>
    <row r="7" spans="1:16" x14ac:dyDescent="0.25">
      <c r="A7">
        <v>509.43110000000001</v>
      </c>
      <c r="B7" t="s">
        <v>18</v>
      </c>
      <c r="C7">
        <v>8</v>
      </c>
      <c r="D7">
        <v>0</v>
      </c>
      <c r="E7">
        <v>8</v>
      </c>
      <c r="F7">
        <v>8</v>
      </c>
      <c r="G7">
        <v>8</v>
      </c>
      <c r="H7">
        <v>5</v>
      </c>
      <c r="I7">
        <v>4</v>
      </c>
      <c r="J7">
        <v>3</v>
      </c>
      <c r="K7">
        <v>3</v>
      </c>
      <c r="L7">
        <v>5</v>
      </c>
      <c r="M7">
        <v>0</v>
      </c>
      <c r="N7">
        <v>4</v>
      </c>
      <c r="O7">
        <v>3</v>
      </c>
      <c r="P7">
        <v>1</v>
      </c>
    </row>
    <row r="8" spans="1:16" x14ac:dyDescent="0.25">
      <c r="A8">
        <v>413.5729</v>
      </c>
      <c r="B8" t="s">
        <v>18</v>
      </c>
      <c r="C8">
        <v>6</v>
      </c>
      <c r="D8">
        <v>0</v>
      </c>
      <c r="E8">
        <v>6</v>
      </c>
      <c r="F8">
        <v>6</v>
      </c>
      <c r="G8">
        <v>6</v>
      </c>
      <c r="H8">
        <v>6</v>
      </c>
      <c r="I8">
        <v>2</v>
      </c>
      <c r="J8">
        <v>1</v>
      </c>
      <c r="K8">
        <v>1</v>
      </c>
      <c r="L8">
        <v>5</v>
      </c>
      <c r="M8">
        <v>0</v>
      </c>
      <c r="N8">
        <v>5</v>
      </c>
      <c r="O8">
        <v>1</v>
      </c>
      <c r="P8">
        <v>0</v>
      </c>
    </row>
    <row r="9" spans="1:16" x14ac:dyDescent="0.25">
      <c r="A9">
        <v>666.90039999999999</v>
      </c>
      <c r="B9" t="s">
        <v>18</v>
      </c>
      <c r="C9">
        <v>7</v>
      </c>
      <c r="D9">
        <v>0</v>
      </c>
      <c r="E9">
        <v>7</v>
      </c>
      <c r="F9">
        <v>7</v>
      </c>
      <c r="G9">
        <v>7</v>
      </c>
      <c r="H9">
        <v>6</v>
      </c>
      <c r="I9">
        <v>4</v>
      </c>
      <c r="J9">
        <v>3</v>
      </c>
      <c r="K9">
        <v>5</v>
      </c>
      <c r="L9">
        <v>2</v>
      </c>
      <c r="M9">
        <v>1</v>
      </c>
      <c r="N9">
        <v>2</v>
      </c>
      <c r="O9">
        <v>3</v>
      </c>
      <c r="P9">
        <v>1</v>
      </c>
    </row>
    <row r="10" spans="1:16" x14ac:dyDescent="0.25">
      <c r="A10">
        <v>323.44709999999998</v>
      </c>
      <c r="B10" t="s">
        <v>18</v>
      </c>
      <c r="C10">
        <v>7</v>
      </c>
      <c r="D10">
        <v>0</v>
      </c>
      <c r="E10">
        <v>7</v>
      </c>
      <c r="F10">
        <v>7</v>
      </c>
      <c r="G10">
        <v>7</v>
      </c>
      <c r="H10">
        <v>6</v>
      </c>
      <c r="I10">
        <v>0</v>
      </c>
      <c r="J10">
        <v>0</v>
      </c>
      <c r="K10">
        <v>6</v>
      </c>
      <c r="L10">
        <v>1</v>
      </c>
      <c r="M10">
        <v>0</v>
      </c>
      <c r="N10">
        <v>7</v>
      </c>
      <c r="O10">
        <v>0</v>
      </c>
      <c r="P10">
        <v>0</v>
      </c>
    </row>
    <row r="11" spans="1:16" x14ac:dyDescent="0.25">
      <c r="A11">
        <v>533.9855</v>
      </c>
      <c r="B11" t="s">
        <v>18</v>
      </c>
      <c r="C11">
        <v>6</v>
      </c>
      <c r="D11">
        <v>0</v>
      </c>
      <c r="E11">
        <v>6</v>
      </c>
      <c r="F11">
        <v>6</v>
      </c>
      <c r="G11">
        <v>6</v>
      </c>
      <c r="H11">
        <v>6</v>
      </c>
      <c r="I11">
        <v>3</v>
      </c>
      <c r="J11">
        <v>3</v>
      </c>
      <c r="K11">
        <v>4</v>
      </c>
      <c r="L11">
        <v>2</v>
      </c>
      <c r="M11">
        <v>1</v>
      </c>
      <c r="N11">
        <v>2</v>
      </c>
      <c r="O11">
        <v>1</v>
      </c>
      <c r="P11">
        <v>2</v>
      </c>
    </row>
    <row r="18" spans="1:21" x14ac:dyDescent="0.25">
      <c r="B18" s="35" t="s">
        <v>22</v>
      </c>
      <c r="C18" s="36"/>
      <c r="D18" s="37"/>
      <c r="E18" s="38" t="s">
        <v>23</v>
      </c>
      <c r="F18" s="39"/>
      <c r="G18" s="39"/>
      <c r="H18" s="39"/>
      <c r="I18" s="39"/>
      <c r="J18" s="40"/>
      <c r="K18" s="38" t="s">
        <v>24</v>
      </c>
      <c r="L18" s="40"/>
      <c r="M18" s="38" t="s">
        <v>25</v>
      </c>
      <c r="N18" s="39"/>
      <c r="O18" s="39"/>
      <c r="P18" s="40"/>
      <c r="Q18" s="41" t="s">
        <v>26</v>
      </c>
      <c r="S18" s="34" t="s">
        <v>27</v>
      </c>
      <c r="T18" s="34"/>
      <c r="U18" s="34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2"/>
      <c r="S19" s="34"/>
      <c r="T19" s="34"/>
      <c r="U19" s="34"/>
    </row>
    <row r="20" spans="1:21" x14ac:dyDescent="0.25">
      <c r="A20" s="5" t="s">
        <v>43</v>
      </c>
      <c r="B20" s="6">
        <f>COUNT(A2:A16)</f>
        <v>10</v>
      </c>
      <c r="C20" s="6">
        <f>SUM(C2:C16)</f>
        <v>70</v>
      </c>
      <c r="D20" s="7">
        <f>C20-COUNT(A2:A16)*6</f>
        <v>10</v>
      </c>
      <c r="E20" s="8">
        <f t="shared" ref="E20:J20" si="0">SUM(E2:E16)</f>
        <v>70</v>
      </c>
      <c r="F20" s="6">
        <f t="shared" si="0"/>
        <v>70</v>
      </c>
      <c r="G20" s="6">
        <f t="shared" si="0"/>
        <v>70</v>
      </c>
      <c r="H20" s="6">
        <f t="shared" si="0"/>
        <v>57</v>
      </c>
      <c r="I20" s="6">
        <f t="shared" si="0"/>
        <v>30</v>
      </c>
      <c r="J20" s="9">
        <f t="shared" si="0"/>
        <v>24</v>
      </c>
      <c r="K20" s="8">
        <f>SUM($K$2:$K$16)</f>
        <v>38</v>
      </c>
      <c r="L20" s="9">
        <f>SUM($L$2:$L$16)</f>
        <v>32</v>
      </c>
      <c r="M20" s="8">
        <f>SUM(M2:M16)</f>
        <v>4</v>
      </c>
      <c r="N20" s="6">
        <f>SUM(N2:N16)</f>
        <v>37</v>
      </c>
      <c r="O20" s="6">
        <f>SUM(O2:O16)</f>
        <v>21</v>
      </c>
      <c r="P20" s="9">
        <f>SUM(P2:P16)</f>
        <v>8</v>
      </c>
      <c r="Q20" s="10">
        <f>SUM(M20:P20)</f>
        <v>70</v>
      </c>
      <c r="S20" s="34"/>
      <c r="T20" s="34"/>
      <c r="U20" s="34"/>
    </row>
    <row r="21" spans="1:21" x14ac:dyDescent="0.25">
      <c r="A21" s="11" t="s">
        <v>44</v>
      </c>
      <c r="B21" s="6">
        <f>COUNTIF(D2:D16,"=0")</f>
        <v>10</v>
      </c>
      <c r="C21" s="6">
        <f>SUMIFS(C2:C16,D2:D16,"=0")</f>
        <v>70</v>
      </c>
      <c r="D21" s="12">
        <f>SUMIFS(C2:C16,D2:D16,"=0") - COUNTIFS(D2:D16,"=0")*6</f>
        <v>10</v>
      </c>
      <c r="E21" s="8">
        <f t="shared" ref="E21:J21" si="1">SUMIFS(E2:E16,$D$2:$D$16,"=0")</f>
        <v>70</v>
      </c>
      <c r="F21" s="6">
        <f t="shared" si="1"/>
        <v>70</v>
      </c>
      <c r="G21" s="6">
        <f t="shared" si="1"/>
        <v>70</v>
      </c>
      <c r="H21" s="6">
        <f t="shared" si="1"/>
        <v>57</v>
      </c>
      <c r="I21" s="6">
        <f t="shared" si="1"/>
        <v>30</v>
      </c>
      <c r="J21" s="9">
        <f t="shared" si="1"/>
        <v>24</v>
      </c>
      <c r="K21" s="8">
        <f>SUMIFS($K$2:$K$16,$D$2:$D$16,"=0")</f>
        <v>38</v>
      </c>
      <c r="L21" s="9">
        <f>SUMIFS($L$2:$L$16,$D$2:$D$16,"=0")</f>
        <v>32</v>
      </c>
      <c r="M21" s="8">
        <f>SUMIFS(M2:M16,$D$2:$D$16,"=0")</f>
        <v>4</v>
      </c>
      <c r="N21" s="6">
        <f>SUMIFS(N2:N16,$D$2:$D$16,"=0")</f>
        <v>37</v>
      </c>
      <c r="O21" s="6">
        <f>SUMIFS(O2:O16,$D$2:$D$16,"=0")</f>
        <v>21</v>
      </c>
      <c r="P21" s="9">
        <f>SUMIFS(P2:P16,$D$2:$D$16,"=0")</f>
        <v>8</v>
      </c>
      <c r="Q21" s="10">
        <f t="shared" ref="Q21:Q22" si="2">SUM(M21:P21)</f>
        <v>70</v>
      </c>
      <c r="S21" s="34"/>
      <c r="T21" s="34"/>
      <c r="U21" s="34"/>
    </row>
    <row r="22" spans="1:21" x14ac:dyDescent="0.25">
      <c r="A22" s="4" t="s">
        <v>45</v>
      </c>
      <c r="B22" s="13">
        <f>COUNTIF(D2:D16,"&gt;0")</f>
        <v>0</v>
      </c>
      <c r="C22" s="13">
        <f>SUMIFS(C2:C16,D2:D16,"&gt;0")</f>
        <v>0</v>
      </c>
      <c r="D22" s="14">
        <f>SUMIFS(C2:C16,D2:D16,"=0") - COUNTIFS(D2:D16,"&gt;0")*6</f>
        <v>70</v>
      </c>
      <c r="E22" s="15">
        <f t="shared" ref="E22:J22" si="3">SUMIFS(E2:E16,$D$2:$D$16,"&gt;0")</f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6">
        <f t="shared" si="3"/>
        <v>0</v>
      </c>
      <c r="K22" s="15">
        <f>SUMIFS($K$2:$K$16,$D$2:$D$16,"&gt;0")</f>
        <v>0</v>
      </c>
      <c r="L22" s="16">
        <f>SUMIFS($L$2:$L$16,$D$2:$D$16,"&gt;0")</f>
        <v>0</v>
      </c>
      <c r="M22" s="15">
        <f>SUMIFS(M2:M16,$D$2:$D$16,"&gt;0")</f>
        <v>0</v>
      </c>
      <c r="N22" s="13">
        <f>SUMIFS(N2:N16,$D$2:$D$16,"&gt;0")</f>
        <v>0</v>
      </c>
      <c r="O22" s="13">
        <f>SUMIFS(O2:O16,$D$2:$D$16,"&gt;0")</f>
        <v>0</v>
      </c>
      <c r="P22" s="16">
        <f>SUMIFS(P2:P16,$D$2:$D$16,"&gt;0")</f>
        <v>0</v>
      </c>
      <c r="Q22" s="17">
        <f t="shared" si="2"/>
        <v>0</v>
      </c>
      <c r="S22" s="34"/>
      <c r="T22" s="34"/>
      <c r="U22" s="34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 t="str">
        <f>IF(OR($B21 = 0,$B22=0), "-",F20/$C$20)</f>
        <v>-</v>
      </c>
      <c r="G23" s="19" t="str">
        <f>IF(OR($B21 = 0,$B22=0), "-",G20/$C$20)</f>
        <v>-</v>
      </c>
      <c r="H23" s="19" t="str">
        <f>IF(OR($B21 = 0,$B22=0), "-",H20/$C$20)</f>
        <v>-</v>
      </c>
      <c r="I23" s="19" t="str">
        <f>IF(OR($B21 = 0,$B22=0), "-",I20/$C$20)</f>
        <v>-</v>
      </c>
      <c r="J23" s="19" t="str">
        <f>IF(OR($B21 = 0,$B22=0), "-",J20/$C$20)</f>
        <v>-</v>
      </c>
      <c r="K23" s="21" t="str">
        <f>IF(OR($B21=0,$B22=0),"-",K20/$C20)</f>
        <v>-</v>
      </c>
      <c r="L23" s="22" t="str">
        <f>IF(OR($B21=0,$B22=0),"-",L20/$C20)</f>
        <v>-</v>
      </c>
      <c r="M23" s="21" t="str">
        <f>IF(OR($B21=0,$B22=0),"-",M20 / $Q$20)</f>
        <v>-</v>
      </c>
      <c r="N23" s="19" t="str">
        <f>IF(OR($B21=0,$B22=0),"-",N20 / $Q$20)</f>
        <v>-</v>
      </c>
      <c r="O23" s="19" t="str">
        <f>IF(OR($B21=0,$B22=0),"-",O20 / $Q$20)</f>
        <v>-</v>
      </c>
      <c r="P23" s="22" t="str">
        <f>IF(OR($B21=0,$B22=0),"-",P20 / $Q$20)</f>
        <v>-</v>
      </c>
      <c r="Q23" s="23" t="str">
        <f>IF(OR(B21=0,B22=0),"-",Q20/C20)</f>
        <v>-</v>
      </c>
      <c r="S23" s="34"/>
      <c r="T23" s="34"/>
      <c r="U23" s="34"/>
    </row>
    <row r="24" spans="1:21" x14ac:dyDescent="0.25">
      <c r="A24" s="11" t="s">
        <v>44</v>
      </c>
      <c r="B24" s="18">
        <f>B21/B20</f>
        <v>1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1</v>
      </c>
      <c r="G24" s="18">
        <f t="shared" si="4"/>
        <v>1</v>
      </c>
      <c r="H24" s="18">
        <f t="shared" si="4"/>
        <v>0.81428571428571428</v>
      </c>
      <c r="I24" s="18">
        <f t="shared" si="4"/>
        <v>0.42857142857142855</v>
      </c>
      <c r="J24" s="18">
        <f t="shared" si="4"/>
        <v>0.34285714285714286</v>
      </c>
      <c r="K24" s="24">
        <f>IF($B21 = 0, "-", K21/$C21)</f>
        <v>0.54285714285714282</v>
      </c>
      <c r="L24" s="25">
        <f>IF($B21 = 0, "-", L21/$C21)</f>
        <v>0.45714285714285713</v>
      </c>
      <c r="M24" s="24">
        <f>IF($B21=0, "-",M21 / $Q21)</f>
        <v>5.7142857142857141E-2</v>
      </c>
      <c r="N24" s="18">
        <f>IF($B21=0, "-",N21 / $Q21)</f>
        <v>0.52857142857142858</v>
      </c>
      <c r="O24" s="18">
        <f>IF($B21=0, "-",O21 / $Q21)</f>
        <v>0.3</v>
      </c>
      <c r="P24" s="25">
        <f>IF($B21=0, "-",P21 / $Q21)</f>
        <v>0.11428571428571428</v>
      </c>
      <c r="Q24" s="23">
        <f>IF(B21=0,"-",Q21/C21)</f>
        <v>1</v>
      </c>
      <c r="S24" s="34"/>
      <c r="T24" s="34"/>
      <c r="U24" s="34"/>
    </row>
    <row r="25" spans="1:21" x14ac:dyDescent="0.25">
      <c r="A25" s="4" t="s">
        <v>45</v>
      </c>
      <c r="B25" s="26" t="str">
        <f>IF(B22 = 0, "-",B22/B20)</f>
        <v>-</v>
      </c>
      <c r="C25" s="26" t="s">
        <v>46</v>
      </c>
      <c r="D25" s="16" t="s">
        <v>46</v>
      </c>
      <c r="E25" s="26" t="s">
        <v>46</v>
      </c>
      <c r="F25" s="26" t="str">
        <f t="shared" si="4"/>
        <v>-</v>
      </c>
      <c r="G25" s="26" t="str">
        <f t="shared" si="4"/>
        <v>-</v>
      </c>
      <c r="H25" s="26" t="str">
        <f t="shared" si="4"/>
        <v>-</v>
      </c>
      <c r="I25" s="26" t="str">
        <f t="shared" si="4"/>
        <v>-</v>
      </c>
      <c r="J25" s="26" t="str">
        <f t="shared" si="4"/>
        <v>-</v>
      </c>
      <c r="K25" s="27" t="str">
        <f>IF($B22 = 0, "-", K22/$C22)</f>
        <v>-</v>
      </c>
      <c r="L25" s="28" t="str">
        <f>IF($B22 = 0, "-", L22/$C22)</f>
        <v>-</v>
      </c>
      <c r="M25" s="27" t="str">
        <f>IF($B22 = 0, "-", M22 / $Q22)</f>
        <v>-</v>
      </c>
      <c r="N25" s="26" t="str">
        <f>IF($B22 = 0, "-", N22 / $Q22)</f>
        <v>-</v>
      </c>
      <c r="O25" s="26" t="str">
        <f>IF($B22 = 0, "-", O22 / $Q22)</f>
        <v>-</v>
      </c>
      <c r="P25" s="28" t="str">
        <f>IF($B22 = 0, "-", P22 / $Q22)</f>
        <v>-</v>
      </c>
      <c r="Q25" s="29" t="str">
        <f>IF($B22 = 0, "-", Q22 / $C22)</f>
        <v>-</v>
      </c>
      <c r="S25" s="34"/>
      <c r="T25" s="34"/>
      <c r="U25" s="34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5"/>
  <sheetViews>
    <sheetView topLeftCell="G1" zoomScale="130" zoomScaleNormal="130" workbookViewId="0">
      <selection activeCell="K11" sqref="K11:P11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415.0514</v>
      </c>
      <c r="B2" t="s">
        <v>19</v>
      </c>
      <c r="C2">
        <v>8</v>
      </c>
      <c r="D2">
        <v>0</v>
      </c>
      <c r="E2">
        <v>8</v>
      </c>
      <c r="F2">
        <v>8</v>
      </c>
      <c r="G2">
        <v>8</v>
      </c>
      <c r="H2">
        <v>6</v>
      </c>
      <c r="I2">
        <v>1</v>
      </c>
      <c r="J2">
        <v>1</v>
      </c>
      <c r="K2">
        <v>4</v>
      </c>
      <c r="L2">
        <v>4</v>
      </c>
      <c r="M2">
        <v>2</v>
      </c>
      <c r="N2">
        <v>5</v>
      </c>
      <c r="O2">
        <v>1</v>
      </c>
      <c r="P2">
        <v>0</v>
      </c>
    </row>
    <row r="3" spans="1:16" x14ac:dyDescent="0.25">
      <c r="A3">
        <v>416.05810000000002</v>
      </c>
      <c r="B3" t="s">
        <v>19</v>
      </c>
      <c r="C3">
        <v>10</v>
      </c>
      <c r="D3">
        <v>0</v>
      </c>
      <c r="E3">
        <v>10</v>
      </c>
      <c r="F3">
        <v>10</v>
      </c>
      <c r="G3">
        <v>10</v>
      </c>
      <c r="H3">
        <v>6</v>
      </c>
      <c r="I3">
        <v>2</v>
      </c>
      <c r="J3">
        <v>2</v>
      </c>
      <c r="K3">
        <v>5</v>
      </c>
      <c r="L3">
        <v>5</v>
      </c>
      <c r="M3">
        <v>2</v>
      </c>
      <c r="N3">
        <v>6</v>
      </c>
      <c r="O3">
        <v>2</v>
      </c>
      <c r="P3">
        <v>0</v>
      </c>
    </row>
    <row r="4" spans="1:16" x14ac:dyDescent="0.25">
      <c r="A4">
        <v>601.3134</v>
      </c>
      <c r="B4" t="s">
        <v>19</v>
      </c>
      <c r="C4">
        <v>8</v>
      </c>
      <c r="D4">
        <v>0</v>
      </c>
      <c r="E4">
        <v>8</v>
      </c>
      <c r="F4">
        <v>8</v>
      </c>
      <c r="G4">
        <v>8</v>
      </c>
      <c r="H4">
        <v>7</v>
      </c>
      <c r="I4">
        <v>2</v>
      </c>
      <c r="J4">
        <v>2</v>
      </c>
      <c r="K4">
        <v>4</v>
      </c>
      <c r="L4">
        <v>4</v>
      </c>
      <c r="M4">
        <v>3</v>
      </c>
      <c r="N4">
        <v>3</v>
      </c>
      <c r="O4">
        <v>2</v>
      </c>
      <c r="P4">
        <v>0</v>
      </c>
    </row>
    <row r="5" spans="1:16" x14ac:dyDescent="0.25">
      <c r="A5">
        <v>458.55869999999999</v>
      </c>
      <c r="B5" t="s">
        <v>19</v>
      </c>
      <c r="C5">
        <v>10</v>
      </c>
      <c r="D5">
        <v>0</v>
      </c>
      <c r="E5">
        <v>10</v>
      </c>
      <c r="F5">
        <v>10</v>
      </c>
      <c r="G5">
        <v>10</v>
      </c>
      <c r="H5">
        <v>7</v>
      </c>
      <c r="I5">
        <v>4</v>
      </c>
      <c r="J5">
        <v>2</v>
      </c>
      <c r="K5">
        <v>5</v>
      </c>
      <c r="L5">
        <v>5</v>
      </c>
      <c r="M5">
        <v>1</v>
      </c>
      <c r="N5">
        <v>6</v>
      </c>
      <c r="O5">
        <v>2</v>
      </c>
      <c r="P5">
        <v>1</v>
      </c>
    </row>
    <row r="6" spans="1:16" x14ac:dyDescent="0.25">
      <c r="A6">
        <v>413.63889999999998</v>
      </c>
      <c r="B6" t="s">
        <v>19</v>
      </c>
      <c r="C6">
        <v>8</v>
      </c>
      <c r="D6">
        <v>0</v>
      </c>
      <c r="E6">
        <v>8</v>
      </c>
      <c r="F6">
        <v>8</v>
      </c>
      <c r="G6">
        <v>8</v>
      </c>
      <c r="H6">
        <v>5</v>
      </c>
      <c r="I6">
        <v>2</v>
      </c>
      <c r="J6">
        <v>1</v>
      </c>
      <c r="K6">
        <v>6</v>
      </c>
      <c r="L6">
        <v>2</v>
      </c>
      <c r="M6">
        <v>1</v>
      </c>
      <c r="N6">
        <v>5</v>
      </c>
      <c r="O6">
        <v>1</v>
      </c>
      <c r="P6">
        <v>1</v>
      </c>
    </row>
    <row r="7" spans="1:16" x14ac:dyDescent="0.25">
      <c r="A7">
        <v>413.70080000000002</v>
      </c>
      <c r="B7" t="s">
        <v>19</v>
      </c>
      <c r="C7">
        <v>6</v>
      </c>
      <c r="D7">
        <v>0</v>
      </c>
      <c r="E7">
        <v>6</v>
      </c>
      <c r="F7">
        <v>6</v>
      </c>
      <c r="G7">
        <v>5</v>
      </c>
      <c r="H7">
        <v>5</v>
      </c>
      <c r="I7">
        <v>1</v>
      </c>
      <c r="J7">
        <v>1</v>
      </c>
      <c r="K7">
        <v>3</v>
      </c>
      <c r="L7">
        <v>3</v>
      </c>
      <c r="M7">
        <v>2</v>
      </c>
      <c r="N7">
        <v>1</v>
      </c>
      <c r="O7">
        <v>1</v>
      </c>
      <c r="P7">
        <v>2</v>
      </c>
    </row>
    <row r="8" spans="1:16" x14ac:dyDescent="0.25">
      <c r="A8">
        <v>443.65010000000001</v>
      </c>
      <c r="B8" t="s">
        <v>19</v>
      </c>
      <c r="C8">
        <v>8</v>
      </c>
      <c r="D8">
        <v>0</v>
      </c>
      <c r="E8">
        <v>8</v>
      </c>
      <c r="F8">
        <v>7</v>
      </c>
      <c r="G8">
        <v>6</v>
      </c>
      <c r="H8">
        <v>5</v>
      </c>
      <c r="I8">
        <v>3</v>
      </c>
      <c r="J8">
        <v>3</v>
      </c>
      <c r="K8">
        <v>2</v>
      </c>
      <c r="L8">
        <v>6</v>
      </c>
      <c r="M8">
        <v>1</v>
      </c>
      <c r="N8">
        <v>2</v>
      </c>
      <c r="O8">
        <v>3</v>
      </c>
      <c r="P8">
        <v>2</v>
      </c>
    </row>
    <row r="9" spans="1:16" x14ac:dyDescent="0.25">
      <c r="A9">
        <v>776.97820000000002</v>
      </c>
      <c r="B9" t="s">
        <v>19</v>
      </c>
      <c r="C9">
        <v>12</v>
      </c>
      <c r="D9">
        <v>0</v>
      </c>
      <c r="E9">
        <v>12</v>
      </c>
      <c r="F9">
        <v>12</v>
      </c>
      <c r="G9">
        <v>12</v>
      </c>
      <c r="H9">
        <v>9</v>
      </c>
      <c r="I9">
        <v>5</v>
      </c>
      <c r="J9">
        <v>5</v>
      </c>
      <c r="K9">
        <v>10</v>
      </c>
      <c r="L9">
        <v>2</v>
      </c>
      <c r="M9">
        <v>1</v>
      </c>
      <c r="N9">
        <v>6</v>
      </c>
      <c r="O9">
        <v>5</v>
      </c>
      <c r="P9">
        <v>0</v>
      </c>
    </row>
    <row r="10" spans="1:16" x14ac:dyDescent="0.25">
      <c r="A10">
        <v>592.99990000000003</v>
      </c>
      <c r="B10" t="s">
        <v>19</v>
      </c>
      <c r="C10">
        <v>10</v>
      </c>
      <c r="D10">
        <v>0</v>
      </c>
      <c r="E10">
        <v>10</v>
      </c>
      <c r="F10">
        <v>10</v>
      </c>
      <c r="G10">
        <v>10</v>
      </c>
      <c r="H10">
        <v>8</v>
      </c>
      <c r="I10">
        <v>2</v>
      </c>
      <c r="J10">
        <v>2</v>
      </c>
      <c r="K10">
        <v>7</v>
      </c>
      <c r="L10">
        <v>3</v>
      </c>
      <c r="M10">
        <v>5</v>
      </c>
      <c r="N10">
        <v>3</v>
      </c>
      <c r="O10">
        <v>2</v>
      </c>
      <c r="P10">
        <v>0</v>
      </c>
    </row>
    <row r="11" spans="1:16" x14ac:dyDescent="0.25">
      <c r="A11">
        <v>741.53269999999998</v>
      </c>
      <c r="B11" t="s">
        <v>19</v>
      </c>
      <c r="C11">
        <v>8</v>
      </c>
      <c r="D11">
        <v>0</v>
      </c>
      <c r="E11">
        <v>8</v>
      </c>
      <c r="F11">
        <v>8</v>
      </c>
      <c r="G11">
        <v>7</v>
      </c>
      <c r="H11">
        <v>7</v>
      </c>
      <c r="I11">
        <v>4</v>
      </c>
      <c r="J11">
        <v>3</v>
      </c>
      <c r="K11">
        <v>2</v>
      </c>
      <c r="L11">
        <v>6</v>
      </c>
      <c r="M11">
        <v>1</v>
      </c>
      <c r="N11">
        <v>3</v>
      </c>
      <c r="O11">
        <v>3</v>
      </c>
      <c r="P11">
        <v>1</v>
      </c>
    </row>
    <row r="18" spans="1:21" x14ac:dyDescent="0.25">
      <c r="B18" s="35" t="s">
        <v>22</v>
      </c>
      <c r="C18" s="36"/>
      <c r="D18" s="37"/>
      <c r="E18" s="38" t="s">
        <v>23</v>
      </c>
      <c r="F18" s="39"/>
      <c r="G18" s="39"/>
      <c r="H18" s="39"/>
      <c r="I18" s="39"/>
      <c r="J18" s="40"/>
      <c r="K18" s="38" t="s">
        <v>24</v>
      </c>
      <c r="L18" s="40"/>
      <c r="M18" s="38" t="s">
        <v>25</v>
      </c>
      <c r="N18" s="39"/>
      <c r="O18" s="39"/>
      <c r="P18" s="40"/>
      <c r="Q18" s="41" t="s">
        <v>26</v>
      </c>
      <c r="S18" s="34" t="s">
        <v>27</v>
      </c>
      <c r="T18" s="34"/>
      <c r="U18" s="34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2"/>
      <c r="S19" s="34"/>
      <c r="T19" s="34"/>
      <c r="U19" s="34"/>
    </row>
    <row r="20" spans="1:21" x14ac:dyDescent="0.25">
      <c r="A20" s="5" t="s">
        <v>43</v>
      </c>
      <c r="B20" s="6">
        <f>COUNT(A2:A16)</f>
        <v>10</v>
      </c>
      <c r="C20" s="6">
        <f>SUM(C2:C16)</f>
        <v>88</v>
      </c>
      <c r="D20" s="7">
        <f>C20-COUNT(A2:A16)*6</f>
        <v>28</v>
      </c>
      <c r="E20" s="8">
        <f t="shared" ref="E20:J20" si="0">SUM(E2:E16)</f>
        <v>88</v>
      </c>
      <c r="F20" s="6">
        <f t="shared" si="0"/>
        <v>87</v>
      </c>
      <c r="G20" s="6">
        <f t="shared" si="0"/>
        <v>84</v>
      </c>
      <c r="H20" s="6">
        <f t="shared" si="0"/>
        <v>65</v>
      </c>
      <c r="I20" s="6">
        <f t="shared" si="0"/>
        <v>26</v>
      </c>
      <c r="J20" s="9">
        <f t="shared" si="0"/>
        <v>22</v>
      </c>
      <c r="K20" s="8">
        <f>SUM($K$2:$K$16)</f>
        <v>48</v>
      </c>
      <c r="L20" s="9">
        <f>SUM($L$2:$L$16)</f>
        <v>40</v>
      </c>
      <c r="M20" s="8">
        <f>SUM(M2:M16)</f>
        <v>19</v>
      </c>
      <c r="N20" s="6">
        <f>SUM(N2:N16)</f>
        <v>40</v>
      </c>
      <c r="O20" s="6">
        <f>SUM(O2:O16)</f>
        <v>22</v>
      </c>
      <c r="P20" s="9">
        <f>SUM(P2:P16)</f>
        <v>7</v>
      </c>
      <c r="Q20" s="10">
        <f>SUM(M20:P20)</f>
        <v>88</v>
      </c>
      <c r="S20" s="34"/>
      <c r="T20" s="34"/>
      <c r="U20" s="34"/>
    </row>
    <row r="21" spans="1:21" x14ac:dyDescent="0.25">
      <c r="A21" s="11" t="s">
        <v>44</v>
      </c>
      <c r="B21" s="6">
        <f>COUNTIF(D2:D16,"=0")</f>
        <v>10</v>
      </c>
      <c r="C21" s="6">
        <f>SUMIFS(C2:C16,D2:D16,"=0")</f>
        <v>88</v>
      </c>
      <c r="D21" s="12">
        <f>SUMIFS(C2:C16,D2:D16,"=0") - COUNTIFS(D2:D16,"=0")*6</f>
        <v>28</v>
      </c>
      <c r="E21" s="8">
        <f t="shared" ref="E21:J21" si="1">SUMIFS(E2:E16,$D$2:$D$16,"=0")</f>
        <v>88</v>
      </c>
      <c r="F21" s="6">
        <f t="shared" si="1"/>
        <v>87</v>
      </c>
      <c r="G21" s="6">
        <f t="shared" si="1"/>
        <v>84</v>
      </c>
      <c r="H21" s="6">
        <f t="shared" si="1"/>
        <v>65</v>
      </c>
      <c r="I21" s="6">
        <f t="shared" si="1"/>
        <v>26</v>
      </c>
      <c r="J21" s="9">
        <f t="shared" si="1"/>
        <v>22</v>
      </c>
      <c r="K21" s="8">
        <f>SUMIFS($K$2:$K$16,$D$2:$D$16,"=0")</f>
        <v>48</v>
      </c>
      <c r="L21" s="9">
        <f>SUMIFS($L$2:$L$16,$D$2:$D$16,"=0")</f>
        <v>40</v>
      </c>
      <c r="M21" s="8">
        <f>SUMIFS(M2:M16,$D$2:$D$16,"=0")</f>
        <v>19</v>
      </c>
      <c r="N21" s="6">
        <f>SUMIFS(N2:N16,$D$2:$D$16,"=0")</f>
        <v>40</v>
      </c>
      <c r="O21" s="6">
        <f>SUMIFS(O2:O16,$D$2:$D$16,"=0")</f>
        <v>22</v>
      </c>
      <c r="P21" s="9">
        <f>SUMIFS(P2:P16,$D$2:$D$16,"=0")</f>
        <v>7</v>
      </c>
      <c r="Q21" s="10">
        <f t="shared" ref="Q21:Q22" si="2">SUM(M21:P21)</f>
        <v>88</v>
      </c>
      <c r="S21" s="34"/>
      <c r="T21" s="34"/>
      <c r="U21" s="34"/>
    </row>
    <row r="22" spans="1:21" x14ac:dyDescent="0.25">
      <c r="A22" s="4" t="s">
        <v>45</v>
      </c>
      <c r="B22" s="13">
        <f>COUNTIF(D2:D16,"&gt;0")</f>
        <v>0</v>
      </c>
      <c r="C22" s="13">
        <f>SUMIFS(C2:C16,D2:D16,"&gt;0")</f>
        <v>0</v>
      </c>
      <c r="D22" s="14">
        <f>SUMIFS(C2:C16,D2:D16,"=0") - COUNTIFS(D2:D16,"&gt;0")*6</f>
        <v>88</v>
      </c>
      <c r="E22" s="15">
        <f t="shared" ref="E22:J22" si="3">SUMIFS(E2:E16,$D$2:$D$16,"&gt;0")</f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6">
        <f t="shared" si="3"/>
        <v>0</v>
      </c>
      <c r="K22" s="15">
        <f>SUMIFS($K$2:$K$16,$D$2:$D$16,"&gt;0")</f>
        <v>0</v>
      </c>
      <c r="L22" s="16">
        <f>SUMIFS($L$2:$L$16,$D$2:$D$16,"&gt;0")</f>
        <v>0</v>
      </c>
      <c r="M22" s="15">
        <f>SUMIFS(M2:M16,$D$2:$D$16,"&gt;0")</f>
        <v>0</v>
      </c>
      <c r="N22" s="13">
        <f>SUMIFS(N2:N16,$D$2:$D$16,"&gt;0")</f>
        <v>0</v>
      </c>
      <c r="O22" s="13">
        <f>SUMIFS(O2:O16,$D$2:$D$16,"&gt;0")</f>
        <v>0</v>
      </c>
      <c r="P22" s="16">
        <f>SUMIFS(P2:P16,$D$2:$D$16,"&gt;0")</f>
        <v>0</v>
      </c>
      <c r="Q22" s="17">
        <f t="shared" si="2"/>
        <v>0</v>
      </c>
      <c r="S22" s="34"/>
      <c r="T22" s="34"/>
      <c r="U22" s="34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 t="str">
        <f>IF(OR($B21 = 0,$B22=0), "-",F20/$C$20)</f>
        <v>-</v>
      </c>
      <c r="G23" s="19" t="str">
        <f>IF(OR($B21 = 0,$B22=0), "-",G20/$C$20)</f>
        <v>-</v>
      </c>
      <c r="H23" s="19" t="str">
        <f>IF(OR($B21 = 0,$B22=0), "-",H20/$C$20)</f>
        <v>-</v>
      </c>
      <c r="I23" s="19" t="str">
        <f>IF(OR($B21 = 0,$B22=0), "-",I20/$C$20)</f>
        <v>-</v>
      </c>
      <c r="J23" s="19" t="str">
        <f>IF(OR($B21 = 0,$B22=0), "-",J20/$C$20)</f>
        <v>-</v>
      </c>
      <c r="K23" s="21" t="str">
        <f>IF(OR($B21=0,$B22=0),"-",K20/$C20)</f>
        <v>-</v>
      </c>
      <c r="L23" s="22" t="str">
        <f>IF(OR($B21=0,$B22=0),"-",L20/$C20)</f>
        <v>-</v>
      </c>
      <c r="M23" s="21" t="str">
        <f>IF(OR($B21=0,$B22=0),"-",M20 / $Q$20)</f>
        <v>-</v>
      </c>
      <c r="N23" s="19" t="str">
        <f>IF(OR($B21=0,$B22=0),"-",N20 / $Q$20)</f>
        <v>-</v>
      </c>
      <c r="O23" s="19" t="str">
        <f>IF(OR($B21=0,$B22=0),"-",O20 / $Q$20)</f>
        <v>-</v>
      </c>
      <c r="P23" s="22" t="str">
        <f>IF(OR($B21=0,$B22=0),"-",P20 / $Q$20)</f>
        <v>-</v>
      </c>
      <c r="Q23" s="23" t="str">
        <f>IF(OR(B21=0,B22=0),"-",Q20/C20)</f>
        <v>-</v>
      </c>
      <c r="S23" s="34"/>
      <c r="T23" s="34"/>
      <c r="U23" s="34"/>
    </row>
    <row r="24" spans="1:21" x14ac:dyDescent="0.25">
      <c r="A24" s="11" t="s">
        <v>44</v>
      </c>
      <c r="B24" s="18">
        <f>B21/B20</f>
        <v>1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0.98863636363636365</v>
      </c>
      <c r="G24" s="18">
        <f t="shared" si="4"/>
        <v>0.95454545454545459</v>
      </c>
      <c r="H24" s="18">
        <f t="shared" si="4"/>
        <v>0.73863636363636365</v>
      </c>
      <c r="I24" s="18">
        <f t="shared" si="4"/>
        <v>0.29545454545454547</v>
      </c>
      <c r="J24" s="18">
        <f t="shared" si="4"/>
        <v>0.25</v>
      </c>
      <c r="K24" s="24">
        <f>IF($B21 = 0, "-", K21/$C21)</f>
        <v>0.54545454545454541</v>
      </c>
      <c r="L24" s="25">
        <f>IF($B21 = 0, "-", L21/$C21)</f>
        <v>0.45454545454545453</v>
      </c>
      <c r="M24" s="24">
        <f>IF($B21=0, "-",M21 / $Q21)</f>
        <v>0.21590909090909091</v>
      </c>
      <c r="N24" s="18">
        <f>IF($B21=0, "-",N21 / $Q21)</f>
        <v>0.45454545454545453</v>
      </c>
      <c r="O24" s="18">
        <f>IF($B21=0, "-",O21 / $Q21)</f>
        <v>0.25</v>
      </c>
      <c r="P24" s="25">
        <f>IF($B21=0, "-",P21 / $Q21)</f>
        <v>7.9545454545454544E-2</v>
      </c>
      <c r="Q24" s="23">
        <f>IF(B21=0,"-",Q21/C21)</f>
        <v>1</v>
      </c>
      <c r="S24" s="34"/>
      <c r="T24" s="34"/>
      <c r="U24" s="34"/>
    </row>
    <row r="25" spans="1:21" x14ac:dyDescent="0.25">
      <c r="A25" s="4" t="s">
        <v>45</v>
      </c>
      <c r="B25" s="26" t="str">
        <f>IF(B22 = 0, "-",B22/B20)</f>
        <v>-</v>
      </c>
      <c r="C25" s="26" t="s">
        <v>46</v>
      </c>
      <c r="D25" s="16" t="s">
        <v>46</v>
      </c>
      <c r="E25" s="26" t="s">
        <v>46</v>
      </c>
      <c r="F25" s="26" t="str">
        <f t="shared" si="4"/>
        <v>-</v>
      </c>
      <c r="G25" s="26" t="str">
        <f t="shared" si="4"/>
        <v>-</v>
      </c>
      <c r="H25" s="26" t="str">
        <f t="shared" si="4"/>
        <v>-</v>
      </c>
      <c r="I25" s="26" t="str">
        <f t="shared" si="4"/>
        <v>-</v>
      </c>
      <c r="J25" s="26" t="str">
        <f t="shared" si="4"/>
        <v>-</v>
      </c>
      <c r="K25" s="27" t="str">
        <f>IF($B22 = 0, "-", K22/$C22)</f>
        <v>-</v>
      </c>
      <c r="L25" s="28" t="str">
        <f>IF($B22 = 0, "-", L22/$C22)</f>
        <v>-</v>
      </c>
      <c r="M25" s="27" t="str">
        <f>IF($B22 = 0, "-", M22 / $Q22)</f>
        <v>-</v>
      </c>
      <c r="N25" s="26" t="str">
        <f>IF($B22 = 0, "-", N22 / $Q22)</f>
        <v>-</v>
      </c>
      <c r="O25" s="26" t="str">
        <f>IF($B22 = 0, "-", O22 / $Q22)</f>
        <v>-</v>
      </c>
      <c r="P25" s="28" t="str">
        <f>IF($B22 = 0, "-", P22 / $Q22)</f>
        <v>-</v>
      </c>
      <c r="Q25" s="29" t="str">
        <f>IF($B22 = 0, "-", Q22 / $C22)</f>
        <v>-</v>
      </c>
      <c r="S25" s="34"/>
      <c r="T25" s="34"/>
      <c r="U25" s="34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5"/>
  <sheetViews>
    <sheetView topLeftCell="F1" zoomScale="130" zoomScaleNormal="130" workbookViewId="0">
      <selection activeCell="K11" sqref="K11:P11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459.0317</v>
      </c>
      <c r="B2" t="s">
        <v>20</v>
      </c>
      <c r="C2">
        <v>7</v>
      </c>
      <c r="D2">
        <v>0</v>
      </c>
      <c r="E2">
        <v>7</v>
      </c>
      <c r="F2">
        <v>7</v>
      </c>
      <c r="G2">
        <v>6</v>
      </c>
      <c r="H2">
        <v>6</v>
      </c>
      <c r="I2">
        <v>3</v>
      </c>
      <c r="J2">
        <v>3</v>
      </c>
      <c r="K2">
        <v>5</v>
      </c>
      <c r="L2">
        <v>2</v>
      </c>
      <c r="M2">
        <v>3</v>
      </c>
      <c r="N2">
        <v>1</v>
      </c>
      <c r="O2">
        <v>3</v>
      </c>
      <c r="P2">
        <v>0</v>
      </c>
    </row>
    <row r="3" spans="1:16" x14ac:dyDescent="0.25">
      <c r="A3">
        <v>717.1454</v>
      </c>
      <c r="B3" t="s">
        <v>20</v>
      </c>
      <c r="C3">
        <v>9</v>
      </c>
      <c r="D3">
        <v>0</v>
      </c>
      <c r="E3">
        <v>9</v>
      </c>
      <c r="F3">
        <v>9</v>
      </c>
      <c r="G3">
        <v>8</v>
      </c>
      <c r="H3">
        <v>7</v>
      </c>
      <c r="I3">
        <v>4</v>
      </c>
      <c r="J3">
        <v>4</v>
      </c>
      <c r="K3">
        <v>4</v>
      </c>
      <c r="L3">
        <v>5</v>
      </c>
      <c r="M3">
        <v>4</v>
      </c>
      <c r="N3">
        <v>1</v>
      </c>
      <c r="O3">
        <v>4</v>
      </c>
      <c r="P3">
        <v>0</v>
      </c>
    </row>
    <row r="4" spans="1:16" x14ac:dyDescent="0.25">
      <c r="A4">
        <v>866.98180000000002</v>
      </c>
      <c r="B4" t="s">
        <v>20</v>
      </c>
      <c r="C4">
        <v>9</v>
      </c>
      <c r="D4">
        <v>0</v>
      </c>
      <c r="E4">
        <v>9</v>
      </c>
      <c r="F4">
        <v>9</v>
      </c>
      <c r="G4">
        <v>8</v>
      </c>
      <c r="H4">
        <v>8</v>
      </c>
      <c r="I4">
        <v>4</v>
      </c>
      <c r="J4">
        <v>4</v>
      </c>
      <c r="K4">
        <v>6</v>
      </c>
      <c r="L4">
        <v>3</v>
      </c>
      <c r="M4">
        <v>4</v>
      </c>
      <c r="N4">
        <v>1</v>
      </c>
      <c r="O4">
        <v>4</v>
      </c>
      <c r="P4">
        <v>0</v>
      </c>
    </row>
    <row r="5" spans="1:16" x14ac:dyDescent="0.25">
      <c r="A5">
        <v>570.60069999999996</v>
      </c>
      <c r="B5" t="s">
        <v>20</v>
      </c>
      <c r="C5">
        <v>7</v>
      </c>
      <c r="D5">
        <v>1</v>
      </c>
      <c r="E5">
        <v>7</v>
      </c>
      <c r="F5">
        <v>7</v>
      </c>
      <c r="G5">
        <v>7</v>
      </c>
      <c r="H5">
        <v>7</v>
      </c>
      <c r="I5">
        <v>6</v>
      </c>
      <c r="J5">
        <v>4</v>
      </c>
      <c r="K5">
        <v>3</v>
      </c>
      <c r="L5">
        <v>4</v>
      </c>
      <c r="M5">
        <v>2</v>
      </c>
      <c r="N5">
        <v>0</v>
      </c>
      <c r="O5">
        <v>4</v>
      </c>
      <c r="P5">
        <v>0</v>
      </c>
    </row>
    <row r="6" spans="1:16" x14ac:dyDescent="0.25">
      <c r="A6">
        <v>461.19909999999999</v>
      </c>
      <c r="B6" t="s">
        <v>20</v>
      </c>
      <c r="C6">
        <v>8</v>
      </c>
      <c r="D6">
        <v>0</v>
      </c>
      <c r="E6">
        <v>8</v>
      </c>
      <c r="F6">
        <v>8</v>
      </c>
      <c r="G6">
        <v>7</v>
      </c>
      <c r="H6">
        <v>6</v>
      </c>
      <c r="I6">
        <v>1</v>
      </c>
      <c r="J6">
        <v>1</v>
      </c>
      <c r="K6">
        <v>4</v>
      </c>
      <c r="L6">
        <v>4</v>
      </c>
      <c r="M6">
        <v>2</v>
      </c>
      <c r="N6">
        <v>5</v>
      </c>
      <c r="O6">
        <v>1</v>
      </c>
      <c r="P6">
        <v>0</v>
      </c>
    </row>
    <row r="7" spans="1:16" x14ac:dyDescent="0.25">
      <c r="A7">
        <v>519.73249999999996</v>
      </c>
      <c r="B7" t="s">
        <v>20</v>
      </c>
      <c r="C7">
        <v>8</v>
      </c>
      <c r="D7">
        <v>0</v>
      </c>
      <c r="E7">
        <v>8</v>
      </c>
      <c r="F7">
        <v>8</v>
      </c>
      <c r="G7">
        <v>6</v>
      </c>
      <c r="H7">
        <v>6</v>
      </c>
      <c r="I7">
        <v>6</v>
      </c>
      <c r="J7">
        <v>6</v>
      </c>
      <c r="K7">
        <v>2</v>
      </c>
      <c r="L7">
        <v>6</v>
      </c>
      <c r="M7">
        <v>2</v>
      </c>
      <c r="N7">
        <v>0</v>
      </c>
      <c r="O7">
        <v>6</v>
      </c>
      <c r="P7">
        <v>0</v>
      </c>
    </row>
    <row r="8" spans="1:16" x14ac:dyDescent="0.25">
      <c r="A8">
        <v>638.03769999999997</v>
      </c>
      <c r="B8" t="s">
        <v>20</v>
      </c>
      <c r="C8">
        <v>9</v>
      </c>
      <c r="D8">
        <v>0</v>
      </c>
      <c r="E8">
        <v>9</v>
      </c>
      <c r="F8">
        <v>9</v>
      </c>
      <c r="G8">
        <v>7</v>
      </c>
      <c r="H8">
        <v>7</v>
      </c>
      <c r="I8">
        <v>5</v>
      </c>
      <c r="J8">
        <v>5</v>
      </c>
      <c r="K8">
        <v>5</v>
      </c>
      <c r="L8">
        <v>4</v>
      </c>
      <c r="M8">
        <v>3</v>
      </c>
      <c r="N8">
        <v>1</v>
      </c>
      <c r="O8">
        <v>5</v>
      </c>
      <c r="P8">
        <v>0</v>
      </c>
    </row>
    <row r="9" spans="1:16" x14ac:dyDescent="0.25">
      <c r="A9">
        <v>453.04500000000002</v>
      </c>
      <c r="B9" t="s">
        <v>20</v>
      </c>
      <c r="C9">
        <v>7</v>
      </c>
      <c r="D9">
        <v>0</v>
      </c>
      <c r="E9">
        <v>7</v>
      </c>
      <c r="F9">
        <v>7</v>
      </c>
      <c r="G9">
        <v>6</v>
      </c>
      <c r="H9">
        <v>6</v>
      </c>
      <c r="I9">
        <v>2</v>
      </c>
      <c r="J9">
        <v>2</v>
      </c>
      <c r="K9">
        <v>3</v>
      </c>
      <c r="L9">
        <v>4</v>
      </c>
      <c r="M9">
        <v>3</v>
      </c>
      <c r="N9">
        <v>2</v>
      </c>
      <c r="O9">
        <v>2</v>
      </c>
      <c r="P9">
        <v>0</v>
      </c>
    </row>
    <row r="10" spans="1:16" x14ac:dyDescent="0.25">
      <c r="A10">
        <v>475.29419999999999</v>
      </c>
      <c r="B10" t="s">
        <v>20</v>
      </c>
      <c r="C10">
        <v>7</v>
      </c>
      <c r="D10">
        <v>0</v>
      </c>
      <c r="E10">
        <v>7</v>
      </c>
      <c r="F10">
        <v>7</v>
      </c>
      <c r="G10">
        <v>6</v>
      </c>
      <c r="H10">
        <v>6</v>
      </c>
      <c r="I10">
        <v>4</v>
      </c>
      <c r="J10">
        <v>4</v>
      </c>
      <c r="K10">
        <v>4</v>
      </c>
      <c r="L10">
        <v>3</v>
      </c>
      <c r="M10">
        <v>3</v>
      </c>
      <c r="N10">
        <v>0</v>
      </c>
      <c r="O10">
        <v>4</v>
      </c>
      <c r="P10">
        <v>0</v>
      </c>
    </row>
    <row r="11" spans="1:16" x14ac:dyDescent="0.25">
      <c r="A11">
        <v>591.70230000000004</v>
      </c>
      <c r="B11" t="s">
        <v>20</v>
      </c>
      <c r="C11">
        <v>8</v>
      </c>
      <c r="D11">
        <v>0</v>
      </c>
      <c r="E11">
        <v>8</v>
      </c>
      <c r="F11">
        <v>8</v>
      </c>
      <c r="G11">
        <v>6</v>
      </c>
      <c r="H11">
        <v>6</v>
      </c>
      <c r="I11">
        <v>4</v>
      </c>
      <c r="J11">
        <v>4</v>
      </c>
      <c r="K11">
        <v>4</v>
      </c>
      <c r="L11">
        <v>4</v>
      </c>
      <c r="M11">
        <v>2</v>
      </c>
      <c r="N11">
        <v>2</v>
      </c>
      <c r="O11">
        <v>4</v>
      </c>
      <c r="P11">
        <v>0</v>
      </c>
    </row>
    <row r="18" spans="1:21" x14ac:dyDescent="0.25">
      <c r="B18" s="35" t="s">
        <v>22</v>
      </c>
      <c r="C18" s="36"/>
      <c r="D18" s="37"/>
      <c r="E18" s="38" t="s">
        <v>23</v>
      </c>
      <c r="F18" s="39"/>
      <c r="G18" s="39"/>
      <c r="H18" s="39"/>
      <c r="I18" s="39"/>
      <c r="J18" s="40"/>
      <c r="K18" s="38" t="s">
        <v>24</v>
      </c>
      <c r="L18" s="40"/>
      <c r="M18" s="38" t="s">
        <v>25</v>
      </c>
      <c r="N18" s="39"/>
      <c r="O18" s="39"/>
      <c r="P18" s="40"/>
      <c r="Q18" s="41" t="s">
        <v>26</v>
      </c>
      <c r="S18" s="34" t="s">
        <v>27</v>
      </c>
      <c r="T18" s="34"/>
      <c r="U18" s="34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2"/>
      <c r="S19" s="34"/>
      <c r="T19" s="34"/>
      <c r="U19" s="34"/>
    </row>
    <row r="20" spans="1:21" x14ac:dyDescent="0.25">
      <c r="A20" s="5" t="s">
        <v>43</v>
      </c>
      <c r="B20" s="6">
        <f>COUNT(A2:A16)</f>
        <v>10</v>
      </c>
      <c r="C20" s="6">
        <f>SUM(C2:C16)</f>
        <v>79</v>
      </c>
      <c r="D20" s="7">
        <f>C20-COUNT(A2:A16)*6</f>
        <v>19</v>
      </c>
      <c r="E20" s="8">
        <f t="shared" ref="E20:J20" si="0">SUM(E2:E16)</f>
        <v>79</v>
      </c>
      <c r="F20" s="6">
        <f t="shared" si="0"/>
        <v>79</v>
      </c>
      <c r="G20" s="6">
        <f t="shared" si="0"/>
        <v>67</v>
      </c>
      <c r="H20" s="6">
        <f t="shared" si="0"/>
        <v>65</v>
      </c>
      <c r="I20" s="6">
        <f t="shared" si="0"/>
        <v>39</v>
      </c>
      <c r="J20" s="9">
        <f t="shared" si="0"/>
        <v>37</v>
      </c>
      <c r="K20" s="8">
        <f>SUM($K$2:$K$16)</f>
        <v>40</v>
      </c>
      <c r="L20" s="9">
        <f>SUM($L$2:$L$16)</f>
        <v>39</v>
      </c>
      <c r="M20" s="8">
        <f>SUM(M2:M16)</f>
        <v>28</v>
      </c>
      <c r="N20" s="6">
        <f>SUM(N2:N16)</f>
        <v>13</v>
      </c>
      <c r="O20" s="6">
        <f>SUM(O2:O16)</f>
        <v>37</v>
      </c>
      <c r="P20" s="9">
        <f>SUM(P2:P16)</f>
        <v>0</v>
      </c>
      <c r="Q20" s="10">
        <f>SUM(M20:P20)</f>
        <v>78</v>
      </c>
      <c r="S20" s="34"/>
      <c r="T20" s="34"/>
      <c r="U20" s="34"/>
    </row>
    <row r="21" spans="1:21" x14ac:dyDescent="0.25">
      <c r="A21" s="11" t="s">
        <v>44</v>
      </c>
      <c r="B21" s="6">
        <f>COUNTIF(D2:D16,"=0")</f>
        <v>9</v>
      </c>
      <c r="C21" s="6">
        <f>SUMIFS(C2:C16,D2:D16,"=0")</f>
        <v>72</v>
      </c>
      <c r="D21" s="12">
        <f>SUMIFS(C2:C16,D2:D16,"=0") - COUNTIFS(D2:D16,"=0")*6</f>
        <v>18</v>
      </c>
      <c r="E21" s="8">
        <f t="shared" ref="E21:J21" si="1">SUMIFS(E2:E16,$D$2:$D$16,"=0")</f>
        <v>72</v>
      </c>
      <c r="F21" s="6">
        <f t="shared" si="1"/>
        <v>72</v>
      </c>
      <c r="G21" s="6">
        <f t="shared" si="1"/>
        <v>60</v>
      </c>
      <c r="H21" s="6">
        <f t="shared" si="1"/>
        <v>58</v>
      </c>
      <c r="I21" s="6">
        <f t="shared" si="1"/>
        <v>33</v>
      </c>
      <c r="J21" s="9">
        <f t="shared" si="1"/>
        <v>33</v>
      </c>
      <c r="K21" s="8">
        <f>SUMIFS($K$2:$K$16,$D$2:$D$16,"=0")</f>
        <v>37</v>
      </c>
      <c r="L21" s="9">
        <f>SUMIFS($L$2:$L$16,$D$2:$D$16,"=0")</f>
        <v>35</v>
      </c>
      <c r="M21" s="8">
        <f>SUMIFS(M2:M16,$D$2:$D$16,"=0")</f>
        <v>26</v>
      </c>
      <c r="N21" s="6">
        <f>SUMIFS(N2:N16,$D$2:$D$16,"=0")</f>
        <v>13</v>
      </c>
      <c r="O21" s="6">
        <f>SUMIFS(O2:O16,$D$2:$D$16,"=0")</f>
        <v>33</v>
      </c>
      <c r="P21" s="9">
        <f>SUMIFS(P2:P16,$D$2:$D$16,"=0")</f>
        <v>0</v>
      </c>
      <c r="Q21" s="10">
        <f t="shared" ref="Q21:Q22" si="2">SUM(M21:P21)</f>
        <v>72</v>
      </c>
      <c r="S21" s="34"/>
      <c r="T21" s="34"/>
      <c r="U21" s="34"/>
    </row>
    <row r="22" spans="1:21" x14ac:dyDescent="0.25">
      <c r="A22" s="4" t="s">
        <v>45</v>
      </c>
      <c r="B22" s="13">
        <f>COUNTIF(D2:D16,"&gt;0")</f>
        <v>1</v>
      </c>
      <c r="C22" s="13">
        <f>SUMIFS(C2:C16,D2:D16,"&gt;0")</f>
        <v>7</v>
      </c>
      <c r="D22" s="14">
        <f>SUMIFS(C2:C16,D2:D16,"=0") - COUNTIFS(D2:D16,"&gt;0")*6</f>
        <v>66</v>
      </c>
      <c r="E22" s="15">
        <f t="shared" ref="E22:J22" si="3">SUMIFS(E2:E16,$D$2:$D$16,"&gt;0")</f>
        <v>7</v>
      </c>
      <c r="F22" s="13">
        <f t="shared" si="3"/>
        <v>7</v>
      </c>
      <c r="G22" s="13">
        <f t="shared" si="3"/>
        <v>7</v>
      </c>
      <c r="H22" s="13">
        <f t="shared" si="3"/>
        <v>7</v>
      </c>
      <c r="I22" s="13">
        <f t="shared" si="3"/>
        <v>6</v>
      </c>
      <c r="J22" s="16">
        <f t="shared" si="3"/>
        <v>4</v>
      </c>
      <c r="K22" s="15">
        <f>SUMIFS($K$2:$K$16,$D$2:$D$16,"&gt;0")</f>
        <v>3</v>
      </c>
      <c r="L22" s="16">
        <f>SUMIFS($L$2:$L$16,$D$2:$D$16,"&gt;0")</f>
        <v>4</v>
      </c>
      <c r="M22" s="15">
        <f>SUMIFS(M2:M16,$D$2:$D$16,"&gt;0")</f>
        <v>2</v>
      </c>
      <c r="N22" s="13">
        <f>SUMIFS(N2:N16,$D$2:$D$16,"&gt;0")</f>
        <v>0</v>
      </c>
      <c r="O22" s="13">
        <f>SUMIFS(O2:O16,$D$2:$D$16,"&gt;0")</f>
        <v>4</v>
      </c>
      <c r="P22" s="16">
        <f>SUMIFS(P2:P16,$D$2:$D$16,"&gt;0")</f>
        <v>0</v>
      </c>
      <c r="Q22" s="17">
        <f t="shared" si="2"/>
        <v>6</v>
      </c>
      <c r="S22" s="34"/>
      <c r="T22" s="34"/>
      <c r="U22" s="34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>
        <f>IF(OR($B21 = 0,$B22=0), "-",F20/$C$20)</f>
        <v>1</v>
      </c>
      <c r="G23" s="19">
        <f>IF(OR($B21 = 0,$B22=0), "-",G20/$C$20)</f>
        <v>0.84810126582278478</v>
      </c>
      <c r="H23" s="19">
        <f>IF(OR($B21 = 0,$B22=0), "-",H20/$C$20)</f>
        <v>0.82278481012658233</v>
      </c>
      <c r="I23" s="19">
        <f>IF(OR($B21 = 0,$B22=0), "-",I20/$C$20)</f>
        <v>0.49367088607594939</v>
      </c>
      <c r="J23" s="19">
        <f>IF(OR($B21 = 0,$B22=0), "-",J20/$C$20)</f>
        <v>0.46835443037974683</v>
      </c>
      <c r="K23" s="21">
        <f>IF(OR($B21=0,$B22=0),"-",K20/$C20)</f>
        <v>0.50632911392405067</v>
      </c>
      <c r="L23" s="22">
        <f>IF(OR($B21=0,$B22=0),"-",L20/$C20)</f>
        <v>0.49367088607594939</v>
      </c>
      <c r="M23" s="21">
        <f>IF(OR($B21=0,$B22=0),"-",M20 / $Q$20)</f>
        <v>0.35897435897435898</v>
      </c>
      <c r="N23" s="19">
        <f>IF(OR($B21=0,$B22=0),"-",N20 / $Q$20)</f>
        <v>0.16666666666666666</v>
      </c>
      <c r="O23" s="19">
        <f>IF(OR($B21=0,$B22=0),"-",O20 / $Q$20)</f>
        <v>0.47435897435897434</v>
      </c>
      <c r="P23" s="22">
        <f>IF(OR($B21=0,$B22=0),"-",P20 / $Q$20)</f>
        <v>0</v>
      </c>
      <c r="Q23" s="23">
        <f>IF(OR(B21=0,B22=0),"-",Q20/C20)</f>
        <v>0.98734177215189878</v>
      </c>
      <c r="S23" s="34"/>
      <c r="T23" s="34"/>
      <c r="U23" s="34"/>
    </row>
    <row r="24" spans="1:21" x14ac:dyDescent="0.25">
      <c r="A24" s="11" t="s">
        <v>44</v>
      </c>
      <c r="B24" s="18">
        <f>B21/B20</f>
        <v>0.9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1</v>
      </c>
      <c r="G24" s="18">
        <f t="shared" si="4"/>
        <v>0.83333333333333337</v>
      </c>
      <c r="H24" s="18">
        <f t="shared" si="4"/>
        <v>0.80555555555555558</v>
      </c>
      <c r="I24" s="18">
        <f t="shared" si="4"/>
        <v>0.45833333333333331</v>
      </c>
      <c r="J24" s="18">
        <f t="shared" si="4"/>
        <v>0.45833333333333331</v>
      </c>
      <c r="K24" s="24">
        <f>IF($B21 = 0, "-", K21/$C21)</f>
        <v>0.51388888888888884</v>
      </c>
      <c r="L24" s="25">
        <f>IF($B21 = 0, "-", L21/$C21)</f>
        <v>0.4861111111111111</v>
      </c>
      <c r="M24" s="24">
        <f>IF($B21=0, "-",M21 / $Q21)</f>
        <v>0.3611111111111111</v>
      </c>
      <c r="N24" s="18">
        <f>IF($B21=0, "-",N21 / $Q21)</f>
        <v>0.18055555555555555</v>
      </c>
      <c r="O24" s="18">
        <f>IF($B21=0, "-",O21 / $Q21)</f>
        <v>0.45833333333333331</v>
      </c>
      <c r="P24" s="25">
        <f>IF($B21=0, "-",P21 / $Q21)</f>
        <v>0</v>
      </c>
      <c r="Q24" s="23">
        <f>IF(B21=0,"-",Q21/C21)</f>
        <v>1</v>
      </c>
      <c r="S24" s="34"/>
      <c r="T24" s="34"/>
      <c r="U24" s="34"/>
    </row>
    <row r="25" spans="1:21" x14ac:dyDescent="0.25">
      <c r="A25" s="4" t="s">
        <v>45</v>
      </c>
      <c r="B25" s="26">
        <f>IF(B22 = 0, "-",B22/B20)</f>
        <v>0.1</v>
      </c>
      <c r="C25" s="26" t="s">
        <v>46</v>
      </c>
      <c r="D25" s="16" t="s">
        <v>46</v>
      </c>
      <c r="E25" s="26" t="s">
        <v>46</v>
      </c>
      <c r="F25" s="26">
        <f t="shared" si="4"/>
        <v>1</v>
      </c>
      <c r="G25" s="26">
        <f t="shared" si="4"/>
        <v>1</v>
      </c>
      <c r="H25" s="26">
        <f t="shared" si="4"/>
        <v>1</v>
      </c>
      <c r="I25" s="26">
        <f t="shared" si="4"/>
        <v>0.8571428571428571</v>
      </c>
      <c r="J25" s="26">
        <f t="shared" si="4"/>
        <v>0.5714285714285714</v>
      </c>
      <c r="K25" s="27">
        <f>IF($B22 = 0, "-", K22/$C22)</f>
        <v>0.42857142857142855</v>
      </c>
      <c r="L25" s="28">
        <f>IF($B22 = 0, "-", L22/$C22)</f>
        <v>0.5714285714285714</v>
      </c>
      <c r="M25" s="27">
        <f>IF($B22 = 0, "-", M22 / $Q22)</f>
        <v>0.33333333333333331</v>
      </c>
      <c r="N25" s="26">
        <f>IF($B22 = 0, "-", N22 / $Q22)</f>
        <v>0</v>
      </c>
      <c r="O25" s="26">
        <f>IF($B22 = 0, "-", O22 / $Q22)</f>
        <v>0.66666666666666663</v>
      </c>
      <c r="P25" s="28">
        <f>IF($B22 = 0, "-", P22 / $Q22)</f>
        <v>0</v>
      </c>
      <c r="Q25" s="29">
        <f>IF($B22 = 0, "-", Q22 / $C22)</f>
        <v>0.8571428571428571</v>
      </c>
      <c r="S25" s="34"/>
      <c r="T25" s="34"/>
      <c r="U25" s="34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25"/>
  <sheetViews>
    <sheetView zoomScale="130" zoomScaleNormal="130" workbookViewId="0">
      <selection activeCell="L13" sqref="L13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380.04930000000002</v>
      </c>
      <c r="B2" t="s">
        <v>21</v>
      </c>
      <c r="C2">
        <v>10</v>
      </c>
      <c r="D2">
        <v>0</v>
      </c>
      <c r="E2">
        <v>10</v>
      </c>
      <c r="F2">
        <v>8</v>
      </c>
      <c r="G2">
        <v>8</v>
      </c>
      <c r="H2">
        <v>7</v>
      </c>
      <c r="I2">
        <v>1</v>
      </c>
      <c r="J2">
        <v>1</v>
      </c>
      <c r="K2">
        <v>6</v>
      </c>
      <c r="L2">
        <v>4</v>
      </c>
      <c r="M2">
        <v>5</v>
      </c>
      <c r="N2">
        <v>0</v>
      </c>
      <c r="O2">
        <v>1</v>
      </c>
      <c r="P2">
        <v>4</v>
      </c>
    </row>
    <row r="3" spans="1:16" x14ac:dyDescent="0.25">
      <c r="A3">
        <v>381.06380000000001</v>
      </c>
      <c r="B3" t="s">
        <v>21</v>
      </c>
      <c r="C3">
        <v>10</v>
      </c>
      <c r="D3">
        <v>0</v>
      </c>
      <c r="E3">
        <v>10</v>
      </c>
      <c r="F3">
        <v>8</v>
      </c>
      <c r="G3">
        <v>7</v>
      </c>
      <c r="H3">
        <v>5</v>
      </c>
      <c r="I3">
        <v>5</v>
      </c>
      <c r="J3">
        <v>4</v>
      </c>
      <c r="K3">
        <v>2</v>
      </c>
      <c r="L3">
        <v>8</v>
      </c>
      <c r="M3">
        <v>0</v>
      </c>
      <c r="N3">
        <v>0</v>
      </c>
      <c r="O3">
        <v>4</v>
      </c>
      <c r="P3">
        <v>6</v>
      </c>
    </row>
    <row r="4" spans="1:16" x14ac:dyDescent="0.25">
      <c r="A4">
        <v>931.97559999999999</v>
      </c>
      <c r="B4" t="s">
        <v>21</v>
      </c>
      <c r="C4">
        <v>174</v>
      </c>
      <c r="D4">
        <v>114</v>
      </c>
      <c r="E4">
        <v>174</v>
      </c>
      <c r="F4">
        <v>105</v>
      </c>
      <c r="G4">
        <v>100</v>
      </c>
      <c r="H4">
        <v>71</v>
      </c>
      <c r="I4">
        <v>41</v>
      </c>
      <c r="J4">
        <v>28</v>
      </c>
      <c r="K4">
        <v>87</v>
      </c>
      <c r="L4">
        <v>87</v>
      </c>
      <c r="M4">
        <v>27</v>
      </c>
      <c r="N4">
        <v>0</v>
      </c>
      <c r="O4">
        <v>28</v>
      </c>
      <c r="P4">
        <v>5</v>
      </c>
    </row>
    <row r="5" spans="1:16" x14ac:dyDescent="0.25">
      <c r="A5">
        <v>377.0222</v>
      </c>
      <c r="B5" t="s">
        <v>21</v>
      </c>
      <c r="C5">
        <v>10</v>
      </c>
      <c r="D5">
        <v>0</v>
      </c>
      <c r="E5">
        <v>10</v>
      </c>
      <c r="F5">
        <v>9</v>
      </c>
      <c r="G5">
        <v>7</v>
      </c>
      <c r="H5">
        <v>4</v>
      </c>
      <c r="I5">
        <v>1</v>
      </c>
      <c r="J5">
        <v>1</v>
      </c>
      <c r="K5">
        <v>5</v>
      </c>
      <c r="L5">
        <v>5</v>
      </c>
      <c r="M5">
        <v>2</v>
      </c>
      <c r="N5">
        <v>0</v>
      </c>
      <c r="O5">
        <v>1</v>
      </c>
      <c r="P5">
        <v>7</v>
      </c>
    </row>
    <row r="6" spans="1:16" x14ac:dyDescent="0.25">
      <c r="A6">
        <v>627.10770000000002</v>
      </c>
      <c r="B6" t="s">
        <v>21</v>
      </c>
      <c r="C6">
        <v>14</v>
      </c>
      <c r="D6">
        <v>0</v>
      </c>
      <c r="E6">
        <v>14</v>
      </c>
      <c r="F6">
        <v>12</v>
      </c>
      <c r="G6">
        <v>11</v>
      </c>
      <c r="H6">
        <v>10</v>
      </c>
      <c r="I6">
        <v>7</v>
      </c>
      <c r="J6">
        <v>7</v>
      </c>
      <c r="K6">
        <v>8</v>
      </c>
      <c r="L6">
        <v>6</v>
      </c>
      <c r="M6">
        <v>3</v>
      </c>
      <c r="N6">
        <v>1</v>
      </c>
      <c r="O6">
        <v>7</v>
      </c>
      <c r="P6">
        <v>3</v>
      </c>
    </row>
    <row r="7" spans="1:16" x14ac:dyDescent="0.25">
      <c r="A7">
        <v>849.72559999999999</v>
      </c>
      <c r="B7" t="s">
        <v>21</v>
      </c>
      <c r="C7">
        <v>94</v>
      </c>
      <c r="D7">
        <v>55</v>
      </c>
      <c r="E7">
        <v>94</v>
      </c>
      <c r="F7">
        <v>69</v>
      </c>
      <c r="G7">
        <v>57</v>
      </c>
      <c r="H7">
        <v>44</v>
      </c>
      <c r="I7">
        <v>29</v>
      </c>
      <c r="J7">
        <v>22</v>
      </c>
      <c r="K7">
        <v>50</v>
      </c>
      <c r="L7">
        <v>44</v>
      </c>
      <c r="M7">
        <v>13</v>
      </c>
      <c r="N7">
        <v>0</v>
      </c>
      <c r="O7">
        <v>20</v>
      </c>
      <c r="P7">
        <v>6</v>
      </c>
    </row>
    <row r="8" spans="1:16" x14ac:dyDescent="0.25">
      <c r="A8">
        <v>396.1712</v>
      </c>
      <c r="B8" t="s">
        <v>21</v>
      </c>
      <c r="C8">
        <v>14</v>
      </c>
      <c r="D8">
        <v>0</v>
      </c>
      <c r="E8">
        <v>14</v>
      </c>
      <c r="F8">
        <v>11</v>
      </c>
      <c r="G8">
        <v>9</v>
      </c>
      <c r="H8">
        <v>8</v>
      </c>
      <c r="I8">
        <v>6</v>
      </c>
      <c r="J8">
        <v>5</v>
      </c>
      <c r="K8">
        <v>6</v>
      </c>
      <c r="L8">
        <v>8</v>
      </c>
      <c r="M8">
        <v>1</v>
      </c>
      <c r="N8">
        <v>1</v>
      </c>
      <c r="O8">
        <v>5</v>
      </c>
      <c r="P8">
        <v>7</v>
      </c>
    </row>
    <row r="9" spans="1:16" x14ac:dyDescent="0.25">
      <c r="A9">
        <v>909.0154</v>
      </c>
      <c r="B9" t="s">
        <v>21</v>
      </c>
      <c r="C9">
        <v>34</v>
      </c>
      <c r="D9">
        <v>4</v>
      </c>
      <c r="E9">
        <v>34</v>
      </c>
      <c r="F9">
        <v>31</v>
      </c>
      <c r="G9">
        <v>30</v>
      </c>
      <c r="H9">
        <v>22</v>
      </c>
      <c r="I9">
        <v>15</v>
      </c>
      <c r="J9">
        <v>10</v>
      </c>
      <c r="K9">
        <v>13</v>
      </c>
      <c r="L9">
        <v>21</v>
      </c>
      <c r="M9">
        <v>10</v>
      </c>
      <c r="N9">
        <v>0</v>
      </c>
      <c r="O9">
        <v>10</v>
      </c>
      <c r="P9">
        <v>10</v>
      </c>
    </row>
    <row r="10" spans="1:16" x14ac:dyDescent="0.25">
      <c r="A10">
        <v>1242.973</v>
      </c>
      <c r="B10" t="s">
        <v>21</v>
      </c>
      <c r="C10">
        <v>470</v>
      </c>
      <c r="D10">
        <v>346</v>
      </c>
      <c r="E10">
        <v>470</v>
      </c>
      <c r="F10">
        <v>300</v>
      </c>
      <c r="G10">
        <v>237</v>
      </c>
      <c r="H10">
        <v>151</v>
      </c>
      <c r="I10">
        <v>89</v>
      </c>
      <c r="J10">
        <v>56</v>
      </c>
      <c r="K10">
        <v>247</v>
      </c>
      <c r="L10">
        <v>223</v>
      </c>
      <c r="M10">
        <v>62</v>
      </c>
      <c r="N10">
        <v>0</v>
      </c>
      <c r="O10">
        <v>53</v>
      </c>
      <c r="P10">
        <v>9</v>
      </c>
    </row>
    <row r="11" spans="1:16" x14ac:dyDescent="0.25">
      <c r="A11">
        <v>602.15549999999996</v>
      </c>
      <c r="B11" t="s">
        <v>21</v>
      </c>
      <c r="C11">
        <v>22</v>
      </c>
      <c r="D11">
        <v>0</v>
      </c>
      <c r="E11">
        <v>22</v>
      </c>
      <c r="F11">
        <v>13</v>
      </c>
      <c r="G11">
        <v>8</v>
      </c>
      <c r="H11">
        <v>8</v>
      </c>
      <c r="I11">
        <v>7</v>
      </c>
      <c r="J11">
        <v>6</v>
      </c>
      <c r="K11">
        <v>9</v>
      </c>
      <c r="L11">
        <v>13</v>
      </c>
      <c r="M11">
        <v>5</v>
      </c>
      <c r="N11">
        <v>0</v>
      </c>
      <c r="O11">
        <v>6</v>
      </c>
      <c r="P11">
        <v>11</v>
      </c>
    </row>
    <row r="18" spans="1:21" x14ac:dyDescent="0.25">
      <c r="B18" s="35" t="s">
        <v>22</v>
      </c>
      <c r="C18" s="36"/>
      <c r="D18" s="37"/>
      <c r="E18" s="38" t="s">
        <v>23</v>
      </c>
      <c r="F18" s="39"/>
      <c r="G18" s="39"/>
      <c r="H18" s="39"/>
      <c r="I18" s="39"/>
      <c r="J18" s="40"/>
      <c r="K18" s="38" t="s">
        <v>24</v>
      </c>
      <c r="L18" s="40"/>
      <c r="M18" s="38" t="s">
        <v>25</v>
      </c>
      <c r="N18" s="39"/>
      <c r="O18" s="39"/>
      <c r="P18" s="40"/>
      <c r="Q18" s="41" t="s">
        <v>26</v>
      </c>
      <c r="S18" s="34" t="s">
        <v>27</v>
      </c>
      <c r="T18" s="34"/>
      <c r="U18" s="34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2"/>
      <c r="S19" s="34"/>
      <c r="T19" s="34"/>
      <c r="U19" s="34"/>
    </row>
    <row r="20" spans="1:21" x14ac:dyDescent="0.25">
      <c r="A20" s="5" t="s">
        <v>43</v>
      </c>
      <c r="B20" s="6">
        <f>COUNT(A2:A16)</f>
        <v>10</v>
      </c>
      <c r="C20" s="6">
        <f>SUM(C2:C16)</f>
        <v>852</v>
      </c>
      <c r="D20" s="7">
        <f>C20-COUNT(A2:A16)*6</f>
        <v>792</v>
      </c>
      <c r="E20" s="8">
        <f t="shared" ref="E20:J20" si="0">SUM(E2:E16)</f>
        <v>852</v>
      </c>
      <c r="F20" s="6">
        <f t="shared" si="0"/>
        <v>566</v>
      </c>
      <c r="G20" s="6">
        <f t="shared" si="0"/>
        <v>474</v>
      </c>
      <c r="H20" s="6">
        <f t="shared" si="0"/>
        <v>330</v>
      </c>
      <c r="I20" s="6">
        <f t="shared" si="0"/>
        <v>201</v>
      </c>
      <c r="J20" s="9">
        <f t="shared" si="0"/>
        <v>140</v>
      </c>
      <c r="K20" s="8">
        <f>SUM($K$2:$K$16)</f>
        <v>433</v>
      </c>
      <c r="L20" s="9">
        <f>SUM($L$2:$L$16)</f>
        <v>419</v>
      </c>
      <c r="M20" s="8">
        <f>SUM(M2:M16)</f>
        <v>128</v>
      </c>
      <c r="N20" s="6">
        <f>SUM(N2:N16)</f>
        <v>2</v>
      </c>
      <c r="O20" s="6">
        <f>SUM(O2:O16)</f>
        <v>135</v>
      </c>
      <c r="P20" s="9">
        <f>SUM(P2:P16)</f>
        <v>68</v>
      </c>
      <c r="Q20" s="10">
        <f>SUM(M20:P20)</f>
        <v>333</v>
      </c>
      <c r="S20" s="34"/>
      <c r="T20" s="34"/>
      <c r="U20" s="34"/>
    </row>
    <row r="21" spans="1:21" x14ac:dyDescent="0.25">
      <c r="A21" s="11" t="s">
        <v>44</v>
      </c>
      <c r="B21" s="6">
        <f>COUNTIF(D2:D16,"=0")</f>
        <v>6</v>
      </c>
      <c r="C21" s="6">
        <f>SUMIFS(C2:C16,D2:D16,"=0")</f>
        <v>80</v>
      </c>
      <c r="D21" s="12">
        <f>SUMIFS(C2:C16,D2:D16,"=0") - COUNTIFS(D2:D16,"=0")*6</f>
        <v>44</v>
      </c>
      <c r="E21" s="8">
        <f t="shared" ref="E21:J21" si="1">SUMIFS(E2:E16,$D$2:$D$16,"=0")</f>
        <v>80</v>
      </c>
      <c r="F21" s="6">
        <f t="shared" si="1"/>
        <v>61</v>
      </c>
      <c r="G21" s="6">
        <f t="shared" si="1"/>
        <v>50</v>
      </c>
      <c r="H21" s="6">
        <f t="shared" si="1"/>
        <v>42</v>
      </c>
      <c r="I21" s="6">
        <f t="shared" si="1"/>
        <v>27</v>
      </c>
      <c r="J21" s="9">
        <f t="shared" si="1"/>
        <v>24</v>
      </c>
      <c r="K21" s="8">
        <f>SUMIFS($K$2:$K$16,$D$2:$D$16,"=0")</f>
        <v>36</v>
      </c>
      <c r="L21" s="9">
        <f>SUMIFS($L$2:$L$16,$D$2:$D$16,"=0")</f>
        <v>44</v>
      </c>
      <c r="M21" s="8">
        <f>SUMIFS(M2:M16,$D$2:$D$16,"=0")</f>
        <v>16</v>
      </c>
      <c r="N21" s="6">
        <f>SUMIFS(N2:N16,$D$2:$D$16,"=0")</f>
        <v>2</v>
      </c>
      <c r="O21" s="6">
        <f>SUMIFS(O2:O16,$D$2:$D$16,"=0")</f>
        <v>24</v>
      </c>
      <c r="P21" s="9">
        <f>SUMIFS(P2:P16,$D$2:$D$16,"=0")</f>
        <v>38</v>
      </c>
      <c r="Q21" s="10">
        <f t="shared" ref="Q21:Q22" si="2">SUM(M21:P21)</f>
        <v>80</v>
      </c>
      <c r="S21" s="34"/>
      <c r="T21" s="34"/>
      <c r="U21" s="34"/>
    </row>
    <row r="22" spans="1:21" x14ac:dyDescent="0.25">
      <c r="A22" s="4" t="s">
        <v>45</v>
      </c>
      <c r="B22" s="13">
        <f>COUNTIF(D2:D16,"&gt;0")</f>
        <v>4</v>
      </c>
      <c r="C22" s="13">
        <f>SUMIFS(C2:C16,D2:D16,"&gt;0")</f>
        <v>772</v>
      </c>
      <c r="D22" s="14">
        <f>SUMIFS(C2:C16,D2:D16,"=0") - COUNTIFS(D2:D16,"&gt;0")*6</f>
        <v>56</v>
      </c>
      <c r="E22" s="15">
        <f t="shared" ref="E22:J22" si="3">SUMIFS(E2:E16,$D$2:$D$16,"&gt;0")</f>
        <v>772</v>
      </c>
      <c r="F22" s="13">
        <f t="shared" si="3"/>
        <v>505</v>
      </c>
      <c r="G22" s="13">
        <f t="shared" si="3"/>
        <v>424</v>
      </c>
      <c r="H22" s="13">
        <f t="shared" si="3"/>
        <v>288</v>
      </c>
      <c r="I22" s="13">
        <f t="shared" si="3"/>
        <v>174</v>
      </c>
      <c r="J22" s="16">
        <f t="shared" si="3"/>
        <v>116</v>
      </c>
      <c r="K22" s="15">
        <f>SUMIFS($K$2:$K$16,$D$2:$D$16,"&gt;0")</f>
        <v>397</v>
      </c>
      <c r="L22" s="16">
        <f>SUMIFS($L$2:$L$16,$D$2:$D$16,"&gt;0")</f>
        <v>375</v>
      </c>
      <c r="M22" s="15">
        <f>SUMIFS(M2:M16,$D$2:$D$16,"&gt;0")</f>
        <v>112</v>
      </c>
      <c r="N22" s="13">
        <f>SUMIFS(N2:N16,$D$2:$D$16,"&gt;0")</f>
        <v>0</v>
      </c>
      <c r="O22" s="13">
        <f>SUMIFS(O2:O16,$D$2:$D$16,"&gt;0")</f>
        <v>111</v>
      </c>
      <c r="P22" s="16">
        <f>SUMIFS(P2:P16,$D$2:$D$16,"&gt;0")</f>
        <v>30</v>
      </c>
      <c r="Q22" s="17">
        <f t="shared" si="2"/>
        <v>253</v>
      </c>
      <c r="S22" s="34"/>
      <c r="T22" s="34"/>
      <c r="U22" s="34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>
        <f>IF(OR($B21 = 0,$B22=0), "-",F20/$C$20)</f>
        <v>0.66431924882629112</v>
      </c>
      <c r="G23" s="19">
        <f>IF(OR($B21 = 0,$B22=0), "-",G20/$C$20)</f>
        <v>0.55633802816901412</v>
      </c>
      <c r="H23" s="19">
        <f>IF(OR($B21 = 0,$B22=0), "-",H20/$C$20)</f>
        <v>0.38732394366197181</v>
      </c>
      <c r="I23" s="19">
        <f>IF(OR($B21 = 0,$B22=0), "-",I20/$C$20)</f>
        <v>0.23591549295774647</v>
      </c>
      <c r="J23" s="19">
        <f>IF(OR($B21 = 0,$B22=0), "-",J20/$C$20)</f>
        <v>0.16431924882629109</v>
      </c>
      <c r="K23" s="21">
        <f>IF(OR($B21=0,$B22=0),"-",K20/$C20)</f>
        <v>0.50821596244131451</v>
      </c>
      <c r="L23" s="22">
        <f>IF(OR($B21=0,$B22=0),"-",L20/$C20)</f>
        <v>0.49178403755868544</v>
      </c>
      <c r="M23" s="21">
        <f>IF(OR($B21=0,$B22=0),"-",M20 / $Q$20)</f>
        <v>0.38438438438438438</v>
      </c>
      <c r="N23" s="19">
        <f>IF(OR($B21=0,$B22=0),"-",N20 / $Q$20)</f>
        <v>6.006006006006006E-3</v>
      </c>
      <c r="O23" s="19">
        <f>IF(OR($B21=0,$B22=0),"-",O20 / $Q$20)</f>
        <v>0.40540540540540543</v>
      </c>
      <c r="P23" s="22">
        <f>IF(OR($B21=0,$B22=0),"-",P20 / $Q$20)</f>
        <v>0.20420420420420421</v>
      </c>
      <c r="Q23" s="23">
        <f>IF(OR(B21=0,B22=0),"-",Q20/C20)</f>
        <v>0.39084507042253519</v>
      </c>
      <c r="S23" s="34"/>
      <c r="T23" s="34"/>
      <c r="U23" s="34"/>
    </row>
    <row r="24" spans="1:21" x14ac:dyDescent="0.25">
      <c r="A24" s="11" t="s">
        <v>44</v>
      </c>
      <c r="B24" s="18">
        <f>B21/B20</f>
        <v>0.6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0.76249999999999996</v>
      </c>
      <c r="G24" s="18">
        <f t="shared" si="4"/>
        <v>0.625</v>
      </c>
      <c r="H24" s="18">
        <f t="shared" si="4"/>
        <v>0.52500000000000002</v>
      </c>
      <c r="I24" s="18">
        <f t="shared" si="4"/>
        <v>0.33750000000000002</v>
      </c>
      <c r="J24" s="18">
        <f t="shared" si="4"/>
        <v>0.3</v>
      </c>
      <c r="K24" s="24">
        <f>IF($B21 = 0, "-", K21/$C21)</f>
        <v>0.45</v>
      </c>
      <c r="L24" s="25">
        <f>IF($B21 = 0, "-", L21/$C21)</f>
        <v>0.55000000000000004</v>
      </c>
      <c r="M24" s="24">
        <f>IF($B21=0, "-",M21 / $Q21)</f>
        <v>0.2</v>
      </c>
      <c r="N24" s="18">
        <f>IF($B21=0, "-",N21 / $Q21)</f>
        <v>2.5000000000000001E-2</v>
      </c>
      <c r="O24" s="18">
        <f>IF($B21=0, "-",O21 / $Q21)</f>
        <v>0.3</v>
      </c>
      <c r="P24" s="25">
        <f>IF($B21=0, "-",P21 / $Q21)</f>
        <v>0.47499999999999998</v>
      </c>
      <c r="Q24" s="23">
        <f>IF(B21=0,"-",Q21/C21)</f>
        <v>1</v>
      </c>
      <c r="S24" s="34"/>
      <c r="T24" s="34"/>
      <c r="U24" s="34"/>
    </row>
    <row r="25" spans="1:21" x14ac:dyDescent="0.25">
      <c r="A25" s="4" t="s">
        <v>45</v>
      </c>
      <c r="B25" s="26">
        <f>IF(B22 = 0, "-",B22/B20)</f>
        <v>0.4</v>
      </c>
      <c r="C25" s="26" t="s">
        <v>46</v>
      </c>
      <c r="D25" s="16" t="s">
        <v>46</v>
      </c>
      <c r="E25" s="26" t="s">
        <v>46</v>
      </c>
      <c r="F25" s="26">
        <f t="shared" si="4"/>
        <v>0.65414507772020725</v>
      </c>
      <c r="G25" s="26">
        <f t="shared" si="4"/>
        <v>0.54922279792746109</v>
      </c>
      <c r="H25" s="26">
        <f t="shared" si="4"/>
        <v>0.37305699481865284</v>
      </c>
      <c r="I25" s="26">
        <f t="shared" si="4"/>
        <v>0.22538860103626943</v>
      </c>
      <c r="J25" s="26">
        <f t="shared" si="4"/>
        <v>0.15025906735751296</v>
      </c>
      <c r="K25" s="27">
        <f>IF($B22 = 0, "-", K22/$C22)</f>
        <v>0.51424870466321249</v>
      </c>
      <c r="L25" s="28">
        <f>IF($B22 = 0, "-", L22/$C22)</f>
        <v>0.48575129533678757</v>
      </c>
      <c r="M25" s="27">
        <f>IF($B22 = 0, "-", M22 / $Q22)</f>
        <v>0.44268774703557312</v>
      </c>
      <c r="N25" s="26">
        <f>IF($B22 = 0, "-", N22 / $Q22)</f>
        <v>0</v>
      </c>
      <c r="O25" s="26">
        <f>IF($B22 = 0, "-", O22 / $Q22)</f>
        <v>0.43873517786561267</v>
      </c>
      <c r="P25" s="28">
        <f>IF($B22 = 0, "-", P22 / $Q22)</f>
        <v>0.11857707509881422</v>
      </c>
      <c r="Q25" s="29">
        <f>IF($B22 = 0, "-", Q22 / $C22)</f>
        <v>0.32772020725388601</v>
      </c>
      <c r="S25" s="34"/>
      <c r="T25" s="34"/>
      <c r="U25" s="34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"/>
  <sheetViews>
    <sheetView tabSelected="1" topLeftCell="N38" zoomScale="229" zoomScaleNormal="229" workbookViewId="0">
      <selection activeCell="Q42" sqref="Q42"/>
    </sheetView>
  </sheetViews>
  <sheetFormatPr defaultRowHeight="15" x14ac:dyDescent="0.25"/>
  <sheetData>
    <row r="1" spans="1:24" x14ac:dyDescent="0.25">
      <c r="E1" s="30"/>
      <c r="F1" s="43" t="s">
        <v>23</v>
      </c>
      <c r="G1" s="43"/>
      <c r="H1" s="43"/>
      <c r="I1" s="43"/>
      <c r="J1" s="43"/>
      <c r="L1" s="30"/>
      <c r="M1" s="43" t="s">
        <v>25</v>
      </c>
      <c r="N1" s="43"/>
      <c r="O1" s="43"/>
      <c r="P1" s="43"/>
      <c r="S1" s="43" t="s">
        <v>47</v>
      </c>
      <c r="T1" s="43"/>
      <c r="U1" s="43"/>
      <c r="V1" s="43"/>
      <c r="W1" s="43"/>
      <c r="X1" s="43"/>
    </row>
    <row r="2" spans="1:24" x14ac:dyDescent="0.25">
      <c r="A2" s="30" t="s">
        <v>48</v>
      </c>
      <c r="B2" s="1" t="s">
        <v>44</v>
      </c>
      <c r="C2" t="s">
        <v>29</v>
      </c>
      <c r="D2" t="s">
        <v>30</v>
      </c>
      <c r="E2" s="30" t="s">
        <v>48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L2" s="30" t="s">
        <v>48</v>
      </c>
      <c r="M2" s="1" t="s">
        <v>39</v>
      </c>
      <c r="N2" s="1" t="s">
        <v>40</v>
      </c>
      <c r="O2" s="1" t="s">
        <v>41</v>
      </c>
      <c r="P2" s="1" t="s">
        <v>42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</row>
    <row r="3" spans="1:24" x14ac:dyDescent="0.25">
      <c r="A3" t="s">
        <v>16</v>
      </c>
      <c r="B3" s="32">
        <f>Chicken!B21</f>
        <v>8</v>
      </c>
      <c r="C3" s="32">
        <f>Chicken!C21</f>
        <v>110</v>
      </c>
      <c r="D3" s="32">
        <f>Chicken!D21</f>
        <v>62</v>
      </c>
      <c r="E3" t="s">
        <v>16</v>
      </c>
      <c r="F3" s="31">
        <f>Chicken!F24</f>
        <v>0.8545454545454545</v>
      </c>
      <c r="G3" s="31">
        <f>Chicken!G24</f>
        <v>0.78181818181818186</v>
      </c>
      <c r="H3" s="31">
        <f>Chicken!H24</f>
        <v>0.58181818181818179</v>
      </c>
      <c r="I3" s="31">
        <f>Chicken!I24</f>
        <v>0.3</v>
      </c>
      <c r="J3" s="31">
        <f>Chicken!J24</f>
        <v>0.21818181818181817</v>
      </c>
      <c r="K3" s="31"/>
      <c r="L3" t="s">
        <v>16</v>
      </c>
      <c r="M3" s="31">
        <f>Chicken!M24</f>
        <v>0.29090909090909089</v>
      </c>
      <c r="N3" s="31">
        <f>Chicken!N24</f>
        <v>3.6363636363636362E-2</v>
      </c>
      <c r="O3" s="31">
        <f>Chicken!O24</f>
        <v>0.2</v>
      </c>
      <c r="P3" s="31">
        <f>Chicken!P24</f>
        <v>0.47272727272727272</v>
      </c>
      <c r="Q3" s="33"/>
      <c r="R3" s="1" t="s">
        <v>44</v>
      </c>
      <c r="S3" s="32">
        <f>Chicken!B21</f>
        <v>8</v>
      </c>
      <c r="T3" s="32">
        <f>Cow!B21</f>
        <v>8</v>
      </c>
      <c r="U3" s="32">
        <f>Dog!B21</f>
        <v>10</v>
      </c>
      <c r="V3" s="32">
        <f>Fox!B21</f>
        <v>10</v>
      </c>
      <c r="W3" s="32">
        <f>Lion!B21</f>
        <v>9</v>
      </c>
      <c r="X3" s="32">
        <f>Pig!B21</f>
        <v>6</v>
      </c>
    </row>
    <row r="4" spans="1:24" x14ac:dyDescent="0.25">
      <c r="A4" t="s">
        <v>17</v>
      </c>
      <c r="B4" s="32">
        <f>Cow!B21</f>
        <v>8</v>
      </c>
      <c r="C4" s="32">
        <f>Cow!C21</f>
        <v>89</v>
      </c>
      <c r="D4" s="32">
        <f>Cow!D21</f>
        <v>41</v>
      </c>
      <c r="E4" t="s">
        <v>17</v>
      </c>
      <c r="F4" s="31">
        <f>Cow!F24</f>
        <v>0.8202247191011236</v>
      </c>
      <c r="G4" s="31">
        <f>Cow!G24</f>
        <v>0.7415730337078652</v>
      </c>
      <c r="H4" s="31">
        <f>Cow!H24</f>
        <v>0.43820224719101125</v>
      </c>
      <c r="I4" s="31">
        <f>Cow!I24</f>
        <v>0.39325842696629215</v>
      </c>
      <c r="J4" s="31">
        <f>Cow!J24</f>
        <v>0.3258426966292135</v>
      </c>
      <c r="K4" s="31"/>
      <c r="L4" t="s">
        <v>17</v>
      </c>
      <c r="M4" s="31">
        <f>Cow!M24</f>
        <v>0.20224719101123595</v>
      </c>
      <c r="N4" s="31">
        <f>Cow!N24</f>
        <v>1.1235955056179775E-2</v>
      </c>
      <c r="O4" s="31">
        <f>Cow!O24</f>
        <v>0.3258426966292135</v>
      </c>
      <c r="P4" s="31">
        <f>Cow!P24</f>
        <v>0.4606741573033708</v>
      </c>
      <c r="Q4" s="33"/>
      <c r="R4" t="s">
        <v>45</v>
      </c>
      <c r="S4" s="32">
        <f>Chicken!B22</f>
        <v>2</v>
      </c>
      <c r="T4" s="32">
        <f>Cow!B22</f>
        <v>2</v>
      </c>
      <c r="U4" s="32">
        <f>Dog!B22</f>
        <v>0</v>
      </c>
      <c r="V4" s="32">
        <f>Fox!B22</f>
        <v>0</v>
      </c>
      <c r="W4" s="32">
        <f>Lion!B22</f>
        <v>1</v>
      </c>
      <c r="X4" s="32">
        <f>Pig!B22</f>
        <v>4</v>
      </c>
    </row>
    <row r="5" spans="1:24" x14ac:dyDescent="0.25">
      <c r="A5" t="s">
        <v>18</v>
      </c>
      <c r="B5" s="32">
        <f>Dog!B21</f>
        <v>10</v>
      </c>
      <c r="C5" s="32">
        <f>Dog!C21</f>
        <v>70</v>
      </c>
      <c r="D5" s="32">
        <f>Dog!D21</f>
        <v>10</v>
      </c>
      <c r="E5" t="s">
        <v>18</v>
      </c>
      <c r="F5" s="31">
        <f>Dog!F24</f>
        <v>1</v>
      </c>
      <c r="G5" s="31">
        <f>Dog!G24</f>
        <v>1</v>
      </c>
      <c r="H5" s="31">
        <f>Dog!H24</f>
        <v>0.81428571428571428</v>
      </c>
      <c r="I5" s="31">
        <f>Dog!I24</f>
        <v>0.42857142857142855</v>
      </c>
      <c r="J5" s="31">
        <f>Dog!J24</f>
        <v>0.34285714285714286</v>
      </c>
      <c r="K5" s="31"/>
      <c r="L5" t="s">
        <v>18</v>
      </c>
      <c r="M5" s="31">
        <f>Dog!M24</f>
        <v>5.7142857142857141E-2</v>
      </c>
      <c r="N5" s="31">
        <f>Dog!N24</f>
        <v>0.52857142857142858</v>
      </c>
      <c r="O5" s="31">
        <f>Dog!O24</f>
        <v>0.3</v>
      </c>
      <c r="P5" s="31">
        <f>Dog!P24</f>
        <v>0.11428571428571428</v>
      </c>
      <c r="Q5" s="33"/>
      <c r="T5" s="32"/>
    </row>
    <row r="6" spans="1:24" x14ac:dyDescent="0.25">
      <c r="A6" t="s">
        <v>19</v>
      </c>
      <c r="B6" s="32">
        <f>Fox!B21</f>
        <v>10</v>
      </c>
      <c r="C6" s="32">
        <f>Fox!C21</f>
        <v>88</v>
      </c>
      <c r="D6" s="32">
        <f>Fox!D21</f>
        <v>28</v>
      </c>
      <c r="E6" t="s">
        <v>19</v>
      </c>
      <c r="F6" s="31">
        <f>Fox!F24</f>
        <v>0.98863636363636365</v>
      </c>
      <c r="G6" s="31">
        <f>Fox!G24</f>
        <v>0.95454545454545459</v>
      </c>
      <c r="H6" s="31">
        <f>Fox!H24</f>
        <v>0.73863636363636365</v>
      </c>
      <c r="I6" s="31">
        <f>Fox!I24</f>
        <v>0.29545454545454547</v>
      </c>
      <c r="J6" s="31">
        <f>Fox!J24</f>
        <v>0.25</v>
      </c>
      <c r="K6" s="31"/>
      <c r="L6" t="s">
        <v>19</v>
      </c>
      <c r="M6" s="31">
        <f>Fox!M24</f>
        <v>0.21590909090909091</v>
      </c>
      <c r="N6" s="31">
        <f>Fox!N24</f>
        <v>0.45454545454545453</v>
      </c>
      <c r="O6" s="31">
        <f>Fox!O24</f>
        <v>0.25</v>
      </c>
      <c r="P6" s="31">
        <f>Fox!P24</f>
        <v>7.9545454545454544E-2</v>
      </c>
      <c r="Q6" s="33"/>
      <c r="T6" s="32"/>
    </row>
    <row r="7" spans="1:24" x14ac:dyDescent="0.25">
      <c r="A7" t="s">
        <v>20</v>
      </c>
      <c r="B7" s="32">
        <f>Lion!B21</f>
        <v>9</v>
      </c>
      <c r="C7" s="32">
        <f>Lion!C21</f>
        <v>72</v>
      </c>
      <c r="D7" s="32">
        <f>Lion!D21</f>
        <v>18</v>
      </c>
      <c r="E7" t="s">
        <v>20</v>
      </c>
      <c r="F7" s="31">
        <f>Lion!F24</f>
        <v>1</v>
      </c>
      <c r="G7" s="31">
        <f>Lion!G24</f>
        <v>0.83333333333333337</v>
      </c>
      <c r="H7" s="31">
        <f>Lion!H24</f>
        <v>0.80555555555555558</v>
      </c>
      <c r="I7" s="31">
        <f>Lion!I24</f>
        <v>0.45833333333333331</v>
      </c>
      <c r="J7" s="31">
        <f>Lion!J24</f>
        <v>0.45833333333333331</v>
      </c>
      <c r="K7" s="31"/>
      <c r="L7" t="s">
        <v>20</v>
      </c>
      <c r="M7" s="31">
        <f>Lion!M24</f>
        <v>0.3611111111111111</v>
      </c>
      <c r="N7" s="31">
        <f>Lion!N24</f>
        <v>0.18055555555555555</v>
      </c>
      <c r="O7" s="31">
        <f>Lion!O24</f>
        <v>0.45833333333333331</v>
      </c>
      <c r="P7" s="31">
        <f>Lion!P24</f>
        <v>0</v>
      </c>
      <c r="Q7" s="33"/>
      <c r="T7" s="32"/>
    </row>
    <row r="8" spans="1:24" x14ac:dyDescent="0.25">
      <c r="A8" t="s">
        <v>21</v>
      </c>
      <c r="B8" s="32">
        <f>Pig!B21</f>
        <v>6</v>
      </c>
      <c r="C8" s="32">
        <f>Pig!C21</f>
        <v>80</v>
      </c>
      <c r="D8" s="32">
        <f>Pig!D21</f>
        <v>44</v>
      </c>
      <c r="E8" t="s">
        <v>21</v>
      </c>
      <c r="F8" s="31">
        <f>Pig!F24</f>
        <v>0.76249999999999996</v>
      </c>
      <c r="G8" s="31">
        <f>Pig!G24</f>
        <v>0.625</v>
      </c>
      <c r="H8" s="31">
        <f>Pig!H24</f>
        <v>0.52500000000000002</v>
      </c>
      <c r="I8" s="31">
        <f>Pig!I24</f>
        <v>0.33750000000000002</v>
      </c>
      <c r="J8" s="31">
        <f>Pig!J24</f>
        <v>0.3</v>
      </c>
      <c r="K8" s="31"/>
      <c r="L8" t="s">
        <v>21</v>
      </c>
      <c r="M8" s="31">
        <f>Pig!M24</f>
        <v>0.2</v>
      </c>
      <c r="N8" s="31">
        <f>Pig!N24</f>
        <v>2.5000000000000001E-2</v>
      </c>
      <c r="O8" s="31">
        <f>Pig!O24</f>
        <v>0.3</v>
      </c>
      <c r="P8" s="31">
        <f>Pig!P24</f>
        <v>0.47499999999999998</v>
      </c>
      <c r="Q8" s="33"/>
      <c r="T8" s="32"/>
    </row>
  </sheetData>
  <mergeCells count="3">
    <mergeCell ref="F1:J1"/>
    <mergeCell ref="M1:P1"/>
    <mergeCell ref="S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Chicken</vt:lpstr>
      <vt:lpstr>Cow</vt:lpstr>
      <vt:lpstr>Dog</vt:lpstr>
      <vt:lpstr>Fox</vt:lpstr>
      <vt:lpstr>Lion</vt:lpstr>
      <vt:lpstr>Pig</vt:lpstr>
      <vt:lpstr>Sum</vt:lpstr>
      <vt:lpstr>Chicken!Chicken</vt:lpstr>
      <vt:lpstr>Cow!Cow</vt:lpstr>
      <vt:lpstr>Dog!Dog</vt:lpstr>
      <vt:lpstr>Fox!Fox</vt:lpstr>
      <vt:lpstr>Lion!Lion</vt:lpstr>
      <vt:lpstr>Pig!Pig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2021-04-21T15:45:13Z</dcterms:modified>
</cp:coreProperties>
</file>