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bud9\Desktop\Polar star\Rebates Fund and SNN QLHF\"/>
    </mc:Choice>
  </mc:AlternateContent>
  <xr:revisionPtr revIDLastSave="0" documentId="13_ncr:1_{D114AEAE-C3FC-45AC-847F-09137394285A}" xr6:coauthVersionLast="41" xr6:coauthVersionMax="41" xr10:uidLastSave="{00000000-0000-0000-0000-000000000000}"/>
  <bookViews>
    <workbookView xWindow="-25320" yWindow="2715" windowWidth="21585" windowHeight="11385" firstSheet="3" activeTab="3" xr2:uid="{00000000-000D-0000-FFFF-FFFF00000000}"/>
  </bookViews>
  <sheets>
    <sheet name="102. Admin" sheetId="6" state="hidden" r:id="rId1"/>
    <sheet name="103. Mgmt" sheetId="1" state="hidden" r:id="rId2"/>
    <sheet name="104. Perf Fee" sheetId="2" state="hidden" r:id="rId3"/>
    <sheet name="Admin File" sheetId="4" r:id="rId4"/>
    <sheet name="Advisor Split" sheetId="7" r:id="rId5"/>
    <sheet name="KEY" sheetId="9" r:id="rId6"/>
    <sheet name="Herman" sheetId="8" state="hidden" r:id="rId7"/>
    <sheet name="Cash" sheetId="5" state="hidden"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s>
  <definedNames>
    <definedName name="__Int111">#REF!</definedName>
    <definedName name="_1">[1]MGTJUN00!#REF!</definedName>
    <definedName name="_12">[1]MGTJUN00!#REF!</definedName>
    <definedName name="_Int111">#REF!</definedName>
    <definedName name="a">'[2]BEAR INCOME'!#REF!</definedName>
    <definedName name="aa">'[3]BEAR INCOME'!#REF!</definedName>
    <definedName name="aaaaaaaaaaaaaaaaaaaaa">'[3]BEAR INCOME'!#REF!</definedName>
    <definedName name="ABSACOL">#REF!</definedName>
    <definedName name="ABSAMVAL">#REF!</definedName>
    <definedName name="ac">'[2]BEAR INCOME'!#REF!</definedName>
    <definedName name="acacc">'[3]BEAR INCOME'!#REF!</definedName>
    <definedName name="ACC">[4]BONDINT!$A$1:$J$98</definedName>
    <definedName name="accc">'[2]BEAR INCOME'!#REF!</definedName>
    <definedName name="ACCOUNT">#REF!</definedName>
    <definedName name="ACCOUNT2">#REF!</definedName>
    <definedName name="Accounts">#REF!</definedName>
    <definedName name="ACCT_ANAL">#REF!</definedName>
    <definedName name="adfgadgf">#REF!</definedName>
    <definedName name="ADJ.CAPITAL.BASE">#REF!</definedName>
    <definedName name="admin">[5]NAVREC!#REF!</definedName>
    <definedName name="adminfee">#REF!</definedName>
    <definedName name="afgagf">#REF!</definedName>
    <definedName name="al">'[3]BEAR INCOME'!#REF!</definedName>
    <definedName name="all">#REF!</definedName>
    <definedName name="Annual_IntSpread">'[6]Hurdle - Int'!$B$10</definedName>
    <definedName name="AnnualSpread">'[6]Hurdle-Index'!$D$18</definedName>
    <definedName name="aregfsdgf">#REF!</definedName>
    <definedName name="asd">'[3]BEAR INCOME'!#REF!</definedName>
    <definedName name="asdf">[1]MGTJUN00!#REF!</definedName>
    <definedName name="AUDIT">#REF!</definedName>
    <definedName name="AVAILCOLL">#REF!</definedName>
    <definedName name="Avg_days_pm">'[6]Hurdle-Index'!$B$13</definedName>
    <definedName name="b">'[3]BEAR INCOME'!#REF!</definedName>
    <definedName name="BALANCESHEET">#REF!</definedName>
    <definedName name="BankBalance">#REF!</definedName>
    <definedName name="BEAR">#REF!</definedName>
    <definedName name="bjmcol">#REF!</definedName>
    <definedName name="BJMMVAL">#REF!</definedName>
    <definedName name="bnnnn">#REF!</definedName>
    <definedName name="bob_bda">#REF!</definedName>
    <definedName name="BOBCASH">#REF!</definedName>
    <definedName name="bobcay">#REF!</definedName>
    <definedName name="bobfee">#REF!</definedName>
    <definedName name="BOG">#REF!</definedName>
    <definedName name="bstemp">#REF!</definedName>
    <definedName name="BUYBACK">#REF!</definedName>
    <definedName name="bvnvb">#REF!</definedName>
    <definedName name="CAPITAL">#REF!</definedName>
    <definedName name="cash">#REF!</definedName>
    <definedName name="CASH_REC">#REF!</definedName>
    <definedName name="CASH_REC1">[7]FEESUMMARY!#REF!</definedName>
    <definedName name="Cash_Rec2">[8]FEESUMMARY!#REF!</definedName>
    <definedName name="CASHFLOW">#REF!</definedName>
    <definedName name="cashpd">'[9]DIVIDEND LONG'!#REF!</definedName>
    <definedName name="cashrec">'[9]DIVIDEND LONG'!#REF!</definedName>
    <definedName name="cccccccccccccccccccccccc">'[3]BEAR INCOME'!#REF!</definedName>
    <definedName name="ccccccccccccccccccccccccccc">[1]MGTJUN00!#REF!</definedName>
    <definedName name="cgav">#REF!</definedName>
    <definedName name="cgavB">#REF!</definedName>
    <definedName name="CHFcashpaid">#REF!</definedName>
    <definedName name="CHFcashrecd">#REF!</definedName>
    <definedName name="CHFexp">#REF!</definedName>
    <definedName name="CHFexppayable">#REF!</definedName>
    <definedName name="CHFinc">#REF!</definedName>
    <definedName name="CHFincrecbl">#REF!</definedName>
    <definedName name="CHFpayabl">#REF!</definedName>
    <definedName name="CHFrecbl">#REF!</definedName>
    <definedName name="CL_1_PF_rate">[6]Perf!$B$37</definedName>
    <definedName name="cmpSpoolPath">"K:\compleo\Reports\00000006.txt"</definedName>
    <definedName name="con">#REF!</definedName>
    <definedName name="contact_list_only">'[10]MARKET PRICES'!$N$1:$Q$41</definedName>
    <definedName name="CONTINUITY">#REF!</definedName>
    <definedName name="COST">'[11]COST ROLL'!$A$1:$D$31</definedName>
    <definedName name="CRF">#N/A</definedName>
    <definedName name="_xlnm.Criteria">#REF!</definedName>
    <definedName name="Cust">#REF!</definedName>
    <definedName name="CUSTODY.FEE">#REF!</definedName>
    <definedName name="CUSTODY_FEE">'[12]PERF 1'!#REF!</definedName>
    <definedName name="Custody1">#REF!</definedName>
    <definedName name="Custody11">#REF!</definedName>
    <definedName name="custody2">#REF!</definedName>
    <definedName name="Custody22">#REF!</definedName>
    <definedName name="custodyfe">[13]CONTINUITY!#REF!</definedName>
    <definedName name="custodyfee">#REF!</definedName>
    <definedName name="d">[14]CONTINUITY!#REF!</definedName>
    <definedName name="_xlnm.Database">#REF!</definedName>
    <definedName name="DATE">#REF!</definedName>
    <definedName name="Days_in_cal_year">[6]Contents!$C$17</definedName>
    <definedName name="Days_in_current_financial_year">[6]Contents!$C$28</definedName>
    <definedName name="ddd">#REF!</definedName>
    <definedName name="ddddd">'[2]BEAR INCOME'!#REF!</definedName>
    <definedName name="dddddd">[15]NAV!#REF!</definedName>
    <definedName name="ddddf">'[3]BEAR INCOME'!#REF!</definedName>
    <definedName name="ddfgfg">#REF!</definedName>
    <definedName name="ddfhf">[14]CONTINUITY!#REF!</definedName>
    <definedName name="debit_interest">#REF!</definedName>
    <definedName name="deferred_sales_chg">[15]NAV!#REF!</definedName>
    <definedName name="dffhdf">[14]CONTINUITY!#REF!</definedName>
    <definedName name="dfg">'[16]BOB(BDA)'!#REF!</definedName>
    <definedName name="dfgdfd">#REF!</definedName>
    <definedName name="Difference">'[11]COST ROLL'!$A$1:$D$31</definedName>
    <definedName name="DIV_REC_PAY_BAL">[17]DVD925!#REF!</definedName>
    <definedName name="dtdere">[14]CONTINUITY!#REF!</definedName>
    <definedName name="DVSDAV">#REF!</definedName>
    <definedName name="dw">#REF!</definedName>
    <definedName name="eef">#REF!</definedName>
    <definedName name="efr">[14]CONTINUITY!#REF!</definedName>
    <definedName name="equa">#REF!</definedName>
    <definedName name="equal">#REF!</definedName>
    <definedName name="eQUALISATION">[18]NAVREC!$A$1:$F$39</definedName>
    <definedName name="Equalisation_Method">[6]Contents!$C$9</definedName>
    <definedName name="Equalization">'[18]EQUALIZATION EUR'!#REF!</definedName>
    <definedName name="ergd">#REF!</definedName>
    <definedName name="ergdf">#REF!</definedName>
    <definedName name="ertergt">[14]CONTINUITY!#REF!</definedName>
    <definedName name="eurcash">[18]USDCASH!#REF!</definedName>
    <definedName name="eurcashrec">'[9]DIVIDEND LONG'!$F$64</definedName>
    <definedName name="EURcashrecd">#REF!</definedName>
    <definedName name="EURdivrecbl">#REF!</definedName>
    <definedName name="EURexp">#REF!</definedName>
    <definedName name="EURexppaid">#REF!</definedName>
    <definedName name="EURinc">#REF!</definedName>
    <definedName name="EURpayable">#REF!</definedName>
    <definedName name="EURpybl">#REF!</definedName>
    <definedName name="EURrecbl">#REF!</definedName>
    <definedName name="euy">[19]DVD925!#REF!</definedName>
    <definedName name="ev">#REF!</definedName>
    <definedName name="Exceptions_to_IDS_Std_Pricing_Policy">[6]Contents!$C$14</definedName>
    <definedName name="excesscol">#REF!</definedName>
    <definedName name="ExcessCollateral">#REF!</definedName>
    <definedName name="exp">'[9]DIVIDEND LONG'!#REF!</definedName>
    <definedName name="expense">'[20]STATEMENT OF OPERATIONS'!$C$24:$C$30</definedName>
    <definedName name="exppay">'[9]DIVIDEND LONG'!#REF!</definedName>
    <definedName name="f">[7]FEESUMMARY!#REF!</definedName>
    <definedName name="fafef">[1]MGTJUN00!#REF!</definedName>
    <definedName name="Fatima">#REF!</definedName>
    <definedName name="FD">#REF!</definedName>
    <definedName name="fdgdfg">#REF!</definedName>
    <definedName name="fee_summary">#REF!</definedName>
    <definedName name="Fee_upload">#REF!</definedName>
    <definedName name="fees">[13]CONTINUITY!#REF!</definedName>
    <definedName name="ferex1">'[21]NAV-REC'!#REF!</definedName>
    <definedName name="ffgff">#REF!</definedName>
    <definedName name="fgeree">#REF!</definedName>
    <definedName name="fgggfdd">'[16]BOB(BDA)'!#REF!</definedName>
    <definedName name="fgh">'[3]BEAR INCOME'!#REF!</definedName>
    <definedName name="FIM">#REF!</definedName>
    <definedName name="Financial_Year_End">[6]Contents!$C$25</definedName>
    <definedName name="FINANCIALS">#REF!</definedName>
    <definedName name="fixed_deposit">#REF!</definedName>
    <definedName name="fixed_fees">#REF!</definedName>
    <definedName name="FNBCOL">#REF!</definedName>
    <definedName name="FNBMVAL">#REF!</definedName>
    <definedName name="foreign">[22]NAVREC!#REF!</definedName>
    <definedName name="foreignex">#REF!</definedName>
    <definedName name="foreignexch">[23]NAVREC!#REF!</definedName>
    <definedName name="foreignexo">#REF!</definedName>
    <definedName name="Frequency">[24]Data!$A$5:$A$10</definedName>
    <definedName name="Fund_Inception_Date">[6]Contents!$C$19</definedName>
    <definedName name="FX">#REF!</definedName>
    <definedName name="FX_Rates">#REF!</definedName>
    <definedName name="g">[13]CONTINUITY!#REF!</definedName>
    <definedName name="GAV">#REF!</definedName>
    <definedName name="GBPcashrecd">#REF!</definedName>
    <definedName name="GBPdivrecbl">#REF!</definedName>
    <definedName name="GBPexp">#REF!</definedName>
    <definedName name="GBPexppaid">#REF!</definedName>
    <definedName name="GBPincome">#REF!</definedName>
    <definedName name="GBPpayable">#REF!</definedName>
    <definedName name="GBPpyble">#REF!</definedName>
    <definedName name="GBPrecble">#REF!</definedName>
    <definedName name="gdfdfgfdg">#REF!</definedName>
    <definedName name="gdfhd">[14]CONTINUITY!#REF!</definedName>
    <definedName name="gf">#REF!</definedName>
    <definedName name="gfdf">#REF!</definedName>
    <definedName name="gfdffh">#REF!</definedName>
    <definedName name="gfff">#REF!</definedName>
    <definedName name="gfggf">[14]CONTINUITY!#REF!</definedName>
    <definedName name="gfggg">#REF!</definedName>
    <definedName name="gfh">'[3]BEAR INCOME'!#REF!</definedName>
    <definedName name="gfhgfgf">[14]CONTINUITY!#REF!</definedName>
    <definedName name="ggdff">'[25]Equal A'!$B$6</definedName>
    <definedName name="ggfg">#REF!</definedName>
    <definedName name="ggfgfdffd">#REF!</definedName>
    <definedName name="ghgfgf">#REF!</definedName>
    <definedName name="GRC">#REF!</definedName>
    <definedName name="h">[14]CONTINUITY!#REF!</definedName>
    <definedName name="holdings">[26]HOLDINGS!#REF!</definedName>
    <definedName name="Hurdle">[27]Data!$G$3</definedName>
    <definedName name="hw">#REF!</definedName>
    <definedName name="hwB">#REF!</definedName>
    <definedName name="i">#N/A</definedName>
    <definedName name="imspshiprec">#REF!</definedName>
    <definedName name="inc">'[9]DIVIDEND LONG'!#REF!</definedName>
    <definedName name="incentive">#REF!</definedName>
    <definedName name="INCOME.STATEMENT">#REF!</definedName>
    <definedName name="INCOME.STATEMENT.DET">#REF!</definedName>
    <definedName name="INCOMESTATE">#REF!</definedName>
    <definedName name="INCOMESTATEMENT">#REF!</definedName>
    <definedName name="incomestm">'[28]inc-stm'!$C$12:$C$18,'[28]inc-stm'!$C$24:$C$29,'[28]inc-stm'!$C$35:$C$38,'[28]inc-stm'!$C$45:$C$47,'[28]inc-stm'!$C$51</definedName>
    <definedName name="increc">'[9]DIVIDEND LONG'!#REF!</definedName>
    <definedName name="INDEX">#REF!</definedName>
    <definedName name="Int">#N/A</definedName>
    <definedName name="INTCOL">#REF!</definedName>
    <definedName name="INTMVAL">#REF!</definedName>
    <definedName name="INVESTABLEASSETS">#REF!</definedName>
    <definedName name="investor">'[29]LONG DIVIDEND'!#REF!</definedName>
    <definedName name="invinc">'[20]STATEMENT OF OPERATIONS'!$C$13:$C$18</definedName>
    <definedName name="Izwe">[1]MGTJUN00!#REF!</definedName>
    <definedName name="JACKIR">#REF!</definedName>
    <definedName name="jfnhtdgck">'[29]LONG DIVIDEND'!#REF!</definedName>
    <definedName name="jgchbyh">'[29]LONG DIVIDEND'!#REF!</definedName>
    <definedName name="JPYcashpaid">#REF!</definedName>
    <definedName name="JPYcashrecd">#REF!</definedName>
    <definedName name="JPYdivrecbl">#REF!</definedName>
    <definedName name="JPYexp">#REF!</definedName>
    <definedName name="JPYexppayable">#REF!</definedName>
    <definedName name="JPYinc">#REF!</definedName>
    <definedName name="JPYpayable">#REF!</definedName>
    <definedName name="JPYrecbl">#REF!</definedName>
    <definedName name="ku">#REF!</definedName>
    <definedName name="Legal_Fund_Name">[6]Contents!$A$1</definedName>
    <definedName name="Length">#REF!</definedName>
    <definedName name="leverage">#REF!</definedName>
    <definedName name="li">[30]CONTINUITY!#REF!</definedName>
    <definedName name="llll">'[16]BOB(BDA)'!#REF!</definedName>
    <definedName name="Local_Reporting_Currency">[6]Contents!$C$10</definedName>
    <definedName name="LONG">#REF!</definedName>
    <definedName name="LOSSCARRYFORWARD.MA">#REF!</definedName>
    <definedName name="managefee">#REF!</definedName>
    <definedName name="MANAGEMENT">#REF!</definedName>
    <definedName name="MANAGEMENT.FEE">#REF!</definedName>
    <definedName name="mangfee">#REF!</definedName>
    <definedName name="marvar">#REF!</definedName>
    <definedName name="MGMT_FEE_AND_ADMIN_FEE">'[12]PERF 1'!#REF!</definedName>
    <definedName name="mgnt">#REF!</definedName>
    <definedName name="MKT_ANALYSIS">#REF!</definedName>
    <definedName name="MKT_PRICES">'[10]MARKET PRICES'!$A$1:$Q$45</definedName>
    <definedName name="mktpricrec">'[31]UNREAL  MKT'!#REF!</definedName>
    <definedName name="mm">[1]MGTJUN00!#REF!</definedName>
    <definedName name="mngt">#REF!</definedName>
    <definedName name="MONTH">[4]BONDINT!#REF!</definedName>
    <definedName name="Month_End">[32]Control!$B$2</definedName>
    <definedName name="move">[33]move!$A$5:$BB$36</definedName>
    <definedName name="Mths_in_Cal_year">'[6]Hurdle-Index'!$B$10</definedName>
    <definedName name="n">'[21]STATEMENT OF OPERATIONS'!$C$12:$C$18,'[21]STATEMENT OF OPERATIONS'!$C$24:$C$31,'[21]STATEMENT OF OPERATIONS'!$C$37:$C$40,'[21]STATEMENT OF OPERATIONS'!$C$47:$C$49,'[21]STATEMENT OF OPERATIONS'!$C$53</definedName>
    <definedName name="NAME">[34]Input!$A$1</definedName>
    <definedName name="nav">#REF!</definedName>
    <definedName name="NAV.RECONCILATION">#REF!</definedName>
    <definedName name="NAV_COVER_SHEET">#REF!</definedName>
    <definedName name="nav_rec">#REF!</definedName>
    <definedName name="NAV_SHEET_BEFORE_PERF_FEE">#REF!</definedName>
    <definedName name="NAVBASEFEES">#REF!</definedName>
    <definedName name="NAVDATA">#REF!</definedName>
    <definedName name="navrec">#REF!</definedName>
    <definedName name="NAVSUM2">#REF!</definedName>
    <definedName name="nbvn">#REF!</definedName>
    <definedName name="netopp">'[20]STATEMENT OF OPERATIONS'!$C$40:$C$40</definedName>
    <definedName name="nnnnnnnnnnnnnnn">'[3]BEAR INCOME'!#REF!</definedName>
    <definedName name="NOK">#REF!</definedName>
    <definedName name="note">#REF!</definedName>
    <definedName name="NOTREC">#REF!</definedName>
    <definedName name="OPEXP">#REF!</definedName>
    <definedName name="ORGANIZATIONAL.COSTS">#REF!</definedName>
    <definedName name="OutstandingLoans">#REF!</definedName>
    <definedName name="P">'[25]Equal A'!$B$6</definedName>
    <definedName name="payble">'[9]DIVIDEND LONG'!#REF!</definedName>
    <definedName name="PER.FEE.CAPITAL.BASE">#REF!</definedName>
    <definedName name="PERFA">#REF!</definedName>
    <definedName name="PERFB">#REF!</definedName>
    <definedName name="PERFC">#REF!</definedName>
    <definedName name="PERFD">#REF!</definedName>
    <definedName name="PERFE">#REF!</definedName>
    <definedName name="perfee">#REF!</definedName>
    <definedName name="perffactor">#REF!</definedName>
    <definedName name="perffee">#REF!</definedName>
    <definedName name="perform">'[35]STATEMENT OF OPERATIONS'!#REF!</definedName>
    <definedName name="perform_gross">#REF!</definedName>
    <definedName name="perform_net">#REF!</definedName>
    <definedName name="PERFORMANCE">#REF!</definedName>
    <definedName name="PERFORMANCE.FEE">#REF!</definedName>
    <definedName name="PERFORMANCE_FEE">#REF!</definedName>
    <definedName name="pfic">'[29]LONG DIVIDEND'!#REF!</definedName>
    <definedName name="pg">'[3]BEAR INCOME'!#REF!</definedName>
    <definedName name="Prev_YE">[36]Contents!$B$11</definedName>
    <definedName name="_xlnm.Print_Area" localSheetId="1">'103. Mgmt'!$A$1:$G$54</definedName>
    <definedName name="_xlnm.Print_Area" localSheetId="2">'104. Perf Fee'!#REF!</definedName>
    <definedName name="_xlnm.Print_Area" localSheetId="3">'Admin File'!$A$1:$S$271</definedName>
    <definedName name="_xlnm.Print_Area" localSheetId="7">Cash!$A$1:$M$89</definedName>
    <definedName name="Print_Area_MI">[4]BONDINT!$A$1:$J$98</definedName>
    <definedName name="Prior_Fin_Year_End">[6]Contents!$C$22</definedName>
    <definedName name="PriorReportingDate">[37]Contents!$C$8</definedName>
    <definedName name="PSGCOL">#REF!</definedName>
    <definedName name="PSGMVAL">#REF!</definedName>
    <definedName name="pshipinterest">#REF!</definedName>
    <definedName name="Rate">[24]Data!$A$14:$A$15</definedName>
    <definedName name="rates">'[33]NIB rates'!$A$4:$J$1500</definedName>
    <definedName name="recble">'[9]DIVIDEND LONG'!#REF!</definedName>
    <definedName name="Reporting_Deadline">[6]Contents!$C$12</definedName>
    <definedName name="Reporting_Frequency">[6]Contents!$C$11</definedName>
    <definedName name="ReportingDate">[37]Contents!$C$7</definedName>
    <definedName name="rgergd">#REF!</definedName>
    <definedName name="rmbcol">#REF!</definedName>
    <definedName name="RMBMVAL">#REF!</definedName>
    <definedName name="S">[38]TRADES!$A$53:$J$74</definedName>
    <definedName name="SANCV">#REF!</definedName>
    <definedName name="SCMBCOL">#REF!</definedName>
    <definedName name="SCMBCV">#REF!</definedName>
    <definedName name="SCMBMVAL">#REF!</definedName>
    <definedName name="scmbmvalue">#REF!</definedName>
    <definedName name="SEC_CASH_REC">#REF!</definedName>
    <definedName name="sec_rec">#REF!</definedName>
    <definedName name="securities">#REF!</definedName>
    <definedName name="SECURITY_CONTINUITY_SCHEDULE">'[12]PERF 1'!#REF!</definedName>
    <definedName name="SEK">#REF!</definedName>
    <definedName name="SETTDATE">#REF!</definedName>
    <definedName name="SETTLEMENTS">#REF!</definedName>
    <definedName name="share_activity">#REF!</definedName>
    <definedName name="share_capital_adj">#REF!</definedName>
    <definedName name="SHAREHOLDERSEQUITY">#REF!</definedName>
    <definedName name="SHARES">#REF!</definedName>
    <definedName name="SHARES.OUTSTANDING">#REF!</definedName>
    <definedName name="shr">#REF!</definedName>
    <definedName name="SHRS">#REF!</definedName>
    <definedName name="shs">#REF!</definedName>
    <definedName name="sign">'[37]Queries with BOV'!$J$2:$J$3</definedName>
    <definedName name="SLMCOL">#REF!</definedName>
    <definedName name="SLMMVAL">#REF!</definedName>
    <definedName name="SNLMCOL">#REF!</definedName>
    <definedName name="SpoolPath">"K:\compleo\Reports\00000006.txt"</definedName>
    <definedName name="statemt_of_operations">'[39]STATEMENT OF OPERATIONS'!$A$1:$E$53</definedName>
    <definedName name="STDCOL">#REF!</definedName>
    <definedName name="STDCV">#REF!</definedName>
    <definedName name="stdmval">#REF!</definedName>
    <definedName name="STMT.OF.SERIES.CAPITAL">#REF!</definedName>
    <definedName name="subredprice">#REF!</definedName>
    <definedName name="table">[33]move!$B$41:$C$73</definedName>
    <definedName name="temp">#REF!</definedName>
    <definedName name="tert">#REF!</definedName>
    <definedName name="trade_adj">[40]TRADES!#REF!</definedName>
    <definedName name="TRADES">#REF!</definedName>
    <definedName name="TRNS.FROM.MA.TO.GLOBAL">#REF!</definedName>
    <definedName name="TRUSTC">#REF!</definedName>
    <definedName name="unreal_gain_check">'[41]UNIT COST REC'!#REF!</definedName>
    <definedName name="unrealized_gain">#REF!</definedName>
    <definedName name="uo">[14]CONTINUITY!#REF!</definedName>
    <definedName name="USD">#REF!</definedName>
    <definedName name="USDcashpaid">#REF!</definedName>
    <definedName name="USDcashrecd">#REF!</definedName>
    <definedName name="USDdivrecbl">#REF!</definedName>
    <definedName name="USDexp">#REF!</definedName>
    <definedName name="USDexppaybl">#REF!</definedName>
    <definedName name="USDinc">#REF!</definedName>
    <definedName name="USDLEHMAN">#REF!</definedName>
    <definedName name="USDpayble">#REF!</definedName>
    <definedName name="USDrecble">#REF!</definedName>
    <definedName name="USDSMERRILL">#REF!</definedName>
    <definedName name="Val_Start_Date">[6]Contents!$B$7</definedName>
    <definedName name="Valuation_Date">[6]Contents!$C$7</definedName>
    <definedName name="VAT_rate">[6]Contents!$C$8</definedName>
    <definedName name="vngfhgf">'[16]BOB(BDA)'!#REF!</definedName>
    <definedName name="vr">#REF!</definedName>
    <definedName name="vv">#REF!</definedName>
    <definedName name="vvvvv">#REF!</definedName>
    <definedName name="vvvvvv">#REF!</definedName>
    <definedName name="w">#REF!</definedName>
    <definedName name="x">#REF!</definedName>
    <definedName name="y">#REF!</definedName>
    <definedName name="yui">[30]CONTINUITY!#REF!</definedName>
    <definedName name="Z_26B0F82D_2E80_4B80_AFD8_EC7BE63120AB_.wvu.PrintArea" localSheetId="1" hidden="1">'103. Mgmt'!$A$1:$D$54</definedName>
    <definedName name="Z_26B0F82D_2E80_4B80_AFD8_EC7BE63120AB_.wvu.PrintArea" localSheetId="2" hidden="1">'104. Perf Fee'!#REF!</definedName>
    <definedName name="Z_26B0F82D_2E80_4B80_AFD8_EC7BE63120AB_.wvu.PrintArea" localSheetId="7" hidden="1">Cash!$A$1:$M$89</definedName>
    <definedName name="Z_26B0F82D_2E80_4B80_AFD8_EC7BE63120AB_.wvu.PrintTitles" localSheetId="7" hidden="1">Cash!$1:$8</definedName>
    <definedName name="Z_C18D2A6D_CE5A_4FAD_B298_00E2505737F4_.wvu.PrintArea" localSheetId="1" hidden="1">'103. Mgmt'!$A$1:$D$54</definedName>
    <definedName name="Z_C18D2A6D_CE5A_4FAD_B298_00E2505737F4_.wvu.PrintArea" localSheetId="2" hidden="1">'104. Perf Fee'!#REF!</definedName>
    <definedName name="Z_C18D2A6D_CE5A_4FAD_B298_00E2505737F4_.wvu.PrintArea" localSheetId="7" hidden="1">Cash!$A$1:$M$89</definedName>
    <definedName name="Z_C18D2A6D_CE5A_4FAD_B298_00E2505737F4_.wvu.PrintTitles" localSheetId="7" hidden="1">Cash!$1:$8</definedName>
    <definedName name="Z_CC15E579_7150_460D_B840_25E3AF4E8188_.wvu.PrintArea" localSheetId="1" hidden="1">'103. Mgmt'!$A$1:$D$54</definedName>
    <definedName name="Z_CC15E579_7150_460D_B840_25E3AF4E8188_.wvu.PrintArea" localSheetId="2" hidden="1">'104. Perf Fee'!#REF!</definedName>
    <definedName name="Z_CC15E579_7150_460D_B840_25E3AF4E8188_.wvu.PrintArea" localSheetId="7" hidden="1">Cash!$A$1:$M$89</definedName>
    <definedName name="Z_CC15E579_7150_460D_B840_25E3AF4E8188_.wvu.PrintTitles" localSheetId="7" hidden="1">Cash!$1:$8</definedName>
    <definedName name="Z_CDB435A0_6BE7_4FD3_AC1F_BA7C48639C8C_.wvu.Rows" localSheetId="1" hidden="1">'103. Mgmt'!$120:$120</definedName>
    <definedName name="Z_CDB435A0_6BE7_4FD3_AC1F_BA7C48639C8C_.wvu.Rows" localSheetId="2" hidden="1">'104. Perf Fee'!#REF!</definedName>
    <definedName name="Z_CDB435A0_6BE7_4FD3_AC1F_BA7C48639C8C_.wvu.Rows" localSheetId="3" hidden="1">'Admin File'!$243:$243</definedName>
    <definedName name="Z_CDB435A0_6BE7_4FD3_AC1F_BA7C48639C8C_.wvu.Rows" localSheetId="7" hidden="1">Cash!#REF!</definedName>
    <definedName name="Z_DE1E751A_2391_4B75_8E42_E0895B19CA86_.wvu.PrintArea" localSheetId="7" hidden="1">Cash!$A$1:$M$89</definedName>
    <definedName name="Z_DE1E751A_2391_4B75_8E42_E0895B19CA86_.wvu.Rows" localSheetId="1" hidden="1">'103. Mgmt'!$120:$120</definedName>
    <definedName name="Z_DE1E751A_2391_4B75_8E42_E0895B19CA86_.wvu.Rows" localSheetId="2" hidden="1">'104. Perf Fee'!#REF!</definedName>
    <definedName name="Z_DE1E751A_2391_4B75_8E42_E0895B19CA86_.wvu.Rows" localSheetId="7" hidden="1">Cash!#REF!</definedName>
    <definedName name="Z_E1AB9457_D89D_4E90_B940_10DD0CD3E4E4_.wvu.Rows" localSheetId="1" hidden="1">'103. Mgmt'!$120:$120</definedName>
    <definedName name="Z_E1AB9457_D89D_4E90_B940_10DD0CD3E4E4_.wvu.Rows" localSheetId="2" hidden="1">'104. Perf Fee'!#REF!</definedName>
    <definedName name="Z_E1AB9457_D89D_4E90_B940_10DD0CD3E4E4_.wvu.Rows" localSheetId="3" hidden="1">'Admin File'!$243:$243</definedName>
    <definedName name="Z_E1AB9457_D89D_4E90_B940_10DD0CD3E4E4_.wvu.Rows" localSheetId="7" hidden="1">Cash!#REF!</definedName>
    <definedName name="Z_F9E5389A_56D3_4752_A3BF_E6FC7F5E067F_.wvu.PrintArea" localSheetId="2" hidden="1">'104. Perf Fee'!#REF!</definedName>
    <definedName name="Z_F9E5389A_56D3_4752_A3BF_E6FC7F5E067F_.wvu.PrintArea" localSheetId="3" hidden="1">'Admin File'!$A$1:$S$245</definedName>
    <definedName name="Z_F9E5389A_56D3_4752_A3BF_E6FC7F5E067F_.wvu.PrintArea" localSheetId="7" hidden="1">Cash!$A$1:$M$89</definedName>
    <definedName name="Z_F9E5389A_56D3_4752_A3BF_E6FC7F5E067F_.wvu.Rows" localSheetId="2" hidden="1">'104. Perf Fee'!#REF!,'104. Perf Fee'!#REF!</definedName>
    <definedName name="Z_F9E5389A_56D3_4752_A3BF_E6FC7F5E067F_.wvu.Rows" localSheetId="3" hidden="1">'Admin File'!#REF!</definedName>
    <definedName name="Z_F9E5389A_56D3_4752_A3BF_E6FC7F5E067F_.wvu.Rows" localSheetId="7" hidden="1">Cash!#REF!,Cash!$27:$29,Cash!$53:$53,Cash!#REF!</definedName>
    <definedName name="ZAR">#REF!</definedName>
    <definedName name="ZARMERRILL">#REF!</definedName>
  </definedNames>
  <calcPr calcId="191029"/>
  <pivotCaches>
    <pivotCache cacheId="0" r:id="rId5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33" i="5" l="1"/>
  <c r="K130" i="5"/>
  <c r="J130" i="5"/>
  <c r="K127" i="5"/>
  <c r="K124" i="5"/>
  <c r="J124" i="5"/>
  <c r="K118" i="5"/>
  <c r="J118" i="5"/>
  <c r="K115" i="5"/>
  <c r="J115" i="5"/>
  <c r="K112" i="5"/>
  <c r="J112" i="5"/>
  <c r="L110" i="5"/>
  <c r="K109" i="5"/>
  <c r="J109" i="5"/>
  <c r="K106" i="5"/>
  <c r="J106" i="5"/>
  <c r="K100" i="5"/>
  <c r="J100" i="5"/>
  <c r="J95" i="5"/>
  <c r="K94" i="5"/>
  <c r="J94" i="5"/>
  <c r="L88" i="5"/>
  <c r="K87" i="5"/>
  <c r="J87" i="5"/>
  <c r="K84" i="5"/>
  <c r="J84" i="5"/>
  <c r="K81" i="5"/>
  <c r="J81" i="5"/>
  <c r="K78" i="5"/>
  <c r="J78" i="5"/>
  <c r="K74" i="5"/>
  <c r="J74" i="5"/>
  <c r="K71" i="5"/>
  <c r="J71" i="5"/>
  <c r="K68" i="5"/>
  <c r="J68" i="5"/>
  <c r="K65" i="5"/>
  <c r="J65" i="5"/>
  <c r="K62" i="5"/>
  <c r="J62" i="5"/>
  <c r="K55" i="5"/>
  <c r="J55" i="5"/>
  <c r="K52" i="5"/>
  <c r="J52" i="5"/>
  <c r="K49" i="5"/>
  <c r="J49" i="5"/>
  <c r="K46" i="5"/>
  <c r="J46" i="5"/>
  <c r="K39" i="5"/>
  <c r="J39" i="5"/>
  <c r="K36" i="5"/>
  <c r="J36" i="5"/>
  <c r="K33" i="5"/>
  <c r="J33" i="5"/>
  <c r="K30" i="5"/>
  <c r="J30" i="5"/>
  <c r="K27" i="5"/>
  <c r="J27" i="5"/>
  <c r="K24" i="5"/>
  <c r="J24" i="5"/>
  <c r="K20" i="5"/>
  <c r="J20" i="5"/>
  <c r="K17" i="5"/>
  <c r="J17" i="5"/>
  <c r="K10" i="5"/>
  <c r="H137" i="5"/>
  <c r="L416" i="4"/>
  <c r="G416" i="4"/>
  <c r="F416" i="4"/>
  <c r="E416" i="4"/>
  <c r="D416" i="4"/>
  <c r="J414" i="4"/>
  <c r="B414" i="4"/>
  <c r="J413" i="4"/>
  <c r="B413" i="4"/>
  <c r="J412" i="4"/>
  <c r="B412" i="4"/>
  <c r="H411" i="4"/>
  <c r="J411" i="4" s="1"/>
  <c r="B411" i="4"/>
  <c r="J410" i="4"/>
  <c r="H410" i="4"/>
  <c r="B410" i="4"/>
  <c r="J409" i="4"/>
  <c r="B409" i="4"/>
  <c r="L407" i="4"/>
  <c r="H407" i="4"/>
  <c r="G407" i="4"/>
  <c r="F407" i="4"/>
  <c r="E407" i="4"/>
  <c r="D407" i="4"/>
  <c r="J405" i="4"/>
  <c r="J404" i="4"/>
  <c r="C404" i="4" s="1"/>
  <c r="J403" i="4"/>
  <c r="K403" i="4" s="1"/>
  <c r="B403" i="4"/>
  <c r="L400" i="4"/>
  <c r="H400" i="4"/>
  <c r="G400" i="4"/>
  <c r="F400" i="4"/>
  <c r="E400" i="4"/>
  <c r="D400" i="4"/>
  <c r="J398" i="4"/>
  <c r="B398" i="4"/>
  <c r="J397" i="4"/>
  <c r="K397" i="4" s="1"/>
  <c r="M397" i="4" s="1"/>
  <c r="B397" i="4"/>
  <c r="J396" i="4"/>
  <c r="B396" i="4"/>
  <c r="L394" i="4"/>
  <c r="H394" i="4"/>
  <c r="G394" i="4"/>
  <c r="F394" i="4"/>
  <c r="E394" i="4"/>
  <c r="D394" i="4"/>
  <c r="J392" i="4"/>
  <c r="K392" i="4" s="1"/>
  <c r="M392" i="4" s="1"/>
  <c r="B392" i="4"/>
  <c r="J391" i="4"/>
  <c r="B391" i="4"/>
  <c r="J390" i="4"/>
  <c r="K390" i="4" s="1"/>
  <c r="B390" i="4"/>
  <c r="L388" i="4"/>
  <c r="H388" i="4"/>
  <c r="G388" i="4"/>
  <c r="F388" i="4"/>
  <c r="E388" i="4"/>
  <c r="D388" i="4"/>
  <c r="J386" i="4"/>
  <c r="B386" i="4"/>
  <c r="J385" i="4"/>
  <c r="B385" i="4"/>
  <c r="J384" i="4"/>
  <c r="B384" i="4"/>
  <c r="Q382" i="4"/>
  <c r="L382" i="4"/>
  <c r="H382" i="4"/>
  <c r="G382" i="4"/>
  <c r="F382" i="4"/>
  <c r="E382" i="4"/>
  <c r="D382" i="4"/>
  <c r="R380" i="4"/>
  <c r="S380" i="4" s="1"/>
  <c r="J380" i="4"/>
  <c r="C380" i="4" s="1"/>
  <c r="B380" i="4"/>
  <c r="R379" i="4"/>
  <c r="S379" i="4" s="1"/>
  <c r="J379" i="4"/>
  <c r="B379" i="4"/>
  <c r="R378" i="4"/>
  <c r="S378" i="4" s="1"/>
  <c r="K378" i="4"/>
  <c r="J378" i="4"/>
  <c r="C378" i="4" s="1"/>
  <c r="B378" i="4"/>
  <c r="L376" i="4"/>
  <c r="H376" i="4"/>
  <c r="G376" i="4"/>
  <c r="F376" i="4"/>
  <c r="E376" i="4"/>
  <c r="D376" i="4"/>
  <c r="J374" i="4"/>
  <c r="C374" i="4" s="1"/>
  <c r="B374" i="4"/>
  <c r="J373" i="4"/>
  <c r="K373" i="4" s="1"/>
  <c r="M373" i="4" s="1"/>
  <c r="B373" i="4"/>
  <c r="J372" i="4"/>
  <c r="C372" i="4" s="1"/>
  <c r="B372" i="4"/>
  <c r="J371" i="4"/>
  <c r="K371" i="4" s="1"/>
  <c r="M371" i="4" s="1"/>
  <c r="N371" i="4" s="1"/>
  <c r="B371" i="4"/>
  <c r="L369" i="4"/>
  <c r="H369" i="4"/>
  <c r="G369" i="4"/>
  <c r="F369" i="4"/>
  <c r="E369" i="4"/>
  <c r="D369" i="4"/>
  <c r="J367" i="4"/>
  <c r="B367" i="4"/>
  <c r="K366" i="4"/>
  <c r="J366" i="4"/>
  <c r="B366" i="4"/>
  <c r="J365" i="4"/>
  <c r="C365" i="4" s="1"/>
  <c r="B365" i="4"/>
  <c r="L363" i="4"/>
  <c r="H363" i="4"/>
  <c r="G363" i="4"/>
  <c r="F363" i="4"/>
  <c r="E363" i="4"/>
  <c r="D363" i="4"/>
  <c r="J361" i="4"/>
  <c r="C361" i="4" s="1"/>
  <c r="B361" i="4"/>
  <c r="J360" i="4"/>
  <c r="B360" i="4"/>
  <c r="J359" i="4"/>
  <c r="B359" i="4"/>
  <c r="H357" i="4"/>
  <c r="G357" i="4"/>
  <c r="F357" i="4"/>
  <c r="E357" i="4"/>
  <c r="D357" i="4"/>
  <c r="J355" i="4"/>
  <c r="M355" i="4" s="1"/>
  <c r="J354" i="4"/>
  <c r="B354" i="4"/>
  <c r="J353" i="4"/>
  <c r="B353" i="4"/>
  <c r="J352" i="4"/>
  <c r="B352" i="4"/>
  <c r="J351" i="4"/>
  <c r="B351" i="4"/>
  <c r="J350" i="4"/>
  <c r="B350" i="4"/>
  <c r="S348" i="4"/>
  <c r="Q348" i="4"/>
  <c r="O348" i="4"/>
  <c r="N348" i="4"/>
  <c r="M348" i="4"/>
  <c r="K348" i="4"/>
  <c r="J348" i="4"/>
  <c r="H348" i="4"/>
  <c r="G348" i="4"/>
  <c r="F348" i="4"/>
  <c r="E348" i="4"/>
  <c r="D348" i="4"/>
  <c r="C348" i="4"/>
  <c r="S341" i="4"/>
  <c r="Q341" i="4"/>
  <c r="O341" i="4"/>
  <c r="N341" i="4"/>
  <c r="M341" i="4"/>
  <c r="K341" i="4"/>
  <c r="J341" i="4"/>
  <c r="H341" i="4"/>
  <c r="G341" i="4"/>
  <c r="F341" i="4"/>
  <c r="E341" i="4"/>
  <c r="D341" i="4"/>
  <c r="C341" i="4"/>
  <c r="S333" i="4"/>
  <c r="Q333" i="4"/>
  <c r="O333" i="4"/>
  <c r="N333" i="4"/>
  <c r="M333" i="4"/>
  <c r="K333" i="4"/>
  <c r="J333" i="4"/>
  <c r="H333" i="4"/>
  <c r="G333" i="4"/>
  <c r="F333" i="4"/>
  <c r="E333" i="4"/>
  <c r="D333" i="4"/>
  <c r="C333" i="4"/>
  <c r="S328" i="4"/>
  <c r="Q328" i="4"/>
  <c r="O328" i="4"/>
  <c r="N328" i="4"/>
  <c r="M328" i="4"/>
  <c r="K328" i="4"/>
  <c r="J328" i="4"/>
  <c r="H328" i="4"/>
  <c r="G328" i="4"/>
  <c r="F328" i="4"/>
  <c r="E328" i="4"/>
  <c r="C328" i="4"/>
  <c r="S311" i="4"/>
  <c r="Q311" i="4"/>
  <c r="O311" i="4"/>
  <c r="N311" i="4"/>
  <c r="M311" i="4"/>
  <c r="K311" i="4"/>
  <c r="J311" i="4"/>
  <c r="H311" i="4"/>
  <c r="G311" i="4"/>
  <c r="F311" i="4"/>
  <c r="E311" i="4"/>
  <c r="D311" i="4"/>
  <c r="C311" i="4"/>
  <c r="S299" i="4"/>
  <c r="Q299" i="4"/>
  <c r="O299" i="4"/>
  <c r="N299" i="4"/>
  <c r="M299" i="4"/>
  <c r="K299" i="4"/>
  <c r="J299" i="4"/>
  <c r="H299" i="4"/>
  <c r="G299" i="4"/>
  <c r="F299" i="4"/>
  <c r="E299" i="4"/>
  <c r="D299" i="4"/>
  <c r="C299" i="4"/>
  <c r="S293" i="4"/>
  <c r="Q293" i="4"/>
  <c r="O293" i="4"/>
  <c r="N293" i="4"/>
  <c r="M293" i="4"/>
  <c r="K293" i="4"/>
  <c r="J293" i="4"/>
  <c r="H293" i="4"/>
  <c r="G293" i="4"/>
  <c r="F293" i="4"/>
  <c r="E293" i="4"/>
  <c r="D293" i="4"/>
  <c r="C293" i="4"/>
  <c r="S286" i="4"/>
  <c r="Q286" i="4"/>
  <c r="O286" i="4"/>
  <c r="N286" i="4"/>
  <c r="M286" i="4"/>
  <c r="L286" i="4"/>
  <c r="K286" i="4"/>
  <c r="J286" i="4"/>
  <c r="H286" i="4"/>
  <c r="G286" i="4"/>
  <c r="F286" i="4"/>
  <c r="E286" i="4"/>
  <c r="D286" i="4"/>
  <c r="C286" i="4"/>
  <c r="H265" i="4"/>
  <c r="G265" i="4"/>
  <c r="F265" i="4"/>
  <c r="I263" i="4" s="1"/>
  <c r="J263" i="4" s="1"/>
  <c r="E265" i="4"/>
  <c r="D265" i="4"/>
  <c r="B263" i="4"/>
  <c r="B262" i="4"/>
  <c r="B261" i="4"/>
  <c r="B260" i="4"/>
  <c r="B259" i="4"/>
  <c r="B258" i="4"/>
  <c r="B257" i="4"/>
  <c r="B256" i="4"/>
  <c r="G254" i="4"/>
  <c r="F254" i="4"/>
  <c r="E254" i="4"/>
  <c r="D254" i="4"/>
  <c r="J252" i="4"/>
  <c r="C252" i="4" s="1"/>
  <c r="B252" i="4"/>
  <c r="J251" i="4"/>
  <c r="B251" i="4"/>
  <c r="J250" i="4"/>
  <c r="B250" i="4"/>
  <c r="B249" i="4"/>
  <c r="B248" i="4"/>
  <c r="J247" i="4"/>
  <c r="B247" i="4"/>
  <c r="J246" i="4"/>
  <c r="C246" i="4" s="1"/>
  <c r="B246" i="4"/>
  <c r="J245" i="4"/>
  <c r="B245" i="4"/>
  <c r="B244" i="4"/>
  <c r="J243" i="4"/>
  <c r="C243" i="4" s="1"/>
  <c r="B243" i="4"/>
  <c r="J242" i="4"/>
  <c r="K242" i="4" s="1"/>
  <c r="M242" i="4" s="1"/>
  <c r="B242" i="4"/>
  <c r="B241" i="4"/>
  <c r="B240" i="4"/>
  <c r="J239" i="4"/>
  <c r="B239" i="4"/>
  <c r="J238" i="4"/>
  <c r="C238" i="4" s="1"/>
  <c r="B238" i="4"/>
  <c r="J237" i="4"/>
  <c r="B237" i="4"/>
  <c r="J236" i="4"/>
  <c r="K236" i="4" s="1"/>
  <c r="M236" i="4" s="1"/>
  <c r="B236" i="4"/>
  <c r="J235" i="4"/>
  <c r="C235" i="4" s="1"/>
  <c r="B235" i="4"/>
  <c r="H234" i="4"/>
  <c r="H254" i="4" s="1"/>
  <c r="B234" i="4"/>
  <c r="K233" i="4"/>
  <c r="J233" i="4"/>
  <c r="C233" i="4" s="1"/>
  <c r="B233" i="4"/>
  <c r="J232" i="4"/>
  <c r="K232" i="4" s="1"/>
  <c r="B232" i="4"/>
  <c r="B231" i="4"/>
  <c r="H229" i="4"/>
  <c r="G229" i="4"/>
  <c r="F229" i="4"/>
  <c r="E229" i="4"/>
  <c r="D229" i="4"/>
  <c r="I221" i="4" s="1"/>
  <c r="J221" i="4" s="1"/>
  <c r="B227" i="4"/>
  <c r="B226" i="4"/>
  <c r="B225" i="4"/>
  <c r="B224" i="4"/>
  <c r="B223" i="4"/>
  <c r="B222" i="4"/>
  <c r="B221" i="4"/>
  <c r="B220" i="4"/>
  <c r="B219" i="4"/>
  <c r="B218" i="4"/>
  <c r="B217" i="4"/>
  <c r="B216" i="4"/>
  <c r="B215" i="4"/>
  <c r="H213" i="4"/>
  <c r="G213" i="4"/>
  <c r="F213" i="4"/>
  <c r="E213" i="4"/>
  <c r="D213" i="4"/>
  <c r="B211" i="4"/>
  <c r="B210" i="4"/>
  <c r="B209" i="4"/>
  <c r="B208" i="4"/>
  <c r="B207" i="4"/>
  <c r="B206" i="4"/>
  <c r="B205" i="4"/>
  <c r="S203" i="4"/>
  <c r="Q203" i="4"/>
  <c r="O203" i="4"/>
  <c r="N203" i="4"/>
  <c r="M203" i="4"/>
  <c r="L203" i="4"/>
  <c r="K203" i="4"/>
  <c r="J203" i="4"/>
  <c r="H203" i="4"/>
  <c r="G203" i="4"/>
  <c r="F203" i="4"/>
  <c r="E203" i="4"/>
  <c r="D203" i="4"/>
  <c r="C203" i="4"/>
  <c r="H198" i="4"/>
  <c r="G198" i="4"/>
  <c r="F198" i="4"/>
  <c r="E198" i="4"/>
  <c r="D198" i="4"/>
  <c r="B196" i="4"/>
  <c r="H194" i="4"/>
  <c r="G194" i="4"/>
  <c r="E194" i="4"/>
  <c r="D194" i="4"/>
  <c r="J192" i="4"/>
  <c r="B192" i="4"/>
  <c r="F191" i="4"/>
  <c r="F194" i="4" s="1"/>
  <c r="B191" i="4"/>
  <c r="H189" i="4"/>
  <c r="G189" i="4"/>
  <c r="F189" i="4"/>
  <c r="E189" i="4"/>
  <c r="D189" i="4"/>
  <c r="J188" i="4"/>
  <c r="B186" i="4"/>
  <c r="S184" i="4"/>
  <c r="Q184" i="4"/>
  <c r="O184" i="4"/>
  <c r="N184" i="4"/>
  <c r="M184" i="4"/>
  <c r="L184" i="4"/>
  <c r="K184" i="4"/>
  <c r="J184" i="4"/>
  <c r="H184" i="4"/>
  <c r="G184" i="4"/>
  <c r="F184" i="4"/>
  <c r="E184" i="4"/>
  <c r="D184" i="4"/>
  <c r="C184" i="4"/>
  <c r="S176" i="4"/>
  <c r="Q176" i="4"/>
  <c r="O176" i="4"/>
  <c r="N176" i="4"/>
  <c r="M176" i="4"/>
  <c r="L176" i="4"/>
  <c r="K176" i="4"/>
  <c r="J176" i="4"/>
  <c r="H176" i="4"/>
  <c r="G176" i="4"/>
  <c r="F176" i="4"/>
  <c r="E176" i="4"/>
  <c r="D176" i="4"/>
  <c r="C176" i="4"/>
  <c r="G171" i="4"/>
  <c r="F171" i="4"/>
  <c r="D171" i="4"/>
  <c r="J169" i="4"/>
  <c r="B169" i="4"/>
  <c r="J168" i="4"/>
  <c r="B168" i="4"/>
  <c r="J167" i="4"/>
  <c r="B167" i="4"/>
  <c r="J166" i="4"/>
  <c r="B166" i="4"/>
  <c r="J165" i="4"/>
  <c r="B165" i="4"/>
  <c r="J164" i="4"/>
  <c r="B164" i="4"/>
  <c r="J163" i="4"/>
  <c r="B163" i="4"/>
  <c r="J162" i="4"/>
  <c r="B162" i="4"/>
  <c r="J161" i="4"/>
  <c r="B161" i="4"/>
  <c r="J160" i="4"/>
  <c r="B160" i="4"/>
  <c r="J159" i="4"/>
  <c r="B159" i="4"/>
  <c r="J158" i="4"/>
  <c r="B158" i="4"/>
  <c r="J157" i="4"/>
  <c r="B157" i="4"/>
  <c r="J156" i="4"/>
  <c r="B156" i="4"/>
  <c r="J155" i="4"/>
  <c r="B155" i="4"/>
  <c r="J154" i="4"/>
  <c r="B154" i="4"/>
  <c r="J153" i="4"/>
  <c r="B153" i="4"/>
  <c r="J152" i="4"/>
  <c r="B152" i="4"/>
  <c r="J151" i="4"/>
  <c r="B151" i="4"/>
  <c r="J150" i="4"/>
  <c r="K150" i="4" s="1"/>
  <c r="B150" i="4"/>
  <c r="J149" i="4"/>
  <c r="B149" i="4"/>
  <c r="J148" i="4"/>
  <c r="C148" i="4" s="1"/>
  <c r="B148" i="4"/>
  <c r="J147" i="4"/>
  <c r="B147" i="4"/>
  <c r="J146" i="4"/>
  <c r="B146" i="4"/>
  <c r="J145" i="4"/>
  <c r="B145" i="4"/>
  <c r="J144" i="4"/>
  <c r="B144" i="4"/>
  <c r="J143" i="4"/>
  <c r="C143" i="4" s="1"/>
  <c r="B143" i="4"/>
  <c r="J142" i="4"/>
  <c r="B142" i="4"/>
  <c r="J141" i="4"/>
  <c r="B141" i="4"/>
  <c r="J140" i="4"/>
  <c r="C140" i="4" s="1"/>
  <c r="B140" i="4"/>
  <c r="J139" i="4"/>
  <c r="B139" i="4"/>
  <c r="H138" i="4"/>
  <c r="J138" i="4" s="1"/>
  <c r="B138" i="4"/>
  <c r="J137" i="4"/>
  <c r="B137" i="4"/>
  <c r="J136" i="4"/>
  <c r="B136" i="4"/>
  <c r="J135" i="4"/>
  <c r="B135" i="4"/>
  <c r="J134" i="4"/>
  <c r="B134" i="4"/>
  <c r="J133" i="4"/>
  <c r="B133" i="4"/>
  <c r="J132" i="4"/>
  <c r="B132" i="4"/>
  <c r="J131" i="4"/>
  <c r="C131" i="4" s="1"/>
  <c r="B131" i="4"/>
  <c r="J130" i="4"/>
  <c r="B130" i="4"/>
  <c r="J129" i="4"/>
  <c r="B129" i="4"/>
  <c r="J128" i="4"/>
  <c r="B128" i="4"/>
  <c r="J127" i="4"/>
  <c r="B127" i="4"/>
  <c r="J126" i="4"/>
  <c r="B126" i="4"/>
  <c r="J125" i="4"/>
  <c r="B125" i="4"/>
  <c r="J124" i="4"/>
  <c r="B124" i="4"/>
  <c r="J123" i="4"/>
  <c r="K123" i="4" s="1"/>
  <c r="B123" i="4"/>
  <c r="J122" i="4"/>
  <c r="B122" i="4"/>
  <c r="J121" i="4"/>
  <c r="B121" i="4"/>
  <c r="J120" i="4"/>
  <c r="B120" i="4"/>
  <c r="J119" i="4"/>
  <c r="B119" i="4"/>
  <c r="J118" i="4"/>
  <c r="B118" i="4"/>
  <c r="J117" i="4"/>
  <c r="K117" i="4" s="1"/>
  <c r="B117" i="4"/>
  <c r="J116" i="4"/>
  <c r="B116" i="4"/>
  <c r="J115" i="4"/>
  <c r="B115" i="4"/>
  <c r="J114" i="4"/>
  <c r="B114" i="4"/>
  <c r="J113" i="4"/>
  <c r="B113" i="4"/>
  <c r="J112" i="4"/>
  <c r="B112" i="4"/>
  <c r="J111" i="4"/>
  <c r="B111" i="4"/>
  <c r="J110" i="4"/>
  <c r="B110" i="4"/>
  <c r="J109" i="4"/>
  <c r="B109" i="4"/>
  <c r="K108" i="4"/>
  <c r="J108" i="4"/>
  <c r="C108" i="4" s="1"/>
  <c r="B108" i="4"/>
  <c r="J107" i="4"/>
  <c r="B107" i="4"/>
  <c r="J106" i="4"/>
  <c r="B106" i="4"/>
  <c r="J105" i="4"/>
  <c r="B105" i="4"/>
  <c r="J104" i="4"/>
  <c r="B104" i="4"/>
  <c r="J103" i="4"/>
  <c r="C103" i="4" s="1"/>
  <c r="B103" i="4"/>
  <c r="J102" i="4"/>
  <c r="B102" i="4"/>
  <c r="J101" i="4"/>
  <c r="B101" i="4"/>
  <c r="J100" i="4"/>
  <c r="B100" i="4"/>
  <c r="J99" i="4"/>
  <c r="B99" i="4"/>
  <c r="J98" i="4"/>
  <c r="B98" i="4"/>
  <c r="J97" i="4"/>
  <c r="B97" i="4"/>
  <c r="J96" i="4"/>
  <c r="B96" i="4"/>
  <c r="J95" i="4"/>
  <c r="B95" i="4"/>
  <c r="J94" i="4"/>
  <c r="B94" i="4"/>
  <c r="J93" i="4"/>
  <c r="B93" i="4"/>
  <c r="J92" i="4"/>
  <c r="B92" i="4"/>
  <c r="J91" i="4"/>
  <c r="B91" i="4"/>
  <c r="J90" i="4"/>
  <c r="B90" i="4"/>
  <c r="J89" i="4"/>
  <c r="B89" i="4"/>
  <c r="J88" i="4"/>
  <c r="B88" i="4"/>
  <c r="J87" i="4"/>
  <c r="K87" i="4" s="1"/>
  <c r="B87" i="4"/>
  <c r="J86" i="4"/>
  <c r="B86" i="4"/>
  <c r="J85" i="4"/>
  <c r="B85" i="4"/>
  <c r="J84" i="4"/>
  <c r="B84" i="4"/>
  <c r="J83" i="4"/>
  <c r="B83" i="4"/>
  <c r="J82" i="4"/>
  <c r="B82" i="4"/>
  <c r="J81" i="4"/>
  <c r="B81" i="4"/>
  <c r="J80" i="4"/>
  <c r="B80" i="4"/>
  <c r="J79" i="4"/>
  <c r="B79" i="4"/>
  <c r="J78" i="4"/>
  <c r="B78" i="4"/>
  <c r="J77" i="4"/>
  <c r="B77" i="4"/>
  <c r="J76" i="4"/>
  <c r="B76" i="4"/>
  <c r="J75" i="4"/>
  <c r="C75" i="4" s="1"/>
  <c r="B75" i="4"/>
  <c r="J74" i="4"/>
  <c r="B74" i="4"/>
  <c r="J73" i="4"/>
  <c r="B73" i="4"/>
  <c r="J72" i="4"/>
  <c r="C72" i="4" s="1"/>
  <c r="B72" i="4"/>
  <c r="K71" i="4"/>
  <c r="J71" i="4"/>
  <c r="C71" i="4" s="1"/>
  <c r="B71" i="4"/>
  <c r="J70" i="4"/>
  <c r="B70" i="4"/>
  <c r="J69" i="4"/>
  <c r="B69" i="4"/>
  <c r="H68" i="4"/>
  <c r="J68" i="4" s="1"/>
  <c r="B68" i="4"/>
  <c r="J67" i="4"/>
  <c r="B67" i="4"/>
  <c r="J66" i="4"/>
  <c r="B66" i="4"/>
  <c r="J65" i="4"/>
  <c r="K65" i="4" s="1"/>
  <c r="B65" i="4"/>
  <c r="J64" i="4"/>
  <c r="B64" i="4"/>
  <c r="J63" i="4"/>
  <c r="B63" i="4"/>
  <c r="J62" i="4"/>
  <c r="B62" i="4"/>
  <c r="J61" i="4"/>
  <c r="K61" i="4" s="1"/>
  <c r="B61" i="4"/>
  <c r="J60" i="4"/>
  <c r="B60" i="4"/>
  <c r="J59" i="4"/>
  <c r="K59" i="4" s="1"/>
  <c r="B59" i="4"/>
  <c r="J58" i="4"/>
  <c r="B58" i="4"/>
  <c r="J57" i="4"/>
  <c r="K57" i="4" s="1"/>
  <c r="B57" i="4"/>
  <c r="J56" i="4"/>
  <c r="B56" i="4"/>
  <c r="J55" i="4"/>
  <c r="B55" i="4"/>
  <c r="J54" i="4"/>
  <c r="B54" i="4"/>
  <c r="H53" i="4"/>
  <c r="J53" i="4" s="1"/>
  <c r="E53" i="4"/>
  <c r="E171" i="4" s="1"/>
  <c r="B53" i="4"/>
  <c r="H52" i="4"/>
  <c r="B52" i="4"/>
  <c r="B51" i="4"/>
  <c r="S48" i="4"/>
  <c r="Q48" i="4"/>
  <c r="O48" i="4"/>
  <c r="N48" i="4"/>
  <c r="M48" i="4"/>
  <c r="L48" i="4"/>
  <c r="K48" i="4"/>
  <c r="J48" i="4"/>
  <c r="H48" i="4"/>
  <c r="G48" i="4"/>
  <c r="F48" i="4"/>
  <c r="E48" i="4"/>
  <c r="D48" i="4"/>
  <c r="C48" i="4"/>
  <c r="H43" i="4"/>
  <c r="G43" i="4"/>
  <c r="F43" i="4"/>
  <c r="E43" i="4"/>
  <c r="D43" i="4"/>
  <c r="I34" i="4" s="1"/>
  <c r="J34" i="4" s="1"/>
  <c r="B41" i="4"/>
  <c r="B40" i="4"/>
  <c r="B39" i="4"/>
  <c r="B38" i="4"/>
  <c r="B37" i="4"/>
  <c r="J36" i="4"/>
  <c r="B36" i="4"/>
  <c r="B35" i="4"/>
  <c r="B34" i="4"/>
  <c r="B33" i="4"/>
  <c r="J32" i="4"/>
  <c r="B32" i="4"/>
  <c r="B31" i="4"/>
  <c r="B30" i="4"/>
  <c r="B29" i="4"/>
  <c r="B28" i="4"/>
  <c r="J27" i="4"/>
  <c r="B27" i="4"/>
  <c r="B26" i="4"/>
  <c r="B25" i="4"/>
  <c r="B24" i="4"/>
  <c r="B23" i="4"/>
  <c r="B22" i="4"/>
  <c r="B21" i="4"/>
  <c r="B20" i="4"/>
  <c r="B19" i="4"/>
  <c r="B18" i="4"/>
  <c r="B17" i="4"/>
  <c r="B16" i="4"/>
  <c r="B15" i="4"/>
  <c r="B14" i="4"/>
  <c r="B13" i="4"/>
  <c r="B12" i="4"/>
  <c r="B11" i="4"/>
  <c r="B10" i="4"/>
  <c r="B7" i="4"/>
  <c r="C7" i="4" s="1"/>
  <c r="D7" i="4" s="1"/>
  <c r="E7" i="4" s="1"/>
  <c r="F7" i="4" s="1"/>
  <c r="G7" i="4" s="1"/>
  <c r="H7" i="4" s="1"/>
  <c r="I7" i="4" s="1"/>
  <c r="J7" i="4" s="1"/>
  <c r="K7" i="4" s="1"/>
  <c r="L7" i="4" s="1"/>
  <c r="M7" i="4" s="1"/>
  <c r="N7" i="4" s="1"/>
  <c r="O7" i="4" s="1"/>
  <c r="P7" i="4" s="1"/>
  <c r="Q7" i="4" s="1"/>
  <c r="R7" i="4" s="1"/>
  <c r="S7" i="4" s="1"/>
  <c r="P282" i="2"/>
  <c r="P281" i="2"/>
  <c r="P279" i="2"/>
  <c r="P278" i="2"/>
  <c r="P277" i="2"/>
  <c r="P273" i="2"/>
  <c r="P259" i="2"/>
  <c r="P254" i="2"/>
  <c r="F92" i="2"/>
  <c r="G92" i="2" s="1"/>
  <c r="C92" i="2"/>
  <c r="C93" i="2" s="1"/>
  <c r="G91" i="2"/>
  <c r="I89" i="2"/>
  <c r="F85" i="2"/>
  <c r="F86" i="2" s="1"/>
  <c r="G86" i="2" s="1"/>
  <c r="C85" i="2"/>
  <c r="C86" i="2" s="1"/>
  <c r="G84" i="2"/>
  <c r="I82" i="2"/>
  <c r="F77" i="2"/>
  <c r="F78" i="2" s="1"/>
  <c r="F79" i="2" s="1"/>
  <c r="G79" i="2" s="1"/>
  <c r="C77" i="2"/>
  <c r="C78" i="2" s="1"/>
  <c r="C79" i="2" s="1"/>
  <c r="G76" i="2"/>
  <c r="G65" i="2"/>
  <c r="F65" i="2"/>
  <c r="F66" i="2" s="1"/>
  <c r="G66" i="2" s="1"/>
  <c r="C65" i="2"/>
  <c r="G64" i="2"/>
  <c r="I61" i="2"/>
  <c r="J61" i="2" s="1"/>
  <c r="K61" i="2" s="1"/>
  <c r="B53" i="2"/>
  <c r="B54" i="2" s="1"/>
  <c r="C54" i="2" s="1"/>
  <c r="C52" i="2"/>
  <c r="U40" i="2"/>
  <c r="F40" i="2"/>
  <c r="B122" i="2"/>
  <c r="B121" i="2"/>
  <c r="B120" i="2"/>
  <c r="B119" i="2"/>
  <c r="I30" i="2"/>
  <c r="B117" i="2"/>
  <c r="B116" i="2"/>
  <c r="B113" i="2"/>
  <c r="B112" i="2"/>
  <c r="B106" i="2"/>
  <c r="B104" i="2"/>
  <c r="K40" i="2"/>
  <c r="B101" i="2"/>
  <c r="E101" i="2" s="1"/>
  <c r="G101" i="2" s="1"/>
  <c r="Z11" i="2"/>
  <c r="Q11" i="2"/>
  <c r="Z10" i="2"/>
  <c r="B99" i="2"/>
  <c r="U6" i="2"/>
  <c r="V6" i="2" s="1"/>
  <c r="W6" i="2" s="1"/>
  <c r="X6" i="2" s="1"/>
  <c r="Y6" i="2" s="1"/>
  <c r="Z6" i="2" s="1"/>
  <c r="AA6" i="2" s="1"/>
  <c r="AB6" i="2" s="1"/>
  <c r="C6" i="2"/>
  <c r="D6" i="2" s="1"/>
  <c r="E6" i="2" s="1"/>
  <c r="F6" i="2" s="1"/>
  <c r="G6" i="2" s="1"/>
  <c r="H6" i="2" s="1"/>
  <c r="I6" i="2" s="1"/>
  <c r="J6" i="2" s="1"/>
  <c r="K6" i="2" s="1"/>
  <c r="L6" i="2" s="1"/>
  <c r="M6" i="2" s="1"/>
  <c r="N6" i="2" s="1"/>
  <c r="O6" i="2" s="1"/>
  <c r="P6" i="2" s="1"/>
  <c r="Q6" i="2" s="1"/>
  <c r="R6" i="2" s="1"/>
  <c r="S6" i="2" s="1"/>
  <c r="E14" i="6"/>
  <c r="I14" i="6" s="1"/>
  <c r="B14" i="6"/>
  <c r="E13" i="6"/>
  <c r="I13" i="6" s="1"/>
  <c r="B13" i="6"/>
  <c r="E12" i="6"/>
  <c r="I12" i="6" s="1"/>
  <c r="B12" i="6"/>
  <c r="E11" i="6"/>
  <c r="I11" i="6" s="1"/>
  <c r="F13" i="6"/>
  <c r="D8" i="8"/>
  <c r="D5" i="8"/>
  <c r="D11" i="8"/>
  <c r="D9" i="8"/>
  <c r="G13" i="6" l="1"/>
  <c r="I222" i="4"/>
  <c r="J222" i="4" s="1"/>
  <c r="J64" i="2"/>
  <c r="I31" i="4"/>
  <c r="J31" i="4" s="1"/>
  <c r="K75" i="4"/>
  <c r="I218" i="4"/>
  <c r="J218" i="4" s="1"/>
  <c r="K218" i="4" s="1"/>
  <c r="K252" i="4"/>
  <c r="M252" i="4" s="1"/>
  <c r="C53" i="2"/>
  <c r="C242" i="4"/>
  <c r="B55" i="2"/>
  <c r="C55" i="2" s="1"/>
  <c r="I13" i="4"/>
  <c r="J13" i="4" s="1"/>
  <c r="I16" i="4"/>
  <c r="J16" i="4" s="1"/>
  <c r="I21" i="4"/>
  <c r="J21" i="4" s="1"/>
  <c r="I24" i="4"/>
  <c r="J24" i="4" s="1"/>
  <c r="I37" i="4"/>
  <c r="J37" i="4" s="1"/>
  <c r="I224" i="4"/>
  <c r="J224" i="4" s="1"/>
  <c r="C224" i="4" s="1"/>
  <c r="I220" i="4"/>
  <c r="J220" i="4" s="1"/>
  <c r="C220" i="4" s="1"/>
  <c r="K365" i="4"/>
  <c r="M365" i="4" s="1"/>
  <c r="H416" i="4"/>
  <c r="I41" i="4"/>
  <c r="J41" i="4" s="1"/>
  <c r="K41" i="4" s="1"/>
  <c r="M41" i="4" s="1"/>
  <c r="I217" i="4"/>
  <c r="J217" i="4" s="1"/>
  <c r="K217" i="4" s="1"/>
  <c r="M217" i="4" s="1"/>
  <c r="K374" i="4"/>
  <c r="K404" i="4"/>
  <c r="K137" i="5"/>
  <c r="I12" i="4"/>
  <c r="J12" i="4" s="1"/>
  <c r="I17" i="4"/>
  <c r="J17" i="4" s="1"/>
  <c r="I20" i="4"/>
  <c r="J20" i="4" s="1"/>
  <c r="I25" i="4"/>
  <c r="J25" i="4" s="1"/>
  <c r="H171" i="4"/>
  <c r="K72" i="4"/>
  <c r="K103" i="4"/>
  <c r="L17" i="5"/>
  <c r="L24" i="5"/>
  <c r="L30" i="5"/>
  <c r="L36" i="5"/>
  <c r="L46" i="5"/>
  <c r="L52" i="5"/>
  <c r="L62" i="5"/>
  <c r="L68" i="5"/>
  <c r="L74" i="5"/>
  <c r="L81" i="5"/>
  <c r="L87" i="5"/>
  <c r="L106" i="5"/>
  <c r="K220" i="4"/>
  <c r="M220" i="4" s="1"/>
  <c r="N220" i="4" s="1"/>
  <c r="C65" i="4"/>
  <c r="C247" i="4"/>
  <c r="J376" i="4"/>
  <c r="C373" i="4"/>
  <c r="J382" i="4"/>
  <c r="L112" i="5"/>
  <c r="L118" i="5"/>
  <c r="I40" i="4"/>
  <c r="J40" i="4" s="1"/>
  <c r="C87" i="4"/>
  <c r="K131" i="4"/>
  <c r="K140" i="4"/>
  <c r="K143" i="4"/>
  <c r="K148" i="4"/>
  <c r="C150" i="4"/>
  <c r="I196" i="4"/>
  <c r="J196" i="4" s="1"/>
  <c r="I226" i="4"/>
  <c r="J226" i="4" s="1"/>
  <c r="K226" i="4" s="1"/>
  <c r="M226" i="4" s="1"/>
  <c r="C236" i="4"/>
  <c r="K246" i="4"/>
  <c r="M246" i="4" s="1"/>
  <c r="I231" i="4"/>
  <c r="J231" i="4" s="1"/>
  <c r="S382" i="4"/>
  <c r="K380" i="4"/>
  <c r="M380" i="4" s="1"/>
  <c r="M390" i="4"/>
  <c r="M404" i="4"/>
  <c r="L20" i="5"/>
  <c r="L27" i="5"/>
  <c r="L33" i="5"/>
  <c r="L39" i="5"/>
  <c r="L49" i="5"/>
  <c r="L55" i="5"/>
  <c r="L65" i="5"/>
  <c r="L71" i="5"/>
  <c r="L78" i="5"/>
  <c r="L84" i="5"/>
  <c r="L100" i="5"/>
  <c r="L109" i="5"/>
  <c r="L130" i="5"/>
  <c r="P284" i="2"/>
  <c r="P285" i="2" s="1"/>
  <c r="P289" i="2" s="1"/>
  <c r="I186" i="4"/>
  <c r="J186" i="4" s="1"/>
  <c r="J189" i="4" s="1"/>
  <c r="K247" i="4"/>
  <c r="M247" i="4" s="1"/>
  <c r="K372" i="4"/>
  <c r="M372" i="4" s="1"/>
  <c r="N372" i="4" s="1"/>
  <c r="O372" i="4" s="1"/>
  <c r="Q372" i="4" s="1"/>
  <c r="L94" i="5"/>
  <c r="L115" i="5"/>
  <c r="L124" i="5"/>
  <c r="I51" i="4"/>
  <c r="J51" i="4" s="1"/>
  <c r="I216" i="4"/>
  <c r="J216" i="4" s="1"/>
  <c r="C216" i="4" s="1"/>
  <c r="I225" i="4"/>
  <c r="J225" i="4" s="1"/>
  <c r="C232" i="4"/>
  <c r="J234" i="4"/>
  <c r="K234" i="4" s="1"/>
  <c r="K235" i="4"/>
  <c r="M235" i="4" s="1"/>
  <c r="K361" i="4"/>
  <c r="M361" i="4" s="1"/>
  <c r="C371" i="4"/>
  <c r="J394" i="4"/>
  <c r="J127" i="5"/>
  <c r="L127" i="5" s="1"/>
  <c r="J133" i="5"/>
  <c r="L133" i="5" s="1"/>
  <c r="J10" i="5"/>
  <c r="C41" i="4"/>
  <c r="K133" i="4"/>
  <c r="C133" i="4"/>
  <c r="I11" i="4"/>
  <c r="J11" i="4" s="1"/>
  <c r="I15" i="4"/>
  <c r="J15" i="4" s="1"/>
  <c r="I19" i="4"/>
  <c r="J19" i="4" s="1"/>
  <c r="I23" i="4"/>
  <c r="J23" i="4" s="1"/>
  <c r="I30" i="4"/>
  <c r="J30" i="4" s="1"/>
  <c r="I33" i="4"/>
  <c r="J33" i="4" s="1"/>
  <c r="F420" i="4"/>
  <c r="J52" i="4"/>
  <c r="C57" i="4"/>
  <c r="C59" i="4"/>
  <c r="C61" i="4"/>
  <c r="C161" i="4"/>
  <c r="K161" i="4"/>
  <c r="C167" i="4"/>
  <c r="K167" i="4"/>
  <c r="C169" i="4"/>
  <c r="K169" i="4"/>
  <c r="E420" i="4"/>
  <c r="K121" i="4"/>
  <c r="C121" i="4"/>
  <c r="I10" i="4"/>
  <c r="I14" i="4"/>
  <c r="J14" i="4" s="1"/>
  <c r="I18" i="4"/>
  <c r="J18" i="4" s="1"/>
  <c r="I22" i="4"/>
  <c r="J22" i="4" s="1"/>
  <c r="I26" i="4"/>
  <c r="J26" i="4" s="1"/>
  <c r="I29" i="4"/>
  <c r="J29" i="4" s="1"/>
  <c r="I39" i="4"/>
  <c r="J39" i="4" s="1"/>
  <c r="G420" i="4"/>
  <c r="C100" i="4"/>
  <c r="K100" i="4"/>
  <c r="K135" i="4"/>
  <c r="C135" i="4"/>
  <c r="I28" i="4"/>
  <c r="J28" i="4" s="1"/>
  <c r="I35" i="4"/>
  <c r="J35" i="4" s="1"/>
  <c r="I38" i="4"/>
  <c r="J38" i="4" s="1"/>
  <c r="D420" i="4"/>
  <c r="H420" i="4"/>
  <c r="C162" i="4"/>
  <c r="K162" i="4"/>
  <c r="N235" i="4"/>
  <c r="O235" i="4" s="1"/>
  <c r="C117" i="4"/>
  <c r="C123" i="4"/>
  <c r="C129" i="4"/>
  <c r="K129" i="4"/>
  <c r="C263" i="4"/>
  <c r="K263" i="4"/>
  <c r="M263" i="4" s="1"/>
  <c r="K136" i="4"/>
  <c r="C136" i="4"/>
  <c r="C231" i="4"/>
  <c r="K231" i="4"/>
  <c r="M231" i="4" s="1"/>
  <c r="C226" i="4"/>
  <c r="N236" i="4"/>
  <c r="O236" i="4" s="1"/>
  <c r="N252" i="4"/>
  <c r="O252" i="4" s="1"/>
  <c r="N361" i="4"/>
  <c r="O361" i="4" s="1"/>
  <c r="J198" i="4"/>
  <c r="C222" i="4"/>
  <c r="K222" i="4"/>
  <c r="M222" i="4" s="1"/>
  <c r="I248" i="4"/>
  <c r="J248" i="4" s="1"/>
  <c r="I244" i="4"/>
  <c r="J244" i="4" s="1"/>
  <c r="C386" i="4"/>
  <c r="K386" i="4"/>
  <c r="M386" i="4" s="1"/>
  <c r="I191" i="4"/>
  <c r="J191" i="4" s="1"/>
  <c r="K221" i="4"/>
  <c r="M221" i="4" s="1"/>
  <c r="C221" i="4"/>
  <c r="K225" i="4"/>
  <c r="M225" i="4" s="1"/>
  <c r="C225" i="4"/>
  <c r="C245" i="4"/>
  <c r="K245" i="4"/>
  <c r="M245" i="4" s="1"/>
  <c r="I249" i="4"/>
  <c r="J249" i="4" s="1"/>
  <c r="K367" i="4"/>
  <c r="K369" i="4" s="1"/>
  <c r="C367" i="4"/>
  <c r="C251" i="4"/>
  <c r="I241" i="4"/>
  <c r="J241" i="4" s="1"/>
  <c r="I240" i="4"/>
  <c r="J240" i="4" s="1"/>
  <c r="I260" i="4"/>
  <c r="J260" i="4" s="1"/>
  <c r="I256" i="4"/>
  <c r="J256" i="4" s="1"/>
  <c r="I261" i="4"/>
  <c r="J261" i="4" s="1"/>
  <c r="I257" i="4"/>
  <c r="J257" i="4" s="1"/>
  <c r="I262" i="4"/>
  <c r="J262" i="4" s="1"/>
  <c r="I258" i="4"/>
  <c r="J258" i="4" s="1"/>
  <c r="K216" i="4"/>
  <c r="M216" i="4" s="1"/>
  <c r="I227" i="4"/>
  <c r="J227" i="4" s="1"/>
  <c r="I223" i="4"/>
  <c r="J223" i="4" s="1"/>
  <c r="I219" i="4"/>
  <c r="J219" i="4" s="1"/>
  <c r="I215" i="4"/>
  <c r="J215" i="4" s="1"/>
  <c r="I211" i="4"/>
  <c r="J211" i="4" s="1"/>
  <c r="I210" i="4"/>
  <c r="J210" i="4" s="1"/>
  <c r="I209" i="4"/>
  <c r="J209" i="4" s="1"/>
  <c r="I208" i="4"/>
  <c r="J208" i="4" s="1"/>
  <c r="I207" i="4"/>
  <c r="J207" i="4" s="1"/>
  <c r="I206" i="4"/>
  <c r="J206" i="4" s="1"/>
  <c r="I205" i="4"/>
  <c r="J205" i="4" s="1"/>
  <c r="M232" i="4"/>
  <c r="M233" i="4"/>
  <c r="N242" i="4"/>
  <c r="O242" i="4" s="1"/>
  <c r="K251" i="4"/>
  <c r="M251" i="4" s="1"/>
  <c r="I259" i="4"/>
  <c r="J259" i="4" s="1"/>
  <c r="J357" i="4"/>
  <c r="N373" i="4"/>
  <c r="O373" i="4" s="1"/>
  <c r="Q373" i="4" s="1"/>
  <c r="M218" i="4"/>
  <c r="C218" i="4"/>
  <c r="K238" i="4"/>
  <c r="M238" i="4" s="1"/>
  <c r="K243" i="4"/>
  <c r="M243" i="4" s="1"/>
  <c r="C360" i="4"/>
  <c r="K360" i="4"/>
  <c r="M360" i="4" s="1"/>
  <c r="K385" i="4"/>
  <c r="C385" i="4"/>
  <c r="N392" i="4"/>
  <c r="O392" i="4" s="1"/>
  <c r="Q392" i="4" s="1"/>
  <c r="M403" i="4"/>
  <c r="C405" i="4"/>
  <c r="K405" i="4"/>
  <c r="M405" i="4" s="1"/>
  <c r="M385" i="4"/>
  <c r="N355" i="4"/>
  <c r="O355" i="4" s="1"/>
  <c r="J363" i="4"/>
  <c r="N365" i="4"/>
  <c r="O365" i="4" s="1"/>
  <c r="C366" i="4"/>
  <c r="C369" i="4" s="1"/>
  <c r="M366" i="4"/>
  <c r="N404" i="4"/>
  <c r="O404" i="4" s="1"/>
  <c r="Q404" i="4" s="1"/>
  <c r="J369" i="4"/>
  <c r="C391" i="4"/>
  <c r="K391" i="4"/>
  <c r="M391" i="4" s="1"/>
  <c r="C398" i="4"/>
  <c r="K398" i="4"/>
  <c r="M398" i="4" s="1"/>
  <c r="O371" i="4"/>
  <c r="M374" i="4"/>
  <c r="M378" i="4"/>
  <c r="K379" i="4"/>
  <c r="M379" i="4" s="1"/>
  <c r="C379" i="4"/>
  <c r="C382" i="4" s="1"/>
  <c r="C384" i="4"/>
  <c r="J388" i="4"/>
  <c r="K384" i="4"/>
  <c r="N390" i="4"/>
  <c r="C396" i="4"/>
  <c r="J400" i="4"/>
  <c r="K396" i="4"/>
  <c r="N397" i="4"/>
  <c r="O397" i="4" s="1"/>
  <c r="Q397" i="4" s="1"/>
  <c r="C390" i="4"/>
  <c r="C392" i="4"/>
  <c r="C397" i="4"/>
  <c r="C403" i="4"/>
  <c r="J407" i="4"/>
  <c r="J416" i="4"/>
  <c r="T11" i="2"/>
  <c r="X11" i="2"/>
  <c r="S11" i="2"/>
  <c r="E99" i="2"/>
  <c r="G99" i="2" s="1"/>
  <c r="I11" i="2"/>
  <c r="B114" i="2"/>
  <c r="B110" i="2"/>
  <c r="E110" i="2" s="1"/>
  <c r="G110" i="2" s="1"/>
  <c r="B111" i="2"/>
  <c r="E111" i="2" s="1"/>
  <c r="G111" i="2" s="1"/>
  <c r="D93" i="2"/>
  <c r="B93" i="2" s="1"/>
  <c r="D85" i="2"/>
  <c r="D77" i="2"/>
  <c r="D66" i="2"/>
  <c r="D91" i="2"/>
  <c r="D86" i="2"/>
  <c r="B86" i="2" s="1"/>
  <c r="D78" i="2"/>
  <c r="B78" i="2" s="1"/>
  <c r="D65" i="2"/>
  <c r="B65" i="2" s="1"/>
  <c r="H65" i="2" s="1"/>
  <c r="J65" i="2" s="1"/>
  <c r="C49" i="2"/>
  <c r="D92" i="2"/>
  <c r="C40" i="2"/>
  <c r="D84" i="2"/>
  <c r="C47" i="2"/>
  <c r="D79" i="2"/>
  <c r="B79" i="2" s="1"/>
  <c r="H79" i="2" s="1"/>
  <c r="D76" i="2"/>
  <c r="D64" i="2"/>
  <c r="AA8" i="2"/>
  <c r="AB8" i="2"/>
  <c r="B109" i="2"/>
  <c r="E109" i="2" s="1"/>
  <c r="G109" i="2" s="1"/>
  <c r="B102" i="2"/>
  <c r="E102" i="2" s="1"/>
  <c r="G102" i="2" s="1"/>
  <c r="B103" i="2"/>
  <c r="E103" i="2" s="1"/>
  <c r="G103" i="2" s="1"/>
  <c r="E104" i="2"/>
  <c r="G104" i="2" s="1"/>
  <c r="R40" i="2"/>
  <c r="AC8" i="2"/>
  <c r="I10" i="2"/>
  <c r="I13" i="2"/>
  <c r="B108" i="2"/>
  <c r="E108" i="2" s="1"/>
  <c r="G108" i="2" s="1"/>
  <c r="B115" i="2"/>
  <c r="H86" i="2"/>
  <c r="F93" i="2"/>
  <c r="G93" i="2" s="1"/>
  <c r="H93" i="2" s="1"/>
  <c r="E120" i="2"/>
  <c r="G120" i="2" s="1"/>
  <c r="E121" i="2"/>
  <c r="E122" i="2"/>
  <c r="G122" i="2" s="1"/>
  <c r="B123" i="2"/>
  <c r="K64" i="2"/>
  <c r="C66" i="2"/>
  <c r="K65" i="2"/>
  <c r="G78" i="2"/>
  <c r="E116" i="2"/>
  <c r="G116" i="2" s="1"/>
  <c r="E119" i="2"/>
  <c r="G77" i="2"/>
  <c r="E112" i="2"/>
  <c r="G112" i="2" s="1"/>
  <c r="E126" i="2"/>
  <c r="G126" i="2" s="1"/>
  <c r="E125" i="2"/>
  <c r="G125" i="2" s="1"/>
  <c r="E107" i="2"/>
  <c r="G107" i="2" s="1"/>
  <c r="E100" i="2"/>
  <c r="E105" i="2"/>
  <c r="G105" i="2" s="1"/>
  <c r="E118" i="2"/>
  <c r="G118" i="2" s="1"/>
  <c r="E106" i="2"/>
  <c r="G106" i="2" s="1"/>
  <c r="E113" i="2"/>
  <c r="G113" i="2" s="1"/>
  <c r="E117" i="2"/>
  <c r="B124" i="2"/>
  <c r="G85" i="2"/>
  <c r="F11" i="6"/>
  <c r="G11" i="6" s="1"/>
  <c r="K8" i="6"/>
  <c r="F12" i="6"/>
  <c r="G12" i="6" s="1"/>
  <c r="I9" i="6"/>
  <c r="C376" i="4" l="1"/>
  <c r="O220" i="4"/>
  <c r="Q220" i="4" s="1"/>
  <c r="K224" i="4"/>
  <c r="M224" i="4" s="1"/>
  <c r="N224" i="4" s="1"/>
  <c r="O224" i="4" s="1"/>
  <c r="Q224" i="4" s="1"/>
  <c r="N246" i="4"/>
  <c r="O246" i="4" s="1"/>
  <c r="M376" i="4"/>
  <c r="H78" i="2"/>
  <c r="C234" i="4"/>
  <c r="K376" i="4"/>
  <c r="C217" i="4"/>
  <c r="K382" i="4"/>
  <c r="M234" i="4"/>
  <c r="N234" i="4" s="1"/>
  <c r="O234" i="4" s="1"/>
  <c r="N217" i="4"/>
  <c r="O217" i="4" s="1"/>
  <c r="Q217" i="4" s="1"/>
  <c r="R217" i="4" s="1"/>
  <c r="S217" i="4" s="1"/>
  <c r="N247" i="4"/>
  <c r="O247" i="4"/>
  <c r="C388" i="4"/>
  <c r="B92" i="2"/>
  <c r="H92" i="2" s="1"/>
  <c r="C407" i="4"/>
  <c r="K400" i="4"/>
  <c r="J137" i="5"/>
  <c r="L10" i="5"/>
  <c r="L137" i="5" s="1"/>
  <c r="I137" i="5"/>
  <c r="N391" i="4"/>
  <c r="O391" i="4" s="1"/>
  <c r="Q391" i="4" s="1"/>
  <c r="M394" i="4"/>
  <c r="N238" i="4"/>
  <c r="O238" i="4" s="1"/>
  <c r="N251" i="4"/>
  <c r="O251" i="4" s="1"/>
  <c r="N216" i="4"/>
  <c r="O216" i="4" s="1"/>
  <c r="Q216" i="4" s="1"/>
  <c r="N221" i="4"/>
  <c r="O221" i="4" s="1"/>
  <c r="Q221" i="4" s="1"/>
  <c r="R372" i="4"/>
  <c r="S372" i="4" s="1"/>
  <c r="R373" i="4"/>
  <c r="S373" i="4" s="1"/>
  <c r="N41" i="4"/>
  <c r="O41" i="4" s="1"/>
  <c r="N245" i="4"/>
  <c r="O245" i="4" s="1"/>
  <c r="N226" i="4"/>
  <c r="O226" i="4" s="1"/>
  <c r="Q226" i="4" s="1"/>
  <c r="N386" i="4"/>
  <c r="O386" i="4" s="1"/>
  <c r="Q386" i="4" s="1"/>
  <c r="R397" i="4"/>
  <c r="S397" i="4" s="1"/>
  <c r="N405" i="4"/>
  <c r="O405" i="4" s="1"/>
  <c r="Q405" i="4" s="1"/>
  <c r="N263" i="4"/>
  <c r="O263" i="4" s="1"/>
  <c r="Q263" i="4" s="1"/>
  <c r="N398" i="4"/>
  <c r="O398" i="4" s="1"/>
  <c r="Q398" i="4" s="1"/>
  <c r="R404" i="4"/>
  <c r="S404" i="4" s="1"/>
  <c r="N385" i="4"/>
  <c r="O385" i="4"/>
  <c r="Q385" i="4" s="1"/>
  <c r="K407" i="4"/>
  <c r="N243" i="4"/>
  <c r="O243" i="4" s="1"/>
  <c r="K210" i="4"/>
  <c r="C210" i="4"/>
  <c r="K262" i="4"/>
  <c r="M262" i="4" s="1"/>
  <c r="C262" i="4"/>
  <c r="C244" i="4"/>
  <c r="K244" i="4"/>
  <c r="M244" i="4" s="1"/>
  <c r="C394" i="4"/>
  <c r="C400" i="4"/>
  <c r="K388" i="4"/>
  <c r="M384" i="4"/>
  <c r="N379" i="4"/>
  <c r="O379" i="4" s="1"/>
  <c r="N374" i="4"/>
  <c r="O374" i="4" s="1"/>
  <c r="K394" i="4"/>
  <c r="N366" i="4"/>
  <c r="O366" i="4" s="1"/>
  <c r="Q366" i="4" s="1"/>
  <c r="N218" i="4"/>
  <c r="O218" i="4" s="1"/>
  <c r="Q218" i="4" s="1"/>
  <c r="N233" i="4"/>
  <c r="O233" i="4" s="1"/>
  <c r="C207" i="4"/>
  <c r="K207" i="4"/>
  <c r="C211" i="4"/>
  <c r="K211" i="4"/>
  <c r="C227" i="4"/>
  <c r="K227" i="4"/>
  <c r="M227" i="4" s="1"/>
  <c r="C257" i="4"/>
  <c r="K257" i="4"/>
  <c r="M257" i="4" s="1"/>
  <c r="K240" i="4"/>
  <c r="M240" i="4" s="1"/>
  <c r="C240" i="4"/>
  <c r="M367" i="4"/>
  <c r="K248" i="4"/>
  <c r="M248" i="4" s="1"/>
  <c r="C248" i="4"/>
  <c r="N222" i="4"/>
  <c r="O222" i="4" s="1"/>
  <c r="Q222" i="4" s="1"/>
  <c r="C259" i="4"/>
  <c r="K259" i="4"/>
  <c r="M259" i="4" s="1"/>
  <c r="K223" i="4"/>
  <c r="M223" i="4" s="1"/>
  <c r="C223" i="4"/>
  <c r="C35" i="4"/>
  <c r="K35" i="4"/>
  <c r="M35" i="4" s="1"/>
  <c r="N394" i="4"/>
  <c r="Q371" i="4"/>
  <c r="N380" i="4"/>
  <c r="O380" i="4" s="1"/>
  <c r="Q365" i="4"/>
  <c r="R392" i="4"/>
  <c r="S392" i="4" s="1"/>
  <c r="N360" i="4"/>
  <c r="O360" i="4" s="1"/>
  <c r="N232" i="4"/>
  <c r="O232" i="4" s="1"/>
  <c r="C208" i="4"/>
  <c r="K208" i="4"/>
  <c r="J229" i="4"/>
  <c r="K215" i="4"/>
  <c r="M215" i="4" s="1"/>
  <c r="C215" i="4"/>
  <c r="K261" i="4"/>
  <c r="M261" i="4" s="1"/>
  <c r="C261" i="4"/>
  <c r="K241" i="4"/>
  <c r="M241" i="4" s="1"/>
  <c r="C241" i="4"/>
  <c r="J194" i="4"/>
  <c r="J254" i="4"/>
  <c r="R220" i="4"/>
  <c r="S220" i="4" s="1"/>
  <c r="K206" i="4"/>
  <c r="C206" i="4"/>
  <c r="C260" i="4"/>
  <c r="K260" i="4"/>
  <c r="M260" i="4" s="1"/>
  <c r="N225" i="4"/>
  <c r="O225" i="4" s="1"/>
  <c r="Q225" i="4" s="1"/>
  <c r="N231" i="4"/>
  <c r="O231" i="4" s="1"/>
  <c r="M396" i="4"/>
  <c r="O390" i="4"/>
  <c r="M382" i="4"/>
  <c r="N378" i="4"/>
  <c r="O378" i="4" s="1"/>
  <c r="M369" i="4"/>
  <c r="M407" i="4"/>
  <c r="N403" i="4"/>
  <c r="N407" i="4" s="1"/>
  <c r="J213" i="4"/>
  <c r="K205" i="4"/>
  <c r="C205" i="4"/>
  <c r="K209" i="4"/>
  <c r="C209" i="4"/>
  <c r="C219" i="4"/>
  <c r="K219" i="4"/>
  <c r="M219" i="4" s="1"/>
  <c r="K258" i="4"/>
  <c r="M258" i="4" s="1"/>
  <c r="C258" i="4"/>
  <c r="J265" i="4"/>
  <c r="C256" i="4"/>
  <c r="K256" i="4"/>
  <c r="M256" i="4" s="1"/>
  <c r="K249" i="4"/>
  <c r="M249" i="4" s="1"/>
  <c r="C249" i="4"/>
  <c r="I420" i="4"/>
  <c r="E422" i="4" s="1"/>
  <c r="J10" i="4"/>
  <c r="J171" i="4"/>
  <c r="L357" i="4" s="1"/>
  <c r="I32" i="2"/>
  <c r="AB32" i="2" s="1"/>
  <c r="AC32" i="2" s="1"/>
  <c r="E115" i="2"/>
  <c r="G115" i="2" s="1"/>
  <c r="V40" i="2"/>
  <c r="G119" i="2"/>
  <c r="E123" i="2"/>
  <c r="G123" i="2" s="1"/>
  <c r="G121" i="2"/>
  <c r="J10" i="2"/>
  <c r="L10" i="2" s="1"/>
  <c r="I22" i="2"/>
  <c r="I18" i="2"/>
  <c r="AB18" i="2" s="1"/>
  <c r="AC18" i="2" s="1"/>
  <c r="AA31" i="2"/>
  <c r="AA35" i="2"/>
  <c r="AA34" i="2"/>
  <c r="AB33" i="2"/>
  <c r="AC33" i="2" s="1"/>
  <c r="AB31" i="2"/>
  <c r="AC31" i="2" s="1"/>
  <c r="AA30" i="2"/>
  <c r="AA26" i="2"/>
  <c r="AA22" i="2"/>
  <c r="AA14" i="2"/>
  <c r="AB13" i="2"/>
  <c r="AC13" i="2" s="1"/>
  <c r="AA10" i="2"/>
  <c r="AA21" i="2"/>
  <c r="AA33" i="2"/>
  <c r="AA32" i="2"/>
  <c r="AA25" i="2"/>
  <c r="AA37" i="2"/>
  <c r="AA36" i="2"/>
  <c r="AA29" i="2"/>
  <c r="AB30" i="2"/>
  <c r="AC30" i="2" s="1"/>
  <c r="AA27" i="2"/>
  <c r="AA28" i="2"/>
  <c r="AA24" i="2"/>
  <c r="AA20" i="2"/>
  <c r="AA13" i="2"/>
  <c r="AA12" i="2"/>
  <c r="AA17" i="2"/>
  <c r="AA15" i="2"/>
  <c r="AA16" i="2"/>
  <c r="AA19" i="2"/>
  <c r="AA23" i="2"/>
  <c r="AB19" i="2"/>
  <c r="AC19" i="2" s="1"/>
  <c r="AA18" i="2"/>
  <c r="AB20" i="2"/>
  <c r="AC20" i="2" s="1"/>
  <c r="B91" i="2"/>
  <c r="H91" i="2" s="1"/>
  <c r="I91" i="2" s="1"/>
  <c r="I36" i="2"/>
  <c r="AB36" i="2" s="1"/>
  <c r="AC36" i="2" s="1"/>
  <c r="I35" i="2"/>
  <c r="AB35" i="2" s="1"/>
  <c r="AC35" i="2" s="1"/>
  <c r="I14" i="2"/>
  <c r="I15" i="2"/>
  <c r="B66" i="2"/>
  <c r="H66" i="2" s="1"/>
  <c r="K66" i="2" s="1"/>
  <c r="K62" i="2" s="1"/>
  <c r="I21" i="2"/>
  <c r="I16" i="2"/>
  <c r="I34" i="2"/>
  <c r="I24" i="2"/>
  <c r="B68" i="2"/>
  <c r="B77" i="2"/>
  <c r="H77" i="2" s="1"/>
  <c r="E114" i="2"/>
  <c r="G114" i="2" s="1"/>
  <c r="I26" i="2"/>
  <c r="I23" i="2"/>
  <c r="I29" i="2"/>
  <c r="E124" i="2"/>
  <c r="G117" i="2"/>
  <c r="I12" i="2"/>
  <c r="G40" i="2"/>
  <c r="B85" i="2"/>
  <c r="B84" i="2" s="1"/>
  <c r="H84" i="2" s="1"/>
  <c r="I84" i="2" s="1"/>
  <c r="I25" i="2"/>
  <c r="I27" i="2"/>
  <c r="I17" i="2"/>
  <c r="I28" i="2"/>
  <c r="J11" i="2"/>
  <c r="L11" i="2" s="1"/>
  <c r="F14" i="6"/>
  <c r="G14" i="6" s="1"/>
  <c r="G20" i="6"/>
  <c r="B76" i="2" l="1"/>
  <c r="H76" i="2" s="1"/>
  <c r="I76" i="2" s="1"/>
  <c r="J66" i="2"/>
  <c r="J62" i="2" s="1"/>
  <c r="L206" i="4"/>
  <c r="M206" i="4" s="1"/>
  <c r="N206" i="4" s="1"/>
  <c r="O206" i="4" s="1"/>
  <c r="Q206" i="4" s="1"/>
  <c r="L254" i="4"/>
  <c r="N260" i="4"/>
  <c r="O260" i="4" s="1"/>
  <c r="Q260" i="4" s="1"/>
  <c r="N35" i="4"/>
  <c r="O35" i="4" s="1"/>
  <c r="Q374" i="4"/>
  <c r="O376" i="4"/>
  <c r="R221" i="4"/>
  <c r="S221" i="4" s="1"/>
  <c r="N249" i="4"/>
  <c r="O249" i="4" s="1"/>
  <c r="R226" i="4"/>
  <c r="S226" i="4" s="1"/>
  <c r="R222" i="4"/>
  <c r="S222" i="4" s="1"/>
  <c r="N259" i="4"/>
  <c r="O259" i="4" s="1"/>
  <c r="Q259" i="4" s="1"/>
  <c r="N262" i="4"/>
  <c r="O262" i="4" s="1"/>
  <c r="Q262" i="4" s="1"/>
  <c r="N219" i="4"/>
  <c r="O219" i="4" s="1"/>
  <c r="Q219" i="4" s="1"/>
  <c r="N261" i="4"/>
  <c r="O261" i="4" s="1"/>
  <c r="Q261" i="4" s="1"/>
  <c r="N258" i="4"/>
  <c r="O258" i="4" s="1"/>
  <c r="Q258" i="4" s="1"/>
  <c r="N244" i="4"/>
  <c r="O244" i="4" s="1"/>
  <c r="R224" i="4"/>
  <c r="S224" i="4" s="1"/>
  <c r="Q390" i="4"/>
  <c r="O394" i="4"/>
  <c r="R225" i="4"/>
  <c r="S225" i="4" s="1"/>
  <c r="N384" i="4"/>
  <c r="N388" i="4" s="1"/>
  <c r="M388" i="4"/>
  <c r="R398" i="4"/>
  <c r="S398" i="4" s="1"/>
  <c r="R216" i="4"/>
  <c r="S216" i="4" s="1"/>
  <c r="L265" i="4"/>
  <c r="N376" i="4"/>
  <c r="C213" i="4"/>
  <c r="N382" i="4"/>
  <c r="N396" i="4"/>
  <c r="N400" i="4" s="1"/>
  <c r="M400" i="4"/>
  <c r="L191" i="4"/>
  <c r="L229" i="4"/>
  <c r="L52" i="4"/>
  <c r="L211" i="4"/>
  <c r="M211" i="4" s="1"/>
  <c r="L207" i="4"/>
  <c r="M207" i="4" s="1"/>
  <c r="L210" i="4"/>
  <c r="M210" i="4" s="1"/>
  <c r="N215" i="4"/>
  <c r="M229" i="4"/>
  <c r="N248" i="4"/>
  <c r="O248" i="4" s="1"/>
  <c r="J43" i="4"/>
  <c r="J420" i="4" s="1"/>
  <c r="K265" i="4"/>
  <c r="K213" i="4"/>
  <c r="O403" i="4"/>
  <c r="O382" i="4"/>
  <c r="N241" i="4"/>
  <c r="O241" i="4" s="1"/>
  <c r="C229" i="4"/>
  <c r="R371" i="4"/>
  <c r="Q376" i="4"/>
  <c r="S371" i="4"/>
  <c r="N367" i="4"/>
  <c r="N369" i="4" s="1"/>
  <c r="N227" i="4"/>
  <c r="O227" i="4" s="1"/>
  <c r="Q227" i="4" s="1"/>
  <c r="R366" i="4"/>
  <c r="S366" i="4" s="1"/>
  <c r="R263" i="4"/>
  <c r="S263" i="4" s="1"/>
  <c r="R405" i="4"/>
  <c r="S405" i="4" s="1"/>
  <c r="R386" i="4"/>
  <c r="S386" i="4" s="1"/>
  <c r="R391" i="4"/>
  <c r="S391" i="4" s="1"/>
  <c r="N256" i="4"/>
  <c r="O256" i="4" s="1"/>
  <c r="M265" i="4"/>
  <c r="N223" i="4"/>
  <c r="O223" i="4" s="1"/>
  <c r="Q223" i="4" s="1"/>
  <c r="N257" i="4"/>
  <c r="O257" i="4" s="1"/>
  <c r="Q257" i="4" s="1"/>
  <c r="R218" i="4"/>
  <c r="S218" i="4" s="1"/>
  <c r="R385" i="4"/>
  <c r="S385" i="4" s="1"/>
  <c r="L333" i="4"/>
  <c r="L299" i="4"/>
  <c r="L341" i="4"/>
  <c r="L311" i="4"/>
  <c r="L293" i="4"/>
  <c r="L328" i="4"/>
  <c r="L348" i="4"/>
  <c r="L171" i="4"/>
  <c r="L129" i="4"/>
  <c r="M129" i="4" s="1"/>
  <c r="L127" i="4"/>
  <c r="L125" i="4"/>
  <c r="L122" i="4"/>
  <c r="L67" i="4"/>
  <c r="L66" i="4"/>
  <c r="L65" i="4"/>
  <c r="M65" i="4" s="1"/>
  <c r="L64" i="4"/>
  <c r="L63" i="4"/>
  <c r="L126" i="4"/>
  <c r="L124" i="4"/>
  <c r="L60" i="4"/>
  <c r="L120" i="4"/>
  <c r="L119" i="4"/>
  <c r="L118" i="4"/>
  <c r="L117" i="4"/>
  <c r="M117" i="4" s="1"/>
  <c r="L116" i="4"/>
  <c r="L115" i="4"/>
  <c r="L114" i="4"/>
  <c r="L113" i="4"/>
  <c r="L112" i="4"/>
  <c r="L128" i="4"/>
  <c r="L70" i="4"/>
  <c r="L69" i="4"/>
  <c r="L68" i="4"/>
  <c r="L61" i="4"/>
  <c r="M61" i="4" s="1"/>
  <c r="L59" i="4"/>
  <c r="M59" i="4" s="1"/>
  <c r="L58" i="4"/>
  <c r="L57" i="4"/>
  <c r="M57" i="4" s="1"/>
  <c r="L56" i="4"/>
  <c r="L55" i="4"/>
  <c r="L92" i="4"/>
  <c r="L73" i="4"/>
  <c r="L77" i="4"/>
  <c r="L81" i="4"/>
  <c r="L85" i="4"/>
  <c r="L105" i="4"/>
  <c r="L155" i="4"/>
  <c r="L157" i="4"/>
  <c r="L159" i="4"/>
  <c r="L161" i="4"/>
  <c r="M161" i="4" s="1"/>
  <c r="L163" i="4"/>
  <c r="L165" i="4"/>
  <c r="L167" i="4"/>
  <c r="M167" i="4" s="1"/>
  <c r="L169" i="4"/>
  <c r="M169" i="4" s="1"/>
  <c r="L104" i="4"/>
  <c r="L87" i="4"/>
  <c r="M87" i="4" s="1"/>
  <c r="L109" i="4"/>
  <c r="L135" i="4"/>
  <c r="M135" i="4" s="1"/>
  <c r="L91" i="4"/>
  <c r="L142" i="4"/>
  <c r="L146" i="4"/>
  <c r="L151" i="4"/>
  <c r="L192" i="4"/>
  <c r="L123" i="4"/>
  <c r="M123" i="4" s="1"/>
  <c r="L136" i="4"/>
  <c r="M136" i="4" s="1"/>
  <c r="L133" i="4"/>
  <c r="M133" i="4" s="1"/>
  <c r="L76" i="4"/>
  <c r="L93" i="4"/>
  <c r="L88" i="4"/>
  <c r="L121" i="4"/>
  <c r="M121" i="4" s="1"/>
  <c r="L164" i="4"/>
  <c r="L131" i="4"/>
  <c r="M131" i="4" s="1"/>
  <c r="L141" i="4"/>
  <c r="L186" i="4"/>
  <c r="L189" i="4" s="1"/>
  <c r="L74" i="4"/>
  <c r="L78" i="4"/>
  <c r="L82" i="4"/>
  <c r="L86" i="4"/>
  <c r="L108" i="4"/>
  <c r="M108" i="4" s="1"/>
  <c r="L90" i="4"/>
  <c r="L95" i="4"/>
  <c r="L96" i="4"/>
  <c r="L97" i="4"/>
  <c r="L98" i="4"/>
  <c r="L99" i="4"/>
  <c r="L100" i="4"/>
  <c r="M100" i="4" s="1"/>
  <c r="L101" i="4"/>
  <c r="L103" i="4"/>
  <c r="M103" i="4" s="1"/>
  <c r="L139" i="4"/>
  <c r="L143" i="4"/>
  <c r="M143" i="4" s="1"/>
  <c r="L147" i="4"/>
  <c r="L80" i="4"/>
  <c r="L160" i="4"/>
  <c r="L166" i="4"/>
  <c r="L138" i="4"/>
  <c r="L145" i="4"/>
  <c r="L134" i="4"/>
  <c r="L51" i="4"/>
  <c r="L53" i="4"/>
  <c r="L75" i="4"/>
  <c r="M75" i="4" s="1"/>
  <c r="L79" i="4"/>
  <c r="L83" i="4"/>
  <c r="L89" i="4"/>
  <c r="L106" i="4"/>
  <c r="L107" i="4"/>
  <c r="L150" i="4"/>
  <c r="M150" i="4" s="1"/>
  <c r="L140" i="4"/>
  <c r="M140" i="4" s="1"/>
  <c r="L144" i="4"/>
  <c r="L148" i="4"/>
  <c r="M148" i="4" s="1"/>
  <c r="L196" i="4"/>
  <c r="L198" i="4" s="1"/>
  <c r="L71" i="4"/>
  <c r="M71" i="4" s="1"/>
  <c r="L84" i="4"/>
  <c r="L137" i="4"/>
  <c r="L72" i="4"/>
  <c r="M72" i="4" s="1"/>
  <c r="L110" i="4"/>
  <c r="L156" i="4"/>
  <c r="L158" i="4"/>
  <c r="L162" i="4"/>
  <c r="M162" i="4" s="1"/>
  <c r="L168" i="4"/>
  <c r="L149" i="4"/>
  <c r="C265" i="4"/>
  <c r="L209" i="4"/>
  <c r="M209" i="4" s="1"/>
  <c r="L205" i="4"/>
  <c r="K229" i="4"/>
  <c r="L208" i="4"/>
  <c r="M208" i="4" s="1"/>
  <c r="R365" i="4"/>
  <c r="S365" i="4" s="1"/>
  <c r="N240" i="4"/>
  <c r="O240" i="4" s="1"/>
  <c r="AB26" i="2"/>
  <c r="AC26" i="2" s="1"/>
  <c r="AB25" i="2"/>
  <c r="AC25" i="2" s="1"/>
  <c r="AB22" i="2"/>
  <c r="AC22" i="2" s="1"/>
  <c r="B64" i="2"/>
  <c r="H64" i="2" s="1"/>
  <c r="I92" i="2"/>
  <c r="I93" i="2" s="1"/>
  <c r="G124" i="2"/>
  <c r="I37" i="2" s="1"/>
  <c r="I40" i="2" s="1"/>
  <c r="H85" i="2"/>
  <c r="I85" i="2" s="1"/>
  <c r="I77" i="2"/>
  <c r="I78" i="2" s="1"/>
  <c r="I79" i="2" s="1"/>
  <c r="AB16" i="2"/>
  <c r="AC16" i="2" s="1"/>
  <c r="AB23" i="2"/>
  <c r="AC23" i="2" s="1"/>
  <c r="AB27" i="2"/>
  <c r="AC27" i="2" s="1"/>
  <c r="AB34" i="2"/>
  <c r="AC34" i="2" s="1"/>
  <c r="AB24" i="2"/>
  <c r="AC24" i="2" s="1"/>
  <c r="O367" i="4" l="1"/>
  <c r="O396" i="4"/>
  <c r="N229" i="4"/>
  <c r="N207" i="4"/>
  <c r="O207" i="4" s="1"/>
  <c r="Q207" i="4" s="1"/>
  <c r="R261" i="4"/>
  <c r="S261" i="4" s="1"/>
  <c r="R262" i="4"/>
  <c r="S262" i="4" s="1"/>
  <c r="N211" i="4"/>
  <c r="O211" i="4" s="1"/>
  <c r="Q211" i="4" s="1"/>
  <c r="R206" i="4"/>
  <c r="S206" i="4" s="1"/>
  <c r="R259" i="4"/>
  <c r="S259" i="4" s="1"/>
  <c r="R257" i="4"/>
  <c r="S257" i="4" s="1"/>
  <c r="N208" i="4"/>
  <c r="O208" i="4" s="1"/>
  <c r="Q208" i="4" s="1"/>
  <c r="C414" i="4"/>
  <c r="K412" i="4"/>
  <c r="M412" i="4" s="1"/>
  <c r="C412" i="4"/>
  <c r="C410" i="4"/>
  <c r="K354" i="4"/>
  <c r="M354" i="4" s="1"/>
  <c r="K350" i="4"/>
  <c r="K414" i="4"/>
  <c r="M414" i="4" s="1"/>
  <c r="C354" i="4"/>
  <c r="J424" i="4"/>
  <c r="C411" i="4"/>
  <c r="C359" i="4"/>
  <c r="C363" i="4" s="1"/>
  <c r="K353" i="4"/>
  <c r="M353" i="4" s="1"/>
  <c r="K352" i="4"/>
  <c r="M352" i="4" s="1"/>
  <c r="C351" i="4"/>
  <c r="K239" i="4"/>
  <c r="M239" i="4" s="1"/>
  <c r="C350" i="4"/>
  <c r="K196" i="4"/>
  <c r="K154" i="4"/>
  <c r="M154" i="4" s="1"/>
  <c r="C152" i="4"/>
  <c r="C151" i="4"/>
  <c r="C149" i="4"/>
  <c r="C154" i="4"/>
  <c r="K151" i="4"/>
  <c r="M151" i="4" s="1"/>
  <c r="K147" i="4"/>
  <c r="M147" i="4" s="1"/>
  <c r="K146" i="4"/>
  <c r="M146" i="4" s="1"/>
  <c r="K145" i="4"/>
  <c r="M145" i="4" s="1"/>
  <c r="K144" i="4"/>
  <c r="M144" i="4" s="1"/>
  <c r="K142" i="4"/>
  <c r="M142" i="4" s="1"/>
  <c r="K141" i="4"/>
  <c r="M141" i="4" s="1"/>
  <c r="K139" i="4"/>
  <c r="M139" i="4" s="1"/>
  <c r="K132" i="4"/>
  <c r="M132" i="4" s="1"/>
  <c r="C237" i="4"/>
  <c r="C124" i="4"/>
  <c r="C111" i="4"/>
  <c r="C110" i="4"/>
  <c r="C109" i="4"/>
  <c r="C107" i="4"/>
  <c r="C106" i="4"/>
  <c r="C105" i="4"/>
  <c r="C104" i="4"/>
  <c r="K94" i="4"/>
  <c r="M94" i="4" s="1"/>
  <c r="K93" i="4"/>
  <c r="M93" i="4" s="1"/>
  <c r="K92" i="4"/>
  <c r="M92" i="4" s="1"/>
  <c r="K91" i="4"/>
  <c r="M91" i="4" s="1"/>
  <c r="K90" i="4"/>
  <c r="M90" i="4" s="1"/>
  <c r="K89" i="4"/>
  <c r="M89" i="4" s="1"/>
  <c r="K88" i="4"/>
  <c r="M88" i="4" s="1"/>
  <c r="K86" i="4"/>
  <c r="M86" i="4" s="1"/>
  <c r="C147" i="4"/>
  <c r="C146" i="4"/>
  <c r="C145" i="4"/>
  <c r="C144" i="4"/>
  <c r="C142" i="4"/>
  <c r="C141" i="4"/>
  <c r="C139" i="4"/>
  <c r="C132" i="4"/>
  <c r="K149" i="4"/>
  <c r="M149" i="4" s="1"/>
  <c r="C122" i="4"/>
  <c r="K109" i="4"/>
  <c r="M109" i="4" s="1"/>
  <c r="K106" i="4"/>
  <c r="M106" i="4" s="1"/>
  <c r="C92" i="4"/>
  <c r="C88" i="4"/>
  <c r="K152" i="4"/>
  <c r="M152" i="4" s="1"/>
  <c r="K105" i="4"/>
  <c r="M105" i="4" s="1"/>
  <c r="C91" i="4"/>
  <c r="K85" i="4"/>
  <c r="M85" i="4" s="1"/>
  <c r="K84" i="4"/>
  <c r="M84" i="4" s="1"/>
  <c r="K83" i="4"/>
  <c r="M83" i="4" s="1"/>
  <c r="K82" i="4"/>
  <c r="M82" i="4" s="1"/>
  <c r="K81" i="4"/>
  <c r="M81" i="4" s="1"/>
  <c r="K80" i="4"/>
  <c r="M80" i="4" s="1"/>
  <c r="K79" i="4"/>
  <c r="M79" i="4" s="1"/>
  <c r="K78" i="4"/>
  <c r="M78" i="4" s="1"/>
  <c r="K77" i="4"/>
  <c r="M77" i="4" s="1"/>
  <c r="K76" i="4"/>
  <c r="M76" i="4" s="1"/>
  <c r="K74" i="4"/>
  <c r="M74" i="4" s="1"/>
  <c r="K73" i="4"/>
  <c r="M73" i="4" s="1"/>
  <c r="K67" i="4"/>
  <c r="M67" i="4" s="1"/>
  <c r="K66" i="4"/>
  <c r="M66" i="4" s="1"/>
  <c r="K64" i="4"/>
  <c r="M64" i="4" s="1"/>
  <c r="K63" i="4"/>
  <c r="M63" i="4" s="1"/>
  <c r="C54" i="4"/>
  <c r="C32" i="4"/>
  <c r="K27" i="4"/>
  <c r="M27" i="4" s="1"/>
  <c r="K110" i="4"/>
  <c r="M110" i="4" s="1"/>
  <c r="K107" i="4"/>
  <c r="M107" i="4" s="1"/>
  <c r="C93" i="4"/>
  <c r="C81" i="4"/>
  <c r="C80" i="4"/>
  <c r="C76" i="4"/>
  <c r="C67" i="4"/>
  <c r="C63" i="4"/>
  <c r="K32" i="4"/>
  <c r="M32" i="4" s="1"/>
  <c r="C27" i="4"/>
  <c r="K111" i="4"/>
  <c r="M111" i="4" s="1"/>
  <c r="K104" i="4"/>
  <c r="M104" i="4" s="1"/>
  <c r="C94" i="4"/>
  <c r="C90" i="4"/>
  <c r="C89" i="4"/>
  <c r="C86" i="4"/>
  <c r="C85" i="4"/>
  <c r="C84" i="4"/>
  <c r="C83" i="4"/>
  <c r="C82" i="4"/>
  <c r="C79" i="4"/>
  <c r="C78" i="4"/>
  <c r="C77" i="4"/>
  <c r="C74" i="4"/>
  <c r="C73" i="4"/>
  <c r="C68" i="4"/>
  <c r="C66" i="4"/>
  <c r="C64" i="4"/>
  <c r="K54" i="4"/>
  <c r="M54" i="4" s="1"/>
  <c r="K51" i="4"/>
  <c r="K186" i="4"/>
  <c r="K55" i="4"/>
  <c r="M55" i="4" s="1"/>
  <c r="K13" i="4"/>
  <c r="M13" i="4" s="1"/>
  <c r="K68" i="4"/>
  <c r="M68" i="4" s="1"/>
  <c r="C21" i="4"/>
  <c r="C12" i="4"/>
  <c r="K17" i="4"/>
  <c r="M17" i="4" s="1"/>
  <c r="C31" i="4"/>
  <c r="K56" i="4"/>
  <c r="M56" i="4" s="1"/>
  <c r="K115" i="4"/>
  <c r="M115" i="4" s="1"/>
  <c r="K410" i="4"/>
  <c r="M410" i="4" s="1"/>
  <c r="K137" i="4"/>
  <c r="M137" i="4" s="1"/>
  <c r="C95" i="4"/>
  <c r="C96" i="4"/>
  <c r="C97" i="4"/>
  <c r="C98" i="4"/>
  <c r="C99" i="4"/>
  <c r="C101" i="4"/>
  <c r="K156" i="4"/>
  <c r="M156" i="4" s="1"/>
  <c r="K158" i="4"/>
  <c r="M158" i="4" s="1"/>
  <c r="K160" i="4"/>
  <c r="M160" i="4" s="1"/>
  <c r="K164" i="4"/>
  <c r="M164" i="4" s="1"/>
  <c r="K166" i="4"/>
  <c r="M166" i="4" s="1"/>
  <c r="K168" i="4"/>
  <c r="M168" i="4" s="1"/>
  <c r="C138" i="4"/>
  <c r="C126" i="4"/>
  <c r="K128" i="4"/>
  <c r="M128" i="4" s="1"/>
  <c r="C196" i="4"/>
  <c r="C198" i="4" s="1"/>
  <c r="K409" i="4"/>
  <c r="K411" i="4"/>
  <c r="M411" i="4" s="1"/>
  <c r="C53" i="4"/>
  <c r="C13" i="4"/>
  <c r="K12" i="4"/>
  <c r="M12" i="4" s="1"/>
  <c r="C20" i="4"/>
  <c r="K113" i="4"/>
  <c r="M113" i="4" s="1"/>
  <c r="C36" i="4"/>
  <c r="C55" i="4"/>
  <c r="C69" i="4"/>
  <c r="C157" i="4"/>
  <c r="C159" i="4"/>
  <c r="C165" i="4"/>
  <c r="C115" i="4"/>
  <c r="K122" i="4"/>
  <c r="M122" i="4" s="1"/>
  <c r="C128" i="4"/>
  <c r="K250" i="4"/>
  <c r="M250" i="4" s="1"/>
  <c r="K24" i="4"/>
  <c r="M24" i="4" s="1"/>
  <c r="K53" i="4"/>
  <c r="M53" i="4" s="1"/>
  <c r="K69" i="4"/>
  <c r="M69" i="4" s="1"/>
  <c r="K70" i="4"/>
  <c r="M70" i="4" s="1"/>
  <c r="C34" i="4"/>
  <c r="K21" i="4"/>
  <c r="M21" i="4" s="1"/>
  <c r="K20" i="4"/>
  <c r="M20" i="4" s="1"/>
  <c r="C25" i="4"/>
  <c r="K31" i="4"/>
  <c r="M31" i="4" s="1"/>
  <c r="K58" i="4"/>
  <c r="M58" i="4" s="1"/>
  <c r="K116" i="4"/>
  <c r="M116" i="4" s="1"/>
  <c r="C56" i="4"/>
  <c r="C58" i="4"/>
  <c r="C60" i="4"/>
  <c r="C62" i="4"/>
  <c r="C70" i="4"/>
  <c r="K155" i="4"/>
  <c r="M155" i="4" s="1"/>
  <c r="K157" i="4"/>
  <c r="M157" i="4" s="1"/>
  <c r="K159" i="4"/>
  <c r="M159" i="4" s="1"/>
  <c r="K163" i="4"/>
  <c r="M163" i="4" s="1"/>
  <c r="K165" i="4"/>
  <c r="M165" i="4" s="1"/>
  <c r="K112" i="4"/>
  <c r="M112" i="4" s="1"/>
  <c r="K102" i="4"/>
  <c r="M102" i="4" s="1"/>
  <c r="C239" i="4"/>
  <c r="C112" i="4"/>
  <c r="C114" i="4"/>
  <c r="C116" i="4"/>
  <c r="C118" i="4"/>
  <c r="C120" i="4"/>
  <c r="C127" i="4"/>
  <c r="K134" i="4"/>
  <c r="M134" i="4" s="1"/>
  <c r="K192" i="4"/>
  <c r="M192" i="4" s="1"/>
  <c r="K126" i="4"/>
  <c r="M126" i="4" s="1"/>
  <c r="C130" i="4"/>
  <c r="K138" i="4"/>
  <c r="M138" i="4" s="1"/>
  <c r="K153" i="4"/>
  <c r="M153" i="4" s="1"/>
  <c r="C250" i="4"/>
  <c r="K237" i="4"/>
  <c r="K351" i="4"/>
  <c r="M351" i="4" s="1"/>
  <c r="C352" i="4"/>
  <c r="C413" i="4"/>
  <c r="C16" i="4"/>
  <c r="C163" i="4"/>
  <c r="C119" i="4"/>
  <c r="K413" i="4"/>
  <c r="M413" i="4" s="1"/>
  <c r="C186" i="4"/>
  <c r="C189" i="4" s="1"/>
  <c r="K16" i="4"/>
  <c r="M16" i="4" s="1"/>
  <c r="C24" i="4"/>
  <c r="C37" i="4"/>
  <c r="K40" i="4"/>
  <c r="M40" i="4" s="1"/>
  <c r="K34" i="4"/>
  <c r="M34" i="4" s="1"/>
  <c r="K25" i="4"/>
  <c r="M25" i="4" s="1"/>
  <c r="K36" i="4"/>
  <c r="M36" i="4" s="1"/>
  <c r="K60" i="4"/>
  <c r="M60" i="4" s="1"/>
  <c r="K118" i="4"/>
  <c r="M118" i="4" s="1"/>
  <c r="K114" i="4"/>
  <c r="M114" i="4" s="1"/>
  <c r="C137" i="4"/>
  <c r="K95" i="4"/>
  <c r="M95" i="4" s="1"/>
  <c r="K96" i="4"/>
  <c r="M96" i="4" s="1"/>
  <c r="K97" i="4"/>
  <c r="M97" i="4" s="1"/>
  <c r="K98" i="4"/>
  <c r="M98" i="4" s="1"/>
  <c r="K99" i="4"/>
  <c r="M99" i="4" s="1"/>
  <c r="K101" i="4"/>
  <c r="M101" i="4" s="1"/>
  <c r="C156" i="4"/>
  <c r="C158" i="4"/>
  <c r="C160" i="4"/>
  <c r="C164" i="4"/>
  <c r="C166" i="4"/>
  <c r="C168" i="4"/>
  <c r="C125" i="4"/>
  <c r="K127" i="4"/>
  <c r="M127" i="4" s="1"/>
  <c r="C192" i="4"/>
  <c r="K124" i="4"/>
  <c r="M124" i="4" s="1"/>
  <c r="K130" i="4"/>
  <c r="M130" i="4" s="1"/>
  <c r="K359" i="4"/>
  <c r="C409" i="4"/>
  <c r="C51" i="4"/>
  <c r="K37" i="4"/>
  <c r="M37" i="4" s="1"/>
  <c r="C40" i="4"/>
  <c r="C17" i="4"/>
  <c r="K62" i="4"/>
  <c r="M62" i="4" s="1"/>
  <c r="K120" i="4"/>
  <c r="M120" i="4" s="1"/>
  <c r="C155" i="4"/>
  <c r="K119" i="4"/>
  <c r="M119" i="4" s="1"/>
  <c r="C102" i="4"/>
  <c r="C113" i="4"/>
  <c r="K125" i="4"/>
  <c r="M125" i="4" s="1"/>
  <c r="C134" i="4"/>
  <c r="C153" i="4"/>
  <c r="C353" i="4"/>
  <c r="C18" i="4"/>
  <c r="K52" i="4"/>
  <c r="M52" i="4" s="1"/>
  <c r="C191" i="4"/>
  <c r="C14" i="4"/>
  <c r="C30" i="4"/>
  <c r="K38" i="4"/>
  <c r="M38" i="4" s="1"/>
  <c r="K23" i="4"/>
  <c r="M23" i="4" s="1"/>
  <c r="C52" i="4"/>
  <c r="C38" i="4"/>
  <c r="C28" i="4"/>
  <c r="C39" i="4"/>
  <c r="C15" i="4"/>
  <c r="C22" i="4"/>
  <c r="C29" i="4"/>
  <c r="K14" i="4"/>
  <c r="M14" i="4" s="1"/>
  <c r="K19" i="4"/>
  <c r="M19" i="4" s="1"/>
  <c r="K39" i="4"/>
  <c r="M39" i="4" s="1"/>
  <c r="C33" i="4"/>
  <c r="C23" i="4"/>
  <c r="C19" i="4"/>
  <c r="K28" i="4"/>
  <c r="M28" i="4" s="1"/>
  <c r="K18" i="4"/>
  <c r="M18" i="4" s="1"/>
  <c r="K33" i="4"/>
  <c r="M33" i="4" s="1"/>
  <c r="K22" i="4"/>
  <c r="M22" i="4" s="1"/>
  <c r="K29" i="4"/>
  <c r="M29" i="4" s="1"/>
  <c r="K30" i="4"/>
  <c r="M30" i="4" s="1"/>
  <c r="K11" i="4"/>
  <c r="M11" i="4" s="1"/>
  <c r="C26" i="4"/>
  <c r="K15" i="4"/>
  <c r="M15" i="4" s="1"/>
  <c r="K191" i="4"/>
  <c r="C11" i="4"/>
  <c r="K26" i="4"/>
  <c r="M26" i="4" s="1"/>
  <c r="K10" i="4"/>
  <c r="C10" i="4"/>
  <c r="N148" i="4"/>
  <c r="O148" i="4" s="1"/>
  <c r="N167" i="4"/>
  <c r="O167" i="4" s="1"/>
  <c r="Q394" i="4"/>
  <c r="R390" i="4"/>
  <c r="S390" i="4" s="1"/>
  <c r="S394" i="4" s="1"/>
  <c r="N75" i="4"/>
  <c r="O75" i="4" s="1"/>
  <c r="N103" i="4"/>
  <c r="O103" i="4" s="1"/>
  <c r="N131" i="4"/>
  <c r="O131" i="4" s="1"/>
  <c r="N123" i="4"/>
  <c r="O123" i="4" s="1"/>
  <c r="N87" i="4"/>
  <c r="O87" i="4" s="1"/>
  <c r="N59" i="4"/>
  <c r="O59" i="4" s="1"/>
  <c r="N65" i="4"/>
  <c r="O65" i="4" s="1"/>
  <c r="N265" i="4"/>
  <c r="N210" i="4"/>
  <c r="O210" i="4" s="1"/>
  <c r="Q210" i="4" s="1"/>
  <c r="N117" i="4"/>
  <c r="O117" i="4" s="1"/>
  <c r="R219" i="4"/>
  <c r="S219" i="4" s="1"/>
  <c r="L213" i="4"/>
  <c r="M205" i="4"/>
  <c r="N71" i="4"/>
  <c r="O71" i="4" s="1"/>
  <c r="N140" i="4"/>
  <c r="O140" i="4" s="1"/>
  <c r="N108" i="4"/>
  <c r="O108" i="4" s="1"/>
  <c r="N61" i="4"/>
  <c r="O61" i="4" s="1"/>
  <c r="R223" i="4"/>
  <c r="S223" i="4" s="1"/>
  <c r="Q367" i="4"/>
  <c r="O369" i="4"/>
  <c r="O215" i="4"/>
  <c r="L194" i="4"/>
  <c r="L420" i="4" s="1"/>
  <c r="O384" i="4"/>
  <c r="R258" i="4"/>
  <c r="S258" i="4" s="1"/>
  <c r="R260" i="4"/>
  <c r="S260" i="4" s="1"/>
  <c r="N136" i="4"/>
  <c r="O136" i="4" s="1"/>
  <c r="R227" i="4"/>
  <c r="S227" i="4" s="1"/>
  <c r="O407" i="4"/>
  <c r="Q403" i="4"/>
  <c r="O209" i="4"/>
  <c r="Q209" i="4" s="1"/>
  <c r="N209" i="4"/>
  <c r="N162" i="4"/>
  <c r="O162" i="4" s="1"/>
  <c r="N72" i="4"/>
  <c r="O72" i="4" s="1"/>
  <c r="N150" i="4"/>
  <c r="O150" i="4" s="1"/>
  <c r="N143" i="4"/>
  <c r="O143" i="4" s="1"/>
  <c r="N100" i="4"/>
  <c r="O100" i="4" s="1"/>
  <c r="N121" i="4"/>
  <c r="O121" i="4" s="1"/>
  <c r="N133" i="4"/>
  <c r="O133" i="4" s="1"/>
  <c r="N135" i="4"/>
  <c r="O135" i="4" s="1"/>
  <c r="N169" i="4"/>
  <c r="O169" i="4" s="1"/>
  <c r="N161" i="4"/>
  <c r="O161" i="4" s="1"/>
  <c r="N57" i="4"/>
  <c r="O57" i="4" s="1"/>
  <c r="N129" i="4"/>
  <c r="O129" i="4" s="1"/>
  <c r="O265" i="4"/>
  <c r="Q256" i="4"/>
  <c r="O400" i="4"/>
  <c r="Q396" i="4"/>
  <c r="R374" i="4"/>
  <c r="S374" i="4"/>
  <c r="S376" i="4" s="1"/>
  <c r="I86" i="2"/>
  <c r="I83" i="2" s="1"/>
  <c r="I75" i="2"/>
  <c r="M64" i="2"/>
  <c r="I64" i="2"/>
  <c r="H40" i="2"/>
  <c r="I90" i="2"/>
  <c r="C194" i="4" l="1"/>
  <c r="R211" i="4"/>
  <c r="S211" i="4" s="1"/>
  <c r="R207" i="4"/>
  <c r="S207" i="4" s="1"/>
  <c r="Q265" i="4"/>
  <c r="R256" i="4"/>
  <c r="S256" i="4" s="1"/>
  <c r="S265" i="4" s="1"/>
  <c r="O388" i="4"/>
  <c r="Q384" i="4"/>
  <c r="R210" i="4"/>
  <c r="S210" i="4" s="1"/>
  <c r="N22" i="4"/>
  <c r="O22" i="4" s="1"/>
  <c r="N120" i="4"/>
  <c r="O120" i="4" s="1"/>
  <c r="N95" i="4"/>
  <c r="O95" i="4" s="1"/>
  <c r="N40" i="4"/>
  <c r="O40" i="4" s="1"/>
  <c r="C171" i="4"/>
  <c r="N36" i="4"/>
  <c r="O36" i="4" s="1"/>
  <c r="N165" i="4"/>
  <c r="O165" i="4" s="1"/>
  <c r="Q407" i="4"/>
  <c r="R403" i="4"/>
  <c r="S403" i="4" s="1"/>
  <c r="S407" i="4" s="1"/>
  <c r="O229" i="4"/>
  <c r="Q215" i="4"/>
  <c r="C43" i="4"/>
  <c r="K194" i="4"/>
  <c r="M191" i="4"/>
  <c r="N30" i="4"/>
  <c r="O30" i="4" s="1"/>
  <c r="N18" i="4"/>
  <c r="O18" i="4" s="1"/>
  <c r="N38" i="4"/>
  <c r="O38" i="4" s="1"/>
  <c r="N52" i="4"/>
  <c r="O52" i="4" s="1"/>
  <c r="N119" i="4"/>
  <c r="O119" i="4" s="1"/>
  <c r="C416" i="4"/>
  <c r="N97" i="4"/>
  <c r="O97" i="4" s="1"/>
  <c r="N114" i="4"/>
  <c r="O114" i="4" s="1"/>
  <c r="N25" i="4"/>
  <c r="O25" i="4" s="1"/>
  <c r="N153" i="4"/>
  <c r="O153" i="4" s="1"/>
  <c r="N192" i="4"/>
  <c r="O192" i="4" s="1"/>
  <c r="N163" i="4"/>
  <c r="O163" i="4" s="1"/>
  <c r="N70" i="4"/>
  <c r="O70" i="4" s="1"/>
  <c r="N250" i="4"/>
  <c r="O250" i="4" s="1"/>
  <c r="N12" i="4"/>
  <c r="O12" i="4" s="1"/>
  <c r="K416" i="4"/>
  <c r="M409" i="4"/>
  <c r="N160" i="4"/>
  <c r="O160" i="4" s="1"/>
  <c r="N56" i="4"/>
  <c r="O56" i="4" s="1"/>
  <c r="K189" i="4"/>
  <c r="M186" i="4"/>
  <c r="N111" i="4"/>
  <c r="O111" i="4" s="1"/>
  <c r="N66" i="4"/>
  <c r="O66" i="4" s="1"/>
  <c r="N76" i="4"/>
  <c r="O76" i="4" s="1"/>
  <c r="N80" i="4"/>
  <c r="O80" i="4"/>
  <c r="N84" i="4"/>
  <c r="O84" i="4" s="1"/>
  <c r="N152" i="4"/>
  <c r="O152" i="4" s="1"/>
  <c r="N109" i="4"/>
  <c r="O109" i="4" s="1"/>
  <c r="N88" i="4"/>
  <c r="O88" i="4" s="1"/>
  <c r="N92" i="4"/>
  <c r="O92" i="4" s="1"/>
  <c r="N132" i="4"/>
  <c r="O132" i="4" s="1"/>
  <c r="N144" i="4"/>
  <c r="O144" i="4" s="1"/>
  <c r="N151" i="4"/>
  <c r="O151" i="4" s="1"/>
  <c r="N239" i="4"/>
  <c r="O239" i="4" s="1"/>
  <c r="N414" i="4"/>
  <c r="O414" i="4" s="1"/>
  <c r="N26" i="4"/>
  <c r="O26" i="4" s="1"/>
  <c r="N19" i="4"/>
  <c r="O19" i="4" s="1"/>
  <c r="N37" i="4"/>
  <c r="O37" i="4" s="1"/>
  <c r="M237" i="4"/>
  <c r="K254" i="4"/>
  <c r="N112" i="4"/>
  <c r="O112" i="4" s="1"/>
  <c r="N157" i="4"/>
  <c r="O157" i="4" s="1"/>
  <c r="N58" i="4"/>
  <c r="O58" i="4" s="1"/>
  <c r="N21" i="4"/>
  <c r="O21" i="4" s="1"/>
  <c r="N53" i="4"/>
  <c r="O53" i="4" s="1"/>
  <c r="N122" i="4"/>
  <c r="O122" i="4" s="1"/>
  <c r="N113" i="4"/>
  <c r="O113" i="4" s="1"/>
  <c r="N128" i="4"/>
  <c r="O128" i="4" s="1"/>
  <c r="N166" i="4"/>
  <c r="O166" i="4" s="1"/>
  <c r="N156" i="4"/>
  <c r="O156" i="4" s="1"/>
  <c r="N410" i="4"/>
  <c r="O410" i="4" s="1"/>
  <c r="N17" i="4"/>
  <c r="O17" i="4" s="1"/>
  <c r="N13" i="4"/>
  <c r="O13" i="4" s="1"/>
  <c r="N54" i="4"/>
  <c r="O54" i="4" s="1"/>
  <c r="N32" i="4"/>
  <c r="O32" i="4" s="1"/>
  <c r="N110" i="4"/>
  <c r="O110" i="4" s="1"/>
  <c r="N63" i="4"/>
  <c r="O63" i="4" s="1"/>
  <c r="N73" i="4"/>
  <c r="O73" i="4" s="1"/>
  <c r="N11" i="4"/>
  <c r="O11" i="4" s="1"/>
  <c r="N33" i="4"/>
  <c r="O33" i="4" s="1"/>
  <c r="N14" i="4"/>
  <c r="O14" i="4" s="1"/>
  <c r="N23" i="4"/>
  <c r="O23" i="4" s="1"/>
  <c r="N62" i="4"/>
  <c r="O62" i="4" s="1"/>
  <c r="N124" i="4"/>
  <c r="O124" i="4" s="1"/>
  <c r="N98" i="4"/>
  <c r="O98" i="4" s="1"/>
  <c r="N413" i="4"/>
  <c r="O413" i="4" s="1"/>
  <c r="N126" i="4"/>
  <c r="O126" i="4" s="1"/>
  <c r="N155" i="4"/>
  <c r="O155" i="4" s="1"/>
  <c r="N31" i="4"/>
  <c r="O31" i="4" s="1"/>
  <c r="N24" i="4"/>
  <c r="O24" i="4" s="1"/>
  <c r="N411" i="4"/>
  <c r="O411" i="4" s="1"/>
  <c r="N164" i="4"/>
  <c r="O164" i="4" s="1"/>
  <c r="N115" i="4"/>
  <c r="O115" i="4" s="1"/>
  <c r="N55" i="4"/>
  <c r="O55" i="4" s="1"/>
  <c r="N104" i="4"/>
  <c r="O104" i="4" s="1"/>
  <c r="N27" i="4"/>
  <c r="O27" i="4" s="1"/>
  <c r="N64" i="4"/>
  <c r="O64" i="4" s="1"/>
  <c r="N74" i="4"/>
  <c r="O74" i="4" s="1"/>
  <c r="N79" i="4"/>
  <c r="O79" i="4" s="1"/>
  <c r="N83" i="4"/>
  <c r="O83" i="4" s="1"/>
  <c r="N105" i="4"/>
  <c r="O105" i="4" s="1"/>
  <c r="N106" i="4"/>
  <c r="O106" i="4" s="1"/>
  <c r="N86" i="4"/>
  <c r="O86" i="4" s="1"/>
  <c r="N91" i="4"/>
  <c r="O91" i="4" s="1"/>
  <c r="C254" i="4"/>
  <c r="N142" i="4"/>
  <c r="O142" i="4" s="1"/>
  <c r="N147" i="4"/>
  <c r="O147" i="4" s="1"/>
  <c r="C357" i="4"/>
  <c r="N353" i="4"/>
  <c r="O353" i="4" s="1"/>
  <c r="R208" i="4"/>
  <c r="S208" i="4" s="1"/>
  <c r="R396" i="4"/>
  <c r="S396" i="4" s="1"/>
  <c r="S400" i="4" s="1"/>
  <c r="Q400" i="4"/>
  <c r="M213" i="4"/>
  <c r="N205" i="4"/>
  <c r="N213" i="4" s="1"/>
  <c r="K43" i="4"/>
  <c r="M10" i="4"/>
  <c r="N15" i="4"/>
  <c r="O15" i="4" s="1"/>
  <c r="N29" i="4"/>
  <c r="O29" i="4" s="1"/>
  <c r="N28" i="4"/>
  <c r="O28" i="4" s="1"/>
  <c r="N39" i="4"/>
  <c r="O39" i="4" s="1"/>
  <c r="N125" i="4"/>
  <c r="O125" i="4" s="1"/>
  <c r="K363" i="4"/>
  <c r="M359" i="4"/>
  <c r="N127" i="4"/>
  <c r="O127" i="4" s="1"/>
  <c r="N101" i="4"/>
  <c r="O101" i="4" s="1"/>
  <c r="N96" i="4"/>
  <c r="O96" i="4" s="1"/>
  <c r="N118" i="4"/>
  <c r="O118" i="4" s="1"/>
  <c r="N34" i="4"/>
  <c r="O34" i="4" s="1"/>
  <c r="N16" i="4"/>
  <c r="O16" i="4" s="1"/>
  <c r="N351" i="4"/>
  <c r="O351" i="4" s="1"/>
  <c r="N138" i="4"/>
  <c r="O138" i="4" s="1"/>
  <c r="N134" i="4"/>
  <c r="O134" i="4" s="1"/>
  <c r="N102" i="4"/>
  <c r="O102" i="4" s="1"/>
  <c r="N159" i="4"/>
  <c r="O159" i="4" s="1"/>
  <c r="N116" i="4"/>
  <c r="O116" i="4" s="1"/>
  <c r="N20" i="4"/>
  <c r="O20" i="4" s="1"/>
  <c r="N69" i="4"/>
  <c r="O69" i="4" s="1"/>
  <c r="N168" i="4"/>
  <c r="O168" i="4" s="1"/>
  <c r="N158" i="4"/>
  <c r="O158" i="4" s="1"/>
  <c r="N137" i="4"/>
  <c r="O137" i="4" s="1"/>
  <c r="N68" i="4"/>
  <c r="O68" i="4" s="1"/>
  <c r="K171" i="4"/>
  <c r="M51" i="4"/>
  <c r="N107" i="4"/>
  <c r="O107" i="4" s="1"/>
  <c r="N67" i="4"/>
  <c r="O67" i="4" s="1"/>
  <c r="N77" i="4"/>
  <c r="O77" i="4" s="1"/>
  <c r="N81" i="4"/>
  <c r="O81" i="4" s="1"/>
  <c r="N85" i="4"/>
  <c r="O85" i="4" s="1"/>
  <c r="N89" i="4"/>
  <c r="O89" i="4" s="1"/>
  <c r="N93" i="4"/>
  <c r="O93" i="4" s="1"/>
  <c r="N139" i="4"/>
  <c r="O139" i="4" s="1"/>
  <c r="N145" i="4"/>
  <c r="O145" i="4" s="1"/>
  <c r="N154" i="4"/>
  <c r="O154" i="4" s="1"/>
  <c r="K357" i="4"/>
  <c r="M350" i="4"/>
  <c r="N412" i="4"/>
  <c r="O412" i="4" s="1"/>
  <c r="R209" i="4"/>
  <c r="S209" i="4" s="1"/>
  <c r="R367" i="4"/>
  <c r="S367" i="4" s="1"/>
  <c r="S369" i="4" s="1"/>
  <c r="Q369" i="4"/>
  <c r="N130" i="4"/>
  <c r="O130" i="4" s="1"/>
  <c r="N99" i="4"/>
  <c r="O99" i="4" s="1"/>
  <c r="N60" i="4"/>
  <c r="O60" i="4" s="1"/>
  <c r="N78" i="4"/>
  <c r="O78" i="4" s="1"/>
  <c r="N82" i="4"/>
  <c r="O82" i="4" s="1"/>
  <c r="N149" i="4"/>
  <c r="O149" i="4" s="1"/>
  <c r="N90" i="4"/>
  <c r="O90" i="4" s="1"/>
  <c r="N94" i="4"/>
  <c r="O94" i="4" s="1"/>
  <c r="N141" i="4"/>
  <c r="O141" i="4" s="1"/>
  <c r="N146" i="4"/>
  <c r="O146" i="4" s="1"/>
  <c r="K198" i="4"/>
  <c r="M196" i="4"/>
  <c r="N352" i="4"/>
  <c r="O352" i="4" s="1"/>
  <c r="N354" i="4"/>
  <c r="O354" i="4" s="1"/>
  <c r="I65" i="2"/>
  <c r="I66" i="2" s="1"/>
  <c r="K420" i="4" l="1"/>
  <c r="K424" i="4" s="1"/>
  <c r="N196" i="4"/>
  <c r="N198" i="4" s="1"/>
  <c r="M198" i="4"/>
  <c r="M171" i="4"/>
  <c r="N51" i="4"/>
  <c r="N171" i="4" s="1"/>
  <c r="N237" i="4"/>
  <c r="N254" i="4" s="1"/>
  <c r="O237" i="4"/>
  <c r="M254" i="4"/>
  <c r="Q388" i="4"/>
  <c r="R384" i="4"/>
  <c r="S384" i="4" s="1"/>
  <c r="S388" i="4" s="1"/>
  <c r="M189" i="4"/>
  <c r="N186" i="4"/>
  <c r="N189" i="4" s="1"/>
  <c r="C420" i="4"/>
  <c r="M416" i="4"/>
  <c r="N409" i="4"/>
  <c r="N416" i="4" s="1"/>
  <c r="O350" i="4"/>
  <c r="M357" i="4"/>
  <c r="N350" i="4"/>
  <c r="N357" i="4" s="1"/>
  <c r="M363" i="4"/>
  <c r="N359" i="4"/>
  <c r="N363" i="4" s="1"/>
  <c r="M43" i="4"/>
  <c r="N10" i="4"/>
  <c r="O10" i="4" s="1"/>
  <c r="O205" i="4"/>
  <c r="N191" i="4"/>
  <c r="N194" i="4" s="1"/>
  <c r="M194" i="4"/>
  <c r="R215" i="4"/>
  <c r="S215" i="4" s="1"/>
  <c r="S229" i="4" s="1"/>
  <c r="Q229" i="4"/>
  <c r="I62" i="2"/>
  <c r="O51" i="4" l="1"/>
  <c r="M420" i="4"/>
  <c r="M424" i="4" s="1"/>
  <c r="O409" i="4"/>
  <c r="O416" i="4" s="1"/>
  <c r="P409" i="4" s="1"/>
  <c r="Q409" i="4" s="1"/>
  <c r="O43" i="4"/>
  <c r="P10" i="4" s="1"/>
  <c r="O254" i="4"/>
  <c r="P237" i="4" s="1"/>
  <c r="Q237" i="4" s="1"/>
  <c r="O357" i="4"/>
  <c r="P350" i="4" s="1"/>
  <c r="Q350" i="4" s="1"/>
  <c r="O186" i="4"/>
  <c r="O171" i="4"/>
  <c r="P51" i="4" s="1"/>
  <c r="Q51" i="4" s="1"/>
  <c r="N43" i="4"/>
  <c r="N420" i="4" s="1"/>
  <c r="O359" i="4"/>
  <c r="O191" i="4"/>
  <c r="O213" i="4"/>
  <c r="Q205" i="4"/>
  <c r="O196" i="4"/>
  <c r="E31" i="2"/>
  <c r="E27" i="2"/>
  <c r="E23" i="2"/>
  <c r="E16" i="2"/>
  <c r="E15" i="2"/>
  <c r="E12" i="2"/>
  <c r="E22" i="2"/>
  <c r="E35" i="2"/>
  <c r="E34" i="2"/>
  <c r="E33" i="2"/>
  <c r="E26" i="2"/>
  <c r="E36" i="2"/>
  <c r="E30" i="2"/>
  <c r="E29" i="2"/>
  <c r="E28" i="2"/>
  <c r="E20" i="2"/>
  <c r="E21" i="2"/>
  <c r="E14" i="2"/>
  <c r="E13" i="2"/>
  <c r="E17" i="2"/>
  <c r="E25" i="2"/>
  <c r="E18" i="2"/>
  <c r="E24" i="2"/>
  <c r="E19" i="2"/>
  <c r="E37" i="2"/>
  <c r="E32" i="2"/>
  <c r="Q10" i="4" l="1"/>
  <c r="O198" i="4"/>
  <c r="P196" i="4" s="1"/>
  <c r="Q196" i="4" s="1"/>
  <c r="O363" i="4"/>
  <c r="P359" i="4" s="1"/>
  <c r="Q359" i="4" s="1"/>
  <c r="R205" i="4"/>
  <c r="S205" i="4" s="1"/>
  <c r="S213" i="4" s="1"/>
  <c r="Q213" i="4"/>
  <c r="P410" i="4"/>
  <c r="Q410" i="4" s="1"/>
  <c r="P414" i="4"/>
  <c r="Q414" i="4" s="1"/>
  <c r="P411" i="4"/>
  <c r="Q411" i="4" s="1"/>
  <c r="P413" i="4"/>
  <c r="Q413" i="4" s="1"/>
  <c r="P412" i="4"/>
  <c r="Q412" i="4" s="1"/>
  <c r="O189" i="4"/>
  <c r="P186" i="4" s="1"/>
  <c r="Q186" i="4" s="1"/>
  <c r="P235" i="4"/>
  <c r="Q235" i="4" s="1"/>
  <c r="P246" i="4"/>
  <c r="Q246" i="4" s="1"/>
  <c r="P242" i="4"/>
  <c r="Q242" i="4" s="1"/>
  <c r="P247" i="4"/>
  <c r="Q247" i="4" s="1"/>
  <c r="P252" i="4"/>
  <c r="Q252" i="4" s="1"/>
  <c r="P236" i="4"/>
  <c r="Q236" i="4" s="1"/>
  <c r="P234" i="4"/>
  <c r="Q234" i="4" s="1"/>
  <c r="P233" i="4"/>
  <c r="Q233" i="4" s="1"/>
  <c r="P245" i="4"/>
  <c r="Q245" i="4" s="1"/>
  <c r="P231" i="4"/>
  <c r="Q231" i="4" s="1"/>
  <c r="P243" i="4"/>
  <c r="Q243" i="4" s="1"/>
  <c r="P251" i="4"/>
  <c r="Q251" i="4" s="1"/>
  <c r="P232" i="4"/>
  <c r="Q232" i="4" s="1"/>
  <c r="P238" i="4"/>
  <c r="Q238" i="4" s="1"/>
  <c r="P248" i="4"/>
  <c r="Q248" i="4" s="1"/>
  <c r="P241" i="4"/>
  <c r="Q241" i="4" s="1"/>
  <c r="P244" i="4"/>
  <c r="Q244" i="4" s="1"/>
  <c r="P240" i="4"/>
  <c r="Q240" i="4" s="1"/>
  <c r="P249" i="4"/>
  <c r="Q249" i="4" s="1"/>
  <c r="P239" i="4"/>
  <c r="Q239" i="4" s="1"/>
  <c r="P250" i="4"/>
  <c r="Q250" i="4" s="1"/>
  <c r="N424" i="4"/>
  <c r="J426" i="4"/>
  <c r="J430" i="4" s="1"/>
  <c r="P42" i="4"/>
  <c r="P41" i="4"/>
  <c r="Q41" i="4" s="1"/>
  <c r="S41" i="4" s="1"/>
  <c r="P35" i="4"/>
  <c r="Q35" i="4" s="1"/>
  <c r="S35" i="4" s="1"/>
  <c r="P24" i="4"/>
  <c r="Q24" i="4" s="1"/>
  <c r="S24" i="4" s="1"/>
  <c r="P33" i="4"/>
  <c r="Q33" i="4" s="1"/>
  <c r="S33" i="4" s="1"/>
  <c r="P12" i="4"/>
  <c r="Q12" i="4" s="1"/>
  <c r="S12" i="4" s="1"/>
  <c r="P36" i="4"/>
  <c r="Q36" i="4" s="1"/>
  <c r="S36" i="4" s="1"/>
  <c r="P20" i="4"/>
  <c r="Q20" i="4" s="1"/>
  <c r="S20" i="4" s="1"/>
  <c r="P39" i="4"/>
  <c r="Q39" i="4" s="1"/>
  <c r="S39" i="4" s="1"/>
  <c r="P34" i="4"/>
  <c r="Q34" i="4" s="1"/>
  <c r="S34" i="4" s="1"/>
  <c r="P15" i="4"/>
  <c r="Q15" i="4" s="1"/>
  <c r="S15" i="4" s="1"/>
  <c r="P37" i="4"/>
  <c r="Q37" i="4" s="1"/>
  <c r="S37" i="4" s="1"/>
  <c r="P30" i="4"/>
  <c r="Q30" i="4" s="1"/>
  <c r="S30" i="4" s="1"/>
  <c r="P11" i="4"/>
  <c r="Q11" i="4" s="1"/>
  <c r="S11" i="4" s="1"/>
  <c r="P27" i="4"/>
  <c r="Q27" i="4" s="1"/>
  <c r="S27" i="4" s="1"/>
  <c r="P26" i="4"/>
  <c r="Q26" i="4" s="1"/>
  <c r="S26" i="4" s="1"/>
  <c r="P38" i="4"/>
  <c r="Q38" i="4" s="1"/>
  <c r="S38" i="4" s="1"/>
  <c r="P23" i="4"/>
  <c r="Q23" i="4" s="1"/>
  <c r="S23" i="4" s="1"/>
  <c r="P13" i="4"/>
  <c r="Q13" i="4" s="1"/>
  <c r="S13" i="4" s="1"/>
  <c r="P19" i="4"/>
  <c r="Q19" i="4" s="1"/>
  <c r="S19" i="4" s="1"/>
  <c r="P32" i="4"/>
  <c r="Q32" i="4" s="1"/>
  <c r="S32" i="4" s="1"/>
  <c r="P31" i="4"/>
  <c r="Q31" i="4" s="1"/>
  <c r="S31" i="4" s="1"/>
  <c r="P28" i="4"/>
  <c r="Q28" i="4" s="1"/>
  <c r="S28" i="4" s="1"/>
  <c r="P29" i="4"/>
  <c r="Q29" i="4" s="1"/>
  <c r="S29" i="4" s="1"/>
  <c r="P25" i="4"/>
  <c r="Q25" i="4" s="1"/>
  <c r="S25" i="4" s="1"/>
  <c r="P18" i="4"/>
  <c r="Q18" i="4" s="1"/>
  <c r="S18" i="4" s="1"/>
  <c r="P16" i="4"/>
  <c r="Q16" i="4" s="1"/>
  <c r="S16" i="4" s="1"/>
  <c r="P14" i="4"/>
  <c r="Q14" i="4" s="1"/>
  <c r="S14" i="4" s="1"/>
  <c r="P40" i="4"/>
  <c r="Q40" i="4" s="1"/>
  <c r="S40" i="4" s="1"/>
  <c r="P22" i="4"/>
  <c r="Q22" i="4" s="1"/>
  <c r="S22" i="4" s="1"/>
  <c r="P21" i="4"/>
  <c r="Q21" i="4" s="1"/>
  <c r="S21" i="4" s="1"/>
  <c r="P17" i="4"/>
  <c r="Q17" i="4" s="1"/>
  <c r="S17" i="4" s="1"/>
  <c r="P87" i="4"/>
  <c r="Q87" i="4" s="1"/>
  <c r="P59" i="4"/>
  <c r="Q59" i="4" s="1"/>
  <c r="P71" i="4"/>
  <c r="Q71" i="4" s="1"/>
  <c r="P65" i="4"/>
  <c r="Q65" i="4" s="1"/>
  <c r="P57" i="4"/>
  <c r="Q57" i="4" s="1"/>
  <c r="P121" i="4"/>
  <c r="Q121" i="4" s="1"/>
  <c r="P100" i="4"/>
  <c r="Q100" i="4" s="1"/>
  <c r="P129" i="4"/>
  <c r="Q129" i="4" s="1"/>
  <c r="P131" i="4"/>
  <c r="Q131" i="4" s="1"/>
  <c r="P150" i="4"/>
  <c r="Q150" i="4" s="1"/>
  <c r="P143" i="4"/>
  <c r="Q143" i="4" s="1"/>
  <c r="P61" i="4"/>
  <c r="Q61" i="4" s="1"/>
  <c r="P148" i="4"/>
  <c r="Q148" i="4" s="1"/>
  <c r="P140" i="4"/>
  <c r="Q140" i="4" s="1"/>
  <c r="P103" i="4"/>
  <c r="Q103" i="4" s="1"/>
  <c r="P72" i="4"/>
  <c r="Q72" i="4" s="1"/>
  <c r="P136" i="4"/>
  <c r="Q136" i="4" s="1"/>
  <c r="P161" i="4"/>
  <c r="Q161" i="4" s="1"/>
  <c r="P133" i="4"/>
  <c r="Q133" i="4" s="1"/>
  <c r="P169" i="4"/>
  <c r="Q169" i="4" s="1"/>
  <c r="P162" i="4"/>
  <c r="Q162" i="4" s="1"/>
  <c r="P123" i="4"/>
  <c r="Q123" i="4" s="1"/>
  <c r="P135" i="4"/>
  <c r="Q135" i="4" s="1"/>
  <c r="P167" i="4"/>
  <c r="Q167" i="4" s="1"/>
  <c r="P75" i="4"/>
  <c r="Q75" i="4" s="1"/>
  <c r="P108" i="4"/>
  <c r="Q108" i="4" s="1"/>
  <c r="P117" i="4"/>
  <c r="Q117" i="4" s="1"/>
  <c r="P85" i="4"/>
  <c r="Q85" i="4" s="1"/>
  <c r="P64" i="4"/>
  <c r="Q64" i="4" s="1"/>
  <c r="P147" i="4"/>
  <c r="Q147" i="4" s="1"/>
  <c r="P66" i="4"/>
  <c r="Q66" i="4" s="1"/>
  <c r="P60" i="4"/>
  <c r="Q60" i="4" s="1"/>
  <c r="P145" i="4"/>
  <c r="Q145" i="4" s="1"/>
  <c r="P86" i="4"/>
  <c r="Q86" i="4" s="1"/>
  <c r="P139" i="4"/>
  <c r="Q139" i="4" s="1"/>
  <c r="P92" i="4"/>
  <c r="Q92" i="4" s="1"/>
  <c r="P69" i="4"/>
  <c r="Q69" i="4" s="1"/>
  <c r="P110" i="4"/>
  <c r="Q110" i="4" s="1"/>
  <c r="P158" i="4"/>
  <c r="Q158" i="4" s="1"/>
  <c r="P154" i="4"/>
  <c r="Q154" i="4" s="1"/>
  <c r="P168" i="4"/>
  <c r="Q168" i="4" s="1"/>
  <c r="P106" i="4"/>
  <c r="Q106" i="4" s="1"/>
  <c r="P109" i="4"/>
  <c r="Q109" i="4" s="1"/>
  <c r="P146" i="4"/>
  <c r="Q146" i="4" s="1"/>
  <c r="P125" i="4"/>
  <c r="Q125" i="4" s="1"/>
  <c r="P118" i="4"/>
  <c r="Q118" i="4" s="1"/>
  <c r="P124" i="4"/>
  <c r="Q124" i="4" s="1"/>
  <c r="P55" i="4"/>
  <c r="Q55" i="4" s="1"/>
  <c r="P112" i="4"/>
  <c r="Q112" i="4" s="1"/>
  <c r="P165" i="4"/>
  <c r="Q165" i="4" s="1"/>
  <c r="P126" i="4"/>
  <c r="Q126" i="4" s="1"/>
  <c r="P99" i="4"/>
  <c r="Q99" i="4" s="1"/>
  <c r="P132" i="4"/>
  <c r="Q132" i="4" s="1"/>
  <c r="P102" i="4"/>
  <c r="Q102" i="4" s="1"/>
  <c r="P155" i="4"/>
  <c r="Q155" i="4" s="1"/>
  <c r="P160" i="4"/>
  <c r="Q160" i="4" s="1"/>
  <c r="P78" i="4"/>
  <c r="Q78" i="4" s="1"/>
  <c r="P79" i="4"/>
  <c r="Q79" i="4" s="1"/>
  <c r="P96" i="4"/>
  <c r="Q96" i="4" s="1"/>
  <c r="P157" i="4"/>
  <c r="Q157" i="4" s="1"/>
  <c r="P54" i="4"/>
  <c r="Q54" i="4" s="1"/>
  <c r="P113" i="4"/>
  <c r="Q113" i="4" s="1"/>
  <c r="P128" i="4"/>
  <c r="Q128" i="4" s="1"/>
  <c r="P94" i="4"/>
  <c r="Q94" i="4" s="1"/>
  <c r="P114" i="4"/>
  <c r="Q114" i="4" s="1"/>
  <c r="P107" i="4"/>
  <c r="Q107" i="4" s="1"/>
  <c r="P164" i="4"/>
  <c r="Q164" i="4" s="1"/>
  <c r="P98" i="4"/>
  <c r="Q98" i="4" s="1"/>
  <c r="P58" i="4"/>
  <c r="Q58" i="4" s="1"/>
  <c r="P111" i="4"/>
  <c r="Q111" i="4" s="1"/>
  <c r="P97" i="4"/>
  <c r="Q97" i="4" s="1"/>
  <c r="P141" i="4"/>
  <c r="Q141" i="4" s="1"/>
  <c r="P130" i="4"/>
  <c r="Q130" i="4" s="1"/>
  <c r="P83" i="4"/>
  <c r="Q83" i="4" s="1"/>
  <c r="P89" i="4"/>
  <c r="Q89" i="4" s="1"/>
  <c r="P120" i="4"/>
  <c r="Q120" i="4" s="1"/>
  <c r="P144" i="4"/>
  <c r="Q144" i="4" s="1"/>
  <c r="P84" i="4"/>
  <c r="Q84" i="4" s="1"/>
  <c r="P163" i="4"/>
  <c r="Q163" i="4" s="1"/>
  <c r="P115" i="4"/>
  <c r="Q115" i="4" s="1"/>
  <c r="P122" i="4"/>
  <c r="Q122" i="4" s="1"/>
  <c r="P156" i="4"/>
  <c r="Q156" i="4" s="1"/>
  <c r="P166" i="4"/>
  <c r="Q166" i="4" s="1"/>
  <c r="P152" i="4"/>
  <c r="Q152" i="4" s="1"/>
  <c r="P153" i="4"/>
  <c r="Q153" i="4" s="1"/>
  <c r="P82" i="4"/>
  <c r="Q82" i="4" s="1"/>
  <c r="P52" i="4"/>
  <c r="Q52" i="4" s="1"/>
  <c r="P74" i="4"/>
  <c r="Q74" i="4" s="1"/>
  <c r="P73" i="4"/>
  <c r="Q73" i="4" s="1"/>
  <c r="P76" i="4"/>
  <c r="Q76" i="4" s="1"/>
  <c r="P67" i="4"/>
  <c r="Q67" i="4" s="1"/>
  <c r="P80" i="4"/>
  <c r="Q80" i="4" s="1"/>
  <c r="P119" i="4"/>
  <c r="Q119" i="4" s="1"/>
  <c r="P93" i="4"/>
  <c r="Q93" i="4" s="1"/>
  <c r="P159" i="4"/>
  <c r="Q159" i="4" s="1"/>
  <c r="P88" i="4"/>
  <c r="Q88" i="4" s="1"/>
  <c r="P91" i="4"/>
  <c r="Q91" i="4" s="1"/>
  <c r="P62" i="4"/>
  <c r="Q62" i="4" s="1"/>
  <c r="P63" i="4"/>
  <c r="Q63" i="4" s="1"/>
  <c r="P56" i="4"/>
  <c r="Q56" i="4" s="1"/>
  <c r="P70" i="4"/>
  <c r="Q70" i="4" s="1"/>
  <c r="P81" i="4"/>
  <c r="Q81" i="4" s="1"/>
  <c r="P90" i="4"/>
  <c r="Q90" i="4" s="1"/>
  <c r="P77" i="4"/>
  <c r="Q77" i="4" s="1"/>
  <c r="P138" i="4"/>
  <c r="Q138" i="4" s="1"/>
  <c r="P142" i="4"/>
  <c r="Q142" i="4" s="1"/>
  <c r="P68" i="4"/>
  <c r="Q68" i="4" s="1"/>
  <c r="P116" i="4"/>
  <c r="Q116" i="4" s="1"/>
  <c r="P95" i="4"/>
  <c r="Q95" i="4" s="1"/>
  <c r="P101" i="4"/>
  <c r="Q101" i="4" s="1"/>
  <c r="P149" i="4"/>
  <c r="Q149" i="4" s="1"/>
  <c r="P137" i="4"/>
  <c r="Q137" i="4" s="1"/>
  <c r="P134" i="4"/>
  <c r="Q134" i="4" s="1"/>
  <c r="P127" i="4"/>
  <c r="Q127" i="4" s="1"/>
  <c r="P105" i="4"/>
  <c r="Q105" i="4" s="1"/>
  <c r="P104" i="4"/>
  <c r="Q104" i="4" s="1"/>
  <c r="P53" i="4"/>
  <c r="Q53" i="4" s="1"/>
  <c r="P151" i="4"/>
  <c r="Q151" i="4" s="1"/>
  <c r="O194" i="4"/>
  <c r="P192" i="4" s="1"/>
  <c r="Q192" i="4" s="1"/>
  <c r="P354" i="4"/>
  <c r="Q354" i="4" s="1"/>
  <c r="P353" i="4"/>
  <c r="Q353" i="4" s="1"/>
  <c r="P351" i="4"/>
  <c r="Q351" i="4" s="1"/>
  <c r="P352" i="4"/>
  <c r="Q352" i="4" s="1"/>
  <c r="Z19" i="2"/>
  <c r="J19" i="2"/>
  <c r="L19" i="2" s="1"/>
  <c r="N19" i="2" s="1"/>
  <c r="O19" i="2" s="1"/>
  <c r="Q19" i="2" s="1"/>
  <c r="Z17" i="2"/>
  <c r="J17" i="2"/>
  <c r="L17" i="2" s="1"/>
  <c r="Z20" i="2"/>
  <c r="J20" i="2"/>
  <c r="L20" i="2" s="1"/>
  <c r="N20" i="2" s="1"/>
  <c r="O20" i="2" s="1"/>
  <c r="Q20" i="2" s="1"/>
  <c r="Z36" i="2"/>
  <c r="J36" i="2"/>
  <c r="L36" i="2" s="1"/>
  <c r="N36" i="2" s="1"/>
  <c r="O36" i="2" s="1"/>
  <c r="Q36" i="2" s="1"/>
  <c r="Z35" i="2"/>
  <c r="J35" i="2"/>
  <c r="L35" i="2" s="1"/>
  <c r="N35" i="2" s="1"/>
  <c r="O35" i="2" s="1"/>
  <c r="Q35" i="2" s="1"/>
  <c r="Z16" i="2"/>
  <c r="J16" i="2"/>
  <c r="L16" i="2" s="1"/>
  <c r="N16" i="2" s="1"/>
  <c r="O16" i="2" s="1"/>
  <c r="Q16" i="2" s="1"/>
  <c r="Z24" i="2"/>
  <c r="J24" i="2"/>
  <c r="L24" i="2" s="1"/>
  <c r="N24" i="2" s="1"/>
  <c r="O24" i="2" s="1"/>
  <c r="Q24" i="2" s="1"/>
  <c r="Z13" i="2"/>
  <c r="J13" i="2"/>
  <c r="L13" i="2" s="1"/>
  <c r="N13" i="2" s="1"/>
  <c r="O13" i="2" s="1"/>
  <c r="Q13" i="2" s="1"/>
  <c r="Z28" i="2"/>
  <c r="J28" i="2"/>
  <c r="L28" i="2" s="1"/>
  <c r="Z26" i="2"/>
  <c r="J26" i="2"/>
  <c r="L26" i="2" s="1"/>
  <c r="N26" i="2" s="1"/>
  <c r="O26" i="2" s="1"/>
  <c r="Q26" i="2" s="1"/>
  <c r="Z22" i="2"/>
  <c r="J22" i="2"/>
  <c r="L22" i="2" s="1"/>
  <c r="N22" i="2" s="1"/>
  <c r="O22" i="2" s="1"/>
  <c r="Q22" i="2" s="1"/>
  <c r="Z23" i="2"/>
  <c r="J23" i="2"/>
  <c r="L23" i="2" s="1"/>
  <c r="N23" i="2" s="1"/>
  <c r="O23" i="2" s="1"/>
  <c r="Q23" i="2" s="1"/>
  <c r="Z32" i="2"/>
  <c r="J32" i="2"/>
  <c r="L32" i="2" s="1"/>
  <c r="N32" i="2" s="1"/>
  <c r="O32" i="2" s="1"/>
  <c r="Q32" i="2" s="1"/>
  <c r="Z18" i="2"/>
  <c r="J18" i="2"/>
  <c r="L18" i="2" s="1"/>
  <c r="N18" i="2" s="1"/>
  <c r="O18" i="2" s="1"/>
  <c r="Q18" i="2" s="1"/>
  <c r="Z14" i="2"/>
  <c r="J14" i="2"/>
  <c r="L14" i="2" s="1"/>
  <c r="Z29" i="2"/>
  <c r="J29" i="2"/>
  <c r="L29" i="2" s="1"/>
  <c r="Z33" i="2"/>
  <c r="J33" i="2"/>
  <c r="L33" i="2" s="1"/>
  <c r="N33" i="2" s="1"/>
  <c r="O33" i="2" s="1"/>
  <c r="Q33" i="2" s="1"/>
  <c r="Z12" i="2"/>
  <c r="J12" i="2"/>
  <c r="Z27" i="2"/>
  <c r="J27" i="2"/>
  <c r="L27" i="2" s="1"/>
  <c r="N27" i="2" s="1"/>
  <c r="O27" i="2" s="1"/>
  <c r="Q27" i="2" s="1"/>
  <c r="Z37" i="2"/>
  <c r="J37" i="2"/>
  <c r="L37" i="2" s="1"/>
  <c r="Z25" i="2"/>
  <c r="J25" i="2"/>
  <c r="L25" i="2" s="1"/>
  <c r="N25" i="2" s="1"/>
  <c r="O25" i="2" s="1"/>
  <c r="Q25" i="2" s="1"/>
  <c r="Z21" i="2"/>
  <c r="J21" i="2"/>
  <c r="L21" i="2" s="1"/>
  <c r="Z30" i="2"/>
  <c r="J30" i="2"/>
  <c r="L30" i="2" s="1"/>
  <c r="N30" i="2" s="1"/>
  <c r="O30" i="2" s="1"/>
  <c r="Q30" i="2" s="1"/>
  <c r="Z34" i="2"/>
  <c r="J34" i="2"/>
  <c r="L34" i="2" s="1"/>
  <c r="N34" i="2" s="1"/>
  <c r="O34" i="2" s="1"/>
  <c r="Q34" i="2" s="1"/>
  <c r="Z15" i="2"/>
  <c r="J15" i="2"/>
  <c r="L15" i="2" s="1"/>
  <c r="Z31" i="2"/>
  <c r="J31" i="2"/>
  <c r="L31" i="2" s="1"/>
  <c r="N31" i="2" s="1"/>
  <c r="O31" i="2" s="1"/>
  <c r="Q31" i="2" s="1"/>
  <c r="Q189" i="4" l="1"/>
  <c r="R186" i="4" s="1"/>
  <c r="S186" i="4" s="1"/>
  <c r="S189" i="4" s="1"/>
  <c r="Q198" i="4"/>
  <c r="R196" i="4" s="1"/>
  <c r="S196" i="4" s="1"/>
  <c r="S198" i="4" s="1"/>
  <c r="R167" i="4"/>
  <c r="S167" i="4" s="1"/>
  <c r="R72" i="4"/>
  <c r="S72" i="4" s="1"/>
  <c r="R65" i="4"/>
  <c r="S65" i="4" s="1"/>
  <c r="R135" i="4"/>
  <c r="S135" i="4" s="1"/>
  <c r="R103" i="4"/>
  <c r="S103" i="4" s="1"/>
  <c r="R100" i="4"/>
  <c r="S100" i="4" s="1"/>
  <c r="R240" i="4"/>
  <c r="S240" i="4" s="1"/>
  <c r="R231" i="4"/>
  <c r="S231" i="4" s="1"/>
  <c r="Q254" i="4"/>
  <c r="R237" i="4" s="1"/>
  <c r="S237" i="4" s="1"/>
  <c r="R236" i="4"/>
  <c r="S236" i="4" s="1"/>
  <c r="Q171" i="4"/>
  <c r="R51" i="4" s="1"/>
  <c r="O420" i="4"/>
  <c r="O424" i="4" s="1"/>
  <c r="R165" i="4"/>
  <c r="S165" i="4" s="1"/>
  <c r="R108" i="4"/>
  <c r="S108" i="4"/>
  <c r="R123" i="4"/>
  <c r="S123" i="4" s="1"/>
  <c r="R161" i="4"/>
  <c r="S161" i="4" s="1"/>
  <c r="R140" i="4"/>
  <c r="S140" i="4"/>
  <c r="R150" i="4"/>
  <c r="S150" i="4" s="1"/>
  <c r="R121" i="4"/>
  <c r="S121" i="4" s="1"/>
  <c r="R59" i="4"/>
  <c r="S59" i="4" s="1"/>
  <c r="R244" i="4"/>
  <c r="S244" i="4" s="1"/>
  <c r="R232" i="4"/>
  <c r="S232" i="4" s="1"/>
  <c r="R245" i="4"/>
  <c r="S245" i="4" s="1"/>
  <c r="R252" i="4"/>
  <c r="S252" i="4" s="1"/>
  <c r="R235" i="4"/>
  <c r="S235" i="4" s="1"/>
  <c r="R116" i="4"/>
  <c r="S116" i="4" s="1"/>
  <c r="R88" i="4"/>
  <c r="S88" i="4" s="1"/>
  <c r="R152" i="4"/>
  <c r="S152" i="4" s="1"/>
  <c r="R160" i="4"/>
  <c r="S160" i="4" s="1"/>
  <c r="R169" i="4"/>
  <c r="S169" i="4" s="1"/>
  <c r="R61" i="4"/>
  <c r="S61" i="4" s="1"/>
  <c r="R129" i="4"/>
  <c r="S129" i="4" s="1"/>
  <c r="R68" i="4"/>
  <c r="S68" i="4" s="1"/>
  <c r="R89" i="4"/>
  <c r="S89" i="4" s="1"/>
  <c r="R158" i="4"/>
  <c r="S158" i="4" s="1"/>
  <c r="R117" i="4"/>
  <c r="S117" i="4" s="1"/>
  <c r="R133" i="4"/>
  <c r="S133" i="4" s="1"/>
  <c r="R143" i="4"/>
  <c r="S143" i="4" s="1"/>
  <c r="R71" i="4"/>
  <c r="S71" i="4" s="1"/>
  <c r="R238" i="4"/>
  <c r="S238" i="4" s="1"/>
  <c r="R246" i="4"/>
  <c r="S246" i="4" s="1"/>
  <c r="P191" i="4"/>
  <c r="Q191" i="4" s="1"/>
  <c r="R73" i="4"/>
  <c r="S73" i="4" s="1"/>
  <c r="R130" i="4"/>
  <c r="S130" i="4" s="1"/>
  <c r="R114" i="4"/>
  <c r="S114" i="4" s="1"/>
  <c r="R125" i="4"/>
  <c r="S125" i="4" s="1"/>
  <c r="R64" i="4"/>
  <c r="S64" i="4" s="1"/>
  <c r="R75" i="4"/>
  <c r="S75" i="4" s="1"/>
  <c r="R162" i="4"/>
  <c r="S162" i="4" s="1"/>
  <c r="R136" i="4"/>
  <c r="S136" i="4" s="1"/>
  <c r="R148" i="4"/>
  <c r="S148" i="4" s="1"/>
  <c r="R131" i="4"/>
  <c r="S131" i="4" s="1"/>
  <c r="R57" i="4"/>
  <c r="S57" i="4" s="1"/>
  <c r="R87" i="4"/>
  <c r="S87" i="4" s="1"/>
  <c r="R241" i="4"/>
  <c r="S241" i="4" s="1"/>
  <c r="R251" i="4"/>
  <c r="S251" i="4" s="1"/>
  <c r="R233" i="4"/>
  <c r="S233" i="4" s="1"/>
  <c r="R247" i="4"/>
  <c r="S247" i="4" s="1"/>
  <c r="Q416" i="4"/>
  <c r="R409" i="4" s="1"/>
  <c r="S409" i="4" s="1"/>
  <c r="P361" i="4"/>
  <c r="Q361" i="4" s="1"/>
  <c r="P355" i="4"/>
  <c r="Q355" i="4" s="1"/>
  <c r="Q357" i="4" s="1"/>
  <c r="R350" i="4" s="1"/>
  <c r="S350" i="4" s="1"/>
  <c r="P360" i="4"/>
  <c r="Q360" i="4" s="1"/>
  <c r="Q43" i="4"/>
  <c r="S10" i="4"/>
  <c r="S249" i="4"/>
  <c r="R249" i="4"/>
  <c r="R248" i="4"/>
  <c r="S248" i="4" s="1"/>
  <c r="R243" i="4"/>
  <c r="S243" i="4" s="1"/>
  <c r="R234" i="4"/>
  <c r="S234" i="4" s="1"/>
  <c r="R242" i="4"/>
  <c r="S242" i="4" s="1"/>
  <c r="T31" i="2"/>
  <c r="S31" i="2"/>
  <c r="W31" i="2"/>
  <c r="X31" i="2"/>
  <c r="T23" i="2"/>
  <c r="S23" i="2"/>
  <c r="W23" i="2"/>
  <c r="X23" i="2"/>
  <c r="W13" i="2"/>
  <c r="T13" i="2"/>
  <c r="S13" i="2"/>
  <c r="X13" i="2"/>
  <c r="T16" i="2"/>
  <c r="W16" i="2"/>
  <c r="S16" i="2"/>
  <c r="X16" i="2"/>
  <c r="S36" i="2"/>
  <c r="W36" i="2"/>
  <c r="T36" i="2"/>
  <c r="X36" i="2"/>
  <c r="S34" i="2"/>
  <c r="T34" i="2"/>
  <c r="W34" i="2"/>
  <c r="X34" i="2"/>
  <c r="L12" i="2"/>
  <c r="J40" i="2"/>
  <c r="S18" i="2"/>
  <c r="W18" i="2"/>
  <c r="T18" i="2"/>
  <c r="X18" i="2"/>
  <c r="T26" i="2"/>
  <c r="W26" i="2"/>
  <c r="S26" i="2"/>
  <c r="X26" i="2"/>
  <c r="T30" i="2"/>
  <c r="S30" i="2"/>
  <c r="W30" i="2"/>
  <c r="X30" i="2"/>
  <c r="T27" i="2"/>
  <c r="S27" i="2"/>
  <c r="W27" i="2"/>
  <c r="X27" i="2"/>
  <c r="T22" i="2"/>
  <c r="S22" i="2"/>
  <c r="W22" i="2"/>
  <c r="X22" i="2"/>
  <c r="S24" i="2"/>
  <c r="W24" i="2"/>
  <c r="T24" i="2"/>
  <c r="X24" i="2"/>
  <c r="S20" i="2"/>
  <c r="T20" i="2"/>
  <c r="W20" i="2"/>
  <c r="X20" i="2"/>
  <c r="S19" i="2"/>
  <c r="W19" i="2"/>
  <c r="T19" i="2"/>
  <c r="X19" i="2"/>
  <c r="W25" i="2"/>
  <c r="T25" i="2"/>
  <c r="S25" i="2"/>
  <c r="X25" i="2"/>
  <c r="T33" i="2"/>
  <c r="S33" i="2"/>
  <c r="W33" i="2"/>
  <c r="X33" i="2"/>
  <c r="T32" i="2"/>
  <c r="S32" i="2"/>
  <c r="W32" i="2"/>
  <c r="X32" i="2"/>
  <c r="W35" i="2"/>
  <c r="T35" i="2"/>
  <c r="S35" i="2"/>
  <c r="X35" i="2"/>
  <c r="R86" i="4" l="1"/>
  <c r="S86" i="4" s="1"/>
  <c r="R113" i="4"/>
  <c r="S113" i="4" s="1"/>
  <c r="R84" i="4"/>
  <c r="S84" i="4" s="1"/>
  <c r="R81" i="4"/>
  <c r="S81" i="4" s="1"/>
  <c r="P420" i="4"/>
  <c r="P424" i="4" s="1"/>
  <c r="R145" i="4"/>
  <c r="S145" i="4" s="1"/>
  <c r="R112" i="4"/>
  <c r="S112" i="4" s="1"/>
  <c r="R78" i="4"/>
  <c r="S78" i="4" s="1"/>
  <c r="R58" i="4"/>
  <c r="S58" i="4" s="1"/>
  <c r="R144" i="4"/>
  <c r="S144" i="4" s="1"/>
  <c r="R119" i="4"/>
  <c r="S119" i="4" s="1"/>
  <c r="R134" i="4"/>
  <c r="S134" i="4" s="1"/>
  <c r="R124" i="4"/>
  <c r="S124" i="4" s="1"/>
  <c r="R166" i="4"/>
  <c r="S166" i="4" s="1"/>
  <c r="R85" i="4"/>
  <c r="S85" i="4" s="1"/>
  <c r="R146" i="4"/>
  <c r="S146" i="4" s="1"/>
  <c r="R157" i="4"/>
  <c r="S157" i="4" s="1"/>
  <c r="R141" i="4"/>
  <c r="S141" i="4" s="1"/>
  <c r="R74" i="4"/>
  <c r="S74" i="4" s="1"/>
  <c r="R56" i="4"/>
  <c r="S56" i="4" s="1"/>
  <c r="R137" i="4"/>
  <c r="S137" i="4" s="1"/>
  <c r="R110" i="4"/>
  <c r="S110" i="4" s="1"/>
  <c r="R111" i="4"/>
  <c r="S111" i="4" s="1"/>
  <c r="R156" i="4"/>
  <c r="S156" i="4" s="1"/>
  <c r="R101" i="4"/>
  <c r="S101" i="4" s="1"/>
  <c r="R69" i="4"/>
  <c r="S69" i="4" s="1"/>
  <c r="R132" i="4"/>
  <c r="S132" i="4" s="1"/>
  <c r="R54" i="4"/>
  <c r="S54" i="4" s="1"/>
  <c r="R122" i="4"/>
  <c r="S122" i="4" s="1"/>
  <c r="R91" i="4"/>
  <c r="S91" i="4" s="1"/>
  <c r="R138" i="4"/>
  <c r="S138" i="4" s="1"/>
  <c r="R53" i="4"/>
  <c r="S53" i="4" s="1"/>
  <c r="R155" i="4"/>
  <c r="S155" i="4" s="1"/>
  <c r="R67" i="4"/>
  <c r="S67" i="4" s="1"/>
  <c r="R60" i="4"/>
  <c r="S60" i="4" s="1"/>
  <c r="R55" i="4"/>
  <c r="S55" i="4" s="1"/>
  <c r="R94" i="4"/>
  <c r="S94" i="4" s="1"/>
  <c r="R120" i="4"/>
  <c r="S120" i="4" s="1"/>
  <c r="R102" i="4"/>
  <c r="S102" i="4" s="1"/>
  <c r="R76" i="4"/>
  <c r="S76" i="4" s="1"/>
  <c r="R127" i="4"/>
  <c r="S127" i="4" s="1"/>
  <c r="R168" i="4"/>
  <c r="S168" i="4" s="1"/>
  <c r="R153" i="4"/>
  <c r="S153" i="4" s="1"/>
  <c r="R70" i="4"/>
  <c r="S70" i="4" s="1"/>
  <c r="R95" i="4"/>
  <c r="S95" i="4" s="1"/>
  <c r="R128" i="4"/>
  <c r="S128" i="4" s="1"/>
  <c r="R63" i="4"/>
  <c r="S63" i="4" s="1"/>
  <c r="R154" i="4"/>
  <c r="S154" i="4" s="1"/>
  <c r="R99" i="4"/>
  <c r="S99" i="4" s="1"/>
  <c r="R98" i="4"/>
  <c r="S98" i="4" s="1"/>
  <c r="R115" i="4"/>
  <c r="S115" i="4" s="1"/>
  <c r="R80" i="4"/>
  <c r="S80" i="4" s="1"/>
  <c r="R77" i="4"/>
  <c r="S77" i="4" s="1"/>
  <c r="R104" i="4"/>
  <c r="S104" i="4" s="1"/>
  <c r="R147" i="4"/>
  <c r="S147" i="4" s="1"/>
  <c r="R106" i="4"/>
  <c r="S106" i="4" s="1"/>
  <c r="R79" i="4"/>
  <c r="S79" i="4" s="1"/>
  <c r="R83" i="4"/>
  <c r="S83" i="4" s="1"/>
  <c r="R93" i="4"/>
  <c r="S93" i="4" s="1"/>
  <c r="R354" i="4"/>
  <c r="S354" i="4" s="1"/>
  <c r="R109" i="4"/>
  <c r="S109" i="4" s="1"/>
  <c r="R159" i="4"/>
  <c r="S159" i="4" s="1"/>
  <c r="R126" i="4"/>
  <c r="S126" i="4" s="1"/>
  <c r="R105" i="4"/>
  <c r="S105" i="4" s="1"/>
  <c r="R164" i="4"/>
  <c r="S164" i="4" s="1"/>
  <c r="R118" i="4"/>
  <c r="S118" i="4" s="1"/>
  <c r="R107" i="4"/>
  <c r="S107" i="4" s="1"/>
  <c r="R82" i="4"/>
  <c r="S82" i="4" s="1"/>
  <c r="R62" i="4"/>
  <c r="S62" i="4" s="1"/>
  <c r="R142" i="4"/>
  <c r="S142" i="4" s="1"/>
  <c r="R151" i="4"/>
  <c r="S151" i="4" s="1"/>
  <c r="R163" i="4"/>
  <c r="S163" i="4" s="1"/>
  <c r="R92" i="4"/>
  <c r="S92" i="4" s="1"/>
  <c r="R410" i="4"/>
  <c r="S410" i="4" s="1"/>
  <c r="R411" i="4"/>
  <c r="S411" i="4" s="1"/>
  <c r="R360" i="4"/>
  <c r="S360" i="4" s="1"/>
  <c r="R353" i="4"/>
  <c r="S353" i="4" s="1"/>
  <c r="R355" i="4"/>
  <c r="S355" i="4" s="1"/>
  <c r="R412" i="4"/>
  <c r="S412" i="4" s="1"/>
  <c r="R250" i="4"/>
  <c r="S250" i="4" s="1"/>
  <c r="R139" i="4"/>
  <c r="S139" i="4" s="1"/>
  <c r="R149" i="4"/>
  <c r="S149" i="4" s="1"/>
  <c r="R414" i="4"/>
  <c r="S414" i="4" s="1"/>
  <c r="Q194" i="4"/>
  <c r="S43" i="4"/>
  <c r="R413" i="4"/>
  <c r="S413" i="4" s="1"/>
  <c r="R361" i="4"/>
  <c r="S361" i="4" s="1"/>
  <c r="R239" i="4"/>
  <c r="S239" i="4" s="1"/>
  <c r="S254" i="4" s="1"/>
  <c r="R352" i="4"/>
  <c r="S352" i="4" s="1"/>
  <c r="R351" i="4"/>
  <c r="S351" i="4" s="1"/>
  <c r="S51" i="4"/>
  <c r="R66" i="4"/>
  <c r="S66" i="4" s="1"/>
  <c r="R96" i="4"/>
  <c r="S96" i="4" s="1"/>
  <c r="R97" i="4"/>
  <c r="S97" i="4" s="1"/>
  <c r="R52" i="4"/>
  <c r="S52" i="4" s="1"/>
  <c r="R90" i="4"/>
  <c r="S90" i="4" s="1"/>
  <c r="Q363" i="4"/>
  <c r="R359" i="4" s="1"/>
  <c r="S359" i="4" s="1"/>
  <c r="L40" i="2"/>
  <c r="S357" i="4" l="1"/>
  <c r="S416" i="4"/>
  <c r="Q420" i="4"/>
  <c r="Q424" i="4" s="1"/>
  <c r="R192" i="4"/>
  <c r="S192" i="4" s="1"/>
  <c r="S363" i="4"/>
  <c r="R191" i="4"/>
  <c r="S191" i="4" s="1"/>
  <c r="S171" i="4"/>
  <c r="V29" i="4"/>
  <c r="U29" i="4"/>
  <c r="R420" i="4" l="1"/>
  <c r="R424" i="4" s="1"/>
  <c r="S420" i="4"/>
  <c r="S424" i="4" s="1"/>
  <c r="S194" i="4"/>
  <c r="G123" i="1"/>
  <c r="C123" i="1" l="1"/>
  <c r="D123" i="1" l="1"/>
  <c r="AB17" i="2" l="1"/>
  <c r="AC17" i="2" s="1"/>
  <c r="N17" i="2"/>
  <c r="O17" i="2" s="1"/>
  <c r="Q17" i="2" s="1"/>
  <c r="X17" i="2" s="1"/>
  <c r="AB28" i="2" l="1"/>
  <c r="AC28" i="2" s="1"/>
  <c r="N28" i="2"/>
  <c r="O28" i="2" s="1"/>
  <c r="Q28" i="2" s="1"/>
  <c r="AB29" i="2"/>
  <c r="AC29" i="2" s="1"/>
  <c r="N29" i="2"/>
  <c r="O29" i="2" s="1"/>
  <c r="Q29" i="2" s="1"/>
  <c r="X29" i="2" s="1"/>
  <c r="T17" i="2"/>
  <c r="S17" i="2"/>
  <c r="W17" i="2"/>
  <c r="AB14" i="2"/>
  <c r="AC14" i="2" s="1"/>
  <c r="N14" i="2"/>
  <c r="O14" i="2" s="1"/>
  <c r="Q14" i="2" s="1"/>
  <c r="X14" i="2" s="1"/>
  <c r="AB21" i="2"/>
  <c r="AC21" i="2" s="1"/>
  <c r="N21" i="2"/>
  <c r="O21" i="2" s="1"/>
  <c r="Q21" i="2" s="1"/>
  <c r="X21" i="2" s="1"/>
  <c r="AB15" i="2"/>
  <c r="AC15" i="2" s="1"/>
  <c r="N15" i="2"/>
  <c r="O15" i="2" s="1"/>
  <c r="Q15" i="2" s="1"/>
  <c r="X15" i="2" s="1"/>
  <c r="AB12" i="2" l="1"/>
  <c r="AC12" i="2" s="1"/>
  <c r="N12" i="2"/>
  <c r="T28" i="2"/>
  <c r="S28" i="2"/>
  <c r="W28" i="2"/>
  <c r="W14" i="2"/>
  <c r="T14" i="2"/>
  <c r="S14" i="2"/>
  <c r="X28" i="2"/>
  <c r="T15" i="2"/>
  <c r="W15" i="2"/>
  <c r="S15" i="2"/>
  <c r="T21" i="2"/>
  <c r="S21" i="2"/>
  <c r="W21" i="2"/>
  <c r="W29" i="2"/>
  <c r="T29" i="2"/>
  <c r="S29" i="2"/>
  <c r="O12" i="2" l="1"/>
  <c r="Q12" i="2" s="1"/>
  <c r="AB10" i="2" l="1"/>
  <c r="AC10" i="2" s="1"/>
  <c r="O10" i="2"/>
  <c r="S12" i="2"/>
  <c r="T12" i="2"/>
  <c r="W12" i="2"/>
  <c r="X12" i="2"/>
  <c r="Q10" i="2" l="1"/>
  <c r="S10" i="2" l="1"/>
  <c r="W10" i="2"/>
  <c r="T10" i="2"/>
  <c r="X10" i="2"/>
  <c r="AB37" i="2" l="1"/>
  <c r="AC37" i="2" s="1"/>
  <c r="N37" i="2"/>
  <c r="M40" i="2"/>
  <c r="O37" i="2" l="1"/>
  <c r="N40" i="2"/>
  <c r="N42" i="2" s="1"/>
  <c r="N45" i="2" s="1"/>
  <c r="N46" i="2" s="1"/>
  <c r="N47" i="2" s="1"/>
  <c r="Q37" i="2" l="1"/>
  <c r="O40" i="2"/>
  <c r="T37" i="2" l="1"/>
  <c r="T40" i="2" s="1"/>
  <c r="S37" i="2"/>
  <c r="W37" i="2"/>
  <c r="W40" i="2" s="1"/>
  <c r="Q40" i="2"/>
  <c r="X37" i="2"/>
  <c r="X40" i="2" s="1"/>
  <c r="U45" i="2" l="1"/>
  <c r="S40" i="2"/>
  <c r="X42"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kosie.feyt</author>
    <author>Basheer Jadwat</author>
    <author>Dieter Hoffmann</author>
    <author>peter.hartmann</author>
  </authors>
  <commentList>
    <comment ref="U8" authorId="0" shapeId="0" xr:uid="{00000000-0006-0000-0200-000001000000}">
      <text>
        <r>
          <rPr>
            <b/>
            <sz val="9"/>
            <color indexed="81"/>
            <rFont val="Tahoma"/>
            <family val="2"/>
          </rPr>
          <t>kosie.feyt:</t>
        </r>
        <r>
          <rPr>
            <sz val="9"/>
            <color indexed="81"/>
            <rFont val="Tahoma"/>
            <family val="2"/>
          </rPr>
          <t xml:space="preserve">
Insert as positive</t>
        </r>
      </text>
    </comment>
    <comment ref="K12" authorId="1" shapeId="0" xr:uid="{00000000-0006-0000-0200-000002000000}">
      <text>
        <r>
          <rPr>
            <b/>
            <sz val="11"/>
            <color indexed="81"/>
            <rFont val="Tahoma"/>
            <family val="2"/>
          </rPr>
          <t>Basheer Jadwat:</t>
        </r>
        <r>
          <rPr>
            <sz val="11"/>
            <color indexed="81"/>
            <rFont val="Tahoma"/>
            <family val="2"/>
          </rPr>
          <t xml:space="preserve">
$155 022.85 Initial Adj in Jan 2017 to correct prior period error.
Adjust this balance in subsequent periods for capital movements by multiplying the adj amount by the movement over the opening allocation base</t>
        </r>
        <r>
          <rPr>
            <sz val="9"/>
            <color indexed="81"/>
            <rFont val="Tahoma"/>
            <family val="2"/>
          </rPr>
          <t xml:space="preserve">
</t>
        </r>
      </text>
    </comment>
    <comment ref="G36" authorId="2" shapeId="0" xr:uid="{00000000-0006-0000-0200-000003000000}">
      <text>
        <r>
          <rPr>
            <b/>
            <sz val="9"/>
            <color indexed="81"/>
            <rFont val="Tahoma"/>
            <family val="2"/>
          </rPr>
          <t>Dieter Hoffmann:</t>
        </r>
        <r>
          <rPr>
            <sz val="9"/>
            <color indexed="81"/>
            <rFont val="Tahoma"/>
            <family val="2"/>
          </rPr>
          <t xml:space="preserve">
Transferred HWM from Lead Series
</t>
        </r>
      </text>
    </comment>
    <comment ref="E61" authorId="3" shapeId="0" xr:uid="{00000000-0006-0000-0200-000004000000}">
      <text>
        <r>
          <rPr>
            <b/>
            <sz val="9"/>
            <color indexed="81"/>
            <rFont val="Tahoma"/>
            <family val="2"/>
          </rPr>
          <t>peter.hartmann:</t>
        </r>
        <r>
          <rPr>
            <sz val="9"/>
            <color indexed="81"/>
            <rFont val="Tahoma"/>
            <family val="2"/>
          </rPr>
          <t xml:space="preserve">
The rate to be used is that as at the last day of the reporting month</t>
        </r>
      </text>
    </comment>
    <comment ref="E74" authorId="3" shapeId="0" xr:uid="{00000000-0006-0000-0200-000005000000}">
      <text>
        <r>
          <rPr>
            <b/>
            <sz val="9"/>
            <color indexed="81"/>
            <rFont val="Tahoma"/>
            <family val="2"/>
          </rPr>
          <t>peter.hartmann:</t>
        </r>
        <r>
          <rPr>
            <sz val="9"/>
            <color indexed="81"/>
            <rFont val="Tahoma"/>
            <family val="2"/>
          </rPr>
          <t xml:space="preserve">
The rate to be used is that as at the last day of the reporting month</t>
        </r>
      </text>
    </comment>
    <comment ref="E82" authorId="3" shapeId="0" xr:uid="{00000000-0006-0000-0200-000006000000}">
      <text>
        <r>
          <rPr>
            <b/>
            <sz val="9"/>
            <color indexed="81"/>
            <rFont val="Tahoma"/>
            <family val="2"/>
          </rPr>
          <t>peter.hartmann:</t>
        </r>
        <r>
          <rPr>
            <sz val="9"/>
            <color indexed="81"/>
            <rFont val="Tahoma"/>
            <family val="2"/>
          </rPr>
          <t xml:space="preserve">
The rate to be used is that as at the last day of the reporting month</t>
        </r>
      </text>
    </comment>
    <comment ref="E89" authorId="3" shapeId="0" xr:uid="{00000000-0006-0000-0200-000007000000}">
      <text>
        <r>
          <rPr>
            <b/>
            <sz val="9"/>
            <color indexed="81"/>
            <rFont val="Tahoma"/>
            <family val="2"/>
          </rPr>
          <t>peter.hartmann:</t>
        </r>
        <r>
          <rPr>
            <sz val="9"/>
            <color indexed="81"/>
            <rFont val="Tahoma"/>
            <family val="2"/>
          </rPr>
          <t xml:space="preserve">
The rate to be used is that as at the last day of the reporting month</t>
        </r>
      </text>
    </comment>
  </commentList>
</comments>
</file>

<file path=xl/sharedStrings.xml><?xml version="1.0" encoding="utf-8"?>
<sst xmlns="http://schemas.openxmlformats.org/spreadsheetml/2006/main" count="1381" uniqueCount="439">
  <si>
    <t>Management Fee Calculation</t>
  </si>
  <si>
    <t>USD</t>
  </si>
  <si>
    <t>(UNAUDITED)</t>
  </si>
  <si>
    <t>GAV before Mgmnt Fee:</t>
  </si>
  <si>
    <t>Less: NFP class</t>
  </si>
  <si>
    <t>Less: CL C</t>
  </si>
  <si>
    <t>Fee base</t>
  </si>
  <si>
    <t>Fee</t>
  </si>
  <si>
    <t>Fee Amount</t>
  </si>
  <si>
    <t>Per annum</t>
  </si>
  <si>
    <t>Per day</t>
  </si>
  <si>
    <t>Class C - Fee</t>
  </si>
  <si>
    <t>Fee accrual for the period</t>
  </si>
  <si>
    <t>Fee Split</t>
  </si>
  <si>
    <t>Investors</t>
  </si>
  <si>
    <t>Rate ex VAT</t>
  </si>
  <si>
    <t>Fee Base</t>
  </si>
  <si>
    <t>Notes:</t>
  </si>
  <si>
    <t>Management Fees rate is 2% p.a.</t>
  </si>
  <si>
    <t>Calculated on a daily basis, i.e. act/365L, and paid monthly in arrears.</t>
  </si>
  <si>
    <t>The Polar Star Fund Limited</t>
  </si>
  <si>
    <t>NB!! NB!! NB !! 2ND REVIEW BY MANAGER REQUIRED !!</t>
  </si>
  <si>
    <t>Performance Fee Calculation</t>
  </si>
  <si>
    <t>SERIES</t>
  </si>
  <si>
    <t>Hurdle Reset Date</t>
  </si>
  <si>
    <t>HWM Reset Date</t>
  </si>
  <si>
    <t>CUMULATIVE HURDLE RATE</t>
  </si>
  <si>
    <t>OPENING HWM</t>
  </si>
  <si>
    <t>SUBSCRIPTIONS</t>
  </si>
  <si>
    <t>HWM adj iro REDEMPTIONS</t>
  </si>
  <si>
    <t>ADJ'D HWM</t>
  </si>
  <si>
    <t>HURDLE AMOUNT</t>
  </si>
  <si>
    <t>Share Capital Adjustment i.r.o Orion</t>
  </si>
  <si>
    <t>HURDLE ADJUSTED HWM</t>
  </si>
  <si>
    <t>END GAV</t>
  </si>
  <si>
    <t>END VS HWM</t>
  </si>
  <si>
    <t>PEFORMANCE PROFITS</t>
  </si>
  <si>
    <t>Pf Rate (no VAT)</t>
  </si>
  <si>
    <t>PTD  ACCRUAL</t>
  </si>
  <si>
    <t>Interim PFs on Redemptions Mid PF Period</t>
  </si>
  <si>
    <t>PTD  ACCRUAL Incl Crystalised PF</t>
  </si>
  <si>
    <t>PTD/Crytallised PF</t>
  </si>
  <si>
    <t>PRIOR MONTH MOVEMENT</t>
  </si>
  <si>
    <t>Interim PFs on Redemptions Current Period</t>
  </si>
  <si>
    <t>CURRENT MONTHS EXPENSE</t>
  </si>
  <si>
    <t>CURRENT MONTH NAV</t>
  </si>
  <si>
    <t>Hurdle TO END PR MNTH</t>
  </si>
  <si>
    <t>HURDLE TO BEINSERTED IN VDT</t>
  </si>
  <si>
    <r>
      <t>Link new series to</t>
    </r>
    <r>
      <rPr>
        <b/>
        <i/>
        <sz val="12"/>
        <rFont val="Calibri"/>
        <family val="2"/>
      </rPr>
      <t xml:space="preserve"> Profit Alloc</t>
    </r>
  </si>
  <si>
    <t>CHECK:</t>
  </si>
  <si>
    <t>BALANCE SHEET</t>
  </si>
  <si>
    <t>PF REPORT:</t>
  </si>
  <si>
    <t>Difference:</t>
  </si>
  <si>
    <t>ALWAYS CHECK TO OGSS IN WORKPOOL / KURTOSYS</t>
  </si>
  <si>
    <t>Hurdle</t>
  </si>
  <si>
    <t>CL 1 &amp; 2 - PF Period Definitions:</t>
  </si>
  <si>
    <t>PV Hurdle</t>
  </si>
  <si>
    <t>Is the current month the end of the PF period?</t>
  </si>
  <si>
    <t>Current mth</t>
  </si>
  <si>
    <t>PF Periods:</t>
  </si>
  <si>
    <t>Quarterly</t>
  </si>
  <si>
    <t>Cryst Periods:</t>
  </si>
  <si>
    <t>CL 1 &amp; 2 - Hurdle Calculation:</t>
  </si>
  <si>
    <t>J:\01. A&amp;V\Interest rates\1M Libor USD (US0001M)\</t>
  </si>
  <si>
    <t>Days per annum</t>
  </si>
  <si>
    <t>1 Month Libor rate</t>
  </si>
  <si>
    <r>
      <t>Cumulative hurdle % / series (</t>
    </r>
    <r>
      <rPr>
        <b/>
        <sz val="12"/>
        <color indexed="10"/>
        <rFont val="Calibri"/>
        <family val="2"/>
      </rPr>
      <t>rate is NOT compounded monthly)</t>
    </r>
    <r>
      <rPr>
        <b/>
        <sz val="12"/>
        <rFont val="Calibri"/>
        <family val="2"/>
      </rPr>
      <t>:</t>
    </r>
  </si>
  <si>
    <t>THE HURDLE CANNOT EXCEED A 3 MONTH PERIOD (&amp; should reset at the end of each PF period) SO PLEASE DO NOT INSERT ANY NEW COLUMNS</t>
  </si>
  <si>
    <t>Days p/m.</t>
  </si>
  <si>
    <t>Series Start Date</t>
  </si>
  <si>
    <t>Period End Date</t>
  </si>
  <si>
    <t>as at the END of each month</t>
  </si>
  <si>
    <t xml:space="preserve"> +5% p.a.</t>
  </si>
  <si>
    <t>Hurdle Rate</t>
  </si>
  <si>
    <t>Rate per month</t>
  </si>
  <si>
    <t>PTD hurdle:</t>
  </si>
  <si>
    <t>THE HURDLE CANNOT EXCEED A 3 MONTH PERIOD SO PLEASE DO NOT INSERT ANY NEW ROWS/COLUMNS FOR THE HURDLE CALC</t>
  </si>
  <si>
    <t>HWM adjustments iro redemptions:</t>
  </si>
  <si>
    <t>Series</t>
  </si>
  <si>
    <t>Redemption -Profit Alloc</t>
  </si>
  <si>
    <t>Opening Alloc Base</t>
  </si>
  <si>
    <t>Opening HWM</t>
  </si>
  <si>
    <t>Formula</t>
  </si>
  <si>
    <t>HWM adj</t>
  </si>
  <si>
    <t>(1)</t>
  </si>
  <si>
    <t>(2)</t>
  </si>
  <si>
    <t>(3)</t>
  </si>
  <si>
    <t>(1) / (2) x (3)</t>
  </si>
  <si>
    <t xml:space="preserve"> - Fee calculated on TOTAL performance, provided that benchmark of 1 month Jibar + 5% p.a. has been achieved</t>
  </si>
  <si>
    <t xml:space="preserve"> - Hurdle rate: 1 Month Libor as at the end of each month + 5% p.a., apportioned on an ACT/365 days basis.</t>
  </si>
  <si>
    <r>
      <t>-  Paid</t>
    </r>
    <r>
      <rPr>
        <b/>
        <sz val="12"/>
        <rFont val="Calibri"/>
        <family val="2"/>
      </rPr>
      <t xml:space="preserve"> CALENDAR</t>
    </r>
    <r>
      <rPr>
        <sz val="12"/>
        <rFont val="Calibri"/>
        <family val="2"/>
      </rPr>
      <t xml:space="preserve"> quarterly</t>
    </r>
  </si>
  <si>
    <t>When a performance fee quarter end is reached and the GAV exceeds the benchmark, then performance fees are payable and the HWM is reset to the closing NAV.</t>
  </si>
  <si>
    <t>[HWM&lt;GAV&gt;Benchmark -&gt; perf fee payable -&gt; reset HWM to closing NAV]</t>
  </si>
  <si>
    <t>When a performance fee quarter end is reached and the GAV exceeds the opening HWM, but is below the benchmark, then performance fees are NOT payable but HWM is reset to the closing GAV.</t>
  </si>
  <si>
    <t>[HWM&lt;GAV&lt;Benchmark -&gt; perf fees NOT payable -&gt; reset HWM to closing GAV]</t>
  </si>
  <si>
    <t>When a performance fee quarter end is reached and the GAV is below the opening HWM, then performance fees are NOT payable and HWM is NOT reset but carried forward to the next period.</t>
  </si>
  <si>
    <t>Note that only the HWM is carried forward &amp; NOT the benchmark.</t>
  </si>
  <si>
    <t>[HWM&gt;GAV&lt;Benchmark -&gt; perf fees NOT payable -&gt; DO NOT reset HWM to closing GAV but carry fwd HWM to next period]</t>
  </si>
  <si>
    <t>In summary, if no perf fees are payable at quarter end, the greater of the HWM &amp; closing GAV is carried forward as the opening HWM of the subsequent perf fee quarter.</t>
  </si>
  <si>
    <t>Review Process (Important Checks):</t>
  </si>
  <si>
    <t>VERY IMPORTANT NOTE!!!!!</t>
  </si>
  <si>
    <t>Profit &amp; Loss Allocation</t>
  </si>
  <si>
    <t>Gang Chen</t>
  </si>
  <si>
    <t xml:space="preserve">                                                   </t>
  </si>
  <si>
    <t>Investor</t>
  </si>
  <si>
    <t>%</t>
  </si>
  <si>
    <t>Opening Allocation Value</t>
  </si>
  <si>
    <t>Subscriptions</t>
  </si>
  <si>
    <t>Redemptions</t>
  </si>
  <si>
    <t>Crystalised Performance Fee</t>
  </si>
  <si>
    <t>Switch</t>
  </si>
  <si>
    <t>UNEVEN ALLOCATIONS AFFECTING CAPITAL</t>
  </si>
  <si>
    <t>Closing Value after Subs &amp; Reds</t>
  </si>
  <si>
    <t>Other Income &amp; Expenses</t>
  </si>
  <si>
    <t>UNEVEN ALLOCATIONS</t>
  </si>
  <si>
    <t>Closing NAV berfore % Based Fees</t>
  </si>
  <si>
    <t>Administration Fee</t>
  </si>
  <si>
    <t>Closing NAV before MGMT Fee</t>
  </si>
  <si>
    <t>Management Fee</t>
  </si>
  <si>
    <t>Closing NAV before Performance Fee</t>
  </si>
  <si>
    <t>Performance Fee</t>
  </si>
  <si>
    <t xml:space="preserve">Closing NAV </t>
  </si>
  <si>
    <t>Allannah Louise Courtney Scott - $75,690 in favour of Polar Star Management SEZC pursuant to a loan agreements dated 29.09.2016 and 27.01.2017</t>
  </si>
  <si>
    <t>Calladan Investments Limited - $124,000 in favour of Polar Star Management SEZC pursuant to a loan agreement dated 27.01.2017</t>
  </si>
  <si>
    <t>Christopher John Meyer</t>
  </si>
  <si>
    <t>Hermanus Johannes Verwey and Myrtle Daisy Eloise Verwey</t>
  </si>
  <si>
    <t>Leadwood Investments Limited</t>
  </si>
  <si>
    <t>Leani Marie Schaffner</t>
  </si>
  <si>
    <t>Lucas Cornelis Verwey</t>
  </si>
  <si>
    <t>Mauritz van den Worm - $100,000 in favour of Polar Star Management SEZC pursuant to a loan agreement dated 15.12.2016</t>
  </si>
  <si>
    <t>Mr Casparus Johannes Groenewald</t>
  </si>
  <si>
    <t>Mr Craig Simon French</t>
  </si>
  <si>
    <t>Mr Duncan Greenwood</t>
  </si>
  <si>
    <t>Mr Hermanus Johannes Verwey</t>
  </si>
  <si>
    <t>Mr Cornelius Tobias Verwey</t>
  </si>
  <si>
    <t>Mr Craig Arnold - $50,000 in favour of Polar Star Management SEZC pursuant to a loan agreement dated 29.09.2016</t>
  </si>
  <si>
    <t>Mr Tony da Silva and Mr Paul da Silva</t>
  </si>
  <si>
    <t>Ms Candice Verwey</t>
  </si>
  <si>
    <t>Ms Tarryn Lee Humphries - $200,000 in favour of Polar Star Management SEZC pursuant to a loan agreement dated 15.12.2016</t>
  </si>
  <si>
    <t>Marie-Adele Kerr and Ashford Heurtley Frampton Kerr</t>
  </si>
  <si>
    <t>Myrtle Daisy Eloise Verwey</t>
  </si>
  <si>
    <t>Paul Da Silva</t>
  </si>
  <si>
    <t>Polar Star Management SEZC</t>
  </si>
  <si>
    <t>Robert Warren Humphries</t>
  </si>
  <si>
    <t>Sanlam Trustees International Limited as Trustee of HJV Trust</t>
  </si>
  <si>
    <t>Sanlam Trustees International Limited as Trustees of Markron Trust</t>
  </si>
  <si>
    <t>Sanlam Trustees International Limited as Trustees of The Brookhouse Trust</t>
  </si>
  <si>
    <t>Sanlam Trustees International Limited as Trustees of The EJG Trust</t>
  </si>
  <si>
    <t>Vidacos Nominees Limited Designation FPIOM</t>
  </si>
  <si>
    <t>Polar Star Limited - NFP</t>
  </si>
  <si>
    <t>Adriana Pieternella Schoeman</t>
  </si>
  <si>
    <t>Amanap Investments Ltd</t>
  </si>
  <si>
    <t>Apollo Nominees Inc</t>
  </si>
  <si>
    <t>Ashburton Fund Managers Nominees</t>
  </si>
  <si>
    <t>Ashburton Fund Managers Nominees on behalf of Hentiq 1525 (PTY) Ltd</t>
  </si>
  <si>
    <t>Balmore Investments Limited</t>
  </si>
  <si>
    <t>Bank Lombard Odier &amp; Co Ltd/KBL TGB</t>
  </si>
  <si>
    <t>Bank of Valletta plc as custodians of Orange Capital Funds - Diversified Trading Fund</t>
  </si>
  <si>
    <t>FNB Securities Pty Limited</t>
  </si>
  <si>
    <t>BNP Paribas Securities Nominees Limited - 101331</t>
  </si>
  <si>
    <t>Britmar (UK) Ltd</t>
  </si>
  <si>
    <t>Credit Suisse London Nominees Ltd</t>
  </si>
  <si>
    <t>Deutsche Bank Nominees (Jersey) 347817</t>
  </si>
  <si>
    <t>Deutsche Bank Nominees (Jersey) 349613</t>
  </si>
  <si>
    <t>Earl Fiduciary AG as Trustees of Lulukop Trust</t>
  </si>
  <si>
    <t>Earl Trust Company Ltd as Trustees of the Murdoch Trust</t>
  </si>
  <si>
    <t>EIM Nominees Limited</t>
  </si>
  <si>
    <t>EQC Agrifund LTD</t>
  </si>
  <si>
    <t>Evmalida Trust</t>
  </si>
  <si>
    <t>Geneva Management Group (BVI) Ltd as Trustees of The Bennett Family Offshore Trust</t>
  </si>
  <si>
    <t>Geneva Management Group (Switzerland) Limited as Trustees of The Blue Sky Trust</t>
  </si>
  <si>
    <t>Global Lion Fund Limited</t>
  </si>
  <si>
    <t>Guernroy Limited Account - G6835508</t>
  </si>
  <si>
    <t>Guernroy Limited Account G4149852</t>
  </si>
  <si>
    <t>Guernroy Limited Account G4149860</t>
  </si>
  <si>
    <t>Guernroy Limited Account G4149902</t>
  </si>
  <si>
    <t>Guernroy Limited Account G4152906</t>
  </si>
  <si>
    <t>Guernroy Limited Account G541300</t>
  </si>
  <si>
    <t>Guernroy Limited Account G542977</t>
  </si>
  <si>
    <t>Ian Doyle</t>
  </si>
  <si>
    <t>Pinotage Trustees Sarl as Trustee of the Sandstone Trust</t>
  </si>
  <si>
    <t>Hero Nominees Limited Account Obonds</t>
  </si>
  <si>
    <t>Kaeleen Fairless Brown</t>
  </si>
  <si>
    <t>Lasborough Investments Limited</t>
  </si>
  <si>
    <t>Mr David Drewienka</t>
  </si>
  <si>
    <t>Mr Deon Jacques Hugo</t>
  </si>
  <si>
    <t>Mr Ewoud Derksen</t>
  </si>
  <si>
    <t>Mr Peter John Emanuel</t>
  </si>
  <si>
    <t>Mr Philip Rudolph Muller</t>
  </si>
  <si>
    <t>Mr Pieter Eduard Beyers</t>
  </si>
  <si>
    <t>Mr Rowan Murray Smith</t>
  </si>
  <si>
    <t>Mrs Laura and Mr. Alexander Simonis</t>
  </si>
  <si>
    <t>Ms Mona Kathleen Haumann</t>
  </si>
  <si>
    <t>Ms Nicola Jean Bird</t>
  </si>
  <si>
    <t>Paul Haumann</t>
  </si>
  <si>
    <t>Pershing Nominees Limited A/C ZCC066261</t>
  </si>
  <si>
    <t>Pershing Nominees Limited A/C ZCC066533</t>
  </si>
  <si>
    <t>Pershing Nominees Limited A/C ZCC071956</t>
  </si>
  <si>
    <t>Pershing Nominees Limited A/C ZCC072652</t>
  </si>
  <si>
    <t>Pershing Nominees Limited A/C ZCC073504</t>
  </si>
  <si>
    <t>Pershing Nominees Limited A/C ZCC076424</t>
  </si>
  <si>
    <t>Pershing Nominees Limited ZCC066593</t>
  </si>
  <si>
    <t>Pershing Nominees Limited ZCC066618</t>
  </si>
  <si>
    <t>Pershing Nominees Limited ZCC066651</t>
  </si>
  <si>
    <t>Pershing Nominees Limited ZCC067911</t>
  </si>
  <si>
    <t>Pershing Nominees Limited ZCC069486</t>
  </si>
  <si>
    <t>Pershing Nominees Limited ZCC069630</t>
  </si>
  <si>
    <t>Pershing Nominees Limited ZCC070936</t>
  </si>
  <si>
    <t>Pershing Nominees Limited ZCC071738</t>
  </si>
  <si>
    <t>Pershing Nominees Limited ZCC071898</t>
  </si>
  <si>
    <t>Pershing Nominees Limited ZCC071927</t>
  </si>
  <si>
    <t>Pershing Nominees Ltd A/C ZCC066489</t>
  </si>
  <si>
    <t>Pershing Nominees Ltd A/C ZCC066720</t>
  </si>
  <si>
    <t>Pershing Nominees Ltd A/C ZCC071055</t>
  </si>
  <si>
    <t>Pershing Nominees Ltd A/C ZCC072704</t>
  </si>
  <si>
    <t>Pershing Nominees Ltd A/C ZCC072734</t>
  </si>
  <si>
    <t>Pershing Nominees Ltd A/C ZCC072979</t>
  </si>
  <si>
    <t>Pershing Nominees Ltd A/C ZCC073091</t>
  </si>
  <si>
    <t>Pershing Nominees Ltd A/C ZCC073291</t>
  </si>
  <si>
    <t>Pershing Nominees Ltd A/C ZCC073423</t>
  </si>
  <si>
    <t>Pershing Nominees Ltd A/C ZCC073532</t>
  </si>
  <si>
    <t>Pershing Nominees Ltd A/C ZCC073601</t>
  </si>
  <si>
    <t>Pershing Nominees Ltd A/C ZCC073786</t>
  </si>
  <si>
    <t>Pershing Nominees Ltd A/C ZCC073809</t>
  </si>
  <si>
    <t>Pierre Jacques Hugo and Moira Lesley Hugo</t>
  </si>
  <si>
    <t>Principal Nominees Ltd- PIM</t>
  </si>
  <si>
    <t>Private Market Capital Pty Ltd as Trustee for The Dyer PEIF</t>
  </si>
  <si>
    <t>Quayside Services  Limited as Trustees of The Kalulu Trust</t>
  </si>
  <si>
    <t>RBCIS GFP a/c Hilltop Funds Master ICAV Core Select Fund Master Fund</t>
  </si>
  <si>
    <t>RBCIS- GFP A/C RBC I&amp;TS TRUST FOR BANK OF VALLETTA (Reinvest)</t>
  </si>
  <si>
    <t>Royal Bank of Canada</t>
  </si>
  <si>
    <t>Simon Peter Fifield</t>
  </si>
  <si>
    <t>SRA Investments Pty Ltd</t>
  </si>
  <si>
    <t>Stenham Trustees Limited RE Boundary Nominee</t>
  </si>
  <si>
    <t>Stenham Trustees Limited RE Jameson Nominee</t>
  </si>
  <si>
    <t>Stenham Trustees Limited RE Waterloo Nominee</t>
  </si>
  <si>
    <t>UBS AG, Zurich/ FX6972222</t>
  </si>
  <si>
    <t>UBS Switzerland AG/FX6972222</t>
  </si>
  <si>
    <t>Upstream INC.</t>
  </si>
  <si>
    <t>Vivid Horizon Limited</t>
  </si>
  <si>
    <t>Polar Star Limited - Lead Series</t>
  </si>
  <si>
    <t>Greengate Capital Limited</t>
  </si>
  <si>
    <t>Lera Uncorrelated Fund</t>
  </si>
  <si>
    <t>Polar Star Limited - Jan 17</t>
  </si>
  <si>
    <t>Polar Star Limited - Aug 17</t>
  </si>
  <si>
    <t>Agulhas Nominees (Pty) LTD for Sanlam Private Wealth- 'Asset Swap'</t>
  </si>
  <si>
    <t>Polar Star Limited - Lead - Oct 17</t>
  </si>
  <si>
    <t>Polar Star Limited - Jan 18</t>
  </si>
  <si>
    <t>Polar Star Limited - Feb 18</t>
  </si>
  <si>
    <t>Schindlers Trust Mauritius Limited as Trustee of the Feldman Investment Trust</t>
  </si>
  <si>
    <t>CL A - Aug 16</t>
  </si>
  <si>
    <t>Matthew John Clark Rattray and Katherine Elizabeth Rattray</t>
  </si>
  <si>
    <t>Pershing Nominees Ltd A/C ZCC073222</t>
  </si>
  <si>
    <t>SGBT Lux / SGHCI CASH</t>
  </si>
  <si>
    <t>CL A - Sep 16</t>
  </si>
  <si>
    <t>Aletta Elizabeth Heine</t>
  </si>
  <si>
    <t>Pershing Nominees Ltd A/C ZCC073783</t>
  </si>
  <si>
    <t>CL A - Nov 16</t>
  </si>
  <si>
    <t>Bryan David Maccallum</t>
  </si>
  <si>
    <t>Clearstream Banking S.A. AFS 160111</t>
  </si>
  <si>
    <t>CL A - Dec 16</t>
  </si>
  <si>
    <t>Pershing Nominees Ltd A/C ZCC073288</t>
  </si>
  <si>
    <t>CL A - Feb17</t>
  </si>
  <si>
    <t>CL A - Mar 17</t>
  </si>
  <si>
    <t>CL A - May 17</t>
  </si>
  <si>
    <t>CL A - Jul 17</t>
  </si>
  <si>
    <t>CL A - Aug 17</t>
  </si>
  <si>
    <t>CL A - Sep 17</t>
  </si>
  <si>
    <t>Dave Robert Maxwell</t>
  </si>
  <si>
    <t>CL A - Nov 17</t>
  </si>
  <si>
    <t>196Five Alliance Limited</t>
  </si>
  <si>
    <t>CL A - Dec 17</t>
  </si>
  <si>
    <t>Total for Fund</t>
  </si>
  <si>
    <t>Paxus Val Summ</t>
  </si>
  <si>
    <t>Difference</t>
  </si>
  <si>
    <t>P&amp;L - Admin Fees</t>
  </si>
  <si>
    <t>Cash Reconciliation</t>
  </si>
  <si>
    <t>Cash Accounts</t>
  </si>
  <si>
    <t>Currency/          Date</t>
  </si>
  <si>
    <t>Bank Statement</t>
  </si>
  <si>
    <t>Exchange Rate</t>
  </si>
  <si>
    <t>Paxus</t>
  </si>
  <si>
    <t>Paxus LCY equivalent</t>
  </si>
  <si>
    <t>Reconciling Items</t>
  </si>
  <si>
    <t>Unexplained Difference</t>
  </si>
  <si>
    <t>Px Counterpart</t>
  </si>
  <si>
    <t>Px Account</t>
  </si>
  <si>
    <t>PB Account</t>
  </si>
  <si>
    <t>IDNT Acc (Standard Bank - Mauritius)</t>
  </si>
  <si>
    <t>DMS Bank &amp; Trust Ltd</t>
  </si>
  <si>
    <t>Investor Clearing Account</t>
  </si>
  <si>
    <t>Transfer Settlement timing diff</t>
  </si>
  <si>
    <t>Macquarie Bank Limited</t>
  </si>
  <si>
    <t>Macquarie Futures Trading (USD)</t>
  </si>
  <si>
    <t>Futures Trading Account</t>
  </si>
  <si>
    <t>Immaterial difference</t>
  </si>
  <si>
    <t>Macquarie OTC Futures Margin (USD)</t>
  </si>
  <si>
    <t>Futures Margin</t>
  </si>
  <si>
    <t>MQCP590E MTM Settlement timing diff</t>
  </si>
  <si>
    <t>OTC Timing settlement</t>
  </si>
  <si>
    <t>Macquarie Futures Trading (AUD)</t>
  </si>
  <si>
    <t>AUD</t>
  </si>
  <si>
    <t>Macquarie Futures Trading (EUR)</t>
  </si>
  <si>
    <t>EUR</t>
  </si>
  <si>
    <t>Macquarie Futures Trading (GBP)</t>
  </si>
  <si>
    <t>GBP</t>
  </si>
  <si>
    <t>Macquarie Futures Trading (ZAR)</t>
  </si>
  <si>
    <t>ZAR</t>
  </si>
  <si>
    <t>RMB Securities</t>
  </si>
  <si>
    <t>RMB Money Market</t>
  </si>
  <si>
    <t>Rand-RMB_MM  In Custody Cash</t>
  </si>
  <si>
    <t>RMB Agric Futures Trading</t>
  </si>
  <si>
    <t>Rand-SAFEX_AGRIC_FCO  In Custody Cash</t>
  </si>
  <si>
    <t>RMB Realized difference</t>
  </si>
  <si>
    <t xml:space="preserve"> </t>
  </si>
  <si>
    <t>RMB Agric Futures Margin</t>
  </si>
  <si>
    <t>Rand-SAFEX_AGRIC  In Custody Cash</t>
  </si>
  <si>
    <t>RMB Futures Margin</t>
  </si>
  <si>
    <t>Rand-SAFEX_AGRIC_ADDITIONAL  In Custody Cash</t>
  </si>
  <si>
    <t>RMB Yield X Futures Trading</t>
  </si>
  <si>
    <t>ZAR/JPY</t>
  </si>
  <si>
    <t>RMB Yield X Futures Margin</t>
  </si>
  <si>
    <t>Rand-YIELDX_Margin  In Custody Cash</t>
  </si>
  <si>
    <t>RMB FD</t>
  </si>
  <si>
    <t>U.S. Dollars-JPMFNB  In Custody Cash</t>
  </si>
  <si>
    <t>Under investigation: Change in balance occurred in January</t>
  </si>
  <si>
    <t>ABSA BANK Limited</t>
  </si>
  <si>
    <t>ABSA Bank Ltd - Futures Trading</t>
  </si>
  <si>
    <t>ABSA Bank Limited</t>
  </si>
  <si>
    <t xml:space="preserve">RJ O'Brien </t>
  </si>
  <si>
    <t>Trading Account (USD)</t>
  </si>
  <si>
    <t>R.J. O'Brien</t>
  </si>
  <si>
    <t>Trading Account</t>
  </si>
  <si>
    <t>JP Morgan</t>
  </si>
  <si>
    <t>Trading Account (EUR)</t>
  </si>
  <si>
    <t>Trading Account (YEN)</t>
  </si>
  <si>
    <t>JPY</t>
  </si>
  <si>
    <t>Trading Account (ZAR)</t>
  </si>
  <si>
    <t>Total Cash Held</t>
  </si>
  <si>
    <t>Investec Bank (Channel Islands) Nominees Limited a/c 18242</t>
  </si>
  <si>
    <t>Agulhas Nominees (Pty) LTD for Sanlam Private Wealth- 'Foreign Allowance'</t>
  </si>
  <si>
    <t>SGG Fund Services (Curacao) NV as custodian for the Global Asset Allocation Fund D6 Segregated Portfolio</t>
  </si>
  <si>
    <t>Administration Fee Calculation</t>
  </si>
  <si>
    <t>Fee %</t>
  </si>
  <si>
    <t>-</t>
  </si>
  <si>
    <t>Above</t>
  </si>
  <si>
    <t>Monthly Minimum Administration Fee</t>
  </si>
  <si>
    <t xml:space="preserve">Min fee </t>
  </si>
  <si>
    <t>Monthly Aministration "NAV Based" Fee</t>
  </si>
  <si>
    <t>Vidacos Nominees Limited Designation IBSAG</t>
  </si>
  <si>
    <t>Trading Account (CAD)</t>
  </si>
  <si>
    <t>CAD</t>
  </si>
  <si>
    <t>Pershing Nominees Ltd A/C ZCC076894</t>
  </si>
  <si>
    <t>Pershing Nominees Ltd A/C ZJC050209</t>
  </si>
  <si>
    <t>Scampi Trust C/O Solomon Gerber, Trustee</t>
  </si>
  <si>
    <t>Macquarie Futures Trading (CAD)</t>
  </si>
  <si>
    <t>Macquarie Futures Trading (JPY)</t>
  </si>
  <si>
    <t xml:space="preserve">ZAR/JPY : </t>
  </si>
  <si>
    <t>Paxus Base:</t>
  </si>
  <si>
    <t>Diff:</t>
  </si>
  <si>
    <t>Pinotage Trustees Sarl as trustee of the Dune Warrior Trust</t>
  </si>
  <si>
    <t>CLEARSTREAM BANKING S.A. AFS 104650</t>
  </si>
  <si>
    <t xml:space="preserve">Immaterial difference </t>
  </si>
  <si>
    <t>Macquarie Internationale Futures Trading (USD)</t>
  </si>
  <si>
    <t>Macquarie Internationale Investments Ltd</t>
  </si>
  <si>
    <t>Immaterial difference - Inter Account Transfer difference</t>
  </si>
  <si>
    <t>Macquarie Internationale Futures Trading (CAD)</t>
  </si>
  <si>
    <t>Macquarie Internationale Futures Trading (GBP)</t>
  </si>
  <si>
    <t>Macquarie Internationale Futures Trading (MYR)</t>
  </si>
  <si>
    <t>MYR</t>
  </si>
  <si>
    <t>Rand-JPMFNB  In Custody Cash</t>
  </si>
  <si>
    <t>CL C - Aug 16</t>
  </si>
  <si>
    <t>CL C - Sep 16</t>
  </si>
  <si>
    <t>CL C - May 17</t>
  </si>
  <si>
    <t>CL C - Nov 16</t>
  </si>
  <si>
    <t>CL C - Lead series</t>
  </si>
  <si>
    <t>Societe Generale</t>
  </si>
  <si>
    <t>Polar Star Limited - NFP - Dec 18</t>
  </si>
  <si>
    <t>Polar Star Limited - Lead - Dec 18</t>
  </si>
  <si>
    <t>CL C - Dec 16</t>
  </si>
  <si>
    <t>Mr Stephanus De Swardt</t>
  </si>
  <si>
    <t>Polar Star Diversified Commodity Fund Ltd</t>
  </si>
  <si>
    <t>Tbill not settled at 28 February 2019</t>
  </si>
  <si>
    <t>CL C - Mar 19</t>
  </si>
  <si>
    <t>CL A - Mar 19</t>
  </si>
  <si>
    <t>Butterfield (Jersey) Nominees Limited 347817</t>
  </si>
  <si>
    <t>Pershing Nominees Limited Designation ZCC077838</t>
  </si>
  <si>
    <t>Vidacos Nominees Limited Designation BWMGENCA</t>
  </si>
  <si>
    <t>Trading Account (GBP)</t>
  </si>
  <si>
    <t>Ensure that High water mark is rolled forward correctly</t>
  </si>
  <si>
    <t>Send Performance Fee calculation to</t>
  </si>
  <si>
    <t>Ensure that Redemptions is calculated correctly</t>
  </si>
  <si>
    <t>Duncan Greenwood (Blue Alpha) for approval</t>
  </si>
  <si>
    <t>Ensure that Crystalised Performance Fees correct</t>
  </si>
  <si>
    <t>PRIOR to sending month end reports</t>
  </si>
  <si>
    <t>Ensure that NAV Before Perf Fees is correct</t>
  </si>
  <si>
    <t>Ensure that series date corresponds with num of days</t>
  </si>
  <si>
    <t>Ensure Prior period Perf Fees correctly rolled forward</t>
  </si>
  <si>
    <t>Ensure that Subscriptions corresponds to new mnth movement</t>
  </si>
  <si>
    <t>Ensure that HWM @ Hurdle correct and P&amp;L is on Total Perf!</t>
  </si>
  <si>
    <t>Shirley Turner</t>
  </si>
  <si>
    <t>RMB Financial Futures Trading</t>
  </si>
  <si>
    <t>Rand-SAFEX_FFUT_FCO  In Custody Cash</t>
  </si>
  <si>
    <t>IQ EQ Fund Services (Curacao) NV as custodian for the Global Asset Allocation Fund D6 Segregated Portfolio</t>
  </si>
  <si>
    <t>CL A - May 19</t>
  </si>
  <si>
    <t>CONCATENATE(MID(PROPER(MID(INFO("directory"),FIND("\",INFO("directory"),3+1)+1,FIND("\",INFO("directory"),9))),1,FIND(".",PROPER(MID(INFO("directory"),FIND("\",INFO("directory"),3+1)+1,FIND("\",INFO("directory"),9))),1)-1)," ",MID(PROPER(MID(INFO("directory"),FIND("\",INFO("directory"),3+1)+1,FIND("\",INFO("directory"),9))),FIND(".",PROPER(MID(INFO("directory"),FIND("\",INFO("directory"),3+1)+1,FIND("\",INFO("directory"),9))),1)+1,LEN(PROPER(MID(INFO("directory"),FIND("\",INFO("directory"),3+1)+1,FIND("\",INFO("directory"),9))))),"!! THERE IS AN ERROR IN THE ",TEXT($A$3,"DD MMM YYYY")," VALUATION!!! HURDLE FOR ANY SERIES SHOULD RESET AS AT END OF EACH PF PERIOD, PLS AMEND!")</t>
  </si>
  <si>
    <t>CL A - Aug 16 - Hurdle Calculation:</t>
  </si>
  <si>
    <t>CL A - Sept 16 - Hurdle Calculation:</t>
  </si>
  <si>
    <t>CL A - Nov 16 - Hurdle Calculation:</t>
  </si>
  <si>
    <t>Butterfield (Jersey) Nominees Limited  349613</t>
  </si>
  <si>
    <t>Safex Initial Margin</t>
  </si>
  <si>
    <t>Rand-SAFEX  In Custody Cash</t>
  </si>
  <si>
    <t>CL A - Jun 19</t>
  </si>
  <si>
    <t>Provision of investment management services, payable to Polar Star Management Ltd</t>
  </si>
  <si>
    <t>FFP</t>
  </si>
  <si>
    <t>Sanlam - Orion</t>
  </si>
  <si>
    <t>Rosebank - Orion</t>
  </si>
  <si>
    <t>Bayswater</t>
  </si>
  <si>
    <t>FSI</t>
  </si>
  <si>
    <t>SPI/George</t>
  </si>
  <si>
    <t>Alpha</t>
  </si>
  <si>
    <t>SPI</t>
  </si>
  <si>
    <t>1.5/20 Priced IN</t>
  </si>
  <si>
    <t>NFP</t>
  </si>
  <si>
    <t>Row Labels</t>
  </si>
  <si>
    <t>Grand Total</t>
  </si>
  <si>
    <t xml:space="preserve">Sum of Closing NAV </t>
  </si>
  <si>
    <t>Non Fee Paying</t>
  </si>
  <si>
    <t>Full Fee Paying</t>
  </si>
  <si>
    <t>1.5% Man Fee Class</t>
  </si>
  <si>
    <t xml:space="preserve">AlphaWealth </t>
  </si>
  <si>
    <t>Rosebank</t>
  </si>
  <si>
    <t>Sanlam</t>
  </si>
  <si>
    <t>Sanlam / Ashburton</t>
  </si>
  <si>
    <t>Rosebank / Ashburton</t>
  </si>
  <si>
    <t>Ashburton</t>
  </si>
  <si>
    <t>AlphaWealth</t>
  </si>
  <si>
    <t>Mgnt Fee</t>
  </si>
  <si>
    <t>Perf.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</si>
</sst>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0">
    <numFmt numFmtId="43" formatCode="_-* #,##0.00_-;\-* #,##0.00_-;_-* &quot;-&quot;??_-;_-@_-"/>
    <numFmt numFmtId="164" formatCode="_(* #,##0.00_);_(* \(#,##0.00\);_(* &quot;-&quot;??_);_(@_)"/>
    <numFmt numFmtId="165" formatCode="_ * #,##0.00_ ;_ * \-#,##0.00_ ;_ * &quot;-&quot;??_ ;_ @_ "/>
    <numFmt numFmtId="166" formatCode="[$-409]dd\-mmm\-yy;@"/>
    <numFmt numFmtId="167" formatCode="0.000000%"/>
    <numFmt numFmtId="168" formatCode="[$-409]d\-mmm\-yy;@"/>
    <numFmt numFmtId="169" formatCode="0.000000"/>
    <numFmt numFmtId="170" formatCode="[$-409]mmm\-yy;@"/>
    <numFmt numFmtId="171" formatCode="0.0000000000%"/>
    <numFmt numFmtId="172" formatCode="_ * #,##0.000000000000_ ;_ * \-#,##0.000000000000_ ;_ * &quot;-&quot;??_ ;_ @_ "/>
    <numFmt numFmtId="173" formatCode="_ * #,##0.0000000000000_ ;_ * \-#,##0.0000000000000_ ;_ * &quot;-&quot;??_ ;_ @_ "/>
    <numFmt numFmtId="174" formatCode="m/d/yy;@"/>
    <numFmt numFmtId="175" formatCode="#,##0.0000000_ ;\-#,##0.0000000\ "/>
    <numFmt numFmtId="176" formatCode="_-* #,##0.000000000000000_-;\-* #,##0.000000000000000_-;_-* &quot;-&quot;??_-;_-@_-"/>
    <numFmt numFmtId="177" formatCode="_(* #,##0.000000000000000000000_);_(* \(#,##0.000000000000000000000\);_(* &quot;-&quot;??_);_(@_)"/>
    <numFmt numFmtId="178" formatCode="_(* #,##0.000000000000_);_(* \(#,##0.000000000000\);_(* &quot;-&quot;??_);_(@_)"/>
    <numFmt numFmtId="179" formatCode="_(* #,##0.00000000000_);_(* \(#,##0.00000000000\);_(* &quot;-&quot;??_);_(@_)"/>
    <numFmt numFmtId="180" formatCode="_(* #,##0.000000000000000_);_(* \(#,##0.000000000000000\);_(* &quot;-&quot;??_);_(@_)"/>
    <numFmt numFmtId="181" formatCode="_(* #,##0.0000000000000_);_(* \(#,##0.0000000000000\);_(* &quot;-&quot;??_);_(@_)"/>
    <numFmt numFmtId="182" formatCode="dd\ mmm\ yy"/>
    <numFmt numFmtId="183" formatCode="0.000"/>
    <numFmt numFmtId="184" formatCode="_ * #,##0_ ;_ * \-#,##0_ ;_ * &quot;-&quot;??_ ;_ @_ "/>
    <numFmt numFmtId="185" formatCode="0.00000%"/>
    <numFmt numFmtId="186" formatCode="0.000000000000%"/>
    <numFmt numFmtId="187" formatCode="_(* #,##0.0000000000_);_(* \(#,##0.0000000000\);_(* &quot;-&quot;??_);_(@_)"/>
    <numFmt numFmtId="188" formatCode="_(* #,##0.00000000000000_);_(* \(#,##0.00000000000000\);_(* &quot;-&quot;??_);_(@_)"/>
    <numFmt numFmtId="189" formatCode="0.000000000000"/>
    <numFmt numFmtId="190" formatCode="0.00000000%"/>
    <numFmt numFmtId="191" formatCode="0.0000%"/>
    <numFmt numFmtId="192" formatCode="#,##0.0000000000;\-#,##0.0000000000"/>
    <numFmt numFmtId="193" formatCode="0.0%"/>
    <numFmt numFmtId="194" formatCode="#,##0.0000000;\-#,##0.0000000"/>
    <numFmt numFmtId="195" formatCode="_(* #,##0.000000_);_(* \(#,##0.000000\);_(* &quot;-&quot;??_);_(@_)"/>
    <numFmt numFmtId="196" formatCode="_(* #,##0.00000_);_(* \(#,##0.00000\);_(* &quot;-&quot;??_);_(@_)"/>
    <numFmt numFmtId="197" formatCode="0.0000000000000"/>
    <numFmt numFmtId="198" formatCode="#,##0.00000000000000;\-#,##0.00000000000000"/>
    <numFmt numFmtId="199" formatCode="0.0000000"/>
    <numFmt numFmtId="200" formatCode="#,##0.000000000000"/>
    <numFmt numFmtId="201" formatCode="#,##0.0000000000000;\-#,##0.0000000000000"/>
    <numFmt numFmtId="202" formatCode="_(* #,##0_);_(* \(#,##0\);_(* &quot;-&quot;??_);_(@_)"/>
  </numFmts>
  <fonts count="79" x14ac:knownFonts="1">
    <font>
      <sz val="10"/>
      <name val="Arial"/>
      <family val="2"/>
    </font>
    <font>
      <sz val="10"/>
      <name val="Arial"/>
      <family val="2"/>
    </font>
    <font>
      <b/>
      <sz val="14"/>
      <name val="Calibri"/>
      <family val="2"/>
    </font>
    <font>
      <b/>
      <sz val="10"/>
      <name val="Calibri"/>
      <family val="2"/>
    </font>
    <font>
      <sz val="10"/>
      <name val="Calibri"/>
      <family val="2"/>
    </font>
    <font>
      <b/>
      <sz val="12"/>
      <name val="Calibri"/>
      <family val="2"/>
    </font>
    <font>
      <sz val="8"/>
      <name val="Calibri"/>
      <family val="2"/>
    </font>
    <font>
      <sz val="10"/>
      <color indexed="10"/>
      <name val="Calibri"/>
      <family val="2"/>
    </font>
    <font>
      <b/>
      <u/>
      <sz val="10"/>
      <name val="Calibri"/>
      <family val="2"/>
    </font>
    <font>
      <sz val="10"/>
      <color indexed="12"/>
      <name val="Calibri"/>
      <family val="2"/>
    </font>
    <font>
      <b/>
      <sz val="18"/>
      <name val="Calibri"/>
      <family val="2"/>
    </font>
    <font>
      <b/>
      <sz val="22"/>
      <color rgb="FFFF0000"/>
      <name val="Calibri"/>
      <family val="2"/>
    </font>
    <font>
      <sz val="28"/>
      <color indexed="10"/>
      <name val="Calibri"/>
      <family val="2"/>
    </font>
    <font>
      <b/>
      <sz val="11"/>
      <name val="Calibri"/>
      <family val="2"/>
    </font>
    <font>
      <b/>
      <sz val="8"/>
      <name val="Calibri"/>
      <family val="2"/>
    </font>
    <font>
      <b/>
      <sz val="12"/>
      <color rgb="FFFF0000"/>
      <name val="Calibri"/>
      <family val="2"/>
      <scheme val="minor"/>
    </font>
    <font>
      <sz val="12"/>
      <name val="Calibri"/>
      <family val="2"/>
    </font>
    <font>
      <sz val="12"/>
      <color rgb="FF0000FF"/>
      <name val="Calibri"/>
      <family val="2"/>
    </font>
    <font>
      <sz val="12"/>
      <color indexed="12"/>
      <name val="Calibri"/>
      <family val="2"/>
    </font>
    <font>
      <sz val="12"/>
      <color indexed="8"/>
      <name val="Calibri"/>
      <family val="2"/>
    </font>
    <font>
      <sz val="12"/>
      <color theme="1"/>
      <name val="Calibri"/>
      <family val="2"/>
    </font>
    <font>
      <b/>
      <sz val="12"/>
      <color rgb="FFFF0000"/>
      <name val="Arial"/>
      <family val="2"/>
    </font>
    <font>
      <b/>
      <i/>
      <sz val="12"/>
      <name val="Calibri"/>
      <family val="2"/>
    </font>
    <font>
      <b/>
      <sz val="14"/>
      <color rgb="FFFF0000"/>
      <name val="Calibri"/>
      <family val="2"/>
    </font>
    <font>
      <b/>
      <sz val="12"/>
      <color indexed="10"/>
      <name val="Calibri"/>
      <family val="2"/>
    </font>
    <font>
      <b/>
      <sz val="12"/>
      <color rgb="FF0000FF"/>
      <name val="Calibri"/>
      <family val="2"/>
    </font>
    <font>
      <b/>
      <sz val="12"/>
      <color rgb="FFFF0000"/>
      <name val="Calibri"/>
      <family val="2"/>
    </font>
    <font>
      <b/>
      <u/>
      <sz val="14"/>
      <name val="Calibri"/>
      <family val="2"/>
      <scheme val="minor"/>
    </font>
    <font>
      <sz val="8"/>
      <name val="Arial"/>
      <family val="2"/>
    </font>
    <font>
      <sz val="12"/>
      <name val="Calibri"/>
      <family val="2"/>
      <scheme val="minor"/>
    </font>
    <font>
      <b/>
      <sz val="12"/>
      <name val="Calibri"/>
      <family val="2"/>
      <scheme val="minor"/>
    </font>
    <font>
      <sz val="11"/>
      <name val="Calibri"/>
      <family val="2"/>
      <scheme val="minor"/>
    </font>
    <font>
      <b/>
      <sz val="11"/>
      <name val="Calibri"/>
      <family val="2"/>
      <scheme val="minor"/>
    </font>
    <font>
      <b/>
      <u/>
      <sz val="11"/>
      <name val="Calibri"/>
      <family val="2"/>
      <scheme val="minor"/>
    </font>
    <font>
      <b/>
      <sz val="12"/>
      <color rgb="FF0000CC"/>
      <name val="Calibri"/>
      <family val="2"/>
    </font>
    <font>
      <b/>
      <sz val="16"/>
      <color rgb="FFFF0000"/>
      <name val="Calibri"/>
      <family val="2"/>
    </font>
    <font>
      <b/>
      <sz val="12"/>
      <color indexed="8"/>
      <name val="Calibri"/>
      <family val="2"/>
    </font>
    <font>
      <u/>
      <sz val="12"/>
      <name val="Calibri"/>
      <family val="2"/>
    </font>
    <font>
      <sz val="12"/>
      <color rgb="FFFF0000"/>
      <name val="Calibri"/>
      <family val="2"/>
    </font>
    <font>
      <sz val="20"/>
      <name val="Calibri"/>
      <family val="2"/>
    </font>
    <font>
      <b/>
      <sz val="20"/>
      <color rgb="FFFF0000"/>
      <name val="Calibri"/>
      <family val="2"/>
    </font>
    <font>
      <sz val="12"/>
      <color theme="0"/>
      <name val="Calibri"/>
      <family val="2"/>
    </font>
    <font>
      <sz val="11"/>
      <name val="Calibri"/>
      <family val="2"/>
    </font>
    <font>
      <b/>
      <sz val="11"/>
      <color indexed="10"/>
      <name val="Calibri"/>
      <family val="2"/>
    </font>
    <font>
      <b/>
      <sz val="20"/>
      <color indexed="10"/>
      <name val="Calibri"/>
      <family val="2"/>
    </font>
    <font>
      <b/>
      <sz val="9"/>
      <color indexed="81"/>
      <name val="Tahoma"/>
      <family val="2"/>
    </font>
    <font>
      <sz val="9"/>
      <color indexed="81"/>
      <name val="Tahoma"/>
      <family val="2"/>
    </font>
    <font>
      <b/>
      <sz val="11"/>
      <color indexed="81"/>
      <name val="Tahoma"/>
      <family val="2"/>
    </font>
    <font>
      <sz val="11"/>
      <color indexed="81"/>
      <name val="Tahoma"/>
      <family val="2"/>
    </font>
    <font>
      <b/>
      <sz val="10"/>
      <name val="Arial"/>
      <family val="2"/>
    </font>
    <font>
      <sz val="14"/>
      <name val="Calibri"/>
      <family val="2"/>
    </font>
    <font>
      <b/>
      <sz val="10"/>
      <color theme="3"/>
      <name val="Calibri"/>
      <family val="2"/>
    </font>
    <font>
      <u/>
      <sz val="11"/>
      <name val="Calibri"/>
      <family val="2"/>
    </font>
    <font>
      <sz val="11"/>
      <color indexed="12"/>
      <name val="Calibri"/>
      <family val="2"/>
    </font>
    <font>
      <b/>
      <sz val="11"/>
      <color rgb="FF0000FF"/>
      <name val="Calibri"/>
      <family val="2"/>
    </font>
    <font>
      <sz val="11"/>
      <color rgb="FF0000FF"/>
      <name val="Calibri"/>
      <family val="2"/>
    </font>
    <font>
      <sz val="11"/>
      <color theme="0"/>
      <name val="Calibri"/>
      <family val="2"/>
    </font>
    <font>
      <b/>
      <sz val="11"/>
      <color theme="0"/>
      <name val="Calibri"/>
      <family val="2"/>
    </font>
    <font>
      <sz val="11"/>
      <color theme="3"/>
      <name val="Calibri"/>
      <family val="2"/>
    </font>
    <font>
      <sz val="11"/>
      <color indexed="10"/>
      <name val="Calibri"/>
      <family val="2"/>
    </font>
    <font>
      <b/>
      <sz val="11"/>
      <color rgb="FFFF0000"/>
      <name val="Calibri"/>
      <family val="2"/>
    </font>
    <font>
      <sz val="10"/>
      <color rgb="FFFF0000"/>
      <name val="Calibri"/>
      <family val="2"/>
    </font>
    <font>
      <b/>
      <sz val="10"/>
      <color rgb="FFFF0000"/>
      <name val="Calibri"/>
      <family val="2"/>
    </font>
    <font>
      <sz val="10"/>
      <color indexed="9"/>
      <name val="Calibri"/>
      <family val="2"/>
    </font>
    <font>
      <b/>
      <sz val="10"/>
      <color indexed="12"/>
      <name val="Calibri"/>
      <family val="2"/>
    </font>
    <font>
      <sz val="10"/>
      <color indexed="8"/>
      <name val="Calibri"/>
      <family val="2"/>
    </font>
    <font>
      <b/>
      <sz val="10"/>
      <color indexed="8"/>
      <name val="Calibri"/>
      <family val="2"/>
    </font>
    <font>
      <b/>
      <sz val="8"/>
      <color indexed="12"/>
      <name val="Calibri"/>
      <family val="2"/>
    </font>
    <font>
      <sz val="8"/>
      <color indexed="12"/>
      <name val="Calibri"/>
      <family val="2"/>
    </font>
    <font>
      <sz val="8"/>
      <color rgb="FFFF0000"/>
      <name val="Calibri"/>
      <family val="2"/>
    </font>
    <font>
      <b/>
      <u/>
      <sz val="8"/>
      <name val="Calibri"/>
      <family val="2"/>
    </font>
    <font>
      <sz val="10"/>
      <color theme="0"/>
      <name val="Calibri"/>
      <family val="2"/>
    </font>
    <font>
      <b/>
      <sz val="10"/>
      <color indexed="10"/>
      <name val="Calibri"/>
      <family val="2"/>
    </font>
    <font>
      <b/>
      <u/>
      <sz val="8"/>
      <color indexed="10"/>
      <name val="Calibri"/>
      <family val="2"/>
    </font>
    <font>
      <sz val="12"/>
      <color rgb="FF00B050"/>
      <name val="Calibri"/>
      <family val="2"/>
    </font>
    <font>
      <sz val="12"/>
      <color rgb="FF0070C0"/>
      <name val="Calibri"/>
      <family val="2"/>
    </font>
    <font>
      <b/>
      <sz val="13"/>
      <color indexed="10"/>
      <name val="Calibri"/>
      <family val="2"/>
    </font>
    <font>
      <sz val="10"/>
      <name val="Century Gothic"/>
      <family val="2"/>
    </font>
    <font>
      <b/>
      <sz val="10"/>
      <name val="Century Gothic"/>
      <family val="2"/>
    </font>
  </fonts>
  <fills count="34">
    <fill>
      <patternFill patternType="none"/>
    </fill>
    <fill>
      <patternFill patternType="gray125"/>
    </fill>
    <fill>
      <patternFill patternType="solid">
        <fgColor theme="4" tint="0.59999389629810485"/>
        <bgColor indexed="64"/>
      </patternFill>
    </fill>
    <fill>
      <patternFill patternType="solid">
        <fgColor indexed="22"/>
        <bgColor indexed="64"/>
      </patternFill>
    </fill>
    <fill>
      <patternFill patternType="solid">
        <fgColor indexed="29"/>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499984740745262"/>
        <bgColor indexed="64"/>
      </patternFill>
    </fill>
    <fill>
      <patternFill patternType="solid">
        <fgColor rgb="FFCC99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
      <patternFill patternType="solid">
        <fgColor theme="5" tint="0.79998168889431442"/>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51"/>
        <bgColor indexed="64"/>
      </patternFill>
    </fill>
    <fill>
      <patternFill patternType="solid">
        <fgColor indexed="46"/>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bgColor indexed="64"/>
      </patternFill>
    </fill>
    <fill>
      <patternFill patternType="solid">
        <fgColor indexed="42"/>
        <bgColor indexed="64"/>
      </patternFill>
    </fill>
    <fill>
      <patternFill patternType="solid">
        <fgColor indexed="13"/>
        <bgColor indexed="64"/>
      </patternFill>
    </fill>
    <fill>
      <patternFill patternType="solid">
        <fgColor theme="8" tint="0.79998168889431442"/>
        <bgColor indexed="64"/>
      </patternFill>
    </fill>
    <fill>
      <patternFill patternType="solid">
        <fgColor indexed="52"/>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indexed="44"/>
        <bgColor indexed="64"/>
      </patternFill>
    </fill>
    <fill>
      <patternFill patternType="solid">
        <fgColor indexed="55"/>
        <bgColor indexed="64"/>
      </patternFill>
    </fill>
    <fill>
      <patternFill patternType="solid">
        <fgColor rgb="FF00B0F0"/>
        <bgColor indexed="64"/>
      </patternFill>
    </fill>
    <fill>
      <patternFill patternType="solid">
        <fgColor rgb="FF92D050"/>
        <bgColor indexed="64"/>
      </patternFill>
    </fill>
  </fills>
  <borders count="42">
    <border>
      <left/>
      <right/>
      <top/>
      <bottom/>
      <diagonal/>
    </border>
    <border>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8">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cellStyleXfs>
  <cellXfs count="608">
    <xf numFmtId="0" fontId="0" fillId="0" borderId="0" xfId="0"/>
    <xf numFmtId="39" fontId="2" fillId="0" borderId="0" xfId="0" applyNumberFormat="1" applyFont="1" applyAlignment="1">
      <alignment horizontal="left"/>
    </xf>
    <xf numFmtId="39" fontId="3" fillId="0" borderId="0" xfId="0" applyNumberFormat="1" applyFont="1" applyAlignment="1">
      <alignment horizontal="left"/>
    </xf>
    <xf numFmtId="164" fontId="4" fillId="0" borderId="0" xfId="1" applyFont="1"/>
    <xf numFmtId="39" fontId="4" fillId="0" borderId="0" xfId="0" applyNumberFormat="1" applyFont="1"/>
    <xf numFmtId="39" fontId="5" fillId="0" borderId="0" xfId="0" applyNumberFormat="1" applyFont="1" applyAlignment="1">
      <alignment horizontal="left"/>
    </xf>
    <xf numFmtId="166" fontId="5" fillId="0" borderId="0" xfId="0" applyNumberFormat="1" applyFont="1" applyAlignment="1">
      <alignment horizontal="left"/>
    </xf>
    <xf numFmtId="166" fontId="3" fillId="0" borderId="0" xfId="0" applyNumberFormat="1" applyFont="1" applyAlignment="1">
      <alignment horizontal="left"/>
    </xf>
    <xf numFmtId="164" fontId="4" fillId="0" borderId="0" xfId="1" applyFont="1" applyBorder="1"/>
    <xf numFmtId="39" fontId="4" fillId="0" borderId="0" xfId="0" applyNumberFormat="1" applyFont="1" applyBorder="1"/>
    <xf numFmtId="39" fontId="6" fillId="0" borderId="0" xfId="0" applyNumberFormat="1" applyFont="1" applyAlignment="1">
      <alignment horizontal="left"/>
    </xf>
    <xf numFmtId="39" fontId="4" fillId="0" borderId="0" xfId="0" applyNumberFormat="1" applyFont="1" applyAlignment="1">
      <alignment horizontal="left"/>
    </xf>
    <xf numFmtId="164" fontId="4" fillId="0" borderId="0" xfId="1" applyFont="1" applyBorder="1" applyAlignment="1"/>
    <xf numFmtId="39" fontId="4" fillId="0" borderId="0" xfId="0" applyNumberFormat="1" applyFont="1" applyBorder="1" applyAlignment="1"/>
    <xf numFmtId="39" fontId="6" fillId="0" borderId="0" xfId="0" applyNumberFormat="1" applyFont="1" applyBorder="1" applyAlignment="1">
      <alignment horizontal="left"/>
    </xf>
    <xf numFmtId="39" fontId="4" fillId="0" borderId="0" xfId="0" applyNumberFormat="1" applyFont="1" applyBorder="1" applyAlignment="1">
      <alignment horizontal="left"/>
    </xf>
    <xf numFmtId="164" fontId="3" fillId="0" borderId="0" xfId="1" applyFont="1" applyBorder="1" applyAlignment="1"/>
    <xf numFmtId="39" fontId="3" fillId="0" borderId="0" xfId="0" applyNumberFormat="1" applyFont="1" applyBorder="1" applyAlignment="1"/>
    <xf numFmtId="0" fontId="4" fillId="0" borderId="0" xfId="0" applyFont="1"/>
    <xf numFmtId="0" fontId="4" fillId="0" borderId="0" xfId="0" applyFont="1" applyAlignment="1">
      <alignment horizontal="center"/>
    </xf>
    <xf numFmtId="0" fontId="3" fillId="0" borderId="0" xfId="0" applyFont="1" applyAlignment="1">
      <alignment horizontal="right"/>
    </xf>
    <xf numFmtId="164" fontId="3" fillId="0" borderId="4" xfId="0" applyNumberFormat="1" applyFont="1" applyFill="1" applyBorder="1"/>
    <xf numFmtId="164" fontId="3" fillId="0" borderId="0" xfId="0" applyNumberFormat="1" applyFont="1" applyFill="1" applyBorder="1"/>
    <xf numFmtId="0" fontId="4" fillId="0" borderId="0" xfId="0" applyFont="1" applyBorder="1"/>
    <xf numFmtId="164" fontId="3" fillId="2" borderId="4" xfId="0" applyNumberFormat="1" applyFont="1" applyFill="1" applyBorder="1"/>
    <xf numFmtId="0" fontId="3" fillId="0" borderId="8" xfId="0" applyFont="1" applyBorder="1" applyAlignment="1">
      <alignment horizontal="center"/>
    </xf>
    <xf numFmtId="39" fontId="3" fillId="0" borderId="4" xfId="1" applyNumberFormat="1" applyFont="1" applyFill="1" applyBorder="1" applyAlignment="1">
      <alignment horizontal="center"/>
    </xf>
    <xf numFmtId="0" fontId="4" fillId="0" borderId="4" xfId="0" applyFont="1" applyBorder="1" applyAlignment="1">
      <alignment horizontal="right"/>
    </xf>
    <xf numFmtId="10" fontId="9" fillId="3" borderId="9" xfId="0" applyNumberFormat="1" applyFont="1" applyFill="1" applyBorder="1"/>
    <xf numFmtId="167" fontId="4" fillId="0" borderId="4" xfId="0" applyNumberFormat="1" applyFont="1" applyBorder="1"/>
    <xf numFmtId="164" fontId="4" fillId="0" borderId="0" xfId="1" applyFont="1" applyFill="1"/>
    <xf numFmtId="0" fontId="4" fillId="0" borderId="0" xfId="0" applyFont="1" applyBorder="1" applyAlignment="1">
      <alignment horizontal="right"/>
    </xf>
    <xf numFmtId="167" fontId="4" fillId="0" borderId="0" xfId="0" applyNumberFormat="1" applyFont="1" applyBorder="1"/>
    <xf numFmtId="9" fontId="4" fillId="0" borderId="0" xfId="0" applyNumberFormat="1" applyFont="1"/>
    <xf numFmtId="167" fontId="4" fillId="0" borderId="0" xfId="0" applyNumberFormat="1" applyFont="1"/>
    <xf numFmtId="164" fontId="4" fillId="0" borderId="0" xfId="0" applyNumberFormat="1" applyFont="1"/>
    <xf numFmtId="164" fontId="3" fillId="4" borderId="1" xfId="1" applyFont="1" applyFill="1" applyBorder="1"/>
    <xf numFmtId="0" fontId="3" fillId="0" borderId="0" xfId="0" applyFont="1"/>
    <xf numFmtId="0" fontId="3" fillId="5" borderId="4" xfId="0" applyFont="1" applyFill="1" applyBorder="1" applyAlignment="1">
      <alignment horizontal="center"/>
    </xf>
    <xf numFmtId="39" fontId="3" fillId="5" borderId="4" xfId="1" applyNumberFormat="1" applyFont="1" applyFill="1" applyBorder="1" applyAlignment="1">
      <alignment horizontal="center"/>
    </xf>
    <xf numFmtId="10" fontId="4" fillId="0" borderId="0" xfId="2" applyNumberFormat="1" applyFont="1" applyAlignment="1">
      <alignment horizontal="center"/>
    </xf>
    <xf numFmtId="164" fontId="4" fillId="0" borderId="0" xfId="1" applyFont="1" applyFill="1" applyBorder="1" applyAlignment="1">
      <alignment horizontal="right"/>
    </xf>
    <xf numFmtId="164" fontId="3" fillId="0" borderId="1" xfId="1" applyFont="1" applyFill="1" applyBorder="1" applyAlignment="1">
      <alignment horizontal="right"/>
    </xf>
    <xf numFmtId="164" fontId="3" fillId="0" borderId="1" xfId="1" applyFont="1" applyFill="1" applyBorder="1"/>
    <xf numFmtId="0" fontId="8" fillId="0" borderId="0" xfId="0" applyFont="1" applyFill="1" applyBorder="1" applyAlignment="1"/>
    <xf numFmtId="0" fontId="4" fillId="0" borderId="0" xfId="0" applyFont="1" applyFill="1" applyBorder="1"/>
    <xf numFmtId="39" fontId="7" fillId="0" borderId="0" xfId="0" applyNumberFormat="1" applyFont="1" applyFill="1" applyBorder="1"/>
    <xf numFmtId="0" fontId="4" fillId="0" borderId="0" xfId="0" applyFont="1" applyFill="1" applyBorder="1" applyAlignment="1"/>
    <xf numFmtId="165" fontId="10" fillId="0" borderId="0" xfId="3" applyNumberFormat="1" applyFont="1" applyAlignment="1">
      <alignment horizontal="left"/>
    </xf>
    <xf numFmtId="165" fontId="6" fillId="0" borderId="0" xfId="3" applyNumberFormat="1" applyFont="1" applyAlignment="1">
      <alignment horizontal="left"/>
    </xf>
    <xf numFmtId="0" fontId="4" fillId="0" borderId="0" xfId="3" applyFont="1"/>
    <xf numFmtId="0" fontId="12" fillId="0" borderId="0" xfId="3" applyFont="1" applyFill="1" applyBorder="1" applyAlignment="1">
      <alignment horizontal="center" vertical="center" wrapText="1"/>
    </xf>
    <xf numFmtId="0" fontId="10" fillId="0" borderId="0" xfId="3" applyFont="1" applyAlignment="1">
      <alignment horizontal="left"/>
    </xf>
    <xf numFmtId="168" fontId="13" fillId="0" borderId="0" xfId="3" applyNumberFormat="1" applyFont="1" applyAlignment="1">
      <alignment horizontal="left"/>
    </xf>
    <xf numFmtId="0" fontId="4" fillId="0" borderId="0" xfId="3" applyFont="1" applyAlignment="1">
      <alignment horizontal="left"/>
    </xf>
    <xf numFmtId="0" fontId="6" fillId="0" borderId="0" xfId="3" applyFont="1"/>
    <xf numFmtId="165" fontId="6" fillId="0" borderId="11" xfId="3" applyNumberFormat="1" applyFont="1" applyBorder="1" applyAlignment="1">
      <alignment horizontal="left"/>
    </xf>
    <xf numFmtId="165" fontId="14" fillId="0" borderId="11" xfId="3" applyNumberFormat="1" applyFont="1" applyBorder="1" applyAlignment="1">
      <alignment horizontal="left"/>
    </xf>
    <xf numFmtId="0" fontId="4" fillId="0" borderId="11" xfId="3" applyFont="1" applyBorder="1" applyAlignment="1">
      <alignment horizontal="left"/>
    </xf>
    <xf numFmtId="165" fontId="6" fillId="0" borderId="0" xfId="3" applyNumberFormat="1" applyFont="1" applyBorder="1" applyAlignment="1">
      <alignment horizontal="left"/>
    </xf>
    <xf numFmtId="0" fontId="4" fillId="0" borderId="12" xfId="3" applyFont="1" applyBorder="1" applyAlignment="1"/>
    <xf numFmtId="0" fontId="4" fillId="0" borderId="0" xfId="3" applyFont="1" applyBorder="1" applyAlignment="1"/>
    <xf numFmtId="0" fontId="5" fillId="7" borderId="0" xfId="3" applyFont="1" applyFill="1" applyAlignment="1">
      <alignment horizontal="center" vertical="center" wrapText="1"/>
    </xf>
    <xf numFmtId="0" fontId="5" fillId="7" borderId="4" xfId="3" applyFont="1" applyFill="1" applyBorder="1" applyAlignment="1">
      <alignment horizontal="center" vertical="center" wrapText="1"/>
    </xf>
    <xf numFmtId="0" fontId="5" fillId="8" borderId="4" xfId="3" applyFont="1" applyFill="1" applyBorder="1" applyAlignment="1">
      <alignment horizontal="center" vertical="center" wrapText="1"/>
    </xf>
    <xf numFmtId="169" fontId="15" fillId="6" borderId="4" xfId="3" applyNumberFormat="1" applyFont="1" applyFill="1" applyBorder="1" applyAlignment="1">
      <alignment horizontal="center" vertical="center" wrapText="1"/>
    </xf>
    <xf numFmtId="0" fontId="5" fillId="0" borderId="0" xfId="3" applyFont="1" applyAlignment="1">
      <alignment horizontal="center" vertical="center" wrapText="1"/>
    </xf>
    <xf numFmtId="0" fontId="16" fillId="0" borderId="0" xfId="3" applyFont="1"/>
    <xf numFmtId="4" fontId="16" fillId="0" borderId="0" xfId="3" applyNumberFormat="1" applyFont="1"/>
    <xf numFmtId="165" fontId="16" fillId="0" borderId="0" xfId="3" applyNumberFormat="1" applyFont="1" applyFill="1"/>
    <xf numFmtId="169" fontId="16" fillId="0" borderId="0" xfId="3" applyNumberFormat="1" applyFont="1"/>
    <xf numFmtId="0" fontId="16" fillId="0" borderId="0" xfId="3" applyFont="1" applyAlignment="1">
      <alignment horizontal="center" vertical="center"/>
    </xf>
    <xf numFmtId="0" fontId="16" fillId="0" borderId="0" xfId="3" applyFont="1" applyFill="1"/>
    <xf numFmtId="0" fontId="5" fillId="0" borderId="0" xfId="3" applyFont="1" applyFill="1"/>
    <xf numFmtId="170" fontId="16" fillId="0" borderId="0" xfId="3" applyNumberFormat="1" applyFont="1" applyFill="1" applyAlignment="1">
      <alignment horizontal="left"/>
    </xf>
    <xf numFmtId="168" fontId="17" fillId="9" borderId="4" xfId="3" applyNumberFormat="1" applyFont="1" applyFill="1" applyBorder="1" applyAlignment="1">
      <alignment horizontal="center"/>
    </xf>
    <xf numFmtId="171" fontId="16" fillId="0" borderId="0" xfId="2" applyNumberFormat="1" applyFont="1" applyFill="1" applyAlignment="1">
      <alignment horizontal="center"/>
    </xf>
    <xf numFmtId="164" fontId="18" fillId="9" borderId="0" xfId="1" applyNumberFormat="1" applyFont="1" applyFill="1" applyAlignment="1">
      <alignment horizontal="center"/>
    </xf>
    <xf numFmtId="164" fontId="19" fillId="0" borderId="0" xfId="1" applyFont="1" applyFill="1" applyAlignment="1">
      <alignment horizontal="center"/>
    </xf>
    <xf numFmtId="164" fontId="16" fillId="0" borderId="0" xfId="1" applyFont="1" applyFill="1" applyAlignment="1">
      <alignment horizontal="center"/>
    </xf>
    <xf numFmtId="10" fontId="18" fillId="9" borderId="0" xfId="3" applyNumberFormat="1" applyFont="1" applyFill="1" applyAlignment="1">
      <alignment horizontal="center"/>
    </xf>
    <xf numFmtId="164" fontId="16" fillId="0" borderId="0" xfId="1" applyFont="1" applyFill="1"/>
    <xf numFmtId="164" fontId="16" fillId="9" borderId="0" xfId="1" applyFont="1" applyFill="1"/>
    <xf numFmtId="164" fontId="16" fillId="0" borderId="0" xfId="3" applyNumberFormat="1" applyFont="1" applyFill="1"/>
    <xf numFmtId="172" fontId="17" fillId="0" borderId="0" xfId="3" applyNumberFormat="1" applyFont="1" applyFill="1"/>
    <xf numFmtId="173" fontId="20" fillId="6" borderId="0" xfId="3" applyNumberFormat="1" applyFont="1" applyFill="1"/>
    <xf numFmtId="39" fontId="21" fillId="0" borderId="0" xfId="3" applyNumberFormat="1" applyFont="1" applyFill="1" applyBorder="1" applyAlignment="1">
      <alignment horizontal="center" wrapText="1"/>
    </xf>
    <xf numFmtId="4" fontId="21" fillId="0" borderId="0" xfId="1" applyNumberFormat="1" applyFont="1" applyFill="1" applyBorder="1" applyAlignment="1">
      <alignment horizontal="center"/>
    </xf>
    <xf numFmtId="164" fontId="17" fillId="10" borderId="0" xfId="1" applyFont="1" applyFill="1"/>
    <xf numFmtId="168" fontId="18" fillId="0" borderId="0" xfId="3" applyNumberFormat="1" applyFont="1" applyFill="1" applyAlignment="1">
      <alignment horizontal="center"/>
    </xf>
    <xf numFmtId="164" fontId="18" fillId="0" borderId="0" xfId="1" applyNumberFormat="1" applyFont="1" applyFill="1" applyAlignment="1">
      <alignment horizontal="center"/>
    </xf>
    <xf numFmtId="10" fontId="18" fillId="0" borderId="0" xfId="3" applyNumberFormat="1" applyFont="1" applyFill="1" applyAlignment="1">
      <alignment horizontal="center"/>
    </xf>
    <xf numFmtId="164" fontId="17" fillId="0" borderId="0" xfId="1" applyFont="1" applyFill="1"/>
    <xf numFmtId="173" fontId="20" fillId="0" borderId="0" xfId="3" applyNumberFormat="1" applyFont="1" applyFill="1"/>
    <xf numFmtId="0" fontId="16" fillId="11" borderId="0" xfId="3" applyFont="1" applyFill="1"/>
    <xf numFmtId="170" fontId="18" fillId="11" borderId="0" xfId="3" applyNumberFormat="1" applyFont="1" applyFill="1" applyAlignment="1">
      <alignment horizontal="center"/>
    </xf>
    <xf numFmtId="168" fontId="18" fillId="11" borderId="0" xfId="3" applyNumberFormat="1" applyFont="1" applyFill="1" applyAlignment="1">
      <alignment horizontal="center"/>
    </xf>
    <xf numFmtId="164" fontId="18" fillId="11" borderId="0" xfId="1" applyFont="1" applyFill="1" applyAlignment="1">
      <alignment horizontal="center"/>
    </xf>
    <xf numFmtId="164" fontId="16" fillId="11" borderId="0" xfId="1" applyFont="1" applyFill="1" applyAlignment="1">
      <alignment horizontal="center"/>
    </xf>
    <xf numFmtId="169" fontId="16" fillId="11" borderId="0" xfId="1" applyNumberFormat="1" applyFont="1" applyFill="1" applyAlignment="1">
      <alignment horizontal="center"/>
    </xf>
    <xf numFmtId="164" fontId="16" fillId="11" borderId="0" xfId="1" applyFont="1" applyFill="1"/>
    <xf numFmtId="0" fontId="16" fillId="11" borderId="11" xfId="3" applyFont="1" applyFill="1" applyBorder="1"/>
    <xf numFmtId="0" fontId="16" fillId="11" borderId="0" xfId="3" applyFont="1" applyFill="1" applyBorder="1"/>
    <xf numFmtId="170" fontId="5" fillId="12" borderId="4" xfId="3" applyNumberFormat="1" applyFont="1" applyFill="1" applyBorder="1" applyAlignment="1">
      <alignment horizontal="center"/>
    </xf>
    <xf numFmtId="174" fontId="23" fillId="13" borderId="1" xfId="1" applyNumberFormat="1" applyFont="1" applyFill="1" applyBorder="1" applyAlignment="1">
      <alignment horizontal="center" wrapText="1"/>
    </xf>
    <xf numFmtId="170" fontId="16" fillId="0" borderId="0" xfId="3" applyNumberFormat="1" applyFont="1" applyAlignment="1">
      <alignment horizontal="center"/>
    </xf>
    <xf numFmtId="164" fontId="5" fillId="0" borderId="1" xfId="1" applyFont="1" applyBorder="1" applyAlignment="1">
      <alignment horizontal="center"/>
    </xf>
    <xf numFmtId="164" fontId="5" fillId="0" borderId="1" xfId="3" applyNumberFormat="1" applyFont="1" applyBorder="1"/>
    <xf numFmtId="170" fontId="5" fillId="0" borderId="0" xfId="3" applyNumberFormat="1" applyFont="1" applyBorder="1" applyAlignment="1">
      <alignment horizontal="center"/>
    </xf>
    <xf numFmtId="4" fontId="5" fillId="0" borderId="0" xfId="3" applyNumberFormat="1" applyFont="1" applyBorder="1" applyAlignment="1">
      <alignment horizontal="center"/>
    </xf>
    <xf numFmtId="164" fontId="16" fillId="0" borderId="0" xfId="1" applyFont="1" applyAlignment="1">
      <alignment horizontal="center"/>
    </xf>
    <xf numFmtId="164" fontId="24" fillId="14" borderId="13" xfId="1" applyFont="1" applyFill="1" applyBorder="1" applyAlignment="1">
      <alignment horizontal="right"/>
    </xf>
    <xf numFmtId="164" fontId="24" fillId="14" borderId="14" xfId="1" applyNumberFormat="1" applyFont="1" applyFill="1" applyBorder="1" applyAlignment="1">
      <alignment horizontal="center"/>
    </xf>
    <xf numFmtId="164" fontId="25" fillId="9" borderId="0" xfId="1" applyFont="1" applyFill="1" applyAlignment="1">
      <alignment horizontal="center"/>
    </xf>
    <xf numFmtId="165" fontId="16" fillId="0" borderId="0" xfId="3" applyNumberFormat="1" applyFont="1"/>
    <xf numFmtId="164" fontId="5" fillId="0" borderId="0" xfId="3" applyNumberFormat="1" applyFont="1" applyBorder="1" applyAlignment="1">
      <alignment horizontal="right"/>
    </xf>
    <xf numFmtId="164" fontId="17" fillId="9" borderId="0" xfId="3" applyNumberFormat="1" applyFont="1" applyFill="1" applyBorder="1"/>
    <xf numFmtId="164" fontId="16" fillId="0" borderId="0" xfId="1" applyFont="1"/>
    <xf numFmtId="164" fontId="24" fillId="0" borderId="0" xfId="1" applyFont="1" applyAlignment="1">
      <alignment horizontal="center"/>
    </xf>
    <xf numFmtId="164" fontId="16" fillId="0" borderId="0" xfId="3" applyNumberFormat="1" applyFont="1"/>
    <xf numFmtId="0" fontId="5" fillId="0" borderId="9" xfId="3" applyFont="1" applyBorder="1" applyAlignment="1">
      <alignment horizontal="center"/>
    </xf>
    <xf numFmtId="165" fontId="26" fillId="14" borderId="15" xfId="3" applyNumberFormat="1" applyFont="1" applyFill="1" applyBorder="1" applyAlignment="1">
      <alignment horizontal="center"/>
    </xf>
    <xf numFmtId="170" fontId="26" fillId="0" borderId="0" xfId="3" applyNumberFormat="1" applyFont="1" applyAlignment="1">
      <alignment horizontal="left"/>
    </xf>
    <xf numFmtId="2" fontId="16" fillId="0" borderId="0" xfId="3" applyNumberFormat="1" applyFont="1" applyAlignment="1">
      <alignment horizontal="center"/>
    </xf>
    <xf numFmtId="175" fontId="16" fillId="0" borderId="0" xfId="3" applyNumberFormat="1" applyFont="1" applyFill="1"/>
    <xf numFmtId="164" fontId="16" fillId="0" borderId="0" xfId="4" applyFont="1" applyFill="1"/>
    <xf numFmtId="0" fontId="27" fillId="0" borderId="0" xfId="5" applyFont="1"/>
    <xf numFmtId="0" fontId="1" fillId="0" borderId="0" xfId="5" applyFont="1"/>
    <xf numFmtId="0" fontId="28" fillId="0" borderId="0" xfId="5" applyFont="1"/>
    <xf numFmtId="43" fontId="16" fillId="0" borderId="0" xfId="3" applyNumberFormat="1" applyFont="1"/>
    <xf numFmtId="164" fontId="5" fillId="0" borderId="10" xfId="1" applyFont="1" applyBorder="1" applyAlignment="1">
      <alignment horizontal="center"/>
    </xf>
    <xf numFmtId="164" fontId="16" fillId="0" borderId="0" xfId="1" quotePrefix="1" applyFont="1" applyAlignment="1">
      <alignment horizontal="center"/>
    </xf>
    <xf numFmtId="164" fontId="16" fillId="0" borderId="18" xfId="1" applyFont="1" applyBorder="1" applyAlignment="1">
      <alignment horizontal="center"/>
    </xf>
    <xf numFmtId="176" fontId="16" fillId="0" borderId="0" xfId="3" applyNumberFormat="1" applyFont="1"/>
    <xf numFmtId="39" fontId="31" fillId="15" borderId="16" xfId="3" applyNumberFormat="1" applyFont="1" applyFill="1" applyBorder="1" applyAlignment="1">
      <alignment horizontal="center" vertical="center" wrapText="1"/>
    </xf>
    <xf numFmtId="39" fontId="31" fillId="15" borderId="17" xfId="3" applyNumberFormat="1" applyFont="1" applyFill="1" applyBorder="1" applyAlignment="1">
      <alignment horizontal="center" vertical="center" wrapText="1"/>
    </xf>
    <xf numFmtId="0" fontId="31" fillId="15" borderId="21" xfId="5" applyFont="1" applyFill="1" applyBorder="1" applyAlignment="1">
      <alignment horizontal="center"/>
    </xf>
    <xf numFmtId="0" fontId="32" fillId="15" borderId="22" xfId="5" applyFont="1" applyFill="1" applyBorder="1" applyAlignment="1">
      <alignment horizontal="center"/>
    </xf>
    <xf numFmtId="177" fontId="16" fillId="0" borderId="0" xfId="3" applyNumberFormat="1" applyFont="1"/>
    <xf numFmtId="178" fontId="16" fillId="0" borderId="0" xfId="1" applyNumberFormat="1" applyFont="1"/>
    <xf numFmtId="39" fontId="33" fillId="15" borderId="21" xfId="3" applyNumberFormat="1" applyFont="1" applyFill="1" applyBorder="1" applyAlignment="1">
      <alignment horizontal="center" vertical="center" wrapText="1"/>
    </xf>
    <xf numFmtId="39" fontId="31" fillId="15" borderId="22" xfId="3" applyNumberFormat="1" applyFont="1" applyFill="1" applyBorder="1" applyAlignment="1">
      <alignment horizontal="center" vertical="center" wrapText="1"/>
    </xf>
    <xf numFmtId="16" fontId="31" fillId="15" borderId="23" xfId="3" applyNumberFormat="1" applyFont="1" applyFill="1" applyBorder="1" applyAlignment="1">
      <alignment horizontal="center" vertical="center" wrapText="1"/>
    </xf>
    <xf numFmtId="39" fontId="31" fillId="15" borderId="20" xfId="3" applyNumberFormat="1" applyFont="1" applyFill="1" applyBorder="1" applyAlignment="1">
      <alignment horizontal="center" vertical="center" wrapText="1"/>
    </xf>
    <xf numFmtId="16" fontId="31" fillId="15" borderId="24" xfId="3" applyNumberFormat="1" applyFont="1" applyFill="1" applyBorder="1" applyAlignment="1">
      <alignment horizontal="center" vertical="center" wrapText="1"/>
    </xf>
    <xf numFmtId="170" fontId="16" fillId="0" borderId="0" xfId="3" applyNumberFormat="1" applyFont="1" applyAlignment="1">
      <alignment horizontal="left"/>
    </xf>
    <xf numFmtId="179" fontId="16" fillId="0" borderId="0" xfId="1" applyNumberFormat="1" applyFont="1" applyAlignment="1">
      <alignment horizontal="center"/>
    </xf>
    <xf numFmtId="16" fontId="31" fillId="15" borderId="25" xfId="3" applyNumberFormat="1" applyFont="1" applyFill="1" applyBorder="1" applyAlignment="1">
      <alignment horizontal="center" vertical="center" wrapText="1"/>
    </xf>
    <xf numFmtId="39" fontId="31" fillId="15" borderId="14" xfId="3" applyNumberFormat="1" applyFont="1" applyFill="1" applyBorder="1" applyAlignment="1">
      <alignment horizontal="center" vertical="center" wrapText="1"/>
    </xf>
    <xf numFmtId="180" fontId="16" fillId="0" borderId="0" xfId="3" applyNumberFormat="1" applyFont="1"/>
    <xf numFmtId="181" fontId="16" fillId="0" borderId="0" xfId="3" applyNumberFormat="1" applyFont="1"/>
    <xf numFmtId="182" fontId="16" fillId="7" borderId="4" xfId="3" applyNumberFormat="1" applyFont="1" applyFill="1" applyBorder="1" applyAlignment="1">
      <alignment horizontal="right"/>
    </xf>
    <xf numFmtId="0" fontId="34" fillId="10" borderId="8" xfId="3" applyFont="1" applyFill="1" applyBorder="1" applyAlignment="1">
      <alignment horizontal="center"/>
    </xf>
    <xf numFmtId="39" fontId="16" fillId="7" borderId="10" xfId="3" applyNumberFormat="1" applyFont="1" applyFill="1" applyBorder="1"/>
    <xf numFmtId="183" fontId="24" fillId="16" borderId="26" xfId="3" applyNumberFormat="1" applyFont="1" applyFill="1" applyBorder="1" applyAlignment="1">
      <alignment horizontal="center" vertical="center" wrapText="1"/>
    </xf>
    <xf numFmtId="165" fontId="5" fillId="7" borderId="10" xfId="3" applyNumberFormat="1" applyFont="1" applyFill="1" applyBorder="1" applyAlignment="1">
      <alignment horizontal="right"/>
    </xf>
    <xf numFmtId="164" fontId="35" fillId="11" borderId="28" xfId="1" applyFont="1" applyFill="1" applyBorder="1" applyAlignment="1">
      <alignment horizontal="center" vertical="center" wrapText="1"/>
    </xf>
    <xf numFmtId="0" fontId="16" fillId="0" borderId="0" xfId="3" applyFont="1" applyFill="1" applyBorder="1" applyAlignment="1">
      <alignment horizontal="left"/>
    </xf>
    <xf numFmtId="184" fontId="5" fillId="0" borderId="0" xfId="3" applyNumberFormat="1" applyFont="1" applyFill="1" applyAlignment="1">
      <alignment horizontal="right"/>
    </xf>
    <xf numFmtId="183" fontId="36" fillId="7" borderId="4" xfId="3" applyNumberFormat="1" applyFont="1" applyFill="1" applyBorder="1" applyAlignment="1">
      <alignment horizontal="center" vertical="center" wrapText="1"/>
    </xf>
    <xf numFmtId="183" fontId="36" fillId="7" borderId="9" xfId="3" applyNumberFormat="1" applyFont="1" applyFill="1" applyBorder="1" applyAlignment="1">
      <alignment horizontal="center" vertical="center" wrapText="1"/>
    </xf>
    <xf numFmtId="183" fontId="24" fillId="16" borderId="29" xfId="3" applyNumberFormat="1" applyFont="1" applyFill="1" applyBorder="1" applyAlignment="1">
      <alignment horizontal="center" vertical="center" wrapText="1"/>
    </xf>
    <xf numFmtId="183" fontId="36" fillId="7" borderId="15" xfId="3" applyNumberFormat="1" applyFont="1" applyFill="1" applyBorder="1" applyAlignment="1">
      <alignment horizontal="center" vertical="center" wrapText="1"/>
    </xf>
    <xf numFmtId="0" fontId="5" fillId="17" borderId="4" xfId="3" applyFont="1" applyFill="1" applyBorder="1" applyAlignment="1">
      <alignment horizontal="center" vertical="center" wrapText="1"/>
    </xf>
    <xf numFmtId="170" fontId="5" fillId="18" borderId="4" xfId="3" applyNumberFormat="1" applyFont="1" applyFill="1" applyBorder="1" applyAlignment="1">
      <alignment horizontal="center" vertical="center" wrapText="1"/>
    </xf>
    <xf numFmtId="170" fontId="5" fillId="0" borderId="0" xfId="3" applyNumberFormat="1" applyFont="1" applyFill="1" applyBorder="1" applyAlignment="1">
      <alignment horizontal="center" vertical="center" wrapText="1"/>
    </xf>
    <xf numFmtId="183" fontId="36" fillId="7" borderId="28" xfId="3" applyNumberFormat="1" applyFont="1" applyFill="1" applyBorder="1" applyAlignment="1">
      <alignment horizontal="center" vertical="center" wrapText="1"/>
    </xf>
    <xf numFmtId="183" fontId="36" fillId="7" borderId="0" xfId="3" applyNumberFormat="1" applyFont="1" applyFill="1" applyBorder="1" applyAlignment="1">
      <alignment horizontal="center" vertical="center" wrapText="1"/>
    </xf>
    <xf numFmtId="185" fontId="5" fillId="7" borderId="0" xfId="3" applyNumberFormat="1" applyFont="1" applyFill="1" applyBorder="1" applyAlignment="1">
      <alignment horizontal="right"/>
    </xf>
    <xf numFmtId="186" fontId="5" fillId="6" borderId="30" xfId="2" applyNumberFormat="1" applyFont="1" applyFill="1" applyBorder="1" applyAlignment="1">
      <alignment horizontal="right"/>
    </xf>
    <xf numFmtId="186" fontId="5" fillId="0" borderId="0" xfId="2" applyNumberFormat="1" applyFont="1" applyFill="1" applyBorder="1" applyAlignment="1">
      <alignment horizontal="right"/>
    </xf>
    <xf numFmtId="165" fontId="37" fillId="7" borderId="28" xfId="3" applyNumberFormat="1" applyFont="1" applyFill="1" applyBorder="1" applyAlignment="1">
      <alignment horizontal="right"/>
    </xf>
    <xf numFmtId="165" fontId="37" fillId="7" borderId="0" xfId="3" applyNumberFormat="1" applyFont="1" applyFill="1" applyBorder="1" applyAlignment="1">
      <alignment horizontal="center"/>
    </xf>
    <xf numFmtId="165" fontId="37" fillId="7" borderId="0" xfId="4" applyNumberFormat="1" applyFont="1" applyFill="1" applyBorder="1" applyAlignment="1">
      <alignment horizontal="center"/>
    </xf>
    <xf numFmtId="164" fontId="16" fillId="7" borderId="0" xfId="4" applyFont="1" applyFill="1" applyBorder="1"/>
    <xf numFmtId="0" fontId="5" fillId="7" borderId="0" xfId="3" applyFont="1" applyFill="1" applyBorder="1" applyAlignment="1">
      <alignment horizontal="center" wrapText="1"/>
    </xf>
    <xf numFmtId="170" fontId="5" fillId="19" borderId="0" xfId="3" applyNumberFormat="1" applyFont="1" applyFill="1" applyBorder="1" applyAlignment="1">
      <alignment horizontal="center" wrapText="1"/>
    </xf>
    <xf numFmtId="170" fontId="5" fillId="19" borderId="5" xfId="3" applyNumberFormat="1" applyFont="1" applyFill="1" applyBorder="1" applyAlignment="1">
      <alignment horizontal="center" wrapText="1"/>
    </xf>
    <xf numFmtId="170" fontId="5" fillId="0" borderId="0" xfId="3" applyNumberFormat="1" applyFont="1" applyFill="1" applyBorder="1" applyAlignment="1">
      <alignment horizontal="center" wrapText="1"/>
    </xf>
    <xf numFmtId="184" fontId="16" fillId="19" borderId="4" xfId="3" applyNumberFormat="1" applyFont="1" applyFill="1" applyBorder="1" applyAlignment="1">
      <alignment horizontal="center"/>
    </xf>
    <xf numFmtId="182" fontId="18" fillId="9" borderId="4" xfId="3" applyNumberFormat="1" applyFont="1" applyFill="1" applyBorder="1" applyAlignment="1">
      <alignment horizontal="center"/>
    </xf>
    <xf numFmtId="182" fontId="16" fillId="19" borderId="4" xfId="3" applyNumberFormat="1" applyFont="1" applyFill="1" applyBorder="1" applyAlignment="1">
      <alignment horizontal="center"/>
    </xf>
    <xf numFmtId="167" fontId="18" fillId="9" borderId="4" xfId="6" applyNumberFormat="1" applyFont="1" applyFill="1" applyBorder="1" applyAlignment="1">
      <alignment horizontal="center"/>
    </xf>
    <xf numFmtId="167" fontId="16" fillId="19" borderId="4" xfId="2" applyNumberFormat="1" applyFont="1" applyFill="1" applyBorder="1"/>
    <xf numFmtId="171" fontId="16" fillId="17" borderId="4" xfId="6" applyNumberFormat="1" applyFont="1" applyFill="1" applyBorder="1"/>
    <xf numFmtId="187" fontId="16" fillId="19" borderId="4" xfId="4" applyNumberFormat="1" applyFont="1" applyFill="1" applyBorder="1"/>
    <xf numFmtId="187" fontId="16" fillId="0" borderId="0" xfId="4" applyNumberFormat="1" applyFont="1" applyFill="1" applyBorder="1"/>
    <xf numFmtId="182" fontId="19" fillId="19" borderId="4" xfId="3" applyNumberFormat="1" applyFont="1" applyFill="1" applyBorder="1" applyAlignment="1">
      <alignment horizontal="center" vertical="center"/>
    </xf>
    <xf numFmtId="167" fontId="19" fillId="19" borderId="4" xfId="6" applyNumberFormat="1" applyFont="1" applyFill="1" applyBorder="1" applyAlignment="1">
      <alignment horizontal="center"/>
    </xf>
    <xf numFmtId="164" fontId="16" fillId="0" borderId="0" xfId="4" applyNumberFormat="1" applyFont="1" applyFill="1"/>
    <xf numFmtId="164" fontId="38" fillId="0" borderId="0" xfId="4" applyNumberFormat="1" applyFont="1" applyFill="1"/>
    <xf numFmtId="184" fontId="16" fillId="11" borderId="28" xfId="3" applyNumberFormat="1" applyFont="1" applyFill="1" applyBorder="1" applyAlignment="1">
      <alignment horizontal="center"/>
    </xf>
    <xf numFmtId="182" fontId="16" fillId="11" borderId="0" xfId="3" applyNumberFormat="1" applyFont="1" applyFill="1" applyBorder="1" applyAlignment="1">
      <alignment horizontal="center"/>
    </xf>
    <xf numFmtId="167" fontId="16" fillId="11" borderId="0" xfId="2" applyNumberFormat="1" applyFont="1" applyFill="1" applyBorder="1"/>
    <xf numFmtId="171" fontId="16" fillId="11" borderId="0" xfId="6" applyNumberFormat="1" applyFont="1" applyFill="1" applyBorder="1"/>
    <xf numFmtId="187" fontId="16" fillId="11" borderId="0" xfId="4" applyNumberFormat="1" applyFont="1" applyFill="1" applyBorder="1"/>
    <xf numFmtId="184" fontId="39" fillId="20" borderId="28" xfId="3" applyNumberFormat="1" applyFont="1" applyFill="1" applyBorder="1" applyAlignment="1">
      <alignment vertical="center" wrapText="1"/>
    </xf>
    <xf numFmtId="184" fontId="39" fillId="20" borderId="0" xfId="3" applyNumberFormat="1" applyFont="1" applyFill="1" applyBorder="1" applyAlignment="1">
      <alignment vertical="center" wrapText="1"/>
    </xf>
    <xf numFmtId="181" fontId="16" fillId="0" borderId="0" xfId="4" applyNumberFormat="1" applyFont="1" applyFill="1" applyBorder="1"/>
    <xf numFmtId="0" fontId="40" fillId="11" borderId="6" xfId="3" applyFont="1" applyFill="1" applyBorder="1" applyAlignment="1"/>
    <xf numFmtId="0" fontId="40" fillId="11" borderId="11" xfId="3" applyFont="1" applyFill="1" applyBorder="1" applyAlignment="1"/>
    <xf numFmtId="164" fontId="16" fillId="0" borderId="0" xfId="4" applyFont="1" applyFill="1" applyBorder="1"/>
    <xf numFmtId="188" fontId="16" fillId="0" borderId="0" xfId="4" applyNumberFormat="1" applyFont="1" applyFill="1" applyBorder="1"/>
    <xf numFmtId="0" fontId="16" fillId="0" borderId="0" xfId="3" applyFont="1" applyFill="1" applyBorder="1"/>
    <xf numFmtId="168" fontId="18" fillId="0" borderId="0" xfId="3" applyNumberFormat="1" applyFont="1" applyFill="1" applyBorder="1" applyAlignment="1">
      <alignment horizontal="center"/>
    </xf>
    <xf numFmtId="39" fontId="16" fillId="0" borderId="0" xfId="3" applyNumberFormat="1" applyFont="1" applyFill="1"/>
    <xf numFmtId="0" fontId="41" fillId="21" borderId="0" xfId="3" applyFont="1" applyFill="1"/>
    <xf numFmtId="168" fontId="41" fillId="21" borderId="0" xfId="3" applyNumberFormat="1" applyFont="1" applyFill="1" applyBorder="1" applyAlignment="1">
      <alignment horizontal="center"/>
    </xf>
    <xf numFmtId="0" fontId="41" fillId="21" borderId="0" xfId="3" applyFont="1" applyFill="1" applyBorder="1"/>
    <xf numFmtId="164" fontId="41" fillId="21" borderId="0" xfId="4" applyFont="1" applyFill="1"/>
    <xf numFmtId="164" fontId="41" fillId="21" borderId="0" xfId="1" applyFont="1" applyFill="1" applyAlignment="1">
      <alignment horizontal="center"/>
    </xf>
    <xf numFmtId="39" fontId="41" fillId="21" borderId="0" xfId="3" applyNumberFormat="1" applyFont="1" applyFill="1" applyAlignment="1">
      <alignment vertical="top"/>
    </xf>
    <xf numFmtId="39" fontId="41" fillId="21" borderId="0" xfId="3" applyNumberFormat="1" applyFont="1" applyFill="1"/>
    <xf numFmtId="39" fontId="5" fillId="7" borderId="9" xfId="3" applyNumberFormat="1" applyFont="1" applyFill="1" applyBorder="1"/>
    <xf numFmtId="39" fontId="16" fillId="7" borderId="27" xfId="3" applyNumberFormat="1" applyFont="1" applyFill="1" applyBorder="1"/>
    <xf numFmtId="39" fontId="16" fillId="7" borderId="15" xfId="3" applyNumberFormat="1" applyFont="1" applyFill="1" applyBorder="1"/>
    <xf numFmtId="189" fontId="16" fillId="0" borderId="0" xfId="1" applyNumberFormat="1" applyFont="1" applyFill="1" applyBorder="1" applyAlignment="1">
      <alignment horizontal="center"/>
    </xf>
    <xf numFmtId="190" fontId="16" fillId="0" borderId="0" xfId="2" applyNumberFormat="1" applyFont="1" applyBorder="1" applyAlignment="1">
      <alignment horizontal="center"/>
    </xf>
    <xf numFmtId="39" fontId="5" fillId="7" borderId="4" xfId="3" applyNumberFormat="1" applyFont="1" applyFill="1" applyBorder="1" applyAlignment="1">
      <alignment horizontal="center" wrapText="1"/>
    </xf>
    <xf numFmtId="39" fontId="16" fillId="0" borderId="2" xfId="3" applyNumberFormat="1" applyFont="1" applyFill="1" applyBorder="1"/>
    <xf numFmtId="37" fontId="5" fillId="0" borderId="10" xfId="3" quotePrefix="1" applyNumberFormat="1" applyFont="1" applyFill="1" applyBorder="1" applyAlignment="1">
      <alignment horizontal="center"/>
    </xf>
    <xf numFmtId="39" fontId="16" fillId="0" borderId="10" xfId="3" applyNumberFormat="1" applyFont="1" applyFill="1" applyBorder="1"/>
    <xf numFmtId="39" fontId="16" fillId="0" borderId="3" xfId="3" applyNumberFormat="1" applyFont="1" applyFill="1" applyBorder="1"/>
    <xf numFmtId="39" fontId="16" fillId="0" borderId="0" xfId="3" applyNumberFormat="1" applyFont="1" applyFill="1" applyBorder="1"/>
    <xf numFmtId="39" fontId="16" fillId="0" borderId="28" xfId="3" applyNumberFormat="1" applyFont="1" applyFill="1" applyBorder="1"/>
    <xf numFmtId="164" fontId="16" fillId="0" borderId="0" xfId="1" applyFont="1" applyFill="1" applyBorder="1" applyAlignment="1">
      <alignment horizontal="center"/>
    </xf>
    <xf numFmtId="164" fontId="16" fillId="0" borderId="5" xfId="1" applyFont="1" applyFill="1" applyBorder="1"/>
    <xf numFmtId="165" fontId="16" fillId="0" borderId="0" xfId="1" applyNumberFormat="1" applyFont="1" applyFill="1" applyBorder="1"/>
    <xf numFmtId="4" fontId="16" fillId="0" borderId="0" xfId="1" applyNumberFormat="1" applyFont="1" applyFill="1" applyBorder="1" applyAlignment="1">
      <alignment horizontal="center"/>
    </xf>
    <xf numFmtId="170" fontId="16" fillId="0" borderId="6" xfId="3" applyNumberFormat="1" applyFont="1" applyFill="1" applyBorder="1"/>
    <xf numFmtId="164" fontId="16" fillId="0" borderId="11" xfId="1" applyFont="1" applyFill="1" applyBorder="1" applyAlignment="1">
      <alignment horizontal="center"/>
    </xf>
    <xf numFmtId="164" fontId="16" fillId="0" borderId="7" xfId="1" applyFont="1" applyFill="1" applyBorder="1"/>
    <xf numFmtId="164" fontId="16" fillId="0" borderId="0" xfId="1" applyFont="1" applyFill="1" applyBorder="1"/>
    <xf numFmtId="1" fontId="16" fillId="0" borderId="0" xfId="3" applyNumberFormat="1" applyFont="1" applyFill="1" applyBorder="1" applyAlignment="1">
      <alignment horizontal="center"/>
    </xf>
    <xf numFmtId="190" fontId="18" fillId="0" borderId="0" xfId="2" applyNumberFormat="1" applyFont="1" applyFill="1" applyBorder="1" applyAlignment="1">
      <alignment horizontal="center"/>
    </xf>
    <xf numFmtId="4" fontId="16" fillId="0" borderId="0" xfId="3" applyNumberFormat="1" applyFont="1" applyFill="1" applyBorder="1" applyAlignment="1">
      <alignment horizontal="justify" vertical="top"/>
    </xf>
    <xf numFmtId="165" fontId="16" fillId="0" borderId="0" xfId="3" applyNumberFormat="1" applyFont="1" applyFill="1" applyBorder="1" applyAlignment="1">
      <alignment horizontal="justify" vertical="top" wrapText="1"/>
    </xf>
    <xf numFmtId="189" fontId="16" fillId="0" borderId="0" xfId="3" applyNumberFormat="1" applyFont="1"/>
    <xf numFmtId="164" fontId="16" fillId="0" borderId="0" xfId="1" applyFont="1" applyFill="1" applyBorder="1" applyAlignment="1">
      <alignment horizontal="justify" vertical="top" wrapText="1"/>
    </xf>
    <xf numFmtId="0" fontId="16" fillId="0" borderId="0" xfId="3" applyFont="1" applyFill="1" applyBorder="1" applyAlignment="1">
      <alignment horizontal="justify" vertical="top"/>
    </xf>
    <xf numFmtId="0" fontId="16" fillId="0" borderId="0" xfId="3" applyFont="1" applyFill="1" applyBorder="1" applyAlignment="1">
      <alignment horizontal="justify" vertical="top" wrapText="1"/>
    </xf>
    <xf numFmtId="39" fontId="4" fillId="0" borderId="0" xfId="3" applyNumberFormat="1" applyFont="1"/>
    <xf numFmtId="189" fontId="4" fillId="0" borderId="0" xfId="1" applyNumberFormat="1" applyFont="1"/>
    <xf numFmtId="39" fontId="6" fillId="0" borderId="0" xfId="3" applyNumberFormat="1" applyFont="1" applyFill="1" applyBorder="1"/>
    <xf numFmtId="39" fontId="6" fillId="0" borderId="0" xfId="3" applyNumberFormat="1" applyFont="1"/>
    <xf numFmtId="189" fontId="42" fillId="0" borderId="0" xfId="3" applyNumberFormat="1" applyFont="1"/>
    <xf numFmtId="39" fontId="13" fillId="22" borderId="34" xfId="3" applyNumberFormat="1" applyFont="1" applyFill="1" applyBorder="1" applyAlignment="1"/>
    <xf numFmtId="39" fontId="13" fillId="22" borderId="17" xfId="3" applyNumberFormat="1" applyFont="1" applyFill="1" applyBorder="1" applyAlignment="1"/>
    <xf numFmtId="39" fontId="43" fillId="22" borderId="0" xfId="3" applyNumberFormat="1" applyFont="1" applyFill="1" applyBorder="1" applyAlignment="1"/>
    <xf numFmtId="39" fontId="43" fillId="22" borderId="20" xfId="3" applyNumberFormat="1" applyFont="1" applyFill="1" applyBorder="1" applyAlignment="1"/>
    <xf numFmtId="39" fontId="13" fillId="22" borderId="0" xfId="3" applyNumberFormat="1" applyFont="1" applyFill="1" applyBorder="1" applyAlignment="1"/>
    <xf numFmtId="39" fontId="13" fillId="22" borderId="20" xfId="3" applyNumberFormat="1" applyFont="1" applyFill="1" applyBorder="1" applyAlignment="1"/>
    <xf numFmtId="39" fontId="4" fillId="22" borderId="12" xfId="3" applyNumberFormat="1" applyFont="1" applyFill="1" applyBorder="1" applyAlignment="1"/>
    <xf numFmtId="39" fontId="4" fillId="22" borderId="14" xfId="3" applyNumberFormat="1" applyFont="1" applyFill="1" applyBorder="1" applyAlignment="1"/>
    <xf numFmtId="39" fontId="4" fillId="0" borderId="0" xfId="3" applyNumberFormat="1" applyFont="1" applyFill="1"/>
    <xf numFmtId="0" fontId="8" fillId="3" borderId="16" xfId="3" applyFont="1" applyFill="1" applyBorder="1" applyAlignment="1"/>
    <xf numFmtId="0" fontId="8" fillId="3" borderId="34" xfId="3" applyFont="1" applyFill="1" applyBorder="1" applyAlignment="1"/>
    <xf numFmtId="39" fontId="6" fillId="3" borderId="34" xfId="3" applyNumberFormat="1" applyFont="1" applyFill="1" applyBorder="1" applyAlignment="1"/>
    <xf numFmtId="39" fontId="6" fillId="0" borderId="18" xfId="3" applyNumberFormat="1" applyFont="1" applyBorder="1"/>
    <xf numFmtId="39" fontId="44" fillId="6" borderId="16" xfId="3" applyNumberFormat="1" applyFont="1" applyFill="1" applyBorder="1"/>
    <xf numFmtId="39" fontId="44" fillId="6" borderId="31" xfId="3" applyNumberFormat="1" applyFont="1" applyFill="1" applyBorder="1"/>
    <xf numFmtId="39" fontId="4" fillId="6" borderId="17" xfId="3" applyNumberFormat="1" applyFont="1" applyFill="1" applyBorder="1"/>
    <xf numFmtId="0" fontId="1" fillId="0" borderId="0" xfId="0" applyFont="1"/>
    <xf numFmtId="165" fontId="2" fillId="0" borderId="0" xfId="0" applyNumberFormat="1" applyFont="1" applyAlignment="1">
      <alignment horizontal="left"/>
    </xf>
    <xf numFmtId="164" fontId="50" fillId="0" borderId="0" xfId="1" applyFont="1" applyFill="1"/>
    <xf numFmtId="0" fontId="50" fillId="0" borderId="0" xfId="0" applyFont="1" applyFill="1"/>
    <xf numFmtId="0" fontId="50" fillId="0" borderId="0" xfId="0" applyFont="1"/>
    <xf numFmtId="0" fontId="2" fillId="0" borderId="0" xfId="0" applyFont="1" applyAlignment="1">
      <alignment horizontal="left"/>
    </xf>
    <xf numFmtId="15" fontId="2" fillId="0" borderId="0" xfId="0" applyNumberFormat="1" applyFont="1" applyAlignment="1">
      <alignment horizontal="left"/>
    </xf>
    <xf numFmtId="165" fontId="50" fillId="0" borderId="0" xfId="0" applyNumberFormat="1" applyFont="1" applyAlignment="1">
      <alignment horizontal="left"/>
    </xf>
    <xf numFmtId="165" fontId="50" fillId="0" borderId="11" xfId="0" applyNumberFormat="1" applyFont="1" applyBorder="1" applyAlignment="1">
      <alignment horizontal="center"/>
    </xf>
    <xf numFmtId="165" fontId="2" fillId="0" borderId="11" xfId="0" applyNumberFormat="1" applyFont="1" applyBorder="1" applyAlignment="1">
      <alignment horizontal="center"/>
    </xf>
    <xf numFmtId="164" fontId="50" fillId="0" borderId="0" xfId="1" applyFont="1" applyFill="1" applyAlignment="1"/>
    <xf numFmtId="0" fontId="50" fillId="0" borderId="0" xfId="0" applyFont="1" applyFill="1" applyAlignment="1"/>
    <xf numFmtId="0" fontId="50" fillId="0" borderId="0" xfId="0" applyFont="1" applyAlignment="1"/>
    <xf numFmtId="0" fontId="51" fillId="9" borderId="4" xfId="0" applyNumberFormat="1" applyFont="1" applyFill="1" applyBorder="1" applyAlignment="1">
      <alignment horizontal="center"/>
    </xf>
    <xf numFmtId="1" fontId="3" fillId="0" borderId="0" xfId="1" applyNumberFormat="1" applyFont="1" applyAlignment="1">
      <alignment horizontal="center"/>
    </xf>
    <xf numFmtId="39" fontId="3" fillId="0" borderId="0" xfId="0" applyNumberFormat="1" applyFont="1" applyFill="1"/>
    <xf numFmtId="39" fontId="3" fillId="0" borderId="0" xfId="0" applyNumberFormat="1" applyFont="1"/>
    <xf numFmtId="0" fontId="42" fillId="0" borderId="4" xfId="0" applyNumberFormat="1" applyFont="1" applyBorder="1" applyAlignment="1">
      <alignment horizontal="center" vertical="center" wrapText="1"/>
    </xf>
    <xf numFmtId="0" fontId="42" fillId="0" borderId="4" xfId="0" applyFont="1" applyBorder="1" applyAlignment="1">
      <alignment horizontal="center" vertical="center" wrapText="1"/>
    </xf>
    <xf numFmtId="191" fontId="42" fillId="0" borderId="4" xfId="2" applyNumberFormat="1" applyFont="1" applyBorder="1" applyAlignment="1">
      <alignment horizontal="center" vertical="center" wrapText="1"/>
    </xf>
    <xf numFmtId="164" fontId="42" fillId="0" borderId="4" xfId="1" applyFont="1" applyBorder="1" applyAlignment="1">
      <alignment horizontal="center" vertical="center" wrapText="1"/>
    </xf>
    <xf numFmtId="39" fontId="3" fillId="23" borderId="4" xfId="0" applyNumberFormat="1" applyFont="1" applyFill="1" applyBorder="1" applyAlignment="1">
      <alignment horizontal="center" vertical="center" wrapText="1"/>
    </xf>
    <xf numFmtId="39" fontId="42" fillId="0" borderId="4" xfId="0" applyNumberFormat="1" applyFont="1" applyFill="1" applyBorder="1" applyAlignment="1">
      <alignment horizontal="center" vertical="center" wrapText="1"/>
    </xf>
    <xf numFmtId="39" fontId="13" fillId="23" borderId="4" xfId="0" applyNumberFormat="1" applyFont="1" applyFill="1" applyBorder="1" applyAlignment="1">
      <alignment horizontal="center" vertical="center" wrapText="1"/>
    </xf>
    <xf numFmtId="39" fontId="42" fillId="0" borderId="4" xfId="0" applyNumberFormat="1" applyFont="1" applyBorder="1" applyAlignment="1">
      <alignment horizontal="center" vertical="center" wrapText="1"/>
    </xf>
    <xf numFmtId="164" fontId="52" fillId="0" borderId="0" xfId="1" applyFont="1" applyFill="1" applyAlignment="1">
      <alignment horizontal="center" vertical="center" wrapText="1"/>
    </xf>
    <xf numFmtId="0" fontId="52" fillId="0" borderId="0" xfId="0" applyFont="1" applyFill="1" applyAlignment="1">
      <alignment horizontal="center" vertical="center" wrapText="1"/>
    </xf>
    <xf numFmtId="0" fontId="52" fillId="0" borderId="0" xfId="0" applyFont="1" applyAlignment="1">
      <alignment horizontal="center" vertical="center" wrapText="1"/>
    </xf>
    <xf numFmtId="0" fontId="42" fillId="0" borderId="0" xfId="0" applyNumberFormat="1" applyFont="1" applyBorder="1" applyAlignment="1">
      <alignment horizontal="center" vertical="center" wrapText="1"/>
    </xf>
    <xf numFmtId="0" fontId="42" fillId="0" borderId="0" xfId="0" applyFont="1" applyBorder="1" applyAlignment="1">
      <alignment horizontal="center" vertical="center" wrapText="1"/>
    </xf>
    <xf numFmtId="191" fontId="42" fillId="0" borderId="0" xfId="2" applyNumberFormat="1" applyFont="1" applyBorder="1" applyAlignment="1">
      <alignment horizontal="center" vertical="center" wrapText="1"/>
    </xf>
    <xf numFmtId="164" fontId="42" fillId="0" borderId="0" xfId="1" applyFont="1" applyBorder="1" applyAlignment="1">
      <alignment horizontal="center" vertical="center" wrapText="1"/>
    </xf>
    <xf numFmtId="4" fontId="42" fillId="0" borderId="0" xfId="0" applyNumberFormat="1" applyFont="1" applyFill="1" applyBorder="1" applyAlignment="1">
      <alignment horizontal="center" vertical="center" wrapText="1"/>
    </xf>
    <xf numFmtId="39" fontId="42" fillId="0" borderId="0" xfId="0" applyNumberFormat="1" applyFont="1" applyFill="1" applyBorder="1" applyAlignment="1">
      <alignment horizontal="center" vertical="center" wrapText="1"/>
    </xf>
    <xf numFmtId="39" fontId="42" fillId="0" borderId="0" xfId="0" applyNumberFormat="1" applyFont="1" applyBorder="1" applyAlignment="1">
      <alignment horizontal="center" vertical="center" wrapText="1"/>
    </xf>
    <xf numFmtId="164" fontId="53" fillId="3" borderId="0" xfId="1" applyFont="1" applyFill="1"/>
    <xf numFmtId="170" fontId="42" fillId="0" borderId="0" xfId="0" applyNumberFormat="1" applyFont="1" applyFill="1" applyAlignment="1">
      <alignment horizontal="center"/>
    </xf>
    <xf numFmtId="191" fontId="42" fillId="0" borderId="0" xfId="2" applyNumberFormat="1" applyFont="1"/>
    <xf numFmtId="164" fontId="42" fillId="3" borderId="0" xfId="1" applyFont="1" applyFill="1"/>
    <xf numFmtId="164" fontId="42" fillId="0" borderId="0" xfId="1" applyFont="1"/>
    <xf numFmtId="164" fontId="42" fillId="7" borderId="0" xfId="1" applyFont="1" applyFill="1"/>
    <xf numFmtId="164" fontId="42" fillId="0" borderId="0" xfId="1" applyFont="1" applyFill="1"/>
    <xf numFmtId="164" fontId="13" fillId="0" borderId="0" xfId="1" applyFont="1" applyFill="1"/>
    <xf numFmtId="164" fontId="13" fillId="0" borderId="0" xfId="1" applyFont="1"/>
    <xf numFmtId="0" fontId="42" fillId="0" borderId="0" xfId="0" applyNumberFormat="1" applyFont="1" applyFill="1"/>
    <xf numFmtId="170" fontId="42" fillId="0" borderId="0" xfId="0" applyNumberFormat="1" applyFont="1" applyAlignment="1">
      <alignment horizontal="center"/>
    </xf>
    <xf numFmtId="191" fontId="42" fillId="0" borderId="0" xfId="2" applyNumberFormat="1" applyFont="1" applyFill="1"/>
    <xf numFmtId="164" fontId="53" fillId="0" borderId="0" xfId="1" applyFont="1" applyFill="1"/>
    <xf numFmtId="0" fontId="13" fillId="24" borderId="15" xfId="0" applyNumberFormat="1" applyFont="1" applyFill="1" applyBorder="1" applyAlignment="1">
      <alignment horizontal="center"/>
    </xf>
    <xf numFmtId="164" fontId="13" fillId="11" borderId="0" xfId="1" applyFont="1" applyFill="1"/>
    <xf numFmtId="185" fontId="13" fillId="24" borderId="27" xfId="2" applyNumberFormat="1" applyFont="1" applyFill="1" applyBorder="1"/>
    <xf numFmtId="164" fontId="13" fillId="24" borderId="27" xfId="1" applyFont="1" applyFill="1" applyBorder="1"/>
    <xf numFmtId="164" fontId="13" fillId="6" borderId="27" xfId="1" applyFont="1" applyFill="1" applyBorder="1"/>
    <xf numFmtId="164" fontId="54" fillId="24" borderId="27" xfId="1" applyFont="1" applyFill="1" applyBorder="1"/>
    <xf numFmtId="164" fontId="13" fillId="10" borderId="27" xfId="1" applyFont="1" applyFill="1" applyBorder="1"/>
    <xf numFmtId="164" fontId="13" fillId="25" borderId="27" xfId="1" applyFont="1" applyFill="1" applyBorder="1"/>
    <xf numFmtId="164" fontId="13" fillId="24" borderId="0" xfId="1" applyFont="1" applyFill="1"/>
    <xf numFmtId="0" fontId="13" fillId="0" borderId="0" xfId="0" applyNumberFormat="1" applyFont="1" applyFill="1" applyBorder="1" applyAlignment="1">
      <alignment horizontal="center"/>
    </xf>
    <xf numFmtId="185" fontId="13" fillId="0" borderId="0" xfId="2" applyNumberFormat="1" applyFont="1" applyFill="1" applyBorder="1"/>
    <xf numFmtId="164" fontId="13" fillId="0" borderId="0" xfId="1" applyFont="1" applyFill="1" applyBorder="1"/>
    <xf numFmtId="4" fontId="42" fillId="3" borderId="0" xfId="1" applyNumberFormat="1" applyFont="1" applyFill="1"/>
    <xf numFmtId="164" fontId="55" fillId="3" borderId="0" xfId="1" applyFont="1" applyFill="1"/>
    <xf numFmtId="39" fontId="42" fillId="0" borderId="0" xfId="0" applyNumberFormat="1" applyFont="1" applyFill="1"/>
    <xf numFmtId="39" fontId="56" fillId="0" borderId="0" xfId="0" applyNumberFormat="1" applyFont="1" applyFill="1"/>
    <xf numFmtId="39" fontId="42" fillId="0" borderId="0" xfId="0" applyNumberFormat="1" applyFont="1"/>
    <xf numFmtId="0" fontId="13" fillId="24" borderId="4" xfId="0" applyNumberFormat="1" applyFont="1" applyFill="1" applyBorder="1" applyAlignment="1">
      <alignment horizontal="center"/>
    </xf>
    <xf numFmtId="164" fontId="57" fillId="0" borderId="0" xfId="1" applyFont="1" applyFill="1"/>
    <xf numFmtId="164" fontId="54" fillId="0" borderId="0" xfId="1" applyFont="1" applyFill="1" applyBorder="1"/>
    <xf numFmtId="0" fontId="42" fillId="0" borderId="0" xfId="0" applyNumberFormat="1" applyFont="1" applyAlignment="1">
      <alignment horizontal="right"/>
    </xf>
    <xf numFmtId="170" fontId="13" fillId="0" borderId="0" xfId="0" applyNumberFormat="1" applyFont="1" applyAlignment="1">
      <alignment horizontal="center"/>
    </xf>
    <xf numFmtId="185" fontId="13" fillId="0" borderId="0" xfId="2" applyNumberFormat="1" applyFont="1" applyBorder="1"/>
    <xf numFmtId="164" fontId="13" fillId="0" borderId="0" xfId="1" applyFont="1" applyBorder="1"/>
    <xf numFmtId="0" fontId="13" fillId="0" borderId="0" xfId="0" applyNumberFormat="1" applyFont="1"/>
    <xf numFmtId="17" fontId="53" fillId="0" borderId="0" xfId="0" applyNumberFormat="1" applyFont="1" applyAlignment="1">
      <alignment horizontal="center"/>
    </xf>
    <xf numFmtId="191" fontId="13" fillId="0" borderId="0" xfId="2" applyNumberFormat="1" applyFont="1" applyBorder="1"/>
    <xf numFmtId="164" fontId="54" fillId="9" borderId="27" xfId="1" applyFont="1" applyFill="1" applyBorder="1"/>
    <xf numFmtId="0" fontId="13" fillId="0" borderId="0" xfId="0" applyFont="1"/>
    <xf numFmtId="167" fontId="13" fillId="0" borderId="1" xfId="2" applyNumberFormat="1" applyFont="1" applyBorder="1"/>
    <xf numFmtId="164" fontId="13" fillId="0" borderId="1" xfId="1" applyFont="1" applyBorder="1"/>
    <xf numFmtId="164" fontId="13" fillId="16" borderId="1" xfId="1" applyFont="1" applyFill="1" applyBorder="1"/>
    <xf numFmtId="164" fontId="13" fillId="4" borderId="1" xfId="1" applyFont="1" applyFill="1" applyBorder="1"/>
    <xf numFmtId="39" fontId="13" fillId="0" borderId="0" xfId="0" applyNumberFormat="1" applyFont="1" applyFill="1"/>
    <xf numFmtId="39" fontId="57" fillId="0" borderId="0" xfId="0" applyNumberFormat="1" applyFont="1" applyFill="1"/>
    <xf numFmtId="39" fontId="13" fillId="0" borderId="0" xfId="0" applyNumberFormat="1" applyFont="1"/>
    <xf numFmtId="0" fontId="42" fillId="0" borderId="0" xfId="0" applyNumberFormat="1" applyFont="1"/>
    <xf numFmtId="0" fontId="42" fillId="0" borderId="0" xfId="0" applyFont="1"/>
    <xf numFmtId="192" fontId="42" fillId="0" borderId="0" xfId="0" applyNumberFormat="1" applyFont="1" applyFill="1"/>
    <xf numFmtId="164" fontId="13" fillId="16" borderId="4" xfId="1" applyFont="1" applyFill="1" applyBorder="1"/>
    <xf numFmtId="164" fontId="42" fillId="0" borderId="0" xfId="1" applyFont="1" applyAlignment="1">
      <alignment horizontal="right"/>
    </xf>
    <xf numFmtId="164" fontId="42" fillId="3" borderId="4" xfId="1" applyFont="1" applyFill="1" applyBorder="1"/>
    <xf numFmtId="4" fontId="58" fillId="0" borderId="0" xfId="0" applyNumberFormat="1" applyFont="1"/>
    <xf numFmtId="0" fontId="43" fillId="0" borderId="0" xfId="0" applyFont="1"/>
    <xf numFmtId="191" fontId="43" fillId="0" borderId="0" xfId="2" applyNumberFormat="1" applyFont="1"/>
    <xf numFmtId="39" fontId="43" fillId="0" borderId="0" xfId="0" applyNumberFormat="1" applyFont="1"/>
    <xf numFmtId="164" fontId="13" fillId="0" borderId="0" xfId="1" applyFont="1" applyAlignment="1">
      <alignment horizontal="right"/>
    </xf>
    <xf numFmtId="164" fontId="43" fillId="0" borderId="0" xfId="1" applyFont="1"/>
    <xf numFmtId="164" fontId="59" fillId="0" borderId="0" xfId="1" applyFont="1" applyFill="1"/>
    <xf numFmtId="39" fontId="43" fillId="0" borderId="0" xfId="0" applyNumberFormat="1" applyFont="1" applyFill="1"/>
    <xf numFmtId="164" fontId="42" fillId="16" borderId="0" xfId="1" applyFont="1" applyFill="1"/>
    <xf numFmtId="39" fontId="42" fillId="0" borderId="0" xfId="1" applyNumberFormat="1" applyFont="1"/>
    <xf numFmtId="193" fontId="42" fillId="0" borderId="0" xfId="2" applyNumberFormat="1" applyFont="1"/>
    <xf numFmtId="194" fontId="42" fillId="0" borderId="0" xfId="1" applyNumberFormat="1" applyFont="1"/>
    <xf numFmtId="39" fontId="60" fillId="0" borderId="0" xfId="1" applyNumberFormat="1" applyFont="1"/>
    <xf numFmtId="164" fontId="23" fillId="0" borderId="0" xfId="1" applyFont="1" applyAlignment="1">
      <alignment horizontal="left"/>
    </xf>
    <xf numFmtId="0" fontId="4" fillId="0" borderId="0" xfId="0" applyFont="1" applyFill="1"/>
    <xf numFmtId="0" fontId="5" fillId="0" borderId="0" xfId="0" applyFont="1" applyBorder="1" applyAlignment="1">
      <alignment horizontal="left"/>
    </xf>
    <xf numFmtId="164" fontId="26" fillId="0" borderId="0" xfId="1" applyFont="1" applyBorder="1" applyAlignment="1">
      <alignment horizontal="left"/>
    </xf>
    <xf numFmtId="165" fontId="13" fillId="0" borderId="0" xfId="0" applyNumberFormat="1" applyFont="1" applyAlignment="1">
      <alignment horizontal="left"/>
    </xf>
    <xf numFmtId="164" fontId="60" fillId="0" borderId="0" xfId="1" applyFont="1" applyAlignment="1">
      <alignment horizontal="left"/>
    </xf>
    <xf numFmtId="164" fontId="61" fillId="0" borderId="0" xfId="1" applyFont="1" applyAlignment="1">
      <alignment horizontal="left"/>
    </xf>
    <xf numFmtId="0" fontId="6" fillId="0" borderId="0" xfId="0" applyFont="1" applyFill="1"/>
    <xf numFmtId="0" fontId="6" fillId="0" borderId="0" xfId="0" applyFont="1"/>
    <xf numFmtId="39" fontId="4" fillId="0" borderId="11" xfId="0" applyNumberFormat="1" applyFont="1" applyBorder="1" applyAlignment="1">
      <alignment horizontal="left"/>
    </xf>
    <xf numFmtId="39" fontId="3" fillId="0" borderId="11" xfId="0" applyNumberFormat="1" applyFont="1" applyBorder="1" applyAlignment="1">
      <alignment horizontal="left"/>
    </xf>
    <xf numFmtId="164" fontId="61" fillId="0" borderId="11" xfId="1" applyFont="1" applyBorder="1" applyAlignment="1">
      <alignment horizontal="left"/>
    </xf>
    <xf numFmtId="39" fontId="4" fillId="0" borderId="0" xfId="0" applyNumberFormat="1" applyFont="1" applyBorder="1" applyAlignment="1">
      <alignment horizontal="center"/>
    </xf>
    <xf numFmtId="39" fontId="4" fillId="0" borderId="0" xfId="0" applyNumberFormat="1" applyFont="1" applyFill="1" applyBorder="1" applyAlignment="1">
      <alignment horizontal="center"/>
    </xf>
    <xf numFmtId="39" fontId="3" fillId="0" borderId="0" xfId="0" applyNumberFormat="1" applyFont="1" applyBorder="1" applyAlignment="1">
      <alignment horizontal="center"/>
    </xf>
    <xf numFmtId="164" fontId="61" fillId="0" borderId="0" xfId="1" applyFont="1" applyBorder="1" applyAlignment="1">
      <alignment horizontal="center"/>
    </xf>
    <xf numFmtId="0" fontId="49" fillId="0" borderId="18" xfId="0" applyFont="1" applyBorder="1" applyAlignment="1">
      <alignment horizontal="center" vertical="center" wrapText="1"/>
    </xf>
    <xf numFmtId="0" fontId="3" fillId="0" borderId="38" xfId="0" applyFont="1" applyFill="1" applyBorder="1" applyAlignment="1">
      <alignment horizontal="center" vertical="center"/>
    </xf>
    <xf numFmtId="0" fontId="3" fillId="0" borderId="39" xfId="0" applyFont="1" applyFill="1" applyBorder="1" applyAlignment="1">
      <alignment horizontal="center" vertical="center"/>
    </xf>
    <xf numFmtId="39" fontId="3" fillId="0" borderId="18" xfId="1" applyNumberFormat="1" applyFont="1" applyBorder="1" applyAlignment="1">
      <alignment horizontal="center" vertical="center" wrapText="1"/>
    </xf>
    <xf numFmtId="39" fontId="3" fillId="0" borderId="38" xfId="1" applyNumberFormat="1" applyFont="1" applyBorder="1" applyAlignment="1">
      <alignment horizontal="center" vertical="center" wrapText="1"/>
    </xf>
    <xf numFmtId="39" fontId="3" fillId="0" borderId="36" xfId="1" applyNumberFormat="1" applyFont="1" applyBorder="1" applyAlignment="1">
      <alignment horizontal="center" vertical="center" wrapText="1"/>
    </xf>
    <xf numFmtId="39" fontId="3" fillId="0" borderId="40" xfId="1" applyNumberFormat="1" applyFont="1" applyBorder="1" applyAlignment="1">
      <alignment horizontal="center" vertical="center" wrapText="1"/>
    </xf>
    <xf numFmtId="164" fontId="62" fillId="0" borderId="18" xfId="1" applyFont="1" applyBorder="1" applyAlignment="1">
      <alignment horizontal="center" vertical="center" wrapText="1"/>
    </xf>
    <xf numFmtId="0" fontId="4" fillId="0" borderId="32" xfId="0" applyFont="1" applyFill="1" applyBorder="1"/>
    <xf numFmtId="164" fontId="3" fillId="0" borderId="32" xfId="1" applyFont="1" applyBorder="1"/>
    <xf numFmtId="164" fontId="4" fillId="0" borderId="20" xfId="1" applyFont="1" applyBorder="1"/>
    <xf numFmtId="164" fontId="61" fillId="0" borderId="0" xfId="1" applyFont="1"/>
    <xf numFmtId="0" fontId="4" fillId="0" borderId="16" xfId="0" applyFont="1" applyBorder="1"/>
    <xf numFmtId="0" fontId="3" fillId="0" borderId="34" xfId="0" applyFont="1" applyBorder="1"/>
    <xf numFmtId="0" fontId="63" fillId="26" borderId="34" xfId="0" applyFont="1" applyFill="1" applyBorder="1"/>
    <xf numFmtId="0" fontId="63" fillId="26" borderId="31" xfId="0" applyFont="1" applyFill="1" applyBorder="1" applyAlignment="1">
      <alignment horizontal="center"/>
    </xf>
    <xf numFmtId="164" fontId="9" fillId="9" borderId="34" xfId="1" applyFont="1" applyFill="1" applyBorder="1"/>
    <xf numFmtId="195" fontId="4" fillId="0" borderId="16" xfId="1" applyNumberFormat="1" applyFont="1" applyFill="1" applyBorder="1"/>
    <xf numFmtId="164" fontId="3" fillId="0" borderId="31" xfId="1" applyFont="1" applyFill="1" applyBorder="1"/>
    <xf numFmtId="164" fontId="4" fillId="0" borderId="34" xfId="1" applyFont="1" applyFill="1" applyBorder="1"/>
    <xf numFmtId="164" fontId="4" fillId="0" borderId="17" xfId="1" applyFont="1" applyBorder="1"/>
    <xf numFmtId="164" fontId="61" fillId="0" borderId="17" xfId="1" applyFont="1" applyBorder="1"/>
    <xf numFmtId="0" fontId="4" fillId="0" borderId="19" xfId="0" applyFont="1" applyBorder="1"/>
    <xf numFmtId="0" fontId="3" fillId="0" borderId="0" xfId="0" applyFont="1" applyBorder="1"/>
    <xf numFmtId="0" fontId="9" fillId="9" borderId="0" xfId="0" applyFont="1" applyFill="1" applyBorder="1"/>
    <xf numFmtId="16" fontId="9" fillId="9" borderId="32" xfId="0" applyNumberFormat="1" applyFont="1" applyFill="1" applyBorder="1" applyAlignment="1">
      <alignment horizontal="center"/>
    </xf>
    <xf numFmtId="164" fontId="9" fillId="0" borderId="0" xfId="1" applyFont="1" applyFill="1" applyBorder="1"/>
    <xf numFmtId="195" fontId="4" fillId="0" borderId="19" xfId="1" applyNumberFormat="1" applyFont="1" applyFill="1" applyBorder="1"/>
    <xf numFmtId="164" fontId="3" fillId="0" borderId="32" xfId="1" applyFont="1" applyFill="1" applyBorder="1"/>
    <xf numFmtId="164" fontId="4" fillId="0" borderId="0" xfId="1" applyFont="1" applyFill="1" applyBorder="1"/>
    <xf numFmtId="164" fontId="9" fillId="9" borderId="20" xfId="1" applyFont="1" applyFill="1" applyBorder="1"/>
    <xf numFmtId="164" fontId="61" fillId="0" borderId="20" xfId="1" applyFont="1" applyBorder="1"/>
    <xf numFmtId="0" fontId="9" fillId="9" borderId="32" xfId="0" applyFont="1" applyFill="1" applyBorder="1" applyAlignment="1">
      <alignment horizontal="center"/>
    </xf>
    <xf numFmtId="0" fontId="4" fillId="0" borderId="13" xfId="0" applyFont="1" applyBorder="1"/>
    <xf numFmtId="0" fontId="3" fillId="0" borderId="12" xfId="0" applyFont="1" applyBorder="1"/>
    <xf numFmtId="0" fontId="9" fillId="0" borderId="12" xfId="0" applyFont="1" applyFill="1" applyBorder="1"/>
    <xf numFmtId="0" fontId="9" fillId="0" borderId="29" xfId="0" applyFont="1" applyFill="1" applyBorder="1" applyAlignment="1">
      <alignment horizontal="center"/>
    </xf>
    <xf numFmtId="0" fontId="4" fillId="0" borderId="12" xfId="0" applyFont="1" applyFill="1" applyBorder="1"/>
    <xf numFmtId="164" fontId="4" fillId="0" borderId="13" xfId="1" applyFont="1" applyBorder="1"/>
    <xf numFmtId="164" fontId="64" fillId="0" borderId="29" xfId="1" applyFont="1" applyFill="1" applyBorder="1"/>
    <xf numFmtId="164" fontId="65" fillId="0" borderId="12" xfId="1" applyFont="1" applyFill="1" applyBorder="1"/>
    <xf numFmtId="164" fontId="4" fillId="0" borderId="12" xfId="1" applyFont="1" applyBorder="1"/>
    <xf numFmtId="164" fontId="9" fillId="0" borderId="14" xfId="1" applyFont="1" applyFill="1" applyBorder="1"/>
    <xf numFmtId="164" fontId="61" fillId="0" borderId="14" xfId="1" applyFont="1" applyBorder="1"/>
    <xf numFmtId="0" fontId="3" fillId="0" borderId="0" xfId="0" applyFont="1" applyFill="1" applyBorder="1"/>
    <xf numFmtId="0" fontId="9" fillId="0" borderId="0" xfId="0" applyFont="1" applyFill="1" applyBorder="1"/>
    <xf numFmtId="0" fontId="9" fillId="0" borderId="32" xfId="0" applyFont="1" applyFill="1" applyBorder="1" applyAlignment="1">
      <alignment horizontal="center"/>
    </xf>
    <xf numFmtId="164" fontId="64" fillId="0" borderId="32" xfId="1" applyFont="1" applyFill="1" applyBorder="1"/>
    <xf numFmtId="164" fontId="65" fillId="0" borderId="0" xfId="1" applyFont="1" applyFill="1" applyBorder="1"/>
    <xf numFmtId="164" fontId="61" fillId="0" borderId="0" xfId="1" applyFont="1" applyFill="1" applyBorder="1"/>
    <xf numFmtId="0" fontId="3" fillId="27" borderId="0" xfId="0" applyFont="1" applyFill="1" applyBorder="1"/>
    <xf numFmtId="0" fontId="64" fillId="27" borderId="0" xfId="0" applyFont="1" applyFill="1" applyBorder="1"/>
    <xf numFmtId="0" fontId="64" fillId="27" borderId="32" xfId="0" applyFont="1" applyFill="1" applyBorder="1" applyAlignment="1">
      <alignment horizontal="center"/>
    </xf>
    <xf numFmtId="164" fontId="66" fillId="0" borderId="0" xfId="1" applyFont="1" applyFill="1" applyBorder="1"/>
    <xf numFmtId="164" fontId="3" fillId="0" borderId="0" xfId="1" applyFont="1" applyBorder="1"/>
    <xf numFmtId="164" fontId="64" fillId="0" borderId="0" xfId="1" applyFont="1" applyFill="1" applyBorder="1"/>
    <xf numFmtId="164" fontId="62" fillId="0" borderId="0" xfId="1" applyFont="1" applyBorder="1"/>
    <xf numFmtId="0" fontId="3" fillId="0" borderId="0" xfId="0" applyFont="1" applyFill="1"/>
    <xf numFmtId="0" fontId="9" fillId="0" borderId="34" xfId="0" applyFont="1" applyFill="1" applyBorder="1"/>
    <xf numFmtId="0" fontId="9" fillId="0" borderId="31" xfId="0" applyFont="1" applyFill="1" applyBorder="1" applyAlignment="1">
      <alignment horizontal="center"/>
    </xf>
    <xf numFmtId="0" fontId="4" fillId="0" borderId="34" xfId="0" applyFont="1" applyBorder="1"/>
    <xf numFmtId="0" fontId="4" fillId="0" borderId="16" xfId="0" applyFont="1" applyFill="1" applyBorder="1"/>
    <xf numFmtId="164" fontId="65" fillId="0" borderId="34" xfId="1" applyFont="1" applyFill="1" applyBorder="1"/>
    <xf numFmtId="164" fontId="4" fillId="0" borderId="34" xfId="1" applyFont="1" applyBorder="1"/>
    <xf numFmtId="164" fontId="9" fillId="0" borderId="34" xfId="1" applyFont="1" applyFill="1" applyBorder="1"/>
    <xf numFmtId="164" fontId="61" fillId="0" borderId="31" xfId="1" applyFont="1" applyBorder="1"/>
    <xf numFmtId="0" fontId="63" fillId="26" borderId="0" xfId="0" applyFont="1" applyFill="1" applyBorder="1"/>
    <xf numFmtId="0" fontId="63" fillId="26" borderId="32" xfId="0" applyFont="1" applyFill="1" applyBorder="1" applyAlignment="1">
      <alignment horizontal="center"/>
    </xf>
    <xf numFmtId="164" fontId="9" fillId="9" borderId="0" xfId="1" applyFont="1" applyFill="1" applyBorder="1"/>
    <xf numFmtId="196" fontId="4" fillId="0" borderId="19" xfId="1" applyNumberFormat="1" applyFont="1" applyFill="1" applyBorder="1"/>
    <xf numFmtId="164" fontId="61" fillId="0" borderId="32" xfId="1" applyFont="1" applyBorder="1"/>
    <xf numFmtId="0" fontId="4" fillId="0" borderId="19" xfId="0" applyFont="1" applyFill="1" applyBorder="1"/>
    <xf numFmtId="0" fontId="4" fillId="0" borderId="12" xfId="0" applyFont="1" applyBorder="1"/>
    <xf numFmtId="0" fontId="4" fillId="0" borderId="29" xfId="0" applyFont="1" applyBorder="1" applyAlignment="1">
      <alignment horizontal="center"/>
    </xf>
    <xf numFmtId="0" fontId="4" fillId="0" borderId="13" xfId="0" applyFont="1" applyFill="1" applyBorder="1"/>
    <xf numFmtId="164" fontId="3" fillId="0" borderId="29" xfId="1" applyFont="1" applyFill="1" applyBorder="1"/>
    <xf numFmtId="164" fontId="9" fillId="0" borderId="12" xfId="1" applyFont="1" applyFill="1" applyBorder="1"/>
    <xf numFmtId="164" fontId="61" fillId="0" borderId="29" xfId="1" applyFont="1" applyBorder="1"/>
    <xf numFmtId="0" fontId="4" fillId="0" borderId="32" xfId="0" applyFont="1" applyBorder="1" applyAlignment="1">
      <alignment horizontal="center"/>
    </xf>
    <xf numFmtId="164" fontId="61" fillId="0" borderId="0" xfId="1" applyFont="1" applyBorder="1"/>
    <xf numFmtId="0" fontId="3" fillId="28" borderId="0" xfId="0" applyFont="1" applyFill="1" applyBorder="1"/>
    <xf numFmtId="0" fontId="3" fillId="28" borderId="32" xfId="0" applyFont="1" applyFill="1" applyBorder="1" applyAlignment="1">
      <alignment horizontal="center"/>
    </xf>
    <xf numFmtId="164" fontId="64" fillId="0" borderId="32" xfId="1" applyFont="1" applyBorder="1"/>
    <xf numFmtId="164" fontId="9" fillId="0" borderId="0" xfId="1" applyFont="1" applyBorder="1"/>
    <xf numFmtId="195" fontId="9" fillId="0" borderId="19" xfId="1" applyNumberFormat="1" applyFont="1" applyFill="1" applyBorder="1"/>
    <xf numFmtId="0" fontId="4" fillId="0" borderId="32" xfId="0" applyFont="1" applyFill="1" applyBorder="1" applyAlignment="1">
      <alignment horizontal="center"/>
    </xf>
    <xf numFmtId="164" fontId="62" fillId="0" borderId="0" xfId="1" applyFont="1" applyFill="1" applyBorder="1"/>
    <xf numFmtId="164" fontId="4" fillId="0" borderId="0" xfId="0" applyNumberFormat="1" applyFont="1" applyFill="1" applyBorder="1"/>
    <xf numFmtId="0" fontId="3" fillId="29" borderId="0" xfId="0" applyFont="1" applyFill="1" applyBorder="1"/>
    <xf numFmtId="0" fontId="3" fillId="29" borderId="32" xfId="0" applyFont="1" applyFill="1" applyBorder="1" applyAlignment="1">
      <alignment horizontal="center"/>
    </xf>
    <xf numFmtId="164" fontId="4" fillId="0" borderId="0" xfId="0" applyNumberFormat="1" applyFont="1" applyFill="1"/>
    <xf numFmtId="0" fontId="3" fillId="0" borderId="32" xfId="0" applyFont="1" applyFill="1" applyBorder="1" applyAlignment="1">
      <alignment horizontal="center"/>
    </xf>
    <xf numFmtId="164" fontId="64" fillId="0" borderId="0" xfId="1" applyFont="1" applyBorder="1"/>
    <xf numFmtId="164" fontId="9" fillId="0" borderId="17" xfId="1" applyFont="1" applyFill="1" applyBorder="1"/>
    <xf numFmtId="164" fontId="9" fillId="0" borderId="0" xfId="1" applyFont="1"/>
    <xf numFmtId="0" fontId="8" fillId="0" borderId="0" xfId="0" applyFont="1"/>
    <xf numFmtId="164" fontId="3" fillId="4" borderId="41" xfId="1" applyFont="1" applyFill="1" applyBorder="1"/>
    <xf numFmtId="164" fontId="3" fillId="0" borderId="1" xfId="1" applyFont="1" applyBorder="1"/>
    <xf numFmtId="164" fontId="62" fillId="0" borderId="1" xfId="1" applyFont="1" applyBorder="1"/>
    <xf numFmtId="39" fontId="67" fillId="0" borderId="0" xfId="1" applyNumberFormat="1" applyFont="1"/>
    <xf numFmtId="39" fontId="68" fillId="0" borderId="0" xfId="1" applyNumberFormat="1" applyFont="1"/>
    <xf numFmtId="39" fontId="6" fillId="0" borderId="0" xfId="1" applyNumberFormat="1" applyFont="1"/>
    <xf numFmtId="164" fontId="69" fillId="0" borderId="0" xfId="1" applyFont="1"/>
    <xf numFmtId="0" fontId="1" fillId="0" borderId="0" xfId="7" applyFill="1"/>
    <xf numFmtId="43" fontId="4" fillId="0" borderId="0" xfId="0" applyNumberFormat="1" applyFont="1"/>
    <xf numFmtId="15" fontId="13" fillId="0" borderId="0" xfId="0" applyNumberFormat="1" applyFont="1" applyAlignment="1">
      <alignment horizontal="left"/>
    </xf>
    <xf numFmtId="39" fontId="13" fillId="0" borderId="0" xfId="0" applyNumberFormat="1" applyFont="1" applyAlignment="1">
      <alignment horizontal="left"/>
    </xf>
    <xf numFmtId="39" fontId="6" fillId="0" borderId="11" xfId="0" applyNumberFormat="1" applyFont="1" applyBorder="1" applyAlignment="1">
      <alignment horizontal="left"/>
    </xf>
    <xf numFmtId="39" fontId="6" fillId="0" borderId="0" xfId="0" applyNumberFormat="1" applyFont="1"/>
    <xf numFmtId="165" fontId="4" fillId="0" borderId="0" xfId="0" applyNumberFormat="1" applyFont="1"/>
    <xf numFmtId="0" fontId="4" fillId="0" borderId="0" xfId="0" applyFont="1" applyAlignment="1">
      <alignment horizontal="right"/>
    </xf>
    <xf numFmtId="164" fontId="3" fillId="30" borderId="4" xfId="1" applyFont="1" applyFill="1" applyBorder="1"/>
    <xf numFmtId="165" fontId="4" fillId="3" borderId="2" xfId="0" applyNumberFormat="1" applyFont="1" applyFill="1" applyBorder="1" applyAlignment="1">
      <alignment vertical="center"/>
    </xf>
    <xf numFmtId="165" fontId="4" fillId="3" borderId="10" xfId="0" applyNumberFormat="1" applyFont="1" applyFill="1" applyBorder="1" applyAlignment="1">
      <alignment horizontal="center" vertical="center"/>
    </xf>
    <xf numFmtId="165" fontId="4" fillId="3" borderId="10" xfId="0" applyNumberFormat="1" applyFont="1" applyFill="1" applyBorder="1" applyAlignment="1">
      <alignment vertical="center"/>
    </xf>
    <xf numFmtId="165" fontId="70" fillId="3" borderId="3" xfId="0" applyNumberFormat="1" applyFont="1" applyFill="1" applyBorder="1" applyAlignment="1">
      <alignment horizontal="center" vertical="center"/>
    </xf>
    <xf numFmtId="164" fontId="65" fillId="0" borderId="0" xfId="1" applyFont="1" applyAlignment="1">
      <alignment horizontal="right"/>
    </xf>
    <xf numFmtId="165" fontId="9" fillId="3" borderId="4" xfId="1" applyNumberFormat="1" applyFont="1" applyFill="1" applyBorder="1"/>
    <xf numFmtId="165" fontId="4" fillId="3" borderId="0" xfId="0" applyNumberFormat="1" applyFont="1" applyFill="1" applyBorder="1" applyAlignment="1">
      <alignment horizontal="center"/>
    </xf>
    <xf numFmtId="10" fontId="9" fillId="3" borderId="15" xfId="2" applyNumberFormat="1" applyFont="1" applyFill="1" applyBorder="1" applyAlignment="1">
      <alignment horizontal="right"/>
    </xf>
    <xf numFmtId="165" fontId="4" fillId="0" borderId="0" xfId="1" applyNumberFormat="1" applyFont="1" applyAlignment="1">
      <alignment horizontal="right"/>
    </xf>
    <xf numFmtId="184" fontId="65" fillId="3" borderId="4" xfId="1" applyNumberFormat="1" applyFont="1" applyFill="1" applyBorder="1"/>
    <xf numFmtId="165" fontId="4" fillId="3" borderId="11" xfId="0" applyNumberFormat="1" applyFont="1" applyFill="1" applyBorder="1" applyAlignment="1">
      <alignment horizontal="center"/>
    </xf>
    <xf numFmtId="165" fontId="4" fillId="3" borderId="4" xfId="0" applyNumberFormat="1" applyFont="1" applyFill="1" applyBorder="1"/>
    <xf numFmtId="164" fontId="9" fillId="3" borderId="4" xfId="1" applyFont="1" applyFill="1" applyBorder="1"/>
    <xf numFmtId="0" fontId="4" fillId="0" borderId="0" xfId="0" quotePrefix="1" applyFont="1"/>
    <xf numFmtId="0" fontId="2" fillId="0" borderId="0" xfId="0" applyFont="1"/>
    <xf numFmtId="0" fontId="8" fillId="0" borderId="0" xfId="0" applyFont="1" applyAlignment="1">
      <alignment horizontal="right"/>
    </xf>
    <xf numFmtId="0" fontId="4" fillId="0" borderId="0" xfId="0" applyFont="1" applyAlignment="1"/>
    <xf numFmtId="39" fontId="6" fillId="0" borderId="0" xfId="0" applyNumberFormat="1" applyFont="1" applyBorder="1" applyAlignment="1"/>
    <xf numFmtId="39" fontId="14" fillId="0" borderId="0" xfId="0" applyNumberFormat="1" applyFont="1" applyBorder="1" applyAlignment="1"/>
    <xf numFmtId="164" fontId="4" fillId="9" borderId="20" xfId="1" applyFont="1" applyFill="1" applyBorder="1"/>
    <xf numFmtId="0" fontId="71" fillId="26" borderId="0" xfId="0" applyFont="1" applyFill="1" applyBorder="1"/>
    <xf numFmtId="0" fontId="71" fillId="26" borderId="32" xfId="0" applyFont="1" applyFill="1" applyBorder="1" applyAlignment="1">
      <alignment horizontal="center"/>
    </xf>
    <xf numFmtId="197" fontId="16" fillId="0" borderId="0" xfId="1" applyNumberFormat="1" applyFont="1" applyFill="1" applyBorder="1" applyAlignment="1">
      <alignment horizontal="center"/>
    </xf>
    <xf numFmtId="167" fontId="16" fillId="0" borderId="0" xfId="2" applyNumberFormat="1" applyFont="1" applyAlignment="1">
      <alignment horizontal="center"/>
    </xf>
    <xf numFmtId="197" fontId="16" fillId="0" borderId="0" xfId="3" applyNumberFormat="1" applyFont="1"/>
    <xf numFmtId="197" fontId="16" fillId="0" borderId="0" xfId="2" applyNumberFormat="1" applyFont="1" applyBorder="1" applyAlignment="1">
      <alignment horizontal="center"/>
    </xf>
    <xf numFmtId="198" fontId="16" fillId="0" borderId="0" xfId="3" applyNumberFormat="1" applyFont="1" applyFill="1"/>
    <xf numFmtId="0" fontId="8" fillId="0" borderId="2" xfId="0" applyFont="1" applyBorder="1" applyAlignment="1">
      <alignment horizontal="center"/>
    </xf>
    <xf numFmtId="0" fontId="72" fillId="0" borderId="3" xfId="0" applyFont="1" applyBorder="1" applyAlignment="1">
      <alignment horizontal="center"/>
    </xf>
    <xf numFmtId="4" fontId="9" fillId="31" borderId="4" xfId="0" applyNumberFormat="1" applyFont="1" applyFill="1" applyBorder="1"/>
    <xf numFmtId="164" fontId="7" fillId="0" borderId="5" xfId="0" applyNumberFormat="1" applyFont="1" applyBorder="1"/>
    <xf numFmtId="0" fontId="4" fillId="0" borderId="6" xfId="0" applyFont="1" applyBorder="1"/>
    <xf numFmtId="0" fontId="4" fillId="0" borderId="7" xfId="0" applyFont="1" applyBorder="1"/>
    <xf numFmtId="0" fontId="70" fillId="0" borderId="2" xfId="0" applyFont="1" applyBorder="1" applyAlignment="1">
      <alignment horizontal="center"/>
    </xf>
    <xf numFmtId="0" fontId="73" fillId="0" borderId="3" xfId="0" applyFont="1" applyBorder="1" applyAlignment="1">
      <alignment horizontal="center"/>
    </xf>
    <xf numFmtId="164" fontId="9" fillId="31" borderId="28" xfId="0" applyNumberFormat="1" applyFont="1" applyFill="1" applyBorder="1"/>
    <xf numFmtId="164" fontId="72" fillId="0" borderId="5" xfId="0" applyNumberFormat="1" applyFont="1" applyBorder="1"/>
    <xf numFmtId="164" fontId="63" fillId="0" borderId="0" xfId="0" applyNumberFormat="1" applyFont="1"/>
    <xf numFmtId="199" fontId="4" fillId="0" borderId="0" xfId="0" applyNumberFormat="1" applyFont="1"/>
    <xf numFmtId="164" fontId="4" fillId="0" borderId="20" xfId="1" applyFont="1" applyFill="1" applyBorder="1"/>
    <xf numFmtId="164" fontId="9" fillId="0" borderId="20" xfId="1" applyFont="1" applyFill="1" applyBorder="1"/>
    <xf numFmtId="0" fontId="16" fillId="0" borderId="0" xfId="1" applyNumberFormat="1" applyFont="1" applyAlignment="1">
      <alignment horizontal="center"/>
    </xf>
    <xf numFmtId="181" fontId="16" fillId="0" borderId="0" xfId="1" applyNumberFormat="1" applyFont="1" applyAlignment="1">
      <alignment horizontal="center"/>
    </xf>
    <xf numFmtId="164" fontId="74" fillId="0" borderId="0" xfId="1" applyFont="1" applyFill="1" applyAlignment="1">
      <alignment horizontal="center"/>
    </xf>
    <xf numFmtId="164" fontId="38" fillId="0" borderId="0" xfId="1" applyFont="1" applyFill="1" applyAlignment="1">
      <alignment horizontal="center"/>
    </xf>
    <xf numFmtId="164" fontId="75" fillId="10" borderId="0" xfId="1" applyFont="1" applyFill="1"/>
    <xf numFmtId="164" fontId="74" fillId="0" borderId="0" xfId="1" applyFont="1" applyFill="1"/>
    <xf numFmtId="197" fontId="16" fillId="0" borderId="0" xfId="3" applyNumberFormat="1" applyFont="1" applyFill="1"/>
    <xf numFmtId="164" fontId="20" fillId="0" borderId="0" xfId="1" applyFont="1" applyFill="1" applyAlignment="1">
      <alignment horizontal="center"/>
    </xf>
    <xf numFmtId="200" fontId="5" fillId="0" borderId="0" xfId="2" applyNumberFormat="1" applyFont="1" applyFill="1" applyBorder="1" applyAlignment="1">
      <alignment horizontal="right"/>
    </xf>
    <xf numFmtId="0" fontId="4" fillId="3" borderId="19" xfId="3" applyFont="1" applyFill="1" applyBorder="1" applyAlignment="1"/>
    <xf numFmtId="0" fontId="4" fillId="3" borderId="0" xfId="3" applyFont="1" applyFill="1" applyBorder="1" applyAlignment="1"/>
    <xf numFmtId="39" fontId="6" fillId="3" borderId="0" xfId="3" applyNumberFormat="1" applyFont="1" applyFill="1" applyBorder="1" applyAlignment="1"/>
    <xf numFmtId="39" fontId="76" fillId="6" borderId="19" xfId="3" applyNumberFormat="1" applyFont="1" applyFill="1" applyBorder="1"/>
    <xf numFmtId="39" fontId="76" fillId="6" borderId="32" xfId="3" applyNumberFormat="1" applyFont="1" applyFill="1" applyBorder="1"/>
    <xf numFmtId="39" fontId="4" fillId="6" borderId="20" xfId="3" applyNumberFormat="1" applyFont="1" applyFill="1" applyBorder="1"/>
    <xf numFmtId="39" fontId="76" fillId="6" borderId="13" xfId="3" applyNumberFormat="1" applyFont="1" applyFill="1" applyBorder="1"/>
    <xf numFmtId="39" fontId="76" fillId="6" borderId="29" xfId="3" applyNumberFormat="1" applyFont="1" applyFill="1" applyBorder="1"/>
    <xf numFmtId="39" fontId="4" fillId="6" borderId="14" xfId="3" applyNumberFormat="1" applyFont="1" applyFill="1" applyBorder="1"/>
    <xf numFmtId="0" fontId="4" fillId="3" borderId="13" xfId="3" applyFont="1" applyFill="1" applyBorder="1" applyAlignment="1"/>
    <xf numFmtId="0" fontId="4" fillId="3" borderId="12" xfId="3" applyFont="1" applyFill="1" applyBorder="1" applyAlignment="1"/>
    <xf numFmtId="39" fontId="6" fillId="3" borderId="12" xfId="3" applyNumberFormat="1" applyFont="1" applyFill="1" applyBorder="1" applyAlignment="1"/>
    <xf numFmtId="201" fontId="16" fillId="0" borderId="0" xfId="3" applyNumberFormat="1" applyFont="1" applyFill="1" applyAlignment="1">
      <alignment vertical="top"/>
    </xf>
    <xf numFmtId="43" fontId="13" fillId="0" borderId="1" xfId="1" applyNumberFormat="1" applyFont="1" applyBorder="1"/>
    <xf numFmtId="39" fontId="4" fillId="0" borderId="1" xfId="0" applyNumberFormat="1" applyFont="1" applyBorder="1" applyAlignment="1">
      <alignment horizontal="center"/>
    </xf>
    <xf numFmtId="164" fontId="38" fillId="0" borderId="0" xfId="1" applyFont="1" applyFill="1"/>
    <xf numFmtId="164" fontId="38" fillId="0" borderId="0" xfId="3" applyNumberFormat="1" applyFont="1" applyFill="1"/>
    <xf numFmtId="189" fontId="5" fillId="0" borderId="0" xfId="3" applyNumberFormat="1" applyFont="1" applyFill="1" applyBorder="1" applyAlignment="1">
      <alignment horizontal="center" wrapText="1"/>
    </xf>
    <xf numFmtId="168" fontId="13" fillId="0" borderId="0" xfId="0" applyNumberFormat="1" applyFont="1" applyAlignment="1">
      <alignment horizontal="left"/>
    </xf>
    <xf numFmtId="168" fontId="74" fillId="9" borderId="4" xfId="3" applyNumberFormat="1" applyFont="1" applyFill="1" applyBorder="1" applyAlignment="1">
      <alignment horizontal="center"/>
    </xf>
    <xf numFmtId="164" fontId="17" fillId="0" borderId="0" xfId="1" applyFont="1" applyFill="1" applyAlignment="1">
      <alignment horizontal="center"/>
    </xf>
    <xf numFmtId="188" fontId="16" fillId="19" borderId="4" xfId="4" applyNumberFormat="1" applyFont="1" applyFill="1" applyBorder="1"/>
    <xf numFmtId="164" fontId="13" fillId="2" borderId="0" xfId="1" applyFont="1" applyFill="1"/>
    <xf numFmtId="164" fontId="53" fillId="2" borderId="0" xfId="1" applyFont="1" applyFill="1"/>
    <xf numFmtId="170" fontId="42" fillId="2" borderId="0" xfId="0" applyNumberFormat="1" applyFont="1" applyFill="1" applyAlignment="1">
      <alignment horizontal="center"/>
    </xf>
    <xf numFmtId="191" fontId="42" fillId="2" borderId="0" xfId="2" applyNumberFormat="1" applyFont="1" applyFill="1"/>
    <xf numFmtId="164" fontId="42" fillId="2" borderId="0" xfId="1" applyFont="1" applyFill="1"/>
    <xf numFmtId="0" fontId="0" fillId="0" borderId="0" xfId="0" pivotButton="1"/>
    <xf numFmtId="0" fontId="0" fillId="0" borderId="0" xfId="0" applyAlignment="1">
      <alignment horizontal="left"/>
    </xf>
    <xf numFmtId="164" fontId="0" fillId="0" borderId="0" xfId="1" applyFont="1"/>
    <xf numFmtId="202" fontId="0" fillId="0" borderId="0" xfId="1" applyNumberFormat="1" applyFont="1"/>
    <xf numFmtId="202" fontId="0" fillId="32" borderId="0" xfId="1" applyNumberFormat="1" applyFont="1" applyFill="1"/>
    <xf numFmtId="202" fontId="0" fillId="33" borderId="0" xfId="1" applyNumberFormat="1" applyFont="1" applyFill="1"/>
    <xf numFmtId="0" fontId="77" fillId="0" borderId="0" xfId="0" applyFont="1"/>
    <xf numFmtId="0" fontId="78" fillId="0" borderId="0" xfId="0" applyFont="1"/>
    <xf numFmtId="39" fontId="4" fillId="0" borderId="1" xfId="0" applyNumberFormat="1" applyFont="1" applyBorder="1" applyAlignment="1">
      <alignment horizontal="center"/>
    </xf>
    <xf numFmtId="0" fontId="5" fillId="0" borderId="31" xfId="3" applyFont="1" applyFill="1" applyBorder="1" applyAlignment="1">
      <alignment horizontal="center" vertical="center" wrapText="1"/>
    </xf>
    <xf numFmtId="0" fontId="5" fillId="0" borderId="32" xfId="3" applyFont="1" applyFill="1" applyBorder="1" applyAlignment="1">
      <alignment horizontal="center" vertical="center" wrapText="1"/>
    </xf>
    <xf numFmtId="0" fontId="5" fillId="0" borderId="29" xfId="3" applyFont="1" applyFill="1" applyBorder="1" applyAlignment="1">
      <alignment horizontal="center" vertical="center" wrapText="1"/>
    </xf>
    <xf numFmtId="0" fontId="16" fillId="0" borderId="27" xfId="3" applyFont="1" applyFill="1" applyBorder="1" applyAlignment="1">
      <alignment horizontal="justify" vertical="top"/>
    </xf>
    <xf numFmtId="0" fontId="16" fillId="0" borderId="27" xfId="3" applyFont="1" applyBorder="1" applyAlignment="1"/>
    <xf numFmtId="0" fontId="16" fillId="0" borderId="15" xfId="3" applyFont="1" applyBorder="1" applyAlignment="1"/>
    <xf numFmtId="0" fontId="16" fillId="0" borderId="33" xfId="3" applyFont="1" applyFill="1" applyBorder="1" applyAlignment="1">
      <alignment horizontal="justify" vertical="top" wrapText="1"/>
    </xf>
    <xf numFmtId="0" fontId="16" fillId="0" borderId="27" xfId="3" applyFont="1" applyBorder="1" applyAlignment="1">
      <alignment wrapText="1"/>
    </xf>
    <xf numFmtId="0" fontId="16" fillId="0" borderId="15" xfId="3" applyFont="1" applyBorder="1" applyAlignment="1">
      <alignment wrapText="1"/>
    </xf>
    <xf numFmtId="165" fontId="11" fillId="6" borderId="2" xfId="3" applyNumberFormat="1" applyFont="1" applyFill="1" applyBorder="1" applyAlignment="1">
      <alignment horizontal="center" vertical="center" wrapText="1"/>
    </xf>
    <xf numFmtId="165" fontId="11" fillId="6" borderId="10" xfId="3" applyNumberFormat="1" applyFont="1" applyFill="1" applyBorder="1" applyAlignment="1">
      <alignment horizontal="center" vertical="center" wrapText="1"/>
    </xf>
    <xf numFmtId="165" fontId="11" fillId="6" borderId="3" xfId="3" applyNumberFormat="1" applyFont="1" applyFill="1" applyBorder="1" applyAlignment="1">
      <alignment horizontal="center" vertical="center" wrapText="1"/>
    </xf>
    <xf numFmtId="165" fontId="11" fillId="6" borderId="6" xfId="3" applyNumberFormat="1" applyFont="1" applyFill="1" applyBorder="1" applyAlignment="1">
      <alignment horizontal="center" vertical="center" wrapText="1"/>
    </xf>
    <xf numFmtId="165" fontId="11" fillId="6" borderId="11" xfId="3" applyNumberFormat="1" applyFont="1" applyFill="1" applyBorder="1" applyAlignment="1">
      <alignment horizontal="center" vertical="center" wrapText="1"/>
    </xf>
    <xf numFmtId="165" fontId="11" fillId="6" borderId="7" xfId="3" applyNumberFormat="1" applyFont="1" applyFill="1" applyBorder="1" applyAlignment="1">
      <alignment horizontal="center" vertical="center" wrapText="1"/>
    </xf>
    <xf numFmtId="168" fontId="10" fillId="0" borderId="0" xfId="3" applyNumberFormat="1" applyFont="1" applyAlignment="1">
      <alignment horizontal="left"/>
    </xf>
    <xf numFmtId="39" fontId="29" fillId="15" borderId="16" xfId="3" applyNumberFormat="1" applyFont="1" applyFill="1" applyBorder="1" applyAlignment="1">
      <alignment horizontal="center" vertical="center" wrapText="1"/>
    </xf>
    <xf numFmtId="39" fontId="29" fillId="15" borderId="19" xfId="3" applyNumberFormat="1" applyFont="1" applyFill="1" applyBorder="1" applyAlignment="1">
      <alignment horizontal="center" vertical="center" wrapText="1"/>
    </xf>
    <xf numFmtId="39" fontId="30" fillId="15" borderId="17" xfId="3" applyNumberFormat="1" applyFont="1" applyFill="1" applyBorder="1" applyAlignment="1">
      <alignment horizontal="center" vertical="center" wrapText="1"/>
    </xf>
    <xf numFmtId="39" fontId="30" fillId="15" borderId="20" xfId="3" applyNumberFormat="1" applyFont="1" applyFill="1" applyBorder="1" applyAlignment="1">
      <alignment horizontal="center" vertical="center" wrapText="1"/>
    </xf>
    <xf numFmtId="0" fontId="5" fillId="7" borderId="9" xfId="3" applyFont="1" applyFill="1" applyBorder="1" applyAlignment="1">
      <alignment horizontal="center" vertical="center"/>
    </xf>
    <xf numFmtId="0" fontId="5" fillId="7" borderId="27" xfId="3" applyFont="1" applyFill="1" applyBorder="1" applyAlignment="1">
      <alignment horizontal="center" vertical="center"/>
    </xf>
    <xf numFmtId="0" fontId="50" fillId="0" borderId="10" xfId="0" applyFont="1" applyBorder="1" applyAlignment="1">
      <alignment horizontal="center"/>
    </xf>
    <xf numFmtId="0" fontId="50" fillId="0" borderId="1" xfId="0" applyFont="1" applyBorder="1" applyAlignment="1">
      <alignment horizontal="center"/>
    </xf>
    <xf numFmtId="168" fontId="13" fillId="0" borderId="0" xfId="0" applyNumberFormat="1" applyFont="1" applyAlignment="1">
      <alignment horizontal="left"/>
    </xf>
    <xf numFmtId="39" fontId="6" fillId="0" borderId="1" xfId="0" applyNumberFormat="1" applyFont="1" applyBorder="1" applyAlignment="1">
      <alignment horizontal="center"/>
    </xf>
    <xf numFmtId="0" fontId="3" fillId="0" borderId="35" xfId="0" applyFont="1" applyBorder="1" applyAlignment="1">
      <alignment horizontal="center" vertical="center"/>
    </xf>
    <xf numFmtId="0" fontId="49" fillId="0" borderId="36" xfId="0" applyFont="1" applyBorder="1" applyAlignment="1">
      <alignment horizontal="center" vertical="center"/>
    </xf>
    <xf numFmtId="0" fontId="49" fillId="0" borderId="37" xfId="0" applyFont="1" applyBorder="1" applyAlignment="1">
      <alignment horizontal="center" vertical="center"/>
    </xf>
  </cellXfs>
  <cellStyles count="8">
    <cellStyle name="Comma" xfId="1" builtinId="3"/>
    <cellStyle name="Comma 2 2 2" xfId="4" xr:uid="{00000000-0005-0000-0000-000001000000}"/>
    <cellStyle name="Normal" xfId="0" builtinId="0"/>
    <cellStyle name="Normal 11 2" xfId="7" xr:uid="{00000000-0005-0000-0000-000003000000}"/>
    <cellStyle name="Normal 2 2" xfId="3" xr:uid="{00000000-0005-0000-0000-000004000000}"/>
    <cellStyle name="Normal 2 3" xfId="5" xr:uid="{00000000-0005-0000-0000-000005000000}"/>
    <cellStyle name="Percent" xfId="2" builtinId="5"/>
    <cellStyle name="Percent 2 2" xfId="6" xr:uid="{00000000-0005-0000-0000-000007000000}"/>
  </cellStyles>
  <dxfs count="80">
    <dxf>
      <fill>
        <patternFill patternType="solid">
          <bgColor rgb="FF00B0F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00B0F0"/>
        </patternFill>
      </fill>
    </dxf>
    <dxf>
      <fill>
        <patternFill patternType="solid">
          <bgColor rgb="FF00B0F0"/>
        </patternFill>
      </fill>
    </dxf>
    <dxf>
      <numFmt numFmtId="202" formatCode="_(* #,##0_);_(* \(#,##0\);_(* &quot;-&quot;??_);_(@_)"/>
    </dxf>
    <dxf>
      <numFmt numFmtId="202" formatCode="_(* #,##0_);_(* \(#,##0\);_(* &quot;-&quot;??_);_(@_)"/>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
      <font>
        <b/>
        <i val="0"/>
        <color rgb="FFFF0000"/>
      </font>
      <fill>
        <patternFill>
          <bgColor rgb="FFFFFF00"/>
        </patternFill>
      </fill>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26" Type="http://schemas.openxmlformats.org/officeDocument/2006/relationships/externalLink" Target="externalLinks/externalLink18.xml"/><Relationship Id="rId39" Type="http://schemas.openxmlformats.org/officeDocument/2006/relationships/externalLink" Target="externalLinks/externalLink31.xml"/><Relationship Id="rId21" Type="http://schemas.openxmlformats.org/officeDocument/2006/relationships/externalLink" Target="externalLinks/externalLink13.xml"/><Relationship Id="rId34" Type="http://schemas.openxmlformats.org/officeDocument/2006/relationships/externalLink" Target="externalLinks/externalLink26.xml"/><Relationship Id="rId42" Type="http://schemas.openxmlformats.org/officeDocument/2006/relationships/externalLink" Target="externalLinks/externalLink34.xml"/><Relationship Id="rId47" Type="http://schemas.openxmlformats.org/officeDocument/2006/relationships/externalLink" Target="externalLinks/externalLink39.xml"/><Relationship Id="rId50" Type="http://schemas.openxmlformats.org/officeDocument/2006/relationships/pivotCacheDefinition" Target="pivotCache/pivotCacheDefinition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8.xml"/><Relationship Id="rId29" Type="http://schemas.openxmlformats.org/officeDocument/2006/relationships/externalLink" Target="externalLinks/externalLink21.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32" Type="http://schemas.openxmlformats.org/officeDocument/2006/relationships/externalLink" Target="externalLinks/externalLink24.xml"/><Relationship Id="rId37" Type="http://schemas.openxmlformats.org/officeDocument/2006/relationships/externalLink" Target="externalLinks/externalLink29.xml"/><Relationship Id="rId40" Type="http://schemas.openxmlformats.org/officeDocument/2006/relationships/externalLink" Target="externalLinks/externalLink32.xml"/><Relationship Id="rId45" Type="http://schemas.openxmlformats.org/officeDocument/2006/relationships/externalLink" Target="externalLinks/externalLink37.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31" Type="http://schemas.openxmlformats.org/officeDocument/2006/relationships/externalLink" Target="externalLinks/externalLink23.xml"/><Relationship Id="rId44" Type="http://schemas.openxmlformats.org/officeDocument/2006/relationships/externalLink" Target="externalLinks/externalLink36.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externalLink" Target="externalLinks/externalLink19.xml"/><Relationship Id="rId30" Type="http://schemas.openxmlformats.org/officeDocument/2006/relationships/externalLink" Target="externalLinks/externalLink22.xml"/><Relationship Id="rId35" Type="http://schemas.openxmlformats.org/officeDocument/2006/relationships/externalLink" Target="externalLinks/externalLink27.xml"/><Relationship Id="rId43" Type="http://schemas.openxmlformats.org/officeDocument/2006/relationships/externalLink" Target="externalLinks/externalLink35.xml"/><Relationship Id="rId48" Type="http://schemas.openxmlformats.org/officeDocument/2006/relationships/externalLink" Target="externalLinks/externalLink40.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externalLink" Target="externalLinks/externalLink17.xml"/><Relationship Id="rId33" Type="http://schemas.openxmlformats.org/officeDocument/2006/relationships/externalLink" Target="externalLinks/externalLink25.xml"/><Relationship Id="rId38" Type="http://schemas.openxmlformats.org/officeDocument/2006/relationships/externalLink" Target="externalLinks/externalLink30.xml"/><Relationship Id="rId46" Type="http://schemas.openxmlformats.org/officeDocument/2006/relationships/externalLink" Target="externalLinks/externalLink38.xml"/><Relationship Id="rId20" Type="http://schemas.openxmlformats.org/officeDocument/2006/relationships/externalLink" Target="externalLinks/externalLink12.xml"/><Relationship Id="rId41" Type="http://schemas.openxmlformats.org/officeDocument/2006/relationships/externalLink" Target="externalLinks/externalLink33.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28" Type="http://schemas.openxmlformats.org/officeDocument/2006/relationships/externalLink" Target="externalLinks/externalLink20.xml"/><Relationship Id="rId36" Type="http://schemas.openxmlformats.org/officeDocument/2006/relationships/externalLink" Target="externalLinks/externalLink28.xml"/><Relationship Id="rId49" Type="http://schemas.openxmlformats.org/officeDocument/2006/relationships/externalLink" Target="externalLinks/externalLink4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partment/CTS-Accountants/Group1/PII-ABS/ABS/2000/ABSJu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SSRV09\Valuations\Department\CTS-Accountants\Group1\Vector\Vector%20A\1999\NAVCLAMAY9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epartment/CTS-Accountants/Group1/Vector/Vector%20A/1999/NAVCLAMAY9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ccVAl/All%20Points%20Multi%20Manager/Euro%20Bond/MMEB%20Bond%20Interest.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epartment/CTS-Accountants/Group3/Galleon/Galleon%20Health/2000/NAVSeptember00H.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SSRV09\Valuations\01.%20A&amp;V\Orion%20Commodity\NAV\2016\P02%20Feb%202016\P02_OrionCommodity_NAV_29-February-2016.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epartment/CTS-Accountants/Group3/Galleon/Galleon%20Tech/2001/NAV/NAV%20Feb%202001%20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Department\CTS-Accountants\Group3\Galleon\Galleon%20Tech\2001\NAV\NAV%20Feb%202001%20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epartment/CTS-Accountants/Group3/MiddleRidge/NAV/Managed%20Accounts/Marty%20Carrade/NAV/2001/CARRADE%20NAV%20July%20%2020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epartment/CTS-Accountants/Group1/Chase%20LP/2001/NAV/Apr%2001/market%20compare%20april%202001_revised_5-14-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epartment/CTS-Accountants/Group1/Greater%20Asian/2002/NAV/Feb02/LP%20Feb0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TEMP/Navdec98.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GROUP5A/SOL/1998/NAVFEB98.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ycnt050\Data\Department\CTS-Accountants\Group1\Vector\Vector%20Mgmt%20II\NAVAUG98MGMT2.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Department/CTS-Accountants/Group1/Chase%20Ltd/2000/Mar00/NAV0300EST.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Department\CTS-Accountants\Group1\Chase%20LP\Feb99\Nav029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GROUP5A/AMERICA/1997/DVD0108.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Corporate%20Trust/13117/EUROPA/2000/eurfsep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ORPTRST/BDAVOL1/VALUE/GROUP3/AMERICA/1997/DVD0108.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Department/CTS-Accountants/Group2/KCM/2001/Valuation%20Correspondence/LMFL013101NAV.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Department/CTS-Accountants/Group3/TeleosA/NAV/2000/monthly/NAV07-00.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Department/CTS-Accountants/Group1/GLOBAL/1998/NAV0898.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Department/CTS-Accountants/Group2/EuroCapital/1999/Eurocap2-99.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IDSSRV09\Valuations\01.%20A&amp;V\Global%20High%20Yield\NAV\2016\P10%20Mar%2016\Global%20High%20Yield%20-%2031%20Mar%202016.xlsm"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CORPTRST/Group8A/OECHASI/Mar99/NAV0399old.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GROUP5A/GROWTH/1998/GROW0408.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Documents%20and%20Settings/ryneveld.vdhorst/Local%20Settings/Temporary%20Internet%20Files/OLK2/Kingstone%20Unitisation.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Nycnt050\Data\Department\CTS-Accountants\Group1\TeleosA\1999\Monthly\NAV0899.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Department/CTS-Accountants/Group4/Argus%20Healthcare%20Offshore/2001/NAV/2002/February28NAV.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Group5A/SOL/1998/NAVAUG98.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F:\Department\CTS-Accountants\Group1\J.P.%20Morgan%20Ltd\2002\NAV\May02\UNREAL%200502%20Final.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IDSSRV09\Valuations\01.%20A&amp;V\Steyn%20Capital%20Emerging\NAV\2016\P02%20Feb%202016\Workings\Investrack%20Automation\Steyn%20Capital%20Emerging%20-%20Investrack%20Automation%20Feb16.xlsm"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CCNTJHB\CAP\Yolande\Backup%20of%20COR_CAP_09.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ocuments%20and%20Settings/ryneveld.vdhorst/Local%20Settings/Temporary%20Internet%20Files/OLK2/FAIRTREE%20ACCOUNTS%20-%20OCT04.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Department/CTS-Accountants/NewBusiness/Hedge%20Funds/Parallax/2001/NAV/MASTER.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IDSSRV09\Valuations\01.%20A&amp;V\Steyn%20Capital%20Emerging\NAV\2016\P02%20Feb%202016\P02_Steyn%20Capital%20Emerging_NAV_29_Feb_2016.xlsm"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IDSSRV09\Valuations\01.%20A&amp;V\Reitway\NAV\2016\P03%20Aug%202015\P03_Reitway%20Global_Daily_06%20Aug%2015\P03_Reitway%20Global_Daily_06%20Aug%2015.xlsm"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Department/CTS-Accountants/Group1/Chase%20Ltd/1999/feb/Cash0299.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Department/CTS-Accountants/Group1/Chase%20LP/2001/Feb%2001/Feb01Package.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Department/CTS-Accountants/Group1/Chase%20Ltd/1999/SEPT/Cash0999EST.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Department/CTS-Accountants/Group1/Chase%20LP/2001/NAV/Mar%2001/Nav03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Y CONTROL SHEET"/>
      <sheetName val="CONTENTS"/>
      <sheetName val="REVIEW POINTS"/>
      <sheetName val="CHECKLIST"/>
      <sheetName val="NAV"/>
      <sheetName val="STATEMENT OF OPERATIONS"/>
      <sheetName val="CHANGENETASSETS"/>
      <sheetName val="NAV REC"/>
      <sheetName val="TRUSTEE FEE"/>
      <sheetName val="ADVISORY FEE"/>
      <sheetName val="FEE SUMMARY"/>
      <sheetName val="ORG COSTS"/>
      <sheetName val="MGTJUN00"/>
      <sheetName val="CP INT REC"/>
      <sheetName val="CASH RECAP"/>
      <sheetName val="COST MARKET REC"/>
      <sheetName val="SHARES"/>
      <sheetName val="COST FWD"/>
      <sheetName val="ENTRIES"/>
      <sheetName val="NAVREC (2)"/>
      <sheetName val="BOND INT REC"/>
      <sheetName val="Current Period -FX Rates"/>
      <sheetName val="Static Data Lists"/>
      <sheetName val="Data 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AR INCOME"/>
      <sheetName val="CONTENTS"/>
      <sheetName val="BOB Cash-USD"/>
      <sheetName val="NAVFEES"/>
      <sheetName val="ACCOUNTSUM"/>
      <sheetName val="INTERCOMPANY"/>
      <sheetName val="ORGCOSTS"/>
      <sheetName val="SHARES"/>
      <sheetName val="UNREAL"/>
      <sheetName val="PERFFEE"/>
      <sheetName val="NAVREC"/>
      <sheetName val="NETASSETS"/>
      <sheetName val="INCOMECONSOLID"/>
      <sheetName val="INCOMESTAT"/>
      <sheetName val="CHECKLIST"/>
      <sheetName val="RESTRICTIONS"/>
      <sheetName val="BEAR EXPENSES"/>
      <sheetName val="NOTUSED"/>
      <sheetName val="NAV"/>
      <sheetName val="BEAR CASH"/>
      <sheetName val="OPENBALSHEET"/>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AR INCOME"/>
      <sheetName val="CONTENTS"/>
      <sheetName val="BOB Cash-USD"/>
      <sheetName val="NAVFEES"/>
      <sheetName val="ACCOUNTSUM"/>
      <sheetName val="INTERCOMPANY"/>
      <sheetName val="ORGCOSTS"/>
      <sheetName val="SHARES"/>
      <sheetName val="UNREAL"/>
      <sheetName val="PERFFEE"/>
      <sheetName val="NAVREC"/>
      <sheetName val="NETASSETS"/>
      <sheetName val="INCOMECONSOLID"/>
      <sheetName val="INCOMESTAT"/>
      <sheetName val="CHECKLIST"/>
      <sheetName val="RESTRICTIONS"/>
      <sheetName val="BEAR EXPENSES"/>
      <sheetName val="NOTUSED"/>
      <sheetName val="NAV"/>
      <sheetName val="BEAR CASH"/>
      <sheetName val="OPENBALSHEET"/>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NDINT"/>
    </sheetNames>
    <sheetDataSet>
      <sheetData sheetId="0" refreshError="1">
        <row r="1">
          <cell r="A1" t="str">
            <v>All Points Index - Euro Bond Fund</v>
          </cell>
        </row>
        <row r="2">
          <cell r="A2" t="str">
            <v>BOND INTEREST ACCRUAL SCHEDULE</v>
          </cell>
          <cell r="C2">
            <v>37175</v>
          </cell>
          <cell r="I2" t="str">
            <v>DR  100103</v>
          </cell>
        </row>
        <row r="3">
          <cell r="I3" t="str">
            <v>CR  610105</v>
          </cell>
        </row>
        <row r="5">
          <cell r="B5" t="str">
            <v xml:space="preserve">Maturity </v>
          </cell>
          <cell r="C5" t="str">
            <v>Coupon</v>
          </cell>
          <cell r="D5" t="str">
            <v>Previous</v>
          </cell>
          <cell r="E5" t="str">
            <v>Day</v>
          </cell>
        </row>
        <row r="6">
          <cell r="B6" t="str">
            <v>Date</v>
          </cell>
          <cell r="C6" t="str">
            <v>Frequency</v>
          </cell>
          <cell r="D6" t="str">
            <v>Coupon</v>
          </cell>
          <cell r="E6" t="str">
            <v>Count</v>
          </cell>
          <cell r="F6" t="str">
            <v>Days</v>
          </cell>
          <cell r="G6" t="str">
            <v>Coupon</v>
          </cell>
          <cell r="H6" t="str">
            <v>Nominal</v>
          </cell>
          <cell r="I6" t="str">
            <v>Interest</v>
          </cell>
        </row>
        <row r="7">
          <cell r="A7" t="str">
            <v>USD</v>
          </cell>
        </row>
        <row r="9">
          <cell r="A9" t="str">
            <v>UST 5.75% 15/08/2003</v>
          </cell>
          <cell r="B9">
            <v>37848</v>
          </cell>
          <cell r="C9">
            <v>2</v>
          </cell>
          <cell r="D9">
            <v>37118</v>
          </cell>
          <cell r="E9" t="str">
            <v>ACT/ACT</v>
          </cell>
          <cell r="F9">
            <v>57</v>
          </cell>
          <cell r="G9">
            <v>5.75</v>
          </cell>
          <cell r="H9">
            <v>290000</v>
          </cell>
          <cell r="I9">
            <v>2582.8125</v>
          </cell>
        </row>
        <row r="10">
          <cell r="A10" t="str">
            <v>US 5.75% 15 NOV 2005</v>
          </cell>
          <cell r="B10">
            <v>38671</v>
          </cell>
          <cell r="C10">
            <v>2</v>
          </cell>
          <cell r="D10">
            <v>37026</v>
          </cell>
          <cell r="E10" t="str">
            <v>ACT/ACT</v>
          </cell>
          <cell r="F10">
            <v>149</v>
          </cell>
          <cell r="G10">
            <v>5.75</v>
          </cell>
          <cell r="H10">
            <v>30000</v>
          </cell>
          <cell r="I10">
            <v>698.4375</v>
          </cell>
        </row>
        <row r="11">
          <cell r="A11" t="str">
            <v>UST 4.625% 15/05/2006</v>
          </cell>
          <cell r="B11">
            <v>38852</v>
          </cell>
          <cell r="C11">
            <v>2</v>
          </cell>
          <cell r="D11">
            <v>37026</v>
          </cell>
          <cell r="E11" t="str">
            <v>ACT/ACT</v>
          </cell>
          <cell r="F11">
            <v>149</v>
          </cell>
          <cell r="G11">
            <v>4.625</v>
          </cell>
          <cell r="H11">
            <v>530000</v>
          </cell>
          <cell r="I11">
            <v>9924.8980978260861</v>
          </cell>
        </row>
        <row r="12">
          <cell r="A12" t="str">
            <v>UST 5.625% 15/05/08</v>
          </cell>
          <cell r="B12">
            <v>39583</v>
          </cell>
          <cell r="C12">
            <v>2</v>
          </cell>
          <cell r="D12">
            <v>37026</v>
          </cell>
          <cell r="E12" t="str">
            <v>ACT/ACT</v>
          </cell>
          <cell r="F12">
            <v>149</v>
          </cell>
          <cell r="G12">
            <v>5.625</v>
          </cell>
          <cell r="H12">
            <v>120000</v>
          </cell>
          <cell r="I12">
            <v>2733.016304347826</v>
          </cell>
        </row>
        <row r="13">
          <cell r="A13" t="str">
            <v>UST 5% 15/2/11</v>
          </cell>
          <cell r="B13">
            <v>40589</v>
          </cell>
          <cell r="C13">
            <v>2</v>
          </cell>
          <cell r="D13">
            <v>37118</v>
          </cell>
          <cell r="E13" t="str">
            <v>ACT/ACT</v>
          </cell>
          <cell r="F13">
            <v>57</v>
          </cell>
          <cell r="G13">
            <v>5</v>
          </cell>
          <cell r="H13">
            <v>95000</v>
          </cell>
          <cell r="I13">
            <v>735.73369565217388</v>
          </cell>
        </row>
        <row r="14">
          <cell r="A14" t="str">
            <v>UST 5.% 15/08/11</v>
          </cell>
          <cell r="B14">
            <v>40770</v>
          </cell>
          <cell r="C14">
            <v>2</v>
          </cell>
          <cell r="D14">
            <v>37118</v>
          </cell>
          <cell r="E14" t="str">
            <v>ACT/ACT</v>
          </cell>
          <cell r="F14">
            <v>57</v>
          </cell>
          <cell r="G14">
            <v>5</v>
          </cell>
          <cell r="H14">
            <v>180000</v>
          </cell>
          <cell r="I14">
            <v>1394.0217391304348</v>
          </cell>
        </row>
        <row r="15">
          <cell r="A15" t="str">
            <v>UST 7.25% 15/5/16</v>
          </cell>
          <cell r="B15">
            <v>42505</v>
          </cell>
          <cell r="C15">
            <v>2</v>
          </cell>
          <cell r="D15">
            <v>37026</v>
          </cell>
          <cell r="E15" t="str">
            <v>ACT/ACT</v>
          </cell>
          <cell r="F15">
            <v>149</v>
          </cell>
          <cell r="G15">
            <v>7.25</v>
          </cell>
          <cell r="H15">
            <v>100000</v>
          </cell>
          <cell r="I15">
            <v>2935.461956521739</v>
          </cell>
        </row>
        <row r="16">
          <cell r="A16" t="str">
            <v>UST 8.875% 15/02/19</v>
          </cell>
          <cell r="B16">
            <v>43511</v>
          </cell>
          <cell r="C16">
            <v>2</v>
          </cell>
          <cell r="D16">
            <v>37118</v>
          </cell>
          <cell r="E16" t="str">
            <v>ACT/ACT</v>
          </cell>
          <cell r="F16">
            <v>57</v>
          </cell>
          <cell r="G16">
            <v>8.875</v>
          </cell>
          <cell r="H16">
            <v>185000</v>
          </cell>
          <cell r="I16">
            <v>2543.1216032608695</v>
          </cell>
        </row>
        <row r="17">
          <cell r="A17" t="str">
            <v>UST 8% 15/11/21</v>
          </cell>
          <cell r="B17">
            <v>44515</v>
          </cell>
          <cell r="C17">
            <v>2</v>
          </cell>
          <cell r="D17">
            <v>37026</v>
          </cell>
          <cell r="E17" t="str">
            <v>ACT/ACT</v>
          </cell>
          <cell r="F17">
            <v>149</v>
          </cell>
          <cell r="G17">
            <v>8</v>
          </cell>
          <cell r="H17">
            <v>190000</v>
          </cell>
          <cell r="I17">
            <v>6154.347826086957</v>
          </cell>
        </row>
        <row r="18">
          <cell r="A18" t="str">
            <v>UST 6.75 15/08/26</v>
          </cell>
          <cell r="B18">
            <v>46249</v>
          </cell>
          <cell r="C18">
            <v>2</v>
          </cell>
          <cell r="D18">
            <v>37118</v>
          </cell>
          <cell r="E18" t="str">
            <v>ACT/ACT</v>
          </cell>
          <cell r="F18">
            <v>57</v>
          </cell>
          <cell r="G18">
            <v>6.75</v>
          </cell>
          <cell r="H18">
            <v>124000</v>
          </cell>
          <cell r="I18">
            <v>1296.4402173913043</v>
          </cell>
        </row>
        <row r="19">
          <cell r="A19" t="str">
            <v>US 6.5% 15 NOV 2026</v>
          </cell>
          <cell r="B19">
            <v>46341</v>
          </cell>
          <cell r="C19">
            <v>2</v>
          </cell>
          <cell r="D19">
            <v>37026</v>
          </cell>
          <cell r="E19" t="str">
            <v>ACT/ACT</v>
          </cell>
          <cell r="F19">
            <v>149</v>
          </cell>
          <cell r="G19">
            <v>6.5</v>
          </cell>
          <cell r="H19">
            <v>143000</v>
          </cell>
          <cell r="I19">
            <v>3763.4646739130435</v>
          </cell>
        </row>
        <row r="20">
          <cell r="A20" t="str">
            <v>FORD 6.125% 28 APR 2003</v>
          </cell>
          <cell r="B20">
            <v>37739</v>
          </cell>
          <cell r="C20">
            <v>2</v>
          </cell>
          <cell r="D20">
            <v>37009</v>
          </cell>
          <cell r="E20" t="str">
            <v>30/360</v>
          </cell>
          <cell r="F20">
            <v>163</v>
          </cell>
          <cell r="G20">
            <v>6.125</v>
          </cell>
          <cell r="H20">
            <v>70000</v>
          </cell>
          <cell r="I20">
            <v>1941.2847222222222</v>
          </cell>
        </row>
        <row r="21">
          <cell r="A21" t="str">
            <v>VERIZON 6.75% 1 DEC 2005</v>
          </cell>
          <cell r="B21">
            <v>38687</v>
          </cell>
          <cell r="C21">
            <v>2</v>
          </cell>
          <cell r="D21">
            <v>37043</v>
          </cell>
          <cell r="E21" t="str">
            <v>30/360</v>
          </cell>
          <cell r="F21">
            <v>130</v>
          </cell>
          <cell r="G21">
            <v>6.75</v>
          </cell>
          <cell r="H21">
            <v>40000</v>
          </cell>
          <cell r="I21">
            <v>975</v>
          </cell>
        </row>
        <row r="22">
          <cell r="A22" t="str">
            <v>GEN MOTORS 6.75% 15 JAN 2006</v>
          </cell>
          <cell r="B22">
            <v>38732</v>
          </cell>
          <cell r="C22">
            <v>2</v>
          </cell>
          <cell r="D22">
            <v>37087</v>
          </cell>
          <cell r="E22" t="str">
            <v>30/360</v>
          </cell>
          <cell r="F22">
            <v>86</v>
          </cell>
          <cell r="G22">
            <v>6.75</v>
          </cell>
          <cell r="H22">
            <v>60000</v>
          </cell>
          <cell r="I22">
            <v>967.5</v>
          </cell>
        </row>
        <row r="23">
          <cell r="A23" t="str">
            <v>N.A.B. 8.6% 19 MAY 2010</v>
          </cell>
          <cell r="B23">
            <v>40317</v>
          </cell>
          <cell r="C23">
            <v>2</v>
          </cell>
          <cell r="D23">
            <v>37030</v>
          </cell>
          <cell r="E23" t="str">
            <v>30/360</v>
          </cell>
          <cell r="F23">
            <v>142</v>
          </cell>
          <cell r="G23">
            <v>8.6</v>
          </cell>
          <cell r="H23">
            <v>60000</v>
          </cell>
          <cell r="I23">
            <v>2035.3333333333333</v>
          </cell>
        </row>
        <row r="24">
          <cell r="A24" t="str">
            <v>QUEBEC 5.75% 15 FEB 2009</v>
          </cell>
          <cell r="B24">
            <v>39859</v>
          </cell>
          <cell r="C24">
            <v>2</v>
          </cell>
          <cell r="D24">
            <v>37118</v>
          </cell>
          <cell r="E24" t="str">
            <v>30/360</v>
          </cell>
          <cell r="F24">
            <v>56</v>
          </cell>
          <cell r="G24">
            <v>5.75</v>
          </cell>
          <cell r="H24">
            <v>80000</v>
          </cell>
          <cell r="I24">
            <v>715.55555555555554</v>
          </cell>
        </row>
        <row r="25">
          <cell r="A25" t="str">
            <v>KELLOGG 5.5% 01/04/03</v>
          </cell>
          <cell r="B25">
            <v>37712</v>
          </cell>
          <cell r="C25">
            <v>2</v>
          </cell>
          <cell r="D25">
            <v>37165</v>
          </cell>
          <cell r="E25" t="str">
            <v>30/360</v>
          </cell>
          <cell r="F25">
            <v>10</v>
          </cell>
          <cell r="G25">
            <v>5.5</v>
          </cell>
          <cell r="H25">
            <v>50000</v>
          </cell>
          <cell r="I25">
            <v>76.388888888888886</v>
          </cell>
        </row>
        <row r="26">
          <cell r="A26" t="str">
            <v>BANK ONE 6.5% 01/01/06</v>
          </cell>
          <cell r="B26">
            <v>38749</v>
          </cell>
          <cell r="C26">
            <v>2</v>
          </cell>
          <cell r="D26">
            <v>37104</v>
          </cell>
          <cell r="E26" t="str">
            <v>30/360</v>
          </cell>
          <cell r="F26">
            <v>70</v>
          </cell>
          <cell r="G26">
            <v>6.5</v>
          </cell>
          <cell r="H26">
            <v>40000</v>
          </cell>
          <cell r="I26">
            <v>505.55555555555554</v>
          </cell>
        </row>
        <row r="27">
          <cell r="A27" t="str">
            <v>CIT GROUP 6.5% 07/02/06</v>
          </cell>
          <cell r="B27">
            <v>38755</v>
          </cell>
          <cell r="C27">
            <v>2</v>
          </cell>
          <cell r="D27">
            <v>37110</v>
          </cell>
          <cell r="E27" t="str">
            <v>30/360</v>
          </cell>
          <cell r="F27">
            <v>64</v>
          </cell>
          <cell r="G27">
            <v>6.5</v>
          </cell>
          <cell r="H27">
            <v>40000</v>
          </cell>
          <cell r="I27">
            <v>462.22222222222223</v>
          </cell>
        </row>
        <row r="28">
          <cell r="A28" t="str">
            <v>DIAGEO CAPITAL 24/06/04</v>
          </cell>
          <cell r="B28">
            <v>38162</v>
          </cell>
          <cell r="C28">
            <v>2</v>
          </cell>
          <cell r="D28">
            <v>37066</v>
          </cell>
          <cell r="E28" t="str">
            <v>30/360</v>
          </cell>
          <cell r="F28">
            <v>107</v>
          </cell>
          <cell r="G28">
            <v>6.625</v>
          </cell>
          <cell r="H28">
            <v>80000</v>
          </cell>
          <cell r="I28">
            <v>1575.2777777777778</v>
          </cell>
        </row>
        <row r="29">
          <cell r="A29" t="str">
            <v>DEUT TELE 8.25 15 JUN 2030</v>
          </cell>
          <cell r="B29">
            <v>11124</v>
          </cell>
          <cell r="C29">
            <v>2</v>
          </cell>
          <cell r="D29">
            <v>37057</v>
          </cell>
          <cell r="E29" t="str">
            <v>30/360</v>
          </cell>
          <cell r="F29">
            <v>116</v>
          </cell>
          <cell r="G29">
            <v>8.25</v>
          </cell>
          <cell r="H29">
            <v>40000</v>
          </cell>
          <cell r="I29">
            <v>1063.3333333333333</v>
          </cell>
          <cell r="J29">
            <v>1081.67</v>
          </cell>
        </row>
        <row r="30">
          <cell r="A30" t="str">
            <v>DRESDNER 8.151% 3 JUN 2031</v>
          </cell>
          <cell r="B30">
            <v>11477</v>
          </cell>
          <cell r="C30">
            <v>2</v>
          </cell>
          <cell r="D30">
            <v>37072</v>
          </cell>
          <cell r="E30" t="str">
            <v>30/360</v>
          </cell>
          <cell r="F30">
            <v>101</v>
          </cell>
          <cell r="G30">
            <v>8.1509999999999998</v>
          </cell>
          <cell r="H30">
            <v>40000</v>
          </cell>
          <cell r="I30">
            <v>914.72333333333336</v>
          </cell>
          <cell r="J30">
            <v>796.99</v>
          </cell>
        </row>
        <row r="31">
          <cell r="A31" t="str">
            <v>WCOM 8.25% 15 MAY 2031</v>
          </cell>
          <cell r="B31">
            <v>11458</v>
          </cell>
          <cell r="C31">
            <v>2</v>
          </cell>
          <cell r="D31">
            <v>37027</v>
          </cell>
          <cell r="E31" t="str">
            <v>30/360</v>
          </cell>
          <cell r="F31">
            <v>145</v>
          </cell>
          <cell r="G31">
            <v>8.25</v>
          </cell>
          <cell r="H31">
            <v>40000</v>
          </cell>
          <cell r="I31">
            <v>1329.1666666666667</v>
          </cell>
          <cell r="J31">
            <v>1613.33</v>
          </cell>
        </row>
        <row r="32">
          <cell r="A32" t="str">
            <v>AXA 8.6% 15 DEC 2030</v>
          </cell>
          <cell r="B32">
            <v>11307</v>
          </cell>
          <cell r="C32">
            <v>2</v>
          </cell>
          <cell r="D32">
            <v>37057</v>
          </cell>
          <cell r="E32" t="str">
            <v>30/360</v>
          </cell>
          <cell r="F32">
            <v>116</v>
          </cell>
          <cell r="G32">
            <v>8.6</v>
          </cell>
          <cell r="H32">
            <v>20000</v>
          </cell>
          <cell r="I32">
            <v>554.22222222222217</v>
          </cell>
          <cell r="J32">
            <v>1127.56</v>
          </cell>
        </row>
        <row r="34">
          <cell r="A34" t="str">
            <v>MTG BACKED SEC</v>
          </cell>
        </row>
        <row r="37">
          <cell r="A37" t="str">
            <v>TRADES PENDING SETTLEMENT</v>
          </cell>
        </row>
        <row r="38">
          <cell r="A38" t="str">
            <v>UST 5.% 15/08/11</v>
          </cell>
          <cell r="B38">
            <v>40770</v>
          </cell>
          <cell r="C38">
            <v>2</v>
          </cell>
          <cell r="D38">
            <v>37118</v>
          </cell>
          <cell r="E38" t="str">
            <v>ACT/ACT</v>
          </cell>
          <cell r="F38">
            <v>57</v>
          </cell>
          <cell r="G38">
            <v>5</v>
          </cell>
          <cell r="H38">
            <v>100000</v>
          </cell>
          <cell r="I38">
            <v>855.98</v>
          </cell>
        </row>
        <row r="44">
          <cell r="H44" t="str">
            <v>USD</v>
          </cell>
          <cell r="I44">
            <v>48733.299725241544</v>
          </cell>
        </row>
        <row r="46">
          <cell r="H46" t="str">
            <v>PREVIOUS</v>
          </cell>
          <cell r="I46">
            <v>47401.720646135262</v>
          </cell>
        </row>
        <row r="47">
          <cell r="H47" t="str">
            <v>INT REC</v>
          </cell>
          <cell r="I47">
            <v>0</v>
          </cell>
        </row>
        <row r="48">
          <cell r="H48" t="str">
            <v>TO POST</v>
          </cell>
          <cell r="I48">
            <v>1331.5790791062827</v>
          </cell>
        </row>
        <row r="50">
          <cell r="A50" t="str">
            <v>EURO  BONDS</v>
          </cell>
        </row>
        <row r="52">
          <cell r="A52" t="str">
            <v>BTPS 7.25% 11/26</v>
          </cell>
          <cell r="B52">
            <v>46327</v>
          </cell>
          <cell r="C52">
            <v>2</v>
          </cell>
          <cell r="D52">
            <v>37012</v>
          </cell>
          <cell r="E52" t="str">
            <v>ACT/ACT</v>
          </cell>
          <cell r="F52">
            <v>163</v>
          </cell>
          <cell r="G52">
            <v>7.25</v>
          </cell>
          <cell r="H52">
            <v>130000</v>
          </cell>
          <cell r="I52">
            <v>4174.660326086957</v>
          </cell>
        </row>
        <row r="53">
          <cell r="A53" t="str">
            <v>GERMANY 6.875% 12/05/2005</v>
          </cell>
          <cell r="B53">
            <v>38484</v>
          </cell>
          <cell r="C53">
            <v>1</v>
          </cell>
          <cell r="D53">
            <v>37023</v>
          </cell>
          <cell r="E53" t="str">
            <v>ACT/ACT</v>
          </cell>
          <cell r="F53">
            <v>152</v>
          </cell>
          <cell r="G53">
            <v>6.875</v>
          </cell>
          <cell r="H53">
            <v>60000</v>
          </cell>
          <cell r="I53">
            <v>1717.8082191780823</v>
          </cell>
        </row>
        <row r="54">
          <cell r="A54" t="str">
            <v>DBR 5.25% 4/1/2008</v>
          </cell>
          <cell r="B54">
            <v>39451</v>
          </cell>
          <cell r="C54">
            <v>1</v>
          </cell>
          <cell r="D54">
            <v>36895</v>
          </cell>
          <cell r="E54" t="str">
            <v>ACT/ACT</v>
          </cell>
          <cell r="F54">
            <v>280</v>
          </cell>
          <cell r="G54">
            <v>5.25</v>
          </cell>
          <cell r="H54">
            <v>150000</v>
          </cell>
          <cell r="I54">
            <v>6041.0958904109593</v>
          </cell>
        </row>
        <row r="55">
          <cell r="A55" t="str">
            <v>DBR 5.25% 4/1/2011</v>
          </cell>
          <cell r="B55">
            <v>40547</v>
          </cell>
          <cell r="C55">
            <v>1</v>
          </cell>
          <cell r="D55">
            <v>36819</v>
          </cell>
          <cell r="E55" t="str">
            <v>ACT/ACT</v>
          </cell>
          <cell r="F55">
            <v>356</v>
          </cell>
          <cell r="G55">
            <v>5.25</v>
          </cell>
          <cell r="H55">
            <v>210000</v>
          </cell>
          <cell r="I55">
            <v>10753.150684931506</v>
          </cell>
        </row>
        <row r="56">
          <cell r="A56" t="str">
            <v>DBR 5.625% 4/1/2028</v>
          </cell>
          <cell r="B56">
            <v>40182</v>
          </cell>
          <cell r="C56">
            <v>1</v>
          </cell>
          <cell r="D56">
            <v>36895</v>
          </cell>
          <cell r="E56" t="str">
            <v>ACT/ACT</v>
          </cell>
          <cell r="F56">
            <v>280</v>
          </cell>
          <cell r="G56">
            <v>5.625</v>
          </cell>
          <cell r="H56">
            <v>240000</v>
          </cell>
          <cell r="I56">
            <v>10356.164383561643</v>
          </cell>
        </row>
        <row r="57">
          <cell r="A57" t="str">
            <v>BTNS 5% JUL 2005</v>
          </cell>
          <cell r="B57">
            <v>38545</v>
          </cell>
          <cell r="C57">
            <v>1</v>
          </cell>
          <cell r="D57">
            <v>37084</v>
          </cell>
          <cell r="E57" t="str">
            <v>ACT/ACT</v>
          </cell>
          <cell r="F57">
            <v>91</v>
          </cell>
          <cell r="G57">
            <v>5</v>
          </cell>
          <cell r="H57">
            <v>70000</v>
          </cell>
          <cell r="I57">
            <v>872.60273972602738</v>
          </cell>
        </row>
        <row r="58">
          <cell r="A58" t="str">
            <v>FRA BTAN 4.5% 12 JULY 2003</v>
          </cell>
          <cell r="B58">
            <v>37814</v>
          </cell>
          <cell r="C58">
            <v>1</v>
          </cell>
          <cell r="D58">
            <v>37084</v>
          </cell>
          <cell r="E58" t="str">
            <v>ACT/ACT</v>
          </cell>
          <cell r="F58">
            <v>91</v>
          </cell>
          <cell r="G58">
            <v>4.5</v>
          </cell>
          <cell r="H58">
            <v>250000</v>
          </cell>
          <cell r="I58">
            <v>2804.794520547945</v>
          </cell>
        </row>
        <row r="59">
          <cell r="A59" t="str">
            <v>FRA OAT 5.5% 25/04/2007</v>
          </cell>
          <cell r="B59">
            <v>39197</v>
          </cell>
          <cell r="C59">
            <v>1</v>
          </cell>
          <cell r="D59">
            <v>37006</v>
          </cell>
          <cell r="E59" t="str">
            <v>ACT/ACT</v>
          </cell>
          <cell r="F59">
            <v>169</v>
          </cell>
          <cell r="G59">
            <v>5.5</v>
          </cell>
          <cell r="H59">
            <v>130000</v>
          </cell>
          <cell r="I59">
            <v>3310.5479452054797</v>
          </cell>
        </row>
        <row r="60">
          <cell r="A60" t="str">
            <v>FRA OAT 5.25% 25/04/2008</v>
          </cell>
          <cell r="B60">
            <v>39563</v>
          </cell>
          <cell r="C60">
            <v>1</v>
          </cell>
          <cell r="D60">
            <v>37006</v>
          </cell>
          <cell r="E60" t="str">
            <v>ACT/ACT</v>
          </cell>
          <cell r="F60">
            <v>169</v>
          </cell>
          <cell r="G60">
            <v>5.25</v>
          </cell>
          <cell r="H60">
            <v>80000</v>
          </cell>
          <cell r="I60">
            <v>1944.6575342465753</v>
          </cell>
        </row>
        <row r="61">
          <cell r="A61" t="str">
            <v>FRA OAT 8.5% 26/12/2012</v>
          </cell>
          <cell r="B61">
            <v>41269</v>
          </cell>
          <cell r="C61">
            <v>1</v>
          </cell>
          <cell r="D61">
            <v>36886</v>
          </cell>
          <cell r="E61" t="str">
            <v>ACT/ACT</v>
          </cell>
          <cell r="F61">
            <v>289</v>
          </cell>
          <cell r="G61">
            <v>8.5</v>
          </cell>
          <cell r="H61">
            <v>190000</v>
          </cell>
          <cell r="I61">
            <v>12787.260273972603</v>
          </cell>
        </row>
        <row r="62">
          <cell r="A62" t="str">
            <v>FRA OAT 8.5% 25/10/19</v>
          </cell>
          <cell r="B62">
            <v>43763</v>
          </cell>
          <cell r="C62">
            <v>1</v>
          </cell>
          <cell r="D62">
            <v>36824</v>
          </cell>
          <cell r="E62" t="str">
            <v>ACT/ACT</v>
          </cell>
          <cell r="F62">
            <v>351</v>
          </cell>
          <cell r="G62">
            <v>8.5</v>
          </cell>
          <cell r="H62">
            <v>75000</v>
          </cell>
          <cell r="I62">
            <v>6130.4794520547948</v>
          </cell>
        </row>
        <row r="63">
          <cell r="A63" t="str">
            <v>FRA OAT 8.5% 25/04/2023</v>
          </cell>
          <cell r="B63">
            <v>45041</v>
          </cell>
          <cell r="C63">
            <v>1</v>
          </cell>
          <cell r="D63">
            <v>37006</v>
          </cell>
          <cell r="E63" t="str">
            <v>ACT/ACT</v>
          </cell>
          <cell r="F63">
            <v>169</v>
          </cell>
          <cell r="G63">
            <v>8.5</v>
          </cell>
          <cell r="H63">
            <v>80000</v>
          </cell>
          <cell r="I63">
            <v>3148.4931506849316</v>
          </cell>
        </row>
        <row r="64">
          <cell r="A64" t="str">
            <v>FRA OAT 6% 25/10/25</v>
          </cell>
          <cell r="B64">
            <v>45955</v>
          </cell>
          <cell r="C64">
            <v>1</v>
          </cell>
          <cell r="D64">
            <v>36824</v>
          </cell>
          <cell r="E64" t="str">
            <v>ACT/ACT</v>
          </cell>
          <cell r="F64">
            <v>351</v>
          </cell>
          <cell r="G64">
            <v>6</v>
          </cell>
          <cell r="H64">
            <v>132000</v>
          </cell>
          <cell r="I64">
            <v>7616.2191780821922</v>
          </cell>
        </row>
        <row r="65">
          <cell r="A65" t="str">
            <v>NETH 6% 15/01/06</v>
          </cell>
          <cell r="B65">
            <v>38732</v>
          </cell>
          <cell r="C65">
            <v>1</v>
          </cell>
          <cell r="D65">
            <v>36906</v>
          </cell>
          <cell r="E65" t="str">
            <v>ACT/ACT</v>
          </cell>
          <cell r="F65">
            <v>269</v>
          </cell>
          <cell r="G65">
            <v>6</v>
          </cell>
          <cell r="H65">
            <v>80000</v>
          </cell>
          <cell r="I65">
            <v>3537.5342465753424</v>
          </cell>
        </row>
        <row r="66">
          <cell r="A66" t="str">
            <v>PORT-TEL 4.625 7 APR 2009</v>
          </cell>
          <cell r="B66">
            <v>39910</v>
          </cell>
          <cell r="C66">
            <v>1</v>
          </cell>
          <cell r="D66">
            <v>36988</v>
          </cell>
          <cell r="E66" t="str">
            <v>ACT/ACT</v>
          </cell>
          <cell r="F66">
            <v>187</v>
          </cell>
          <cell r="G66">
            <v>4.625</v>
          </cell>
          <cell r="H66">
            <v>40000</v>
          </cell>
          <cell r="I66">
            <v>947.80821917808214</v>
          </cell>
        </row>
        <row r="67">
          <cell r="A67" t="str">
            <v>OTE 6.125% 7 FEB 2007</v>
          </cell>
          <cell r="B67">
            <v>39120</v>
          </cell>
          <cell r="C67">
            <v>1</v>
          </cell>
          <cell r="D67">
            <v>36929</v>
          </cell>
          <cell r="E67" t="str">
            <v>ACT/ACT</v>
          </cell>
          <cell r="F67">
            <v>246</v>
          </cell>
          <cell r="G67">
            <v>6.125</v>
          </cell>
          <cell r="H67">
            <v>40000</v>
          </cell>
          <cell r="I67">
            <v>1664.9171270718232</v>
          </cell>
        </row>
        <row r="68">
          <cell r="A68" t="str">
            <v>R BK SCOT 4.875% 26 MAR 2009</v>
          </cell>
          <cell r="B68">
            <v>39898</v>
          </cell>
          <cell r="C68">
            <v>1</v>
          </cell>
          <cell r="D68">
            <v>36976</v>
          </cell>
          <cell r="E68" t="str">
            <v>ACT/ACT</v>
          </cell>
          <cell r="F68">
            <v>199</v>
          </cell>
          <cell r="G68">
            <v>4.875</v>
          </cell>
          <cell r="H68">
            <v>70000</v>
          </cell>
          <cell r="I68">
            <v>1860.513698630137</v>
          </cell>
        </row>
        <row r="69">
          <cell r="A69" t="str">
            <v>SOGERIM</v>
          </cell>
          <cell r="B69">
            <v>36991</v>
          </cell>
          <cell r="C69">
            <v>1</v>
          </cell>
          <cell r="D69">
            <v>37001</v>
          </cell>
          <cell r="E69" t="str">
            <v>ACT/ACT</v>
          </cell>
          <cell r="F69">
            <v>174</v>
          </cell>
          <cell r="G69">
            <v>7</v>
          </cell>
          <cell r="H69">
            <v>50000</v>
          </cell>
          <cell r="I69">
            <v>1668.4931506849316</v>
          </cell>
        </row>
        <row r="70">
          <cell r="A70" t="str">
            <v>AUS (REP) 3.9% 20 OCT 2005</v>
          </cell>
          <cell r="B70">
            <v>38645</v>
          </cell>
          <cell r="C70">
            <v>1</v>
          </cell>
          <cell r="D70">
            <v>36819</v>
          </cell>
          <cell r="E70" t="str">
            <v>ACT/ACT</v>
          </cell>
          <cell r="F70">
            <v>356</v>
          </cell>
          <cell r="G70">
            <v>3.9</v>
          </cell>
          <cell r="H70">
            <v>300000</v>
          </cell>
          <cell r="I70">
            <v>11411.506849315067</v>
          </cell>
        </row>
        <row r="71">
          <cell r="A71" t="str">
            <v>UNILEVER 5.125% 7 JUNE 2006</v>
          </cell>
          <cell r="B71">
            <v>38875</v>
          </cell>
          <cell r="C71">
            <v>1</v>
          </cell>
          <cell r="D71">
            <v>37049</v>
          </cell>
          <cell r="E71" t="str">
            <v>ACT/ACT</v>
          </cell>
          <cell r="F71">
            <v>126</v>
          </cell>
          <cell r="G71">
            <v>5.125</v>
          </cell>
          <cell r="H71">
            <v>80000</v>
          </cell>
          <cell r="I71">
            <v>1415.3424657534247</v>
          </cell>
        </row>
        <row r="72">
          <cell r="A72" t="str">
            <v>BRIT 6.875 15 FEB 2011</v>
          </cell>
          <cell r="B72">
            <v>40589</v>
          </cell>
          <cell r="C72">
            <v>1</v>
          </cell>
          <cell r="D72">
            <v>36937</v>
          </cell>
          <cell r="E72" t="str">
            <v>ACT/ACT</v>
          </cell>
          <cell r="F72">
            <v>238</v>
          </cell>
          <cell r="G72">
            <v>6.875</v>
          </cell>
          <cell r="H72">
            <v>40000</v>
          </cell>
          <cell r="I72">
            <v>1793.1506849315069</v>
          </cell>
        </row>
        <row r="73">
          <cell r="A73" t="str">
            <v>NCG 6.125% 23 AUG 2011</v>
          </cell>
          <cell r="B73">
            <v>40778</v>
          </cell>
          <cell r="C73">
            <v>1</v>
          </cell>
          <cell r="D73">
            <v>37126</v>
          </cell>
          <cell r="E73" t="str">
            <v>ACT/ACT</v>
          </cell>
          <cell r="F73">
            <v>49</v>
          </cell>
          <cell r="G73">
            <v>6.125</v>
          </cell>
          <cell r="H73">
            <v>50000</v>
          </cell>
          <cell r="I73">
            <v>411.13013698630135</v>
          </cell>
        </row>
        <row r="74">
          <cell r="A74" t="str">
            <v>TRANSCO BRIGF 5.25 23  MAY 06</v>
          </cell>
          <cell r="B74">
            <v>38839</v>
          </cell>
          <cell r="C74">
            <v>1</v>
          </cell>
          <cell r="D74">
            <v>37033</v>
          </cell>
          <cell r="E74" t="str">
            <v>ACT/ACT</v>
          </cell>
          <cell r="F74">
            <v>142</v>
          </cell>
          <cell r="G74">
            <v>5.25</v>
          </cell>
          <cell r="H74">
            <v>100000</v>
          </cell>
          <cell r="I74">
            <v>2025.8152173913043</v>
          </cell>
        </row>
        <row r="75">
          <cell r="A75" t="str">
            <v>BUNDOBL  5% 17 FEB 2006</v>
          </cell>
          <cell r="B75">
            <v>38765</v>
          </cell>
          <cell r="C75">
            <v>1</v>
          </cell>
          <cell r="D75">
            <v>36754</v>
          </cell>
          <cell r="E75" t="str">
            <v>ACT/ACT</v>
          </cell>
          <cell r="F75">
            <v>421</v>
          </cell>
          <cell r="G75">
            <v>5</v>
          </cell>
          <cell r="H75">
            <v>80000</v>
          </cell>
          <cell r="I75">
            <v>4613.6986301369861</v>
          </cell>
        </row>
        <row r="77">
          <cell r="A77" t="str">
            <v>Witholding tax payable</v>
          </cell>
        </row>
        <row r="78">
          <cell r="A78" t="str">
            <v>BTPS 7.25% 11/26</v>
          </cell>
          <cell r="B78">
            <v>46327</v>
          </cell>
          <cell r="C78">
            <v>2</v>
          </cell>
          <cell r="D78">
            <v>37012</v>
          </cell>
          <cell r="E78" t="str">
            <v>ACT/ACT</v>
          </cell>
          <cell r="F78">
            <v>163</v>
          </cell>
          <cell r="G78">
            <v>7.25</v>
          </cell>
          <cell r="H78">
            <v>130000</v>
          </cell>
          <cell r="I78">
            <v>-521.83254076086962</v>
          </cell>
        </row>
        <row r="83">
          <cell r="A83" t="str">
            <v>TRADES PENDING SETTLEMENT</v>
          </cell>
        </row>
        <row r="84">
          <cell r="A84" t="str">
            <v>SCHNEIDER ELECT 6.125% 19/10/01</v>
          </cell>
          <cell r="B84">
            <v>37183</v>
          </cell>
          <cell r="C84">
            <v>1</v>
          </cell>
          <cell r="D84">
            <v>37181</v>
          </cell>
          <cell r="E84" t="str">
            <v>ACT/ACT</v>
          </cell>
          <cell r="F84">
            <v>-6</v>
          </cell>
          <cell r="G84">
            <v>6.125</v>
          </cell>
          <cell r="H84">
            <v>50000</v>
          </cell>
          <cell r="I84">
            <v>-50.342465753424655</v>
          </cell>
        </row>
        <row r="85">
          <cell r="A85" t="str">
            <v>HOUSEHOLD FINANCE</v>
          </cell>
          <cell r="B85">
            <v>39988</v>
          </cell>
          <cell r="C85">
            <v>1</v>
          </cell>
          <cell r="D85">
            <v>37181</v>
          </cell>
          <cell r="E85" t="str">
            <v>ACT/ACT</v>
          </cell>
          <cell r="F85">
            <v>-6</v>
          </cell>
          <cell r="G85">
            <v>5.125</v>
          </cell>
          <cell r="H85">
            <v>100000</v>
          </cell>
          <cell r="I85">
            <v>-84.246575342465746</v>
          </cell>
        </row>
        <row r="86">
          <cell r="A86" t="str">
            <v>WOLTERS KLU6.125% 15/12/05</v>
          </cell>
          <cell r="B86">
            <v>38701</v>
          </cell>
          <cell r="C86">
            <v>1</v>
          </cell>
          <cell r="D86">
            <v>37181</v>
          </cell>
          <cell r="E86" t="str">
            <v>ACT/ACT</v>
          </cell>
          <cell r="F86">
            <v>-6</v>
          </cell>
          <cell r="G86">
            <v>6.125</v>
          </cell>
          <cell r="H86">
            <v>40000</v>
          </cell>
          <cell r="I86">
            <v>-40.273972602739725</v>
          </cell>
        </row>
        <row r="87">
          <cell r="A87" t="str">
            <v>DBR 5.25% 4/1/2008</v>
          </cell>
          <cell r="B87">
            <v>39451</v>
          </cell>
          <cell r="C87">
            <v>1</v>
          </cell>
          <cell r="D87">
            <v>36895</v>
          </cell>
          <cell r="E87" t="str">
            <v>ACT/ACT</v>
          </cell>
          <cell r="F87">
            <v>280</v>
          </cell>
          <cell r="G87">
            <v>5.25</v>
          </cell>
          <cell r="H87">
            <v>150000</v>
          </cell>
          <cell r="I87">
            <v>6170</v>
          </cell>
        </row>
        <row r="88">
          <cell r="A88" t="str">
            <v>FRA OAT 8.5% 25/10/19</v>
          </cell>
          <cell r="B88">
            <v>43763</v>
          </cell>
          <cell r="C88">
            <v>1</v>
          </cell>
          <cell r="D88">
            <v>36824</v>
          </cell>
          <cell r="E88" t="str">
            <v>ACT/ACT</v>
          </cell>
          <cell r="F88">
            <v>351</v>
          </cell>
          <cell r="G88">
            <v>8.5</v>
          </cell>
          <cell r="H88">
            <v>50000</v>
          </cell>
          <cell r="I88">
            <v>4157</v>
          </cell>
        </row>
        <row r="89">
          <cell r="A89" t="str">
            <v>BTNS 5% JUL 2005</v>
          </cell>
          <cell r="B89">
            <v>38545</v>
          </cell>
          <cell r="C89">
            <v>1</v>
          </cell>
          <cell r="D89">
            <v>37084</v>
          </cell>
          <cell r="E89" t="str">
            <v>ACT/ACT</v>
          </cell>
          <cell r="F89">
            <v>91</v>
          </cell>
          <cell r="G89">
            <v>5</v>
          </cell>
          <cell r="H89">
            <v>80000</v>
          </cell>
          <cell r="I89">
            <v>1063.01</v>
          </cell>
        </row>
        <row r="93">
          <cell r="H93" t="str">
            <v>EUR</v>
          </cell>
          <cell r="I93">
            <v>113701.15917088512</v>
          </cell>
        </row>
        <row r="94">
          <cell r="H94" t="str">
            <v>PREVIOUS</v>
          </cell>
          <cell r="I94">
            <v>112449.00519837592</v>
          </cell>
        </row>
        <row r="95">
          <cell r="H95" t="str">
            <v>INT PAID</v>
          </cell>
          <cell r="I95">
            <v>0</v>
          </cell>
        </row>
        <row r="96">
          <cell r="H96" t="str">
            <v>TO POST</v>
          </cell>
          <cell r="I96">
            <v>1252.1539725092007</v>
          </cell>
        </row>
        <row r="98">
          <cell r="H98" t="str">
            <v>Witholding tax</v>
          </cell>
          <cell r="I98">
            <v>-521.83254076086962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VREC"/>
      <sheetName val="DELIVERY CONTROL SHEET"/>
      <sheetName val="TITLES"/>
      <sheetName val="REVIEW POINTS"/>
      <sheetName val="CHECKLIST"/>
      <sheetName val="INVEST. RESTRIC."/>
      <sheetName val="NAV"/>
      <sheetName val="PERFORMANCE-GROSS"/>
      <sheetName val="PERFORMANCE-NET"/>
      <sheetName val="STATE OF OPS"/>
      <sheetName val="CHANGE IN NET ASSETS"/>
      <sheetName val="PROFIT ALLOC"/>
      <sheetName val="TRANSFER AMOUNT"/>
      <sheetName val="ADMIN FEE"/>
      <sheetName val="MANAGEMENT FEE"/>
      <sheetName val="PERFORMANCE FEE NEW"/>
      <sheetName val="CRYSTAL.  PERF FEE (A)"/>
      <sheetName val="CRYSTAL. PERF FEE  (B)"/>
      <sheetName val="GAV"/>
      <sheetName val="INCOME SUMMARY"/>
      <sheetName val="FEE SUMMARY"/>
      <sheetName val="AUDIT FEE"/>
      <sheetName val="DIRECTORS FEE"/>
      <sheetName val="FEE SUMMARY SUPPORT"/>
      <sheetName val="ORGCOST"/>
      <sheetName val="DIVIDEND INCOME LONG"/>
      <sheetName val="DIVIDEND EXPENSE-SHORT"/>
      <sheetName val="Operating"/>
      <sheetName val="Subs"/>
      <sheetName val="MONTGOMERY"/>
      <sheetName val="PAINE WEBBER"/>
      <sheetName val="hotissue"/>
      <sheetName val="CASH RECONCILIATION"/>
      <sheetName val="SHARES-CLASS A"/>
      <sheetName val="SHARES-CLASS B HIExempt"/>
      <sheetName val="COST ROLL-FORWARD"/>
      <sheetName val="REALIZED GL"/>
      <sheetName val="PRICE RECON."/>
      <sheetName val="PERFORMANCE FEE CHECK"/>
      <sheetName val="Valu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ort"/>
      <sheetName val="Review Summary"/>
      <sheetName val="Contents"/>
      <sheetName val="Broker &amp; Access Info"/>
      <sheetName val="Data Lists"/>
      <sheetName val="Review"/>
      <sheetName val="Cntrl"/>
      <sheetName val="Roll Fwd"/>
      <sheetName val="Valuation checklist"/>
      <sheetName val="StatOfOps"/>
      <sheetName val="NavRec"/>
      <sheetName val="StatOfChngs"/>
      <sheetName val="NAV per Investor"/>
      <sheetName val="Profit Allocation"/>
      <sheetName val="FOF DWT Analysis"/>
      <sheetName val="Subs in Adv"/>
      <sheetName val="FeeSumm"/>
      <sheetName val="InvstTransFee"/>
      <sheetName val="PlatformHostingFee"/>
      <sheetName val="Custody"/>
      <sheetName val="MiddleOffFee"/>
      <sheetName val="Admin"/>
      <sheetName val="Mgnt"/>
      <sheetName val="Perf"/>
      <sheetName val="Hurdle - Int"/>
      <sheetName val="Hurdle-Index"/>
      <sheetName val="Scrip"/>
      <sheetName val="TransFees"/>
      <sheetName val="Div"/>
      <sheetName val="Paxus Dividends"/>
      <sheetName val="IntInc"/>
      <sheetName val="IntExp"/>
      <sheetName val="BondInt"/>
      <sheetName val="CashREC"/>
      <sheetName val="Bank Charges"/>
      <sheetName val="RMB Loc_Pos Cash"/>
      <sheetName val="Prior Period -FX Rates"/>
      <sheetName val="Current Period -FX Rates"/>
      <sheetName val="BrokerRec"/>
      <sheetName val="MV Rec"/>
      <sheetName val="Reference"/>
      <sheetName val="Macquarie OP"/>
      <sheetName val="RMB Loc_Pos_App"/>
      <sheetName val="Cost RollFwd"/>
      <sheetName val="Unrealised"/>
      <sheetName val="MVRec to BS"/>
      <sheetName val="MVrec1"/>
      <sheetName val="PB BS recon"/>
      <sheetName val="PB P&amp;LRec"/>
      <sheetName val="FX Unreal"/>
      <sheetName val="FX Reval (Paxus)"/>
      <sheetName val="Module1"/>
      <sheetName val="Module2"/>
      <sheetName val="Comm"/>
      <sheetName val="Paxus screendumps"/>
      <sheetName val="Paxus_PriorMth_SecCost"/>
      <sheetName val="Checks -Paxus PF"/>
      <sheetName val="Prior Mth Paxus VDT"/>
      <sheetName val="Paxus_CurntMth_Shrhldng4Shrhldr"/>
      <sheetName val="Checks -Pxs Current Mth Shrhldr"/>
      <sheetName val="Px - Cost"/>
      <sheetName val="Px - Profit-Loss aggregate"/>
      <sheetName val="Px - Valuation Detail"/>
      <sheetName val="Px - Detailed trial balance"/>
      <sheetName val="Px - Sec Transactions"/>
      <sheetName val="Px - Performance Fees"/>
      <sheetName val="EAs - Current Mth"/>
    </sheetNames>
    <sheetDataSet>
      <sheetData sheetId="0" refreshError="1"/>
      <sheetData sheetId="1" refreshError="1"/>
      <sheetData sheetId="2">
        <row r="1">
          <cell r="A1" t="str">
            <v>Orion Commodity Fund</v>
          </cell>
        </row>
        <row r="7">
          <cell r="B7">
            <v>42401</v>
          </cell>
          <cell r="C7">
            <v>42429</v>
          </cell>
        </row>
        <row r="8">
          <cell r="C8">
            <v>0</v>
          </cell>
        </row>
        <row r="9">
          <cell r="C9" t="str">
            <v>Multi Series (set up as ''No Equalisation per Share'')</v>
          </cell>
        </row>
        <row r="10">
          <cell r="C10" t="str">
            <v>USD</v>
          </cell>
        </row>
        <row r="11">
          <cell r="C11" t="str">
            <v>Monthly</v>
          </cell>
        </row>
        <row r="12">
          <cell r="C12" t="str">
            <v xml:space="preserve"> t + 5</v>
          </cell>
        </row>
        <row r="14">
          <cell r="C14" t="str">
            <v xml:space="preserve">Exception is to use the Existing Blue Alpha Polar Star method (clarify method from fellow FundAcc staff or Fund Manager if unclear):
Listed Offshore (non ZAR) Soft Commodity Prices
At 12:00 use the Blue Alpha / Polar Star previously approved method on the near contract, therefore the last traded price (“QR”) or the mid of the bid-ask (“QRM”) if the last traded price is outside the bid-ask. Add the official exchange MtM of the spread from the previous day.
Listed (ZAR) Soft Commodity Prices
End of valuation day’s market price as per Exchange.
FX / Exchange rates:
Use the last traded Usd/Zar spot price (ZAR Curncy QR) at 12:00 and add the mid of the forward points (with the “broken date” set to the expiry date of the relevant currency future). For CME contracts that are quoted in US cents/1 Zar take the inverse of the above.
</v>
          </cell>
        </row>
        <row r="17">
          <cell r="C17">
            <v>366</v>
          </cell>
        </row>
        <row r="19">
          <cell r="C19">
            <v>41883</v>
          </cell>
        </row>
        <row r="22">
          <cell r="C22">
            <v>42369</v>
          </cell>
        </row>
        <row r="25">
          <cell r="C25">
            <v>42735</v>
          </cell>
        </row>
        <row r="28">
          <cell r="C28">
            <v>366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37">
          <cell r="B37" t="str">
            <v>TBA</v>
          </cell>
        </row>
      </sheetData>
      <sheetData sheetId="24">
        <row r="10">
          <cell r="B10">
            <v>0.03</v>
          </cell>
        </row>
      </sheetData>
      <sheetData sheetId="25">
        <row r="10">
          <cell r="B10">
            <v>12</v>
          </cell>
        </row>
        <row r="13">
          <cell r="B13">
            <v>31</v>
          </cell>
        </row>
        <row r="18">
          <cell r="D18">
            <v>0</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SUMMARY"/>
      <sheetName val="Price Reconciliation"/>
      <sheetName val="Balance Sheet MS"/>
      <sheetName val="REVIEW POINTS"/>
      <sheetName val="DELIVERY CONTROL SHEET"/>
      <sheetName val="Pre Month Control List"/>
      <sheetName val="CHECKLIST"/>
      <sheetName val="NEW COVER PAGE"/>
      <sheetName val="GROWTH-NET"/>
      <sheetName val="Growth Net C"/>
      <sheetName val="GROSS ASSETS"/>
      <sheetName val="BALANCE SHEET"/>
      <sheetName val="INCOME STATEMENT"/>
      <sheetName val="NET CHANGES"/>
      <sheetName val="PROFIT ALLOC"/>
      <sheetName val="NAV REC"/>
      <sheetName val="INV RESTRICT"/>
      <sheetName val="REALIZED GL"/>
      <sheetName val="Other Exps"/>
      <sheetName val="INTEREST ACCRUAL"/>
      <sheetName val="ADMIN FEE"/>
      <sheetName val="MANAGER FEE"/>
      <sheetName val="DIRECTORS FEES"/>
      <sheetName val="PERFORMANCE FEE "/>
      <sheetName val="PERFORMANCE FEE CHECK"/>
      <sheetName val="CRYST PERF FEE-CLASS A"/>
      <sheetName val="CRYST PERF FEE CLASS B"/>
      <sheetName val="Interest"/>
      <sheetName val="GAV"/>
      <sheetName val="LONG DIVIDENDS"/>
      <sheetName val="SHORT DIVIDEND"/>
      <sheetName val="BOND INT"/>
      <sheetName val="BOND PRICING"/>
      <sheetName val="0240663-010101"/>
      <sheetName val="0240523-029041"/>
      <sheetName val="HOT ISSUE"/>
      <sheetName val="GALLEON FEB  01"/>
      <sheetName val="SHARES-CLASS A"/>
      <sheetName val="SHARES - Class B"/>
      <sheetName val="SHARES- CLASS C"/>
      <sheetName val="IMS Capital"/>
      <sheetName val="SubsReds"/>
      <sheetName val="SUB RED IMS REC"/>
      <sheetName val="COST ROLL"/>
      <sheetName val="Performance"/>
      <sheetName val="summary"/>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SUMMARY"/>
      <sheetName val="Price Reconciliation"/>
      <sheetName val="Balance Sheet MS"/>
      <sheetName val="REVIEW POINTS"/>
      <sheetName val="DELIVERY CONTROL SHEET"/>
      <sheetName val="Pre Month Control List"/>
      <sheetName val="CHECKLIST"/>
      <sheetName val="NEW COVER PAGE"/>
      <sheetName val="GROWTH-NET"/>
      <sheetName val="Growth Net C"/>
      <sheetName val="GROSS ASSETS"/>
      <sheetName val="BALANCE SHEET"/>
      <sheetName val="INCOME STATEMENT"/>
      <sheetName val="NET CHANGES"/>
      <sheetName val="PROFIT ALLOC"/>
      <sheetName val="NAV REC"/>
      <sheetName val="INV RESTRICT"/>
      <sheetName val="REALIZED GL"/>
      <sheetName val="Other Exps"/>
      <sheetName val="INTEREST ACCRUAL"/>
      <sheetName val="ADMIN FEE"/>
      <sheetName val="MANAGER FEE"/>
      <sheetName val="DIRECTORS FEES"/>
      <sheetName val="PERFORMANCE FEE "/>
      <sheetName val="PERFORMANCE FEE CHECK"/>
      <sheetName val="CRYST PERF FEE-CLASS A"/>
      <sheetName val="CRYST PERF FEE CLASS B"/>
      <sheetName val="Interest"/>
      <sheetName val="GAV"/>
      <sheetName val="LONG DIVIDENDS"/>
      <sheetName val="SHORT DIVIDEND"/>
      <sheetName val="BOND INT"/>
      <sheetName val="BOND PRICING"/>
      <sheetName val="0240663-010101"/>
      <sheetName val="0240523-029041"/>
      <sheetName val="HOT ISSUE"/>
      <sheetName val="GALLEON FEB  01"/>
      <sheetName val="SHARES-CLASS A"/>
      <sheetName val="SHARES - Class B"/>
      <sheetName val="SHARES- CLASS C"/>
      <sheetName val="IMS Capital"/>
      <sheetName val="SubsReds"/>
      <sheetName val="SUB RED IMS REC"/>
      <sheetName val="COST ROLL"/>
      <sheetName val="Performance"/>
      <sheetName val="summary"/>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VIDEND LONG"/>
      <sheetName val="DELIVERY CONTROL SHEET "/>
      <sheetName val="CONTENTS"/>
      <sheetName val="REVIEW POINTS "/>
      <sheetName val="CHECKLIST"/>
      <sheetName val="Pre Month Control List"/>
      <sheetName val="INVESTMENT RESTRICTIONS"/>
      <sheetName val="OUTSTANDING ISSUES"/>
      <sheetName val="NAV PER SHARE"/>
      <sheetName val="NAV SUMMARY"/>
      <sheetName val="BALANCE SHEET"/>
      <sheetName val="STMT OF OPERATIONS"/>
      <sheetName val="STMT OF CHANGES"/>
      <sheetName val="PROFIT ALLOCATION"/>
      <sheetName val="NAV REC"/>
      <sheetName val="FX ANALYSIS"/>
      <sheetName val="PERF FEE"/>
      <sheetName val="MGMT FEE"/>
      <sheetName val="FEE SUMMARY"/>
      <sheetName val="DIVIDEND SHORT"/>
      <sheetName val="MORGAN STANLEY-USD CASH "/>
      <sheetName val="Valuation"/>
      <sheetName val="SHARE CAPITAL"/>
      <sheetName val="COST ROLL FORWARD"/>
      <sheetName val="MV"/>
      <sheetName val="REPORTS TO CLIENT"/>
      <sheetName val="STRUCTURE"/>
      <sheetName val="ROR"/>
      <sheetName val="Module1"/>
      <sheetName val="Module2"/>
      <sheetName val="Module3"/>
      <sheetName val="FEESUMMARY"/>
    </sheetNames>
    <sheetDataSet>
      <sheetData sheetId="0" refreshError="1">
        <row r="64">
          <cell r="F64">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KET PRICES"/>
      <sheetName val="Inv # 1 131003"/>
      <sheetName val="Inv #2 41103"/>
      <sheetName val="Consolidated"/>
    </sheetNames>
    <sheetDataSet>
      <sheetData sheetId="0">
        <row r="1">
          <cell r="A1" t="str">
            <v>CHASE MULTI STRATEGY LP   #0249052</v>
          </cell>
        </row>
        <row r="3">
          <cell r="A3" t="str">
            <v>MARKET PRICES</v>
          </cell>
        </row>
        <row r="4">
          <cell r="A4" t="str">
            <v>AS AT APRIL 30, 2001</v>
          </cell>
        </row>
        <row r="5">
          <cell r="J5" t="str">
            <v>PP</v>
          </cell>
          <cell r="K5" t="str">
            <v xml:space="preserve">Performance </v>
          </cell>
        </row>
        <row r="6">
          <cell r="I6" t="str">
            <v>Valuation</v>
          </cell>
          <cell r="J6" t="str">
            <v>EST/</v>
          </cell>
          <cell r="K6" t="str">
            <v>Given over the</v>
          </cell>
          <cell r="L6" t="str">
            <v>NET</v>
          </cell>
          <cell r="M6" t="str">
            <v>EST/</v>
          </cell>
          <cell r="P6" t="str">
            <v>Contact List</v>
          </cell>
        </row>
        <row r="7">
          <cell r="D7" t="str">
            <v>Shares</v>
          </cell>
          <cell r="E7" t="str">
            <v>Market Value</v>
          </cell>
          <cell r="G7" t="str">
            <v>Price</v>
          </cell>
          <cell r="I7" t="str">
            <v>Prior Months MKT Vlu</v>
          </cell>
          <cell r="J7" t="str">
            <v>FINAL</v>
          </cell>
          <cell r="K7" t="str">
            <v>Phone</v>
          </cell>
          <cell r="L7" t="str">
            <v>NAV</v>
          </cell>
          <cell r="M7" t="str">
            <v>FINAL</v>
          </cell>
          <cell r="N7" t="str">
            <v>Contact</v>
          </cell>
          <cell r="O7" t="str">
            <v xml:space="preserve">Firm </v>
          </cell>
          <cell r="P7" t="str">
            <v>Phone</v>
          </cell>
          <cell r="Q7" t="str">
            <v>Fax</v>
          </cell>
        </row>
        <row r="11">
          <cell r="B11" t="str">
            <v>Adelphi LP</v>
          </cell>
          <cell r="D11">
            <v>1000</v>
          </cell>
          <cell r="E11">
            <v>2634869.59</v>
          </cell>
          <cell r="G11">
            <v>2634.8695899999998</v>
          </cell>
          <cell r="H11">
            <v>5.0584053971144873E-4</v>
          </cell>
          <cell r="I11">
            <v>2633537.44</v>
          </cell>
          <cell r="J11" t="str">
            <v>FINAL</v>
          </cell>
          <cell r="L11">
            <v>2634869.59</v>
          </cell>
          <cell r="M11" t="str">
            <v>FINAL</v>
          </cell>
          <cell r="N11" t="str">
            <v>Feogus Croke</v>
          </cell>
          <cell r="O11" t="str">
            <v>Mees Pierson Fund Services</v>
          </cell>
          <cell r="P11" t="str">
            <v>011-353-1-607-1800</v>
          </cell>
          <cell r="Q11" t="str">
            <v>011-353-1-829-1180</v>
          </cell>
        </row>
        <row r="12">
          <cell r="N12" t="str">
            <v>Karl Brouard</v>
          </cell>
          <cell r="O12" t="str">
            <v>Adelphi Partners</v>
          </cell>
          <cell r="P12" t="str">
            <v>011-4481-705-364</v>
          </cell>
          <cell r="Q12" t="str">
            <v>paula.morris@meespierson.com</v>
          </cell>
        </row>
        <row r="13">
          <cell r="B13" t="str">
            <v>Advisory US E Mkt Neutral</v>
          </cell>
          <cell r="D13">
            <v>3106.9910999999997</v>
          </cell>
          <cell r="E13">
            <v>3435618</v>
          </cell>
          <cell r="G13">
            <v>1105.7701452701297</v>
          </cell>
          <cell r="H13">
            <v>-6.2308014521083492E-4</v>
          </cell>
          <cell r="I13">
            <v>3437760</v>
          </cell>
          <cell r="J13" t="str">
            <v>FINAL</v>
          </cell>
          <cell r="K13">
            <v>-5.9999999999999995E-4</v>
          </cell>
          <cell r="L13">
            <v>3435618</v>
          </cell>
          <cell r="M13" t="str">
            <v>FINAL</v>
          </cell>
          <cell r="N13" t="str">
            <v>Susan Byrne</v>
          </cell>
          <cell r="P13" t="str">
            <v>011-353-1-707-5013/5000</v>
          </cell>
          <cell r="Q13" t="str">
            <v>011-353-1-707-5113</v>
          </cell>
        </row>
        <row r="14">
          <cell r="B14" t="str">
            <v>Brencourt Arbitrage</v>
          </cell>
          <cell r="D14">
            <v>2199.7901000000002</v>
          </cell>
          <cell r="E14">
            <v>2221959.6837800001</v>
          </cell>
          <cell r="G14">
            <v>1010.0780450734821</v>
          </cell>
          <cell r="H14">
            <v>9.0000000000000704E-3</v>
          </cell>
          <cell r="I14">
            <v>2202140.42</v>
          </cell>
          <cell r="J14" t="str">
            <v>FINAL</v>
          </cell>
          <cell r="K14">
            <v>8.9999999999999993E-3</v>
          </cell>
          <cell r="L14">
            <v>2221959.6837800001</v>
          </cell>
          <cell r="M14" t="str">
            <v>EST</v>
          </cell>
        </row>
        <row r="15">
          <cell r="B15" t="str">
            <v>Chilton Investment Partners LP</v>
          </cell>
          <cell r="D15">
            <v>4287.1671999999999</v>
          </cell>
          <cell r="E15">
            <v>6438019.2133999998</v>
          </cell>
          <cell r="G15">
            <v>1501.695388367405</v>
          </cell>
          <cell r="H15">
            <v>-8.3000000000000348E-3</v>
          </cell>
          <cell r="I15">
            <v>6491902</v>
          </cell>
          <cell r="J15" t="str">
            <v>FINAL</v>
          </cell>
          <cell r="K15">
            <v>-8.3000000000000001E-3</v>
          </cell>
          <cell r="L15">
            <v>6438019.2133999998</v>
          </cell>
          <cell r="M15" t="str">
            <v>FINAL</v>
          </cell>
          <cell r="N15" t="str">
            <v>Jeanette Lewis</v>
          </cell>
          <cell r="O15" t="str">
            <v>Chilton Investment Patners</v>
          </cell>
          <cell r="P15" t="str">
            <v>1-212-751-3596</v>
          </cell>
          <cell r="Q15" t="str">
            <v>1-212-371-4058</v>
          </cell>
        </row>
        <row r="16">
          <cell r="B16" t="str">
            <v>Double Black Diamond LP</v>
          </cell>
          <cell r="D16">
            <v>1432.0043999999998</v>
          </cell>
          <cell r="E16">
            <v>4007298.3148129792</v>
          </cell>
          <cell r="G16">
            <v>2798.3840795551882</v>
          </cell>
          <cell r="H16">
            <v>1.350000000000005E-2</v>
          </cell>
          <cell r="I16">
            <v>3953920.389554</v>
          </cell>
          <cell r="J16" t="str">
            <v>FINAL</v>
          </cell>
          <cell r="K16">
            <v>1.35E-2</v>
          </cell>
          <cell r="L16">
            <v>4007298.3148129792</v>
          </cell>
          <cell r="M16" t="str">
            <v>EST</v>
          </cell>
          <cell r="N16" t="str">
            <v>Betsy Ewing</v>
          </cell>
          <cell r="O16" t="str">
            <v>Carlson Capital</v>
          </cell>
          <cell r="P16" t="str">
            <v>214-932-9600</v>
          </cell>
          <cell r="Q16" t="str">
            <v>www.carlsoncapital.com</v>
          </cell>
        </row>
        <row r="17">
          <cell r="B17" t="str">
            <v>Egerton Capital LP</v>
          </cell>
          <cell r="D17">
            <v>1000</v>
          </cell>
          <cell r="E17">
            <v>3369846.39</v>
          </cell>
          <cell r="G17">
            <v>3369.8463900000002</v>
          </cell>
          <cell r="H17">
            <v>0</v>
          </cell>
          <cell r="I17">
            <v>3369846.39</v>
          </cell>
          <cell r="J17" t="str">
            <v>FINAL</v>
          </cell>
          <cell r="K17">
            <v>0</v>
          </cell>
          <cell r="L17">
            <v>3369846.39</v>
          </cell>
          <cell r="M17" t="str">
            <v>EST</v>
          </cell>
          <cell r="N17" t="str">
            <v>Dara Byrne</v>
          </cell>
          <cell r="O17" t="str">
            <v>Daiwa (Europe)</v>
          </cell>
          <cell r="P17" t="str">
            <v>011-353-1-478-3700</v>
          </cell>
          <cell r="Q17" t="str">
            <v>011-353-1-478-3469</v>
          </cell>
        </row>
        <row r="18">
          <cell r="B18" t="str">
            <v>Everest Capital Fund LP</v>
          </cell>
          <cell r="D18">
            <v>6253.5262999999995</v>
          </cell>
          <cell r="E18">
            <v>1794615</v>
          </cell>
          <cell r="G18">
            <v>286.97648557102895</v>
          </cell>
          <cell r="H18">
            <v>1.4859715733078179E-2</v>
          </cell>
          <cell r="I18">
            <v>1768338</v>
          </cell>
          <cell r="J18" t="str">
            <v>FINAL</v>
          </cell>
          <cell r="K18">
            <v>1.49E-2</v>
          </cell>
          <cell r="L18">
            <v>1794615</v>
          </cell>
          <cell r="M18" t="str">
            <v>FINAL</v>
          </cell>
          <cell r="N18" t="str">
            <v>Christiane</v>
          </cell>
          <cell r="O18" t="str">
            <v>Everest Captial</v>
          </cell>
          <cell r="P18" t="str">
            <v>292-2200</v>
          </cell>
          <cell r="Q18" t="str">
            <v>441-292-2285</v>
          </cell>
        </row>
        <row r="19">
          <cell r="B19" t="str">
            <v>Gruss Investments</v>
          </cell>
          <cell r="D19">
            <v>1200</v>
          </cell>
          <cell r="E19">
            <v>1215127</v>
          </cell>
          <cell r="G19">
            <v>1012.6058333333333</v>
          </cell>
          <cell r="H19">
            <v>4.9556087616353843E-3</v>
          </cell>
          <cell r="I19">
            <v>1209135</v>
          </cell>
          <cell r="J19" t="str">
            <v>FINAL</v>
          </cell>
          <cell r="K19">
            <v>6.0540000000000004E-3</v>
          </cell>
          <cell r="L19">
            <v>1215127</v>
          </cell>
          <cell r="M19" t="str">
            <v>FINAL</v>
          </cell>
        </row>
        <row r="20">
          <cell r="B20" t="str">
            <v>Highbridge</v>
          </cell>
          <cell r="D20">
            <v>122.28900000000002</v>
          </cell>
          <cell r="E20">
            <v>5053917.2609530324</v>
          </cell>
          <cell r="G20">
            <v>41327.65220872713</v>
          </cell>
          <cell r="H20">
            <v>1.6200000000000065E-2</v>
          </cell>
          <cell r="I20">
            <v>4973349.0070390003</v>
          </cell>
          <cell r="J20" t="str">
            <v>FINAL</v>
          </cell>
          <cell r="K20">
            <v>1.6199999999999999E-2</v>
          </cell>
          <cell r="L20">
            <v>5053917.2609530324</v>
          </cell>
          <cell r="M20" t="str">
            <v>EST</v>
          </cell>
          <cell r="N20" t="str">
            <v>Barbara Donahue</v>
          </cell>
          <cell r="O20" t="str">
            <v>Dubin &amp; Sweica</v>
          </cell>
          <cell r="P20" t="str">
            <v>212-287-4944</v>
          </cell>
          <cell r="Q20" t="str">
            <v>212-759.6010</v>
          </cell>
        </row>
        <row r="21">
          <cell r="B21" t="str">
            <v>Icarus Partners LP</v>
          </cell>
          <cell r="D21">
            <v>7922.3343999999997</v>
          </cell>
          <cell r="E21">
            <v>3017509</v>
          </cell>
          <cell r="G21">
            <v>380.88634582251416</v>
          </cell>
          <cell r="H21">
            <v>-9.5623550342073566E-2</v>
          </cell>
          <cell r="I21">
            <v>3336563</v>
          </cell>
          <cell r="J21" t="str">
            <v>FINAL</v>
          </cell>
          <cell r="K21">
            <v>-9.5600000000000004E-2</v>
          </cell>
          <cell r="L21">
            <v>3017509</v>
          </cell>
          <cell r="M21" t="str">
            <v>EST</v>
          </cell>
          <cell r="N21" t="str">
            <v>Cathy</v>
          </cell>
          <cell r="O21" t="str">
            <v>Icarus Partners LP</v>
          </cell>
          <cell r="P21" t="str">
            <v>1-415-434-4442</v>
          </cell>
          <cell r="Q21" t="str">
            <v>1-415-434-0918</v>
          </cell>
        </row>
        <row r="22">
          <cell r="B22" t="str">
            <v>Joho Partners LP</v>
          </cell>
          <cell r="D22">
            <v>2454.1421999999998</v>
          </cell>
          <cell r="E22">
            <v>4256162</v>
          </cell>
          <cell r="G22">
            <v>1734.2768483423661</v>
          </cell>
          <cell r="H22">
            <v>-7.7891184532543328E-3</v>
          </cell>
          <cell r="I22">
            <v>4289574</v>
          </cell>
          <cell r="J22" t="str">
            <v>FINAL</v>
          </cell>
          <cell r="K22">
            <v>-7.7999999999999996E-3</v>
          </cell>
          <cell r="L22">
            <v>4256162</v>
          </cell>
          <cell r="M22" t="str">
            <v>FINAL</v>
          </cell>
          <cell r="N22" t="str">
            <v>Tim McManus</v>
          </cell>
          <cell r="O22" t="str">
            <v>RAK Capital LLC</v>
          </cell>
          <cell r="P22" t="str">
            <v>212-326-9560</v>
          </cell>
          <cell r="Q22" t="str">
            <v>212-223-3288</v>
          </cell>
        </row>
        <row r="23">
          <cell r="B23" t="str">
            <v>K Capital</v>
          </cell>
          <cell r="D23">
            <v>3266.7550000000001</v>
          </cell>
          <cell r="E23">
            <v>3735425.7309154952</v>
          </cell>
          <cell r="G23">
            <v>1143.4667524548045</v>
          </cell>
          <cell r="H23">
            <v>1.300000000000002E-2</v>
          </cell>
          <cell r="I23">
            <v>3687488.3819501433</v>
          </cell>
          <cell r="J23" t="str">
            <v>EST</v>
          </cell>
          <cell r="K23">
            <v>1.2999999999999999E-2</v>
          </cell>
          <cell r="L23">
            <v>3735425.7309154952</v>
          </cell>
          <cell r="M23" t="str">
            <v>EST</v>
          </cell>
          <cell r="Q23" t="str">
            <v>www.Kcapitalpartners.com</v>
          </cell>
        </row>
        <row r="24">
          <cell r="B24" t="str">
            <v>King Street Capital, LP</v>
          </cell>
          <cell r="D24">
            <v>1532.0257000000001</v>
          </cell>
          <cell r="E24">
            <v>1578610.4719</v>
          </cell>
          <cell r="G24">
            <v>1030.4073044597096</v>
          </cell>
          <cell r="H24">
            <v>9.0000000000000258E-4</v>
          </cell>
          <cell r="I24">
            <v>1577191</v>
          </cell>
          <cell r="J24" t="str">
            <v>FINAL</v>
          </cell>
          <cell r="K24">
            <v>8.9999999999999998E-4</v>
          </cell>
          <cell r="L24">
            <v>1578610.4719</v>
          </cell>
          <cell r="M24" t="str">
            <v>EST</v>
          </cell>
          <cell r="Q24" t="str">
            <v>www.kingstreetcapital.com</v>
          </cell>
        </row>
        <row r="25">
          <cell r="B25" t="str">
            <v>Kingdon Family</v>
          </cell>
          <cell r="D25">
            <v>1709.8163000000002</v>
          </cell>
          <cell r="E25">
            <v>2961895</v>
          </cell>
          <cell r="G25">
            <v>1732.2884335586225</v>
          </cell>
          <cell r="H25">
            <v>1.2417421990335549E-2</v>
          </cell>
          <cell r="I25">
            <v>2925567</v>
          </cell>
          <cell r="J25" t="str">
            <v>FINAL</v>
          </cell>
          <cell r="K25">
            <v>1.2999999999999999E-2</v>
          </cell>
          <cell r="L25">
            <v>2961895</v>
          </cell>
          <cell r="M25" t="str">
            <v>EST</v>
          </cell>
          <cell r="N25" t="str">
            <v>Chanel</v>
          </cell>
          <cell r="O25" t="str">
            <v>Kingdon Capital Management Corp</v>
          </cell>
          <cell r="P25" t="str">
            <v>1-212-333-0109</v>
          </cell>
          <cell r="Q25" t="str">
            <v>1-212-582-2636</v>
          </cell>
        </row>
        <row r="26">
          <cell r="B26" t="str">
            <v>Millennium LP</v>
          </cell>
          <cell r="D26">
            <v>2723.3005999999996</v>
          </cell>
          <cell r="E26">
            <v>3722441</v>
          </cell>
          <cell r="G26">
            <v>1366.885829643632</v>
          </cell>
          <cell r="H26">
            <v>2.5635366727282748E-2</v>
          </cell>
          <cell r="I26">
            <v>3629400</v>
          </cell>
          <cell r="J26" t="str">
            <v>FINAL</v>
          </cell>
          <cell r="L26">
            <v>3722441</v>
          </cell>
          <cell r="M26" t="str">
            <v>EST</v>
          </cell>
          <cell r="P26" t="str">
            <v>212-841-4125</v>
          </cell>
          <cell r="Q26" t="str">
            <v>www.mlp.com</v>
          </cell>
        </row>
        <row r="27">
          <cell r="B27" t="str">
            <v>Miramar Capital</v>
          </cell>
          <cell r="D27">
            <v>1613.5289</v>
          </cell>
          <cell r="E27">
            <v>2085408.4297109407</v>
          </cell>
          <cell r="G27">
            <v>1292.4518610797368</v>
          </cell>
          <cell r="H27">
            <v>-5.4300000000000001E-2</v>
          </cell>
          <cell r="I27">
            <v>2205147.964165106</v>
          </cell>
          <cell r="J27" t="str">
            <v>EST</v>
          </cell>
          <cell r="K27">
            <v>-5.4300000000000001E-2</v>
          </cell>
          <cell r="L27">
            <v>2085408.4297109407</v>
          </cell>
          <cell r="M27" t="str">
            <v>EST</v>
          </cell>
          <cell r="N27" t="str">
            <v>Zac Stinger</v>
          </cell>
          <cell r="O27" t="str">
            <v>Miramar Asset Mgmt</v>
          </cell>
          <cell r="P27" t="str">
            <v>415 288 2359</v>
          </cell>
          <cell r="Q27" t="str">
            <v>415-288-2403</v>
          </cell>
        </row>
        <row r="28">
          <cell r="B28" t="str">
            <v>MSC Partners LP</v>
          </cell>
          <cell r="D28">
            <v>1211.4525000000001</v>
          </cell>
          <cell r="E28">
            <v>2549782</v>
          </cell>
          <cell r="G28">
            <v>2104.7313039512487</v>
          </cell>
          <cell r="H28">
            <v>6.2558942431054461E-3</v>
          </cell>
          <cell r="I28">
            <v>2533930.001888752</v>
          </cell>
          <cell r="J28" t="str">
            <v>FINAL</v>
          </cell>
          <cell r="K28">
            <v>6.1999999999999998E-3</v>
          </cell>
          <cell r="L28">
            <v>2549782</v>
          </cell>
          <cell r="M28" t="str">
            <v>EST</v>
          </cell>
          <cell r="N28" t="str">
            <v>Mark Schmidtt</v>
          </cell>
          <cell r="O28" t="str">
            <v>Rexford Management Ltd.</v>
          </cell>
          <cell r="P28" t="str">
            <v>212-483-1500</v>
          </cell>
          <cell r="Q28" t="str">
            <v>1-212-509-7475</v>
          </cell>
        </row>
        <row r="29">
          <cell r="B29" t="str">
            <v>Obsidian</v>
          </cell>
          <cell r="D29">
            <v>2098.2219999999998</v>
          </cell>
          <cell r="E29">
            <v>8286401.3079903256</v>
          </cell>
          <cell r="G29">
            <v>3949.2490823136573</v>
          </cell>
          <cell r="H29">
            <v>5.000000000000007E-3</v>
          </cell>
          <cell r="I29">
            <v>8245175.4308361448</v>
          </cell>
          <cell r="J29" t="str">
            <v>FINAL</v>
          </cell>
          <cell r="K29">
            <v>5.0000000000000001E-3</v>
          </cell>
          <cell r="L29">
            <v>8286401.3079903256</v>
          </cell>
          <cell r="M29" t="str">
            <v>EST</v>
          </cell>
          <cell r="N29" t="str">
            <v>Sam Riter</v>
          </cell>
          <cell r="O29" t="str">
            <v>Blackrock Financial</v>
          </cell>
          <cell r="P29" t="str">
            <v>212-409-3460</v>
          </cell>
          <cell r="Q29" t="str">
            <v>212-935-1370</v>
          </cell>
        </row>
        <row r="30">
          <cell r="B30" t="str">
            <v>Pangaea LP</v>
          </cell>
          <cell r="D30">
            <v>2004.1122</v>
          </cell>
          <cell r="E30">
            <v>2403466</v>
          </cell>
          <cell r="G30">
            <v>1199.2671867373492</v>
          </cell>
          <cell r="H30">
            <v>-2.5377289344782981E-5</v>
          </cell>
          <cell r="I30">
            <v>2403526.9950000001</v>
          </cell>
          <cell r="J30" t="str">
            <v>FINAL</v>
          </cell>
          <cell r="L30">
            <v>2403466</v>
          </cell>
          <cell r="M30" t="str">
            <v>FINAL</v>
          </cell>
          <cell r="N30" t="str">
            <v>Kirby Richards</v>
          </cell>
          <cell r="O30" t="str">
            <v>Pangaea Capital</v>
          </cell>
          <cell r="P30" t="str">
            <v>(617) 856 8871</v>
          </cell>
          <cell r="Q30" t="str">
            <v>www.pangaealp.com</v>
          </cell>
        </row>
        <row r="31">
          <cell r="B31" t="str">
            <v>Pequot Technology Diversified.</v>
          </cell>
          <cell r="D31">
            <v>1500</v>
          </cell>
          <cell r="E31">
            <v>2857462.5</v>
          </cell>
          <cell r="G31">
            <v>1904.9749999999999</v>
          </cell>
          <cell r="H31">
            <v>-0.10862604771932213</v>
          </cell>
          <cell r="I31">
            <v>3205683.1957999999</v>
          </cell>
          <cell r="J31" t="str">
            <v>FINAL</v>
          </cell>
          <cell r="K31">
            <v>-0.109</v>
          </cell>
          <cell r="L31">
            <v>2857462.5</v>
          </cell>
          <cell r="M31" t="str">
            <v>FINAL</v>
          </cell>
          <cell r="N31" t="str">
            <v>Dan Rosenthal/Michelle</v>
          </cell>
          <cell r="O31" t="str">
            <v>Pequot Capital</v>
          </cell>
          <cell r="P31" t="str">
            <v>203-429-2275</v>
          </cell>
        </row>
        <row r="32">
          <cell r="B32" t="str">
            <v>Pequot Telecom</v>
          </cell>
          <cell r="D32">
            <v>1489.5509999999999</v>
          </cell>
          <cell r="E32">
            <v>1766708.41</v>
          </cell>
          <cell r="G32">
            <v>1186.0677546455274</v>
          </cell>
          <cell r="H32">
            <v>-4.8670254714082442E-2</v>
          </cell>
          <cell r="I32">
            <v>1857093.63</v>
          </cell>
          <cell r="J32" t="str">
            <v>FINAL</v>
          </cell>
          <cell r="K32">
            <v>-4.9000000000000002E-2</v>
          </cell>
          <cell r="L32">
            <v>1766708.41</v>
          </cell>
          <cell r="M32" t="str">
            <v>FINAL</v>
          </cell>
          <cell r="N32" t="str">
            <v>Dan Rosenthal/Michelle</v>
          </cell>
          <cell r="O32" t="str">
            <v>Pequot Capital</v>
          </cell>
          <cell r="P32" t="str">
            <v>203-429-2275</v>
          </cell>
        </row>
        <row r="33">
          <cell r="B33" t="str">
            <v>Prism Partners*</v>
          </cell>
          <cell r="D33">
            <v>1647.7014999999999</v>
          </cell>
          <cell r="E33">
            <v>3190438.2979110666</v>
          </cell>
          <cell r="G33">
            <v>1936.2962878355495</v>
          </cell>
          <cell r="H33">
            <v>5.9999999999999498E-3</v>
          </cell>
          <cell r="I33">
            <v>3171409.8388777999</v>
          </cell>
          <cell r="J33" t="str">
            <v>EST</v>
          </cell>
          <cell r="K33">
            <v>6.0000000000000001E-3</v>
          </cell>
          <cell r="L33">
            <v>3190438.2979110666</v>
          </cell>
          <cell r="M33" t="str">
            <v>FINAL</v>
          </cell>
          <cell r="N33" t="str">
            <v>Nancy Deschane</v>
          </cell>
          <cell r="O33" t="str">
            <v>Prism Partners</v>
          </cell>
          <cell r="P33" t="str">
            <v>415-705-8787/8736</v>
          </cell>
        </row>
        <row r="34">
          <cell r="B34" t="str">
            <v>Remington*</v>
          </cell>
          <cell r="D34">
            <v>5480.9123999999993</v>
          </cell>
          <cell r="E34">
            <v>8371516.8992661666</v>
          </cell>
          <cell r="G34">
            <v>1527.3947635554562</v>
          </cell>
          <cell r="H34">
            <v>-2.35E-2</v>
          </cell>
          <cell r="I34">
            <v>8572981.9756949991</v>
          </cell>
          <cell r="J34" t="str">
            <v>EST</v>
          </cell>
          <cell r="K34">
            <v>-2.35E-2</v>
          </cell>
          <cell r="L34">
            <v>8371516.8992661666</v>
          </cell>
          <cell r="M34" t="str">
            <v>EST</v>
          </cell>
          <cell r="N34" t="str">
            <v>Katie Venditti</v>
          </cell>
          <cell r="O34" t="str">
            <v>Moore Capital Advisors LLC</v>
          </cell>
          <cell r="P34" t="str">
            <v>212-782-7034</v>
          </cell>
          <cell r="Q34" t="str">
            <v>782-7086</v>
          </cell>
        </row>
        <row r="35">
          <cell r="B35" t="str">
            <v>Rocker Partners LP</v>
          </cell>
          <cell r="D35">
            <v>2094.8588</v>
          </cell>
          <cell r="E35">
            <v>2493227</v>
          </cell>
          <cell r="G35">
            <v>1190.1647022701482</v>
          </cell>
          <cell r="H35">
            <v>-0.16542132845597254</v>
          </cell>
          <cell r="I35">
            <v>2987408</v>
          </cell>
          <cell r="J35" t="str">
            <v>FINAL</v>
          </cell>
          <cell r="L35">
            <v>2493227</v>
          </cell>
          <cell r="M35" t="str">
            <v>EST</v>
          </cell>
          <cell r="N35" t="str">
            <v>Phillip Renna GP</v>
          </cell>
          <cell r="O35" t="str">
            <v>Rocker Partners LP</v>
          </cell>
          <cell r="P35" t="str">
            <v>973-467-3545</v>
          </cell>
        </row>
        <row r="36">
          <cell r="B36" t="str">
            <v>Stark Investments LP</v>
          </cell>
          <cell r="D36">
            <v>1194.0387000000001</v>
          </cell>
          <cell r="E36">
            <v>3190105.1818956272</v>
          </cell>
          <cell r="G36">
            <v>2671.6932892506975</v>
          </cell>
          <cell r="H36">
            <v>9.4000000000000368E-3</v>
          </cell>
          <cell r="I36">
            <v>3160397.4459041283</v>
          </cell>
          <cell r="J36" t="str">
            <v>EST</v>
          </cell>
          <cell r="K36">
            <v>9.4000000000000004E-3</v>
          </cell>
          <cell r="L36">
            <v>3190105.1818956272</v>
          </cell>
          <cell r="M36" t="str">
            <v>EST</v>
          </cell>
          <cell r="N36" t="str">
            <v>Julie Schwalback</v>
          </cell>
          <cell r="O36" t="str">
            <v>Stark Investments</v>
          </cell>
          <cell r="P36" t="str">
            <v>262-241-1810</v>
          </cell>
          <cell r="Q36" t="str">
            <v>414-241-1888</v>
          </cell>
        </row>
        <row r="37">
          <cell r="B37" t="str">
            <v>Stonehill Institutional Partners LP</v>
          </cell>
          <cell r="D37">
            <v>3322.9229</v>
          </cell>
          <cell r="E37">
            <v>4034389.5315999999</v>
          </cell>
          <cell r="G37">
            <v>1214.1086787177637</v>
          </cell>
          <cell r="H37">
            <v>6.299999999999968E-3</v>
          </cell>
          <cell r="I37">
            <v>4009132</v>
          </cell>
          <cell r="J37" t="str">
            <v>FINAL</v>
          </cell>
          <cell r="K37">
            <v>6.3E-3</v>
          </cell>
          <cell r="L37">
            <v>4034389.5315999999</v>
          </cell>
          <cell r="M37" t="str">
            <v>EST</v>
          </cell>
          <cell r="N37" t="str">
            <v>Tim Willaver</v>
          </cell>
          <cell r="O37" t="str">
            <v>Citco</v>
          </cell>
          <cell r="P37" t="str">
            <v>345-949-3977</v>
          </cell>
        </row>
        <row r="38">
          <cell r="B38" t="str">
            <v>Titan*</v>
          </cell>
          <cell r="D38">
            <v>1698.6727999999998</v>
          </cell>
          <cell r="E38">
            <v>2486584</v>
          </cell>
          <cell r="G38">
            <v>1463.8392985394246</v>
          </cell>
          <cell r="H38">
            <v>9.9275386746737904E-3</v>
          </cell>
          <cell r="I38">
            <v>2462141</v>
          </cell>
          <cell r="J38" t="str">
            <v>FINAL</v>
          </cell>
          <cell r="K38">
            <v>0.01</v>
          </cell>
          <cell r="L38">
            <v>2486584</v>
          </cell>
          <cell r="M38" t="str">
            <v>EST</v>
          </cell>
          <cell r="N38" t="str">
            <v>Gerald Beeson</v>
          </cell>
          <cell r="O38" t="str">
            <v>Citadel Investment Group</v>
          </cell>
          <cell r="P38" t="str">
            <v>312-696-2121</v>
          </cell>
          <cell r="Q38" t="str">
            <v>312-368-1348</v>
          </cell>
        </row>
        <row r="39">
          <cell r="B39" t="str">
            <v>Ursa Partners LP*</v>
          </cell>
          <cell r="D39">
            <v>1009.3030999999999</v>
          </cell>
          <cell r="E39">
            <v>1950233.2</v>
          </cell>
          <cell r="G39">
            <v>1932.2572178763746</v>
          </cell>
          <cell r="H39">
            <v>-2.7800000000000023E-2</v>
          </cell>
          <cell r="I39">
            <v>2006000</v>
          </cell>
          <cell r="J39" t="str">
            <v>EST</v>
          </cell>
          <cell r="K39">
            <v>-2.7799999999999998E-2</v>
          </cell>
          <cell r="L39">
            <v>1950233.2</v>
          </cell>
          <cell r="M39" t="str">
            <v>EST</v>
          </cell>
          <cell r="N39" t="str">
            <v>Anna Lim</v>
          </cell>
          <cell r="O39" t="str">
            <v>Apex Capital LLC</v>
          </cell>
          <cell r="P39" t="str">
            <v>1-925-253-1800</v>
          </cell>
        </row>
        <row r="40">
          <cell r="B40" t="str">
            <v>Viking Global Equities LP</v>
          </cell>
          <cell r="D40">
            <v>2239.4209000000001</v>
          </cell>
          <cell r="E40">
            <v>3411552.009961585</v>
          </cell>
          <cell r="G40">
            <v>1523.408132969111</v>
          </cell>
          <cell r="H40">
            <v>-1.1000000000000012E-2</v>
          </cell>
          <cell r="I40">
            <v>3449496.471144171</v>
          </cell>
          <cell r="J40" t="str">
            <v>FINAL</v>
          </cell>
          <cell r="K40">
            <v>-1.0999999999999999E-2</v>
          </cell>
          <cell r="L40">
            <v>3411552.009961585</v>
          </cell>
          <cell r="M40" t="str">
            <v>FINAL</v>
          </cell>
          <cell r="Q40" t="str">
            <v>www.vikingglobal.com</v>
          </cell>
        </row>
        <row r="41">
          <cell r="B41" t="str">
            <v>Wellington*</v>
          </cell>
          <cell r="D41">
            <v>1750.8234999999997</v>
          </cell>
          <cell r="E41">
            <v>5928153</v>
          </cell>
          <cell r="G41">
            <v>3385.922681526722</v>
          </cell>
          <cell r="H41">
            <v>1.0012117106587603E-2</v>
          </cell>
          <cell r="I41">
            <v>5869388</v>
          </cell>
          <cell r="J41" t="str">
            <v>FINAL</v>
          </cell>
          <cell r="K41">
            <v>0.01</v>
          </cell>
          <cell r="L41">
            <v>5928153</v>
          </cell>
          <cell r="M41" t="str">
            <v>EST</v>
          </cell>
          <cell r="N41" t="str">
            <v>Gerald Beeson</v>
          </cell>
          <cell r="O41" t="str">
            <v>Citadel Investment Group</v>
          </cell>
          <cell r="P41" t="str">
            <v>312-696-2121</v>
          </cell>
        </row>
        <row r="43">
          <cell r="E43">
            <v>104448741.42409723</v>
          </cell>
          <cell r="H43">
            <v>-1.113265552551021E-2</v>
          </cell>
          <cell r="I43">
            <v>105624623.97785422</v>
          </cell>
          <cell r="L43">
            <v>104448741.42409723</v>
          </cell>
        </row>
        <row r="45">
          <cell r="B45" t="str">
            <v>*Market Value is based on estimation</v>
          </cell>
        </row>
      </sheetData>
      <sheetData sheetId="1" refreshError="1"/>
      <sheetData sheetId="2" refreshError="1"/>
      <sheetData sheetId="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ROLL"/>
      <sheetName val="MARKET PRICES"/>
    </sheetNames>
    <sheetDataSet>
      <sheetData sheetId="0" refreshError="1">
        <row r="1">
          <cell r="A1" t="str">
            <v>GREATER ASIAN HEDGE FUND, LP</v>
          </cell>
        </row>
        <row r="3">
          <cell r="A3" t="str">
            <v>SECURITY CONTINUITY SCHEDULE</v>
          </cell>
        </row>
        <row r="4">
          <cell r="A4" t="str">
            <v>AS AT FEBRUARY 28, 2002</v>
          </cell>
        </row>
        <row r="7">
          <cell r="D7" t="str">
            <v>EQUITIES</v>
          </cell>
        </row>
        <row r="9">
          <cell r="A9" t="str">
            <v>Opening</v>
          </cell>
          <cell r="D9">
            <v>31477670.99000001</v>
          </cell>
        </row>
        <row r="10">
          <cell r="A10" t="str">
            <v>Cost adj</v>
          </cell>
        </row>
        <row r="12">
          <cell r="A12" t="str">
            <v>Purchases</v>
          </cell>
          <cell r="D12">
            <v>546936.04</v>
          </cell>
        </row>
        <row r="13">
          <cell r="A13" t="str">
            <v>Short Sales</v>
          </cell>
          <cell r="D13">
            <v>0</v>
          </cell>
        </row>
        <row r="15">
          <cell r="A15" t="str">
            <v>Sales</v>
          </cell>
          <cell r="D15">
            <v>-2575163.88</v>
          </cell>
        </row>
        <row r="16">
          <cell r="A16" t="str">
            <v>Buy To Cover</v>
          </cell>
          <cell r="C16" t="str">
            <v xml:space="preserve"> </v>
          </cell>
        </row>
        <row r="17">
          <cell r="A17" t="str">
            <v>Realised P&amp;L</v>
          </cell>
          <cell r="D17">
            <v>-50749.88</v>
          </cell>
        </row>
        <row r="19">
          <cell r="A19" t="str">
            <v>Expected Closing</v>
          </cell>
          <cell r="D19">
            <v>29398693.270000011</v>
          </cell>
        </row>
        <row r="23">
          <cell r="A23" t="str">
            <v>Per Trial Balance</v>
          </cell>
          <cell r="D23">
            <v>29398693.27</v>
          </cell>
        </row>
        <row r="24">
          <cell r="A24" t="str">
            <v xml:space="preserve"> </v>
          </cell>
        </row>
        <row r="25">
          <cell r="A25" t="str">
            <v>Difference</v>
          </cell>
          <cell r="D25">
            <v>0</v>
          </cell>
        </row>
        <row r="26">
          <cell r="A26" t="str">
            <v xml:space="preserve"> </v>
          </cell>
        </row>
        <row r="27">
          <cell r="A27" t="str">
            <v xml:space="preserve"> </v>
          </cell>
        </row>
        <row r="28">
          <cell r="A28" t="str">
            <v>Per Valuation Balance</v>
          </cell>
          <cell r="D28">
            <v>29398693.27</v>
          </cell>
        </row>
        <row r="31">
          <cell r="A31" t="str">
            <v xml:space="preserve">                 Difference</v>
          </cell>
          <cell r="D31">
            <v>0</v>
          </cell>
        </row>
      </sheetData>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F 1"/>
      <sheetName val="CONTENTS"/>
      <sheetName val="COST ROLL"/>
    </sheetNames>
    <sheetDataSet>
      <sheetData sheetId="0" refreshError="1"/>
      <sheetData sheetId="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INUITY"/>
      <sheetName val="PERF 1"/>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INUITY"/>
    </sheetNames>
    <sheetDataSet>
      <sheetData sheetId="0"/>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V"/>
      <sheetName val="def'dcharge"/>
      <sheetName val="complirev"/>
      <sheetName val="inc fee"/>
      <sheetName val="Balance Sheet"/>
      <sheetName val="Income Statement"/>
      <sheetName val="Statement of Changes"/>
      <sheetName val="Module1"/>
      <sheetName val="Module2"/>
      <sheetName val="data"/>
    </sheetNames>
    <sheetDataSet>
      <sheetData sheetId="0"/>
      <sheetData sheetId="1"/>
      <sheetData sheetId="2"/>
      <sheetData sheetId="3"/>
      <sheetData sheetId="4"/>
      <sheetData sheetId="5"/>
      <sheetData sheetId="6"/>
      <sheetData sheetId="7" refreshError="1"/>
      <sheetData sheetId="8" refreshError="1"/>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B(BDA)"/>
      <sheetName val="NAV"/>
    </sheetNames>
    <sheetDataSet>
      <sheetData sheetId="0"/>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VD925"/>
      <sheetName val="BOB(BDA)"/>
    </sheetNames>
    <sheetDataSet>
      <sheetData sheetId="0" refreshError="1"/>
      <sheetData sheetId="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DCASH"/>
      <sheetName val="NAVREC"/>
      <sheetName val="EQUALIZATION EUR"/>
      <sheetName val="CHECKLIST"/>
      <sheetName val="CONTENTS"/>
      <sheetName val="Contacts"/>
      <sheetName val="EURCASH"/>
      <sheetName val="CASHREC"/>
      <sheetName val="IMS - TW Holdings Rec"/>
      <sheetName val="Transit"/>
      <sheetName val="FIXEDFEES"/>
      <sheetName val="FEESUMMARY"/>
      <sheetName val="ORGCOST"/>
      <sheetName val="NAV"/>
      <sheetName val="MANAGEMENT"/>
      <sheetName val="PERFORMANCE - NEW"/>
      <sheetName val="CUSTODY"/>
      <sheetName val="Performance"/>
      <sheetName val="Share Movement"/>
      <sheetName val="SUBS &amp; REDS"/>
      <sheetName val="Redemption"/>
      <sheetName val="Shareholder AR"/>
      <sheetName val="RESTRICTIONS"/>
      <sheetName val="SEC REC"/>
      <sheetName val="RECEIVABLE"/>
      <sheetName val="BUDGET"/>
      <sheetName val="payable"/>
      <sheetName val="Equalization USD "/>
      <sheetName val="PERFORMANCE - OLD"/>
      <sheetName val="PERF CALCULATION"/>
      <sheetName val="DVD925"/>
    </sheetNames>
    <sheetDataSet>
      <sheetData sheetId="0"/>
      <sheetData sheetId="1" refreshError="1">
        <row r="1">
          <cell r="A1" t="str">
            <v>FOCUS EUROPA FUND LTD</v>
          </cell>
        </row>
        <row r="2">
          <cell r="A2" t="str">
            <v>FOREIGN EXCHANGE ANALYSIS</v>
          </cell>
        </row>
        <row r="3">
          <cell r="A3" t="str">
            <v>AS AT SEPTEMBER 30, 2000</v>
          </cell>
        </row>
        <row r="6">
          <cell r="A6" t="str">
            <v>Net balance in contra account</v>
          </cell>
        </row>
        <row r="7">
          <cell r="A7" t="str">
            <v>38      Subtotals Debits  (Consolidated  Trial Balance)</v>
          </cell>
          <cell r="F7">
            <v>-19080910.84</v>
          </cell>
        </row>
        <row r="9">
          <cell r="A9" t="str">
            <v>38      Subtotals Credits</v>
          </cell>
          <cell r="F9">
            <v>21231810.629999999</v>
          </cell>
        </row>
        <row r="11">
          <cell r="A11" t="str">
            <v>Net balance in contra account</v>
          </cell>
          <cell r="E11" t="str">
            <v xml:space="preserve">               A</v>
          </cell>
          <cell r="F11">
            <v>2150899.7899999991</v>
          </cell>
        </row>
        <row r="13">
          <cell r="A13" t="str">
            <v>Unrealized foreign exchange gain(loss)</v>
          </cell>
        </row>
        <row r="14">
          <cell r="A14" t="str">
            <v xml:space="preserve">Securities </v>
          </cell>
          <cell r="C14" t="str">
            <v>08 01 01</v>
          </cell>
          <cell r="F14">
            <v>69232854.109999999</v>
          </cell>
        </row>
        <row r="15">
          <cell r="F15">
            <v>0</v>
          </cell>
        </row>
        <row r="16">
          <cell r="A16" t="str">
            <v>Securities - as per Valuation</v>
          </cell>
          <cell r="C16" t="str">
            <v>08 99 01</v>
          </cell>
          <cell r="F16">
            <v>71214188.939999998</v>
          </cell>
        </row>
        <row r="18">
          <cell r="A18" t="str">
            <v>Unrealized foreign exchange gain(loss)</v>
          </cell>
          <cell r="E18" t="str">
            <v xml:space="preserve">                B</v>
          </cell>
          <cell r="F18">
            <v>-1981334.8299999982</v>
          </cell>
        </row>
        <row r="19">
          <cell r="F19">
            <v>0</v>
          </cell>
        </row>
        <row r="21">
          <cell r="A21" t="str">
            <v>Realized foreign exchange gain(loss)</v>
          </cell>
        </row>
        <row r="22">
          <cell r="A22" t="str">
            <v>P/L on sale - equities</v>
          </cell>
          <cell r="C22" t="str">
            <v>55 01 01</v>
          </cell>
          <cell r="F22">
            <v>2900669.32</v>
          </cell>
        </row>
        <row r="24">
          <cell r="A24" t="str">
            <v>P/L base - equities</v>
          </cell>
          <cell r="C24" t="str">
            <v>55 99 01</v>
          </cell>
          <cell r="F24">
            <v>1290417.97</v>
          </cell>
        </row>
        <row r="26">
          <cell r="A26" t="str">
            <v>Realized foreign exchange gain(loss)</v>
          </cell>
          <cell r="E26" t="str">
            <v>C</v>
          </cell>
          <cell r="F26">
            <v>1610251.3499999999</v>
          </cell>
        </row>
        <row r="29">
          <cell r="A29" t="str">
            <v>Net foreign exchange gain(loss) - end of current period</v>
          </cell>
        </row>
        <row r="30">
          <cell r="B30" t="str">
            <v>End of current period</v>
          </cell>
          <cell r="E30" t="str">
            <v xml:space="preserve">    D = A - B + C</v>
          </cell>
          <cell r="F30">
            <v>5742485.9699999969</v>
          </cell>
        </row>
        <row r="32">
          <cell r="B32" t="str">
            <v>Prior period</v>
          </cell>
          <cell r="E32" t="str">
            <v>E</v>
          </cell>
          <cell r="F32">
            <v>5394731.8300000001</v>
          </cell>
        </row>
        <row r="34">
          <cell r="F34">
            <v>347754.13999999687</v>
          </cell>
        </row>
        <row r="35">
          <cell r="E35" t="str">
            <v>Difference</v>
          </cell>
          <cell r="F35">
            <v>0</v>
          </cell>
        </row>
        <row r="37">
          <cell r="B37" t="str">
            <v>Movement during the current period</v>
          </cell>
          <cell r="E37" t="str">
            <v xml:space="preserve">    F = D - E</v>
          </cell>
          <cell r="F37">
            <v>347754.13999999687</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VD925"/>
      <sheetName val="divcont"/>
      <sheetName val="NAVREC"/>
      <sheetName val="EQUALIZATION EUR"/>
      <sheetName val="USDCASH"/>
    </sheetNames>
    <sheetDataSet>
      <sheetData sheetId="0"/>
      <sheetData sheetId="1"/>
      <sheetData sheetId="2" refreshError="1"/>
      <sheetData sheetId="3" refreshError="1"/>
      <sheetData sheetId="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V CLASS A"/>
      <sheetName val="NAV SUMMARY"/>
      <sheetName val="STATEMENT OF OPERATIONS"/>
      <sheetName val="BALANCE SHEET"/>
      <sheetName val="STMT OF CHANGES"/>
      <sheetName val="PROFIT ALLOCATION"/>
      <sheetName val="ADMIN FEE"/>
      <sheetName val="ORG COSTS"/>
      <sheetName val="FEE SUMMARY"/>
      <sheetName val="FEE SUPPORT"/>
      <sheetName val="BOND INTEREST"/>
      <sheetName val="ABN AMRO"/>
      <sheetName val="DVD925"/>
    </sheetNames>
    <sheetDataSet>
      <sheetData sheetId="0" refreshError="1"/>
      <sheetData sheetId="1"/>
      <sheetData sheetId="2" refreshError="1">
        <row r="13">
          <cell r="C13">
            <v>0</v>
          </cell>
        </row>
        <row r="14">
          <cell r="C14">
            <v>0</v>
          </cell>
        </row>
        <row r="15">
          <cell r="C15">
            <v>0</v>
          </cell>
        </row>
        <row r="16">
          <cell r="C16">
            <v>931.51</v>
          </cell>
        </row>
        <row r="17">
          <cell r="C17">
            <v>413.88</v>
          </cell>
        </row>
        <row r="18">
          <cell r="C18">
            <v>-129.30000000000001</v>
          </cell>
        </row>
        <row r="24">
          <cell r="C24">
            <v>916.67</v>
          </cell>
        </row>
        <row r="25">
          <cell r="C25">
            <v>1000</v>
          </cell>
        </row>
        <row r="26">
          <cell r="C26">
            <v>0</v>
          </cell>
        </row>
        <row r="27">
          <cell r="C27">
            <v>0</v>
          </cell>
        </row>
        <row r="28">
          <cell r="C28">
            <v>0</v>
          </cell>
        </row>
        <row r="29">
          <cell r="C29">
            <v>1250</v>
          </cell>
        </row>
        <row r="30">
          <cell r="C30">
            <v>0</v>
          </cell>
        </row>
        <row r="40">
          <cell r="C40">
            <v>0</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PAGE"/>
      <sheetName val="DELIVERY CONTROL SHEET"/>
      <sheetName val="REVIEW POINTS"/>
      <sheetName val="CHECKLIST"/>
      <sheetName val="NAV-ALL"/>
      <sheetName val="NAV-A"/>
      <sheetName val="NAV-A1"/>
      <sheetName val="NAV-A2"/>
      <sheetName val="NAV-B"/>
      <sheetName val="NAV-NOTIONAL"/>
      <sheetName val="STATEMENT OF OPERATIONS"/>
      <sheetName val="BALANCE SHEET"/>
      <sheetName val="PROFIT ALLOCATION"/>
      <sheetName val="NAV-REC"/>
      <sheetName val="ADMIN"/>
      <sheetName val="MGMT"/>
      <sheetName val="PERF FEE"/>
      <sheetName val="DEFERRED FEES"/>
      <sheetName val="FEE SUMMARY"/>
      <sheetName val="FIXED FEE"/>
      <sheetName val="ORG COSTS"/>
      <sheetName val="DIVS"/>
      <sheetName val="INTEREST"/>
      <sheetName val="CASH"/>
      <sheetName val="029041"/>
      <sheetName val="HOLDINGS"/>
      <sheetName val="SHARE CAP"/>
      <sheetName val="COST ROLL"/>
      <sheetName val="NAME-DATE"/>
      <sheetName val="Module1"/>
    </sheetNames>
    <sheetDataSet>
      <sheetData sheetId="0"/>
      <sheetData sheetId="1"/>
      <sheetData sheetId="2"/>
      <sheetData sheetId="3"/>
      <sheetData sheetId="4"/>
      <sheetData sheetId="5"/>
      <sheetData sheetId="6"/>
      <sheetData sheetId="7"/>
      <sheetData sheetId="8"/>
      <sheetData sheetId="9"/>
      <sheetData sheetId="10" refreshError="1">
        <row r="12">
          <cell r="C12">
            <v>202.5</v>
          </cell>
        </row>
        <row r="13">
          <cell r="C13">
            <v>-20.259999999994761</v>
          </cell>
        </row>
        <row r="14">
          <cell r="C14">
            <v>0</v>
          </cell>
        </row>
        <row r="15">
          <cell r="C15">
            <v>-8268.75</v>
          </cell>
        </row>
        <row r="16">
          <cell r="C16">
            <v>212204.70000000019</v>
          </cell>
        </row>
        <row r="17">
          <cell r="C17">
            <v>93831.920000000158</v>
          </cell>
        </row>
        <row r="18">
          <cell r="C18">
            <v>0</v>
          </cell>
        </row>
        <row r="24">
          <cell r="C24">
            <v>496.96999999999935</v>
          </cell>
        </row>
        <row r="25">
          <cell r="C25">
            <v>3000</v>
          </cell>
        </row>
        <row r="26">
          <cell r="C26">
            <v>375</v>
          </cell>
        </row>
        <row r="27">
          <cell r="C27">
            <v>0</v>
          </cell>
        </row>
        <row r="28">
          <cell r="C28">
            <v>0</v>
          </cell>
        </row>
        <row r="29">
          <cell r="C29">
            <v>0</v>
          </cell>
        </row>
        <row r="30">
          <cell r="C30">
            <v>0</v>
          </cell>
        </row>
        <row r="31">
          <cell r="C31">
            <v>0.14000000000032742</v>
          </cell>
        </row>
        <row r="37">
          <cell r="C37">
            <v>582565.21</v>
          </cell>
        </row>
        <row r="38">
          <cell r="C38">
            <v>-1143805.58</v>
          </cell>
        </row>
        <row r="39">
          <cell r="C39">
            <v>-2935505.8000000045</v>
          </cell>
        </row>
        <row r="40">
          <cell r="C40">
            <v>4352410.7799999975</v>
          </cell>
        </row>
        <row r="47">
          <cell r="C47">
            <v>-5031.0026569660558</v>
          </cell>
        </row>
        <row r="48">
          <cell r="C48">
            <v>-39577.562453558516</v>
          </cell>
        </row>
        <row r="49">
          <cell r="C49">
            <v>-39310.737672349074</v>
          </cell>
        </row>
        <row r="53">
          <cell r="C53">
            <v>-144114.76248280058</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VREC"/>
      <sheetName val="NAV-REC"/>
      <sheetName val="STATEMENT OF OPERATIONS"/>
    </sheetNames>
    <sheetDataSet>
      <sheetData sheetId="0"/>
      <sheetData sheetId="1" refreshError="1"/>
      <sheetData sheetId="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VREC"/>
      <sheetName val="Startpage"/>
      <sheetName val="CONTENTS"/>
      <sheetName val="IBIS cash"/>
      <sheetName val="BOB CASH"/>
      <sheetName val="SHARES"/>
      <sheetName val="MGMT fee"/>
      <sheetName val="Admin fees"/>
      <sheetName val="FIXEDFEES"/>
      <sheetName val="FEESUMMARY"/>
      <sheetName val="PERFORM"/>
      <sheetName val="PROFIT ALLOC"/>
      <sheetName val="Fund Performance"/>
      <sheetName val="Contact List-price input"/>
      <sheetName val="Portfolio"/>
      <sheetName val="BALANCE SHEET"/>
      <sheetName val="FSOPERATIONS"/>
      <sheetName val="CHECKLIST"/>
      <sheetName val="RESTRICTIONS"/>
      <sheetName val="NAV for client"/>
      <sheetName val="meditor rebate"/>
      <sheetName val="NAV"/>
      <sheetName val="notusedCHANGENETASSETS"/>
      <sheetName val="notusedorgcost"/>
      <sheetName val="Charts"/>
      <sheetName val="Module1"/>
      <sheetName val="Module2"/>
      <sheetName val="Module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ort"/>
      <sheetName val="Review Summary"/>
      <sheetName val="Contents"/>
      <sheetName val="Review"/>
      <sheetName val="2nd Review"/>
      <sheetName val="Chck List"/>
      <sheetName val="Control"/>
      <sheetName val="RollFwd&amp;MidMnthChklst"/>
      <sheetName val="MnthEndChklst"/>
      <sheetName val="ValSumm"/>
      <sheetName val="StatofOps"/>
      <sheetName val="NavRec"/>
      <sheetName val="StOfChngs"/>
      <sheetName val="NavPerUnit"/>
      <sheetName val="ProfAlloc"/>
      <sheetName val="FeeSumm"/>
      <sheetName val="Alpha Fixed Fee accruals"/>
      <sheetName val="Fixed Fees June 14 - May 16"/>
      <sheetName val="Custody"/>
      <sheetName val="Admin"/>
      <sheetName val="Mgnt"/>
      <sheetName val="Perf"/>
      <sheetName val="Scrip"/>
      <sheetName val="TrxFee"/>
      <sheetName val="BnkChrgs"/>
      <sheetName val="Div"/>
      <sheetName val="Div Rec"/>
      <sheetName val="IntInc"/>
      <sheetName val="IntExp"/>
      <sheetName val="BondInt (old format)"/>
      <sheetName val="Bond Int"/>
      <sheetName val="BondInt"/>
      <sheetName val="CashREC"/>
      <sheetName val="BOV Cash"/>
      <sheetName val="Loans, Subs &amp; Inv"/>
      <sheetName val="Cost Roll Fwd"/>
      <sheetName val="MvRecToBalSht"/>
      <sheetName val="MV Rec 2"/>
      <sheetName val="MV Rec"/>
      <sheetName val="RBC Asset Holdings Summary"/>
      <sheetName val="Broker Rec"/>
      <sheetName val="FX Unreal"/>
      <sheetName val="FX Reval (Paxus)"/>
      <sheetName val="Unreal"/>
      <sheetName val="Comm"/>
      <sheetName val="zzzMgmt"/>
      <sheetName val="zzzPerf"/>
      <sheetName val="Px - Cost"/>
      <sheetName val="Px - Detailed trial balance"/>
      <sheetName val="Px - Profit-Loss aggregate"/>
      <sheetName val="Px - Valuation Detail"/>
      <sheetName val="Px - Sec Transactions"/>
      <sheetName val="Px - FX Rates"/>
      <sheetName val="Px - Performance Fees"/>
      <sheetName val="Data"/>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ow r="5">
          <cell r="A5" t="str">
            <v>Zero Coupon</v>
          </cell>
        </row>
        <row r="6">
          <cell r="A6" t="str">
            <v>Annual</v>
          </cell>
        </row>
        <row r="7">
          <cell r="A7" t="str">
            <v>Semi-Annual</v>
          </cell>
        </row>
        <row r="8">
          <cell r="A8" t="str">
            <v>Quarterly</v>
          </cell>
        </row>
        <row r="9">
          <cell r="A9" t="str">
            <v>Monthly</v>
          </cell>
        </row>
        <row r="10">
          <cell r="A10" t="str">
            <v>Weekly</v>
          </cell>
        </row>
        <row r="14">
          <cell r="A14" t="str">
            <v>Fixed</v>
          </cell>
        </row>
        <row r="15">
          <cell r="A15" t="str">
            <v>Floating</v>
          </cell>
        </row>
      </sheetData>
      <sheetData sheetId="55"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al A"/>
      <sheetName val="NAVREC"/>
    </sheetNames>
    <sheetDataSet>
      <sheetData sheetId="0" refreshError="1">
        <row r="6">
          <cell r="B6">
            <v>0.2</v>
          </cell>
        </row>
      </sheetData>
      <sheetData sheetId="1"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S"/>
      <sheetName val="Equal A"/>
    </sheetNames>
    <sheetDataSet>
      <sheetData sheetId="0"/>
      <sheetData sheetId="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ed Report"/>
      <sheetName val="Data"/>
      <sheetName val="Monthly Report"/>
      <sheetName val="HOLDINGS"/>
    </sheetNames>
    <sheetDataSet>
      <sheetData sheetId="0" refreshError="1"/>
      <sheetData sheetId="1" refreshError="1">
        <row r="3">
          <cell r="G3">
            <v>0.1</v>
          </cell>
        </row>
      </sheetData>
      <sheetData sheetId="2" refreshError="1"/>
      <sheetData sheetId="3"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c-stm"/>
      <sheetName val="Nav-rec"/>
      <sheetName val="Data"/>
    </sheetNames>
    <sheetDataSet>
      <sheetData sheetId="0" refreshError="1">
        <row r="12">
          <cell r="C12">
            <v>237.93000000000757</v>
          </cell>
        </row>
        <row r="13">
          <cell r="C13">
            <v>-71.380000000001019</v>
          </cell>
        </row>
        <row r="14">
          <cell r="C14">
            <v>-748.31000000000131</v>
          </cell>
        </row>
        <row r="15">
          <cell r="C15">
            <v>0</v>
          </cell>
        </row>
        <row r="16">
          <cell r="C16">
            <v>140196.15999999968</v>
          </cell>
        </row>
        <row r="17">
          <cell r="C17">
            <v>38282.369999999995</v>
          </cell>
        </row>
        <row r="18">
          <cell r="C18">
            <v>0</v>
          </cell>
        </row>
        <row r="24">
          <cell r="C24">
            <v>496.96999999999935</v>
          </cell>
        </row>
        <row r="25">
          <cell r="C25">
            <v>2500</v>
          </cell>
        </row>
        <row r="26">
          <cell r="C26">
            <v>375</v>
          </cell>
        </row>
        <row r="27">
          <cell r="C27">
            <v>0</v>
          </cell>
        </row>
        <row r="28">
          <cell r="C28">
            <v>0</v>
          </cell>
        </row>
        <row r="29">
          <cell r="C29">
            <v>0.33000000000038199</v>
          </cell>
        </row>
        <row r="35">
          <cell r="C35">
            <v>-377296.76000000024</v>
          </cell>
        </row>
        <row r="36">
          <cell r="C36">
            <v>36256.120000000112</v>
          </cell>
        </row>
        <row r="37">
          <cell r="C37">
            <v>-1427845.3599999994</v>
          </cell>
        </row>
        <row r="38">
          <cell r="C38">
            <v>1786091.8499999978</v>
          </cell>
        </row>
        <row r="45">
          <cell r="C45">
            <v>-4390.9786790009848</v>
          </cell>
        </row>
        <row r="46">
          <cell r="C46">
            <v>-3376.4053942095261</v>
          </cell>
        </row>
        <row r="47">
          <cell r="C47">
            <v>-32137.651428230347</v>
          </cell>
        </row>
        <row r="51">
          <cell r="C51">
            <v>-20096.368159455691</v>
          </cell>
        </row>
      </sheetData>
      <sheetData sheetId="1"/>
      <sheetData sheetId="2"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NG DIVIDEND"/>
      <sheetName val="inc-stm"/>
    </sheetNames>
    <sheetDataSet>
      <sheetData sheetId="0"/>
      <sheetData sheetId="1"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INUITY"/>
      <sheetName val="LONG DIVIDEND"/>
    </sheetNames>
    <sheetDataSet>
      <sheetData sheetId="0"/>
      <sheetData sheetId="1"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REAL  MKT"/>
      <sheetName val="CONTINUITY"/>
    </sheetNames>
    <sheetDataSet>
      <sheetData sheetId="0" refreshError="1"/>
      <sheetData sheetId="1"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ommission"/>
      <sheetName val="FX_Upload_Template"/>
      <sheetName val="Comm_Upload_Template"/>
      <sheetName val="Px_FX_Rates"/>
    </sheetNames>
    <sheetDataSet>
      <sheetData sheetId="0">
        <row r="2">
          <cell r="B2">
            <v>42429</v>
          </cell>
        </row>
      </sheetData>
      <sheetData sheetId="1"/>
      <sheetData sheetId="2"/>
      <sheetData sheetId="3"/>
      <sheetData sheetId="4">
        <row r="1">
          <cell r="A1" t="str">
            <v>Currency</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oli"/>
      <sheetName val="move"/>
      <sheetName val="NIB rates"/>
      <sheetName val="NIB 2"/>
      <sheetName val="ABSA"/>
      <sheetName val="Current"/>
      <sheetName val="CoroCap"/>
      <sheetName val="global"/>
      <sheetName val="llandudno"/>
      <sheetName val="Corsec-Willie"/>
      <sheetName val="Bond Options"/>
      <sheetName val="Bond_Desk"/>
      <sheetName val="Investment Banking"/>
      <sheetName val="Holdings"/>
      <sheetName val="CAM"/>
      <sheetName val="ListedProp"/>
      <sheetName val="EqStru"/>
      <sheetName val="James V"/>
      <sheetName val="FBC"/>
      <sheetName val="Corovest"/>
      <sheetName val="FRM"/>
      <sheetName val="Deloittes"/>
      <sheetName val="STRUCTFIN"/>
      <sheetName val="Corp Fin"/>
      <sheetName val="CoroEq"/>
      <sheetName val="Sheet1"/>
      <sheetName val="Carrie"/>
      <sheetName val="Carries"/>
      <sheetName val="Corsec-Brim"/>
      <sheetName val="Prefs"/>
      <sheetName val="UNREAL  MKT"/>
    </sheetNames>
    <sheetDataSet>
      <sheetData sheetId="0"/>
      <sheetData sheetId="1" refreshError="1">
        <row r="5">
          <cell r="A5">
            <v>37135</v>
          </cell>
          <cell r="B5">
            <v>0</v>
          </cell>
        </row>
        <row r="6">
          <cell r="A6">
            <v>37136</v>
          </cell>
          <cell r="B6">
            <v>0</v>
          </cell>
        </row>
        <row r="7">
          <cell r="A7">
            <v>37137</v>
          </cell>
          <cell r="B7">
            <v>437194.89999999868</v>
          </cell>
          <cell r="F7">
            <v>-51162.35</v>
          </cell>
          <cell r="G7">
            <v>-171620.5</v>
          </cell>
          <cell r="I7">
            <v>-527537.69999999995</v>
          </cell>
          <cell r="J7">
            <v>-20000000</v>
          </cell>
          <cell r="Q7">
            <v>13610523.08</v>
          </cell>
          <cell r="R7">
            <v>8794858.0299999993</v>
          </cell>
          <cell r="S7">
            <v>-1556507.71</v>
          </cell>
          <cell r="W7">
            <v>329279.51</v>
          </cell>
          <cell r="X7">
            <v>9362.5400000000009</v>
          </cell>
        </row>
        <row r="8">
          <cell r="A8">
            <v>37138</v>
          </cell>
          <cell r="B8">
            <v>-2.9103830456733704E-10</v>
          </cell>
          <cell r="F8">
            <v>31058.9</v>
          </cell>
          <cell r="G8">
            <v>-120086.5</v>
          </cell>
          <cell r="J8">
            <v>2500000</v>
          </cell>
          <cell r="Q8">
            <v>-3104085.97</v>
          </cell>
          <cell r="S8">
            <v>384391.02</v>
          </cell>
          <cell r="W8">
            <v>263407.55</v>
          </cell>
          <cell r="X8">
            <v>45315</v>
          </cell>
        </row>
        <row r="9">
          <cell r="A9">
            <v>37139</v>
          </cell>
          <cell r="B9">
            <v>-1.4842953532934189E-9</v>
          </cell>
          <cell r="F9">
            <v>26452.85</v>
          </cell>
          <cell r="G9">
            <v>-195831.55</v>
          </cell>
          <cell r="J9">
            <v>-2000000</v>
          </cell>
          <cell r="Q9">
            <v>42237523.350000001</v>
          </cell>
          <cell r="R9">
            <v>-39660000</v>
          </cell>
          <cell r="S9">
            <v>-160781.57</v>
          </cell>
          <cell r="W9">
            <v>-247363.08</v>
          </cell>
        </row>
        <row r="10">
          <cell r="A10">
            <v>37140</v>
          </cell>
          <cell r="B10">
            <v>-5.4715201258659363E-9</v>
          </cell>
          <cell r="F10">
            <v>-229689.37</v>
          </cell>
          <cell r="G10">
            <v>1002538.1</v>
          </cell>
          <cell r="I10">
            <v>44815624.939999998</v>
          </cell>
          <cell r="L10">
            <v>-12000000</v>
          </cell>
          <cell r="Q10">
            <v>-38723575.93</v>
          </cell>
          <cell r="S10">
            <v>1723491.3</v>
          </cell>
          <cell r="W10">
            <v>3770768.81</v>
          </cell>
          <cell r="X10">
            <v>-351523.85</v>
          </cell>
          <cell r="AA10">
            <v>-7634</v>
          </cell>
        </row>
        <row r="11">
          <cell r="A11">
            <v>37141</v>
          </cell>
          <cell r="B11">
            <v>-127287499.99999997</v>
          </cell>
          <cell r="F11">
            <v>-150683.4</v>
          </cell>
          <cell r="G11">
            <v>-8486.7999999999993</v>
          </cell>
          <cell r="I11">
            <v>-140289399.5</v>
          </cell>
          <cell r="Q11">
            <v>14790387.98</v>
          </cell>
          <cell r="S11">
            <v>-563646.27</v>
          </cell>
          <cell r="W11">
            <v>-1188893.55</v>
          </cell>
          <cell r="X11">
            <v>123221.54</v>
          </cell>
        </row>
        <row r="12">
          <cell r="A12">
            <v>37142</v>
          </cell>
          <cell r="B12">
            <v>0</v>
          </cell>
        </row>
        <row r="13">
          <cell r="A13">
            <v>37143</v>
          </cell>
          <cell r="B13">
            <v>0</v>
          </cell>
        </row>
        <row r="14">
          <cell r="A14">
            <v>37144</v>
          </cell>
          <cell r="B14">
            <v>-120125000</v>
          </cell>
          <cell r="F14">
            <v>-34509.9</v>
          </cell>
          <cell r="G14">
            <v>464785.5</v>
          </cell>
          <cell r="Q14">
            <v>-163718557.78</v>
          </cell>
          <cell r="S14">
            <v>34083173.18</v>
          </cell>
          <cell r="V14">
            <v>-21000000</v>
          </cell>
          <cell r="W14">
            <v>29981550</v>
          </cell>
          <cell r="X14">
            <v>98559</v>
          </cell>
        </row>
        <row r="15">
          <cell r="A15">
            <v>37145</v>
          </cell>
          <cell r="B15">
            <v>-31512247.759999998</v>
          </cell>
          <cell r="F15">
            <v>-16591.2</v>
          </cell>
          <cell r="G15">
            <v>210558</v>
          </cell>
          <cell r="I15">
            <v>-91604882.599999994</v>
          </cell>
          <cell r="J15">
            <v>9000000</v>
          </cell>
          <cell r="Q15">
            <v>71528969.939999998</v>
          </cell>
          <cell r="S15">
            <v>-1290380.1000000001</v>
          </cell>
          <cell r="W15">
            <v>-7311448.4199999999</v>
          </cell>
          <cell r="X15">
            <v>-232715.03</v>
          </cell>
          <cell r="AA15">
            <v>-11795758.35</v>
          </cell>
        </row>
        <row r="16">
          <cell r="A16">
            <v>37146</v>
          </cell>
          <cell r="B16">
            <v>1339999.9900000014</v>
          </cell>
          <cell r="F16">
            <v>-21556</v>
          </cell>
          <cell r="G16">
            <v>-1206476</v>
          </cell>
          <cell r="J16">
            <v>-20000000</v>
          </cell>
          <cell r="L16">
            <v>2000000</v>
          </cell>
          <cell r="Q16">
            <v>49002943.310000002</v>
          </cell>
          <cell r="S16">
            <v>-22649185.030000001</v>
          </cell>
          <cell r="W16">
            <v>-5660103.9699999997</v>
          </cell>
          <cell r="X16">
            <v>-125145.21</v>
          </cell>
          <cell r="AA16">
            <v>-477.11</v>
          </cell>
        </row>
        <row r="17">
          <cell r="A17">
            <v>37147</v>
          </cell>
          <cell r="B17">
            <v>1.1641532182693481E-10</v>
          </cell>
          <cell r="F17">
            <v>-6786</v>
          </cell>
          <cell r="G17">
            <v>-762762.4</v>
          </cell>
          <cell r="I17">
            <v>206248</v>
          </cell>
          <cell r="Q17">
            <v>2222914.52</v>
          </cell>
          <cell r="S17">
            <v>-863430.74</v>
          </cell>
          <cell r="W17">
            <v>-830903.88</v>
          </cell>
          <cell r="AA17">
            <v>34720.5</v>
          </cell>
        </row>
        <row r="18">
          <cell r="A18">
            <v>37148</v>
          </cell>
          <cell r="B18">
            <v>362.68000000020402</v>
          </cell>
          <cell r="F18">
            <v>-83543.5</v>
          </cell>
          <cell r="G18">
            <v>309111.7</v>
          </cell>
          <cell r="J18">
            <v>-6000000</v>
          </cell>
          <cell r="Q18">
            <v>6943291</v>
          </cell>
          <cell r="S18">
            <v>-432356.48</v>
          </cell>
          <cell r="W18">
            <v>-725000</v>
          </cell>
          <cell r="X18">
            <v>-58526.54</v>
          </cell>
          <cell r="AA18">
            <v>47386.5</v>
          </cell>
        </row>
        <row r="19">
          <cell r="A19">
            <v>37149</v>
          </cell>
          <cell r="B19">
            <v>0</v>
          </cell>
        </row>
        <row r="20">
          <cell r="A20">
            <v>37150</v>
          </cell>
          <cell r="B20">
            <v>0</v>
          </cell>
        </row>
        <row r="21">
          <cell r="A21">
            <v>37151</v>
          </cell>
          <cell r="B21">
            <v>-34211833.599999994</v>
          </cell>
          <cell r="F21">
            <v>2602.5</v>
          </cell>
          <cell r="G21">
            <v>158842.79999999999</v>
          </cell>
          <cell r="J21">
            <v>500000</v>
          </cell>
          <cell r="Q21">
            <v>-130064560.98999999</v>
          </cell>
          <cell r="S21">
            <v>31005928.59</v>
          </cell>
          <cell r="W21">
            <v>64165500</v>
          </cell>
          <cell r="X21">
            <v>12828</v>
          </cell>
          <cell r="AA21">
            <v>7025.5</v>
          </cell>
        </row>
        <row r="22">
          <cell r="A22">
            <v>37152</v>
          </cell>
          <cell r="B22">
            <v>3430299.7799999984</v>
          </cell>
          <cell r="F22">
            <v>-83261.2</v>
          </cell>
          <cell r="G22">
            <v>-59888.3</v>
          </cell>
          <cell r="I22">
            <v>-10462500</v>
          </cell>
          <cell r="J22">
            <v>12000000</v>
          </cell>
          <cell r="Q22">
            <v>8014846.3099999996</v>
          </cell>
          <cell r="S22">
            <v>-4139143.62</v>
          </cell>
          <cell r="W22">
            <v>-2373366.15</v>
          </cell>
          <cell r="X22">
            <v>547338.74</v>
          </cell>
          <cell r="AA22">
            <v>-13726</v>
          </cell>
        </row>
        <row r="23">
          <cell r="A23">
            <v>37153</v>
          </cell>
          <cell r="B23">
            <v>-2.0954757928848267E-9</v>
          </cell>
          <cell r="F23">
            <v>-26673.7</v>
          </cell>
          <cell r="G23">
            <v>745062.9</v>
          </cell>
          <cell r="Q23">
            <v>11541037.199999999</v>
          </cell>
          <cell r="S23">
            <v>-10913768.640000001</v>
          </cell>
          <cell r="W23">
            <v>-1378582.76</v>
          </cell>
          <cell r="X23">
            <v>23908</v>
          </cell>
          <cell r="AA23">
            <v>9017</v>
          </cell>
        </row>
        <row r="24">
          <cell r="A24">
            <v>37154</v>
          </cell>
          <cell r="B24">
            <v>1072500.0000000009</v>
          </cell>
          <cell r="F24">
            <v>273.7</v>
          </cell>
          <cell r="G24">
            <v>-1654156.7</v>
          </cell>
          <cell r="J24">
            <v>-7000000</v>
          </cell>
          <cell r="Q24">
            <v>17395287.440000001</v>
          </cell>
          <cell r="S24">
            <v>-1828434.57</v>
          </cell>
          <cell r="W24">
            <v>-5234031.75</v>
          </cell>
          <cell r="X24">
            <v>-579687.12</v>
          </cell>
          <cell r="AA24">
            <v>-26751</v>
          </cell>
        </row>
        <row r="25">
          <cell r="A25">
            <v>37155</v>
          </cell>
          <cell r="B25">
            <v>-7567941.2299999995</v>
          </cell>
          <cell r="F25">
            <v>132961.49</v>
          </cell>
          <cell r="G25">
            <v>-115285.7</v>
          </cell>
          <cell r="J25">
            <v>5000000</v>
          </cell>
          <cell r="Q25">
            <v>-8311099.6699999999</v>
          </cell>
          <cell r="S25">
            <v>226582.62</v>
          </cell>
          <cell r="W25">
            <v>-4501099.97</v>
          </cell>
        </row>
        <row r="26">
          <cell r="A26">
            <v>37156</v>
          </cell>
          <cell r="B26">
            <v>0</v>
          </cell>
        </row>
        <row r="27">
          <cell r="A27">
            <v>37157</v>
          </cell>
          <cell r="B27">
            <v>0</v>
          </cell>
        </row>
        <row r="28">
          <cell r="A28">
            <v>37158</v>
          </cell>
          <cell r="B28">
            <v>0</v>
          </cell>
        </row>
        <row r="29">
          <cell r="A29">
            <v>37159</v>
          </cell>
          <cell r="B29">
            <v>9.3132257461547852E-10</v>
          </cell>
          <cell r="F29">
            <v>-80462.399999999994</v>
          </cell>
          <cell r="G29">
            <v>-35289.300000000003</v>
          </cell>
          <cell r="Q29">
            <v>-7123792.1699999999</v>
          </cell>
          <cell r="S29">
            <v>14482093.030000001</v>
          </cell>
          <cell r="W29">
            <v>-7220278.1600000001</v>
          </cell>
          <cell r="X29">
            <v>-22271</v>
          </cell>
        </row>
        <row r="30">
          <cell r="A30">
            <v>37160</v>
          </cell>
          <cell r="B30">
            <v>-125860.86000000034</v>
          </cell>
          <cell r="F30">
            <v>-8073.6</v>
          </cell>
          <cell r="G30">
            <v>-10379.9</v>
          </cell>
          <cell r="J30">
            <v>-3000000</v>
          </cell>
          <cell r="P30">
            <v>333021.7</v>
          </cell>
          <cell r="Q30">
            <v>8032311.8399999999</v>
          </cell>
          <cell r="S30">
            <v>-8701123.3200000003</v>
          </cell>
          <cell r="W30">
            <v>3186904.42</v>
          </cell>
          <cell r="X30">
            <v>41478</v>
          </cell>
        </row>
        <row r="31">
          <cell r="A31">
            <v>37161</v>
          </cell>
          <cell r="B31">
            <v>97218.419999998063</v>
          </cell>
          <cell r="F31">
            <v>-54047.9</v>
          </cell>
          <cell r="G31">
            <v>-744527.6</v>
          </cell>
          <cell r="I31">
            <v>604827.30000000005</v>
          </cell>
          <cell r="L31">
            <v>1000000</v>
          </cell>
          <cell r="Q31">
            <v>57230195.93</v>
          </cell>
          <cell r="S31">
            <v>-30022838.789999999</v>
          </cell>
          <cell r="W31">
            <v>-28104374.52</v>
          </cell>
          <cell r="X31">
            <v>187984</v>
          </cell>
        </row>
        <row r="32">
          <cell r="A32">
            <v>37162</v>
          </cell>
          <cell r="B32">
            <v>12889284.389999999</v>
          </cell>
          <cell r="F32">
            <v>-21446.6</v>
          </cell>
          <cell r="G32">
            <v>38910</v>
          </cell>
          <cell r="J32">
            <v>-7868354.2699999996</v>
          </cell>
          <cell r="L32">
            <v>2000000</v>
          </cell>
          <cell r="M32">
            <v>242960</v>
          </cell>
          <cell r="P32">
            <v>157634.6</v>
          </cell>
          <cell r="Q32">
            <v>22506241.899999999</v>
          </cell>
          <cell r="S32">
            <v>-2050396.22</v>
          </cell>
          <cell r="W32">
            <v>-2119216.02</v>
          </cell>
          <cell r="X32">
            <v>2951</v>
          </cell>
        </row>
        <row r="33">
          <cell r="A33">
            <v>37163</v>
          </cell>
          <cell r="B33">
            <v>0</v>
          </cell>
        </row>
        <row r="34">
          <cell r="A34">
            <v>37164</v>
          </cell>
          <cell r="B34">
            <v>0</v>
          </cell>
        </row>
        <row r="35">
          <cell r="A35" t="str">
            <v xml:space="preserve"> </v>
          </cell>
          <cell r="B35">
            <v>0</v>
          </cell>
        </row>
        <row r="41">
          <cell r="B41" t="str">
            <v>ABSA</v>
          </cell>
          <cell r="C41">
            <v>4</v>
          </cell>
        </row>
        <row r="42">
          <cell r="B42" t="str">
            <v>Bond Desk</v>
          </cell>
          <cell r="C42">
            <v>6</v>
          </cell>
        </row>
        <row r="43">
          <cell r="B43" t="str">
            <v>Bond Option</v>
          </cell>
          <cell r="C43">
            <v>7</v>
          </cell>
        </row>
        <row r="44">
          <cell r="B44" t="str">
            <v>CAM</v>
          </cell>
          <cell r="C44">
            <v>8</v>
          </cell>
        </row>
        <row r="45">
          <cell r="B45" t="str">
            <v>Carries</v>
          </cell>
          <cell r="C45">
            <v>9</v>
          </cell>
        </row>
        <row r="46">
          <cell r="B46" t="str">
            <v>Corocap Investments</v>
          </cell>
          <cell r="C46">
            <v>10</v>
          </cell>
        </row>
        <row r="47">
          <cell r="B47" t="str">
            <v>CoroEq</v>
          </cell>
          <cell r="C47">
            <v>11</v>
          </cell>
        </row>
        <row r="48">
          <cell r="B48" t="str">
            <v>Corovest</v>
          </cell>
          <cell r="C48">
            <v>12</v>
          </cell>
        </row>
        <row r="49">
          <cell r="B49" t="str">
            <v>Corp Fin</v>
          </cell>
          <cell r="C49">
            <v>13</v>
          </cell>
        </row>
        <row r="50">
          <cell r="B50" t="str">
            <v>Corp Fin PE JV</v>
          </cell>
          <cell r="C50">
            <v>14</v>
          </cell>
        </row>
        <row r="51">
          <cell r="B51" t="str">
            <v>Corsec-Brim</v>
          </cell>
          <cell r="C51">
            <v>15</v>
          </cell>
        </row>
        <row r="52">
          <cell r="B52" t="str">
            <v>Corsec-Willie</v>
          </cell>
          <cell r="C52">
            <v>16</v>
          </cell>
        </row>
        <row r="53">
          <cell r="B53" t="str">
            <v>Current</v>
          </cell>
          <cell r="C53">
            <v>17</v>
          </cell>
        </row>
        <row r="54">
          <cell r="B54" t="str">
            <v>Deloittes</v>
          </cell>
          <cell r="C54">
            <v>18</v>
          </cell>
        </row>
        <row r="55">
          <cell r="B55" t="str">
            <v>EqStru</v>
          </cell>
          <cell r="C55">
            <v>19</v>
          </cell>
        </row>
        <row r="56">
          <cell r="B56" t="str">
            <v>FBC</v>
          </cell>
          <cell r="C56">
            <v>20</v>
          </cell>
        </row>
        <row r="57">
          <cell r="B57" t="str">
            <v>FRM</v>
          </cell>
          <cell r="C57">
            <v>21</v>
          </cell>
        </row>
        <row r="58">
          <cell r="B58" t="str">
            <v>Global</v>
          </cell>
          <cell r="C58">
            <v>5</v>
          </cell>
        </row>
        <row r="59">
          <cell r="B59" t="str">
            <v>HOLDINGS</v>
          </cell>
          <cell r="C59">
            <v>22</v>
          </cell>
        </row>
        <row r="60">
          <cell r="B60" t="str">
            <v>Investment Banking</v>
          </cell>
          <cell r="C60">
            <v>23</v>
          </cell>
        </row>
        <row r="61">
          <cell r="B61" t="str">
            <v>James Veitch</v>
          </cell>
          <cell r="C61">
            <v>24</v>
          </cell>
        </row>
        <row r="62">
          <cell r="B62" t="str">
            <v>Listed Prop</v>
          </cell>
          <cell r="C62">
            <v>27</v>
          </cell>
        </row>
        <row r="63">
          <cell r="B63" t="str">
            <v>llandudno</v>
          </cell>
          <cell r="C63">
            <v>25</v>
          </cell>
        </row>
        <row r="64">
          <cell r="B64" t="str">
            <v>NIB 2</v>
          </cell>
          <cell r="C64">
            <v>3</v>
          </cell>
        </row>
        <row r="65">
          <cell r="B65" t="str">
            <v>STRUCTFIN</v>
          </cell>
          <cell r="C65">
            <v>26</v>
          </cell>
        </row>
      </sheetData>
      <sheetData sheetId="2" refreshError="1">
        <row r="5">
          <cell r="A5">
            <v>36069</v>
          </cell>
          <cell r="B5">
            <v>0.20749999999999999</v>
          </cell>
          <cell r="C5">
            <v>0.20749999999999999</v>
          </cell>
          <cell r="D5">
            <v>0.255</v>
          </cell>
        </row>
        <row r="6">
          <cell r="A6">
            <v>36070</v>
          </cell>
          <cell r="B6">
            <v>0.20749999999999999</v>
          </cell>
          <cell r="C6">
            <v>0.20749999999999999</v>
          </cell>
          <cell r="D6">
            <v>0.255</v>
          </cell>
        </row>
        <row r="7">
          <cell r="A7">
            <v>36071</v>
          </cell>
          <cell r="B7">
            <v>0.20749999999999999</v>
          </cell>
          <cell r="C7">
            <v>0.20749999999999999</v>
          </cell>
          <cell r="D7">
            <v>0.255</v>
          </cell>
        </row>
        <row r="8">
          <cell r="A8">
            <v>36072</v>
          </cell>
          <cell r="B8">
            <v>0.20749999999999999</v>
          </cell>
          <cell r="C8">
            <v>0.20749999999999999</v>
          </cell>
          <cell r="D8">
            <v>0.255</v>
          </cell>
        </row>
        <row r="9">
          <cell r="A9">
            <v>36073</v>
          </cell>
          <cell r="B9">
            <v>0.20499999999999999</v>
          </cell>
          <cell r="C9">
            <v>0.20499999999999999</v>
          </cell>
          <cell r="D9">
            <v>0.255</v>
          </cell>
        </row>
        <row r="10">
          <cell r="A10">
            <v>36074</v>
          </cell>
          <cell r="B10">
            <v>0.20499999999999999</v>
          </cell>
          <cell r="C10">
            <v>0.20499999999999999</v>
          </cell>
          <cell r="D10">
            <v>0.255</v>
          </cell>
        </row>
        <row r="11">
          <cell r="A11">
            <v>36075</v>
          </cell>
          <cell r="B11">
            <v>0.20499999999999999</v>
          </cell>
          <cell r="C11">
            <v>0.20499999999999999</v>
          </cell>
          <cell r="D11">
            <v>0.255</v>
          </cell>
        </row>
        <row r="12">
          <cell r="A12">
            <v>36076</v>
          </cell>
          <cell r="B12">
            <v>0.20499999999999999</v>
          </cell>
          <cell r="C12">
            <v>0.20499999999999999</v>
          </cell>
          <cell r="D12">
            <v>0.255</v>
          </cell>
        </row>
        <row r="13">
          <cell r="A13">
            <v>36077</v>
          </cell>
          <cell r="B13">
            <v>0.20499999999999999</v>
          </cell>
          <cell r="C13">
            <v>0.20499999999999999</v>
          </cell>
          <cell r="D13">
            <v>0.255</v>
          </cell>
        </row>
        <row r="14">
          <cell r="A14">
            <v>36078</v>
          </cell>
          <cell r="B14">
            <v>0.20499999999999999</v>
          </cell>
          <cell r="C14">
            <v>0.20499999999999999</v>
          </cell>
          <cell r="D14">
            <v>0.255</v>
          </cell>
        </row>
        <row r="15">
          <cell r="A15">
            <v>36079</v>
          </cell>
          <cell r="B15">
            <v>0.20499999999999999</v>
          </cell>
          <cell r="C15">
            <v>0.20499999999999999</v>
          </cell>
          <cell r="D15">
            <v>0.255</v>
          </cell>
        </row>
        <row r="16">
          <cell r="A16">
            <v>36080</v>
          </cell>
          <cell r="B16">
            <v>0.20499999999999999</v>
          </cell>
          <cell r="C16">
            <v>0.20499999999999999</v>
          </cell>
          <cell r="D16">
            <v>0.255</v>
          </cell>
        </row>
        <row r="17">
          <cell r="A17">
            <v>36081</v>
          </cell>
          <cell r="B17">
            <v>0.20499999999999999</v>
          </cell>
          <cell r="C17">
            <v>0.20499999999999999</v>
          </cell>
          <cell r="D17">
            <v>0.255</v>
          </cell>
        </row>
        <row r="18">
          <cell r="A18">
            <v>36082</v>
          </cell>
          <cell r="B18">
            <v>0.20499999999999999</v>
          </cell>
          <cell r="C18">
            <v>0.20499999999999999</v>
          </cell>
          <cell r="D18">
            <v>0.255</v>
          </cell>
        </row>
        <row r="19">
          <cell r="A19">
            <v>36083</v>
          </cell>
          <cell r="B19">
            <v>0.20250000000000001</v>
          </cell>
          <cell r="C19">
            <v>0.20250000000000001</v>
          </cell>
          <cell r="D19">
            <v>0.255</v>
          </cell>
        </row>
        <row r="20">
          <cell r="A20">
            <v>36084</v>
          </cell>
          <cell r="B20">
            <v>0.20250000000000001</v>
          </cell>
          <cell r="C20">
            <v>0.20250000000000001</v>
          </cell>
          <cell r="D20">
            <v>0.255</v>
          </cell>
        </row>
        <row r="21">
          <cell r="A21">
            <v>36085</v>
          </cell>
          <cell r="B21">
            <v>0.20250000000000001</v>
          </cell>
          <cell r="C21">
            <v>0.20250000000000001</v>
          </cell>
          <cell r="D21">
            <v>0.245</v>
          </cell>
        </row>
        <row r="22">
          <cell r="A22">
            <v>36086</v>
          </cell>
          <cell r="B22">
            <v>0.20250000000000001</v>
          </cell>
          <cell r="C22">
            <v>0.20250000000000001</v>
          </cell>
          <cell r="D22">
            <v>0.245</v>
          </cell>
        </row>
        <row r="23">
          <cell r="A23">
            <v>36087</v>
          </cell>
          <cell r="B23">
            <v>0.19500000000000001</v>
          </cell>
          <cell r="C23">
            <v>0.19500000000000001</v>
          </cell>
          <cell r="D23">
            <v>0.245</v>
          </cell>
        </row>
        <row r="24">
          <cell r="A24">
            <v>36088</v>
          </cell>
          <cell r="B24">
            <v>0.19500000000000001</v>
          </cell>
          <cell r="C24">
            <v>0.19500000000000001</v>
          </cell>
          <cell r="D24">
            <v>0.245</v>
          </cell>
        </row>
        <row r="25">
          <cell r="A25">
            <v>36089</v>
          </cell>
          <cell r="B25">
            <v>0.19500000000000001</v>
          </cell>
          <cell r="C25">
            <v>0.19500000000000001</v>
          </cell>
          <cell r="D25">
            <v>0.245</v>
          </cell>
        </row>
        <row r="26">
          <cell r="A26">
            <v>36090</v>
          </cell>
          <cell r="B26">
            <v>0.19500000000000001</v>
          </cell>
          <cell r="C26">
            <v>0.19500000000000001</v>
          </cell>
          <cell r="D26">
            <v>0.245</v>
          </cell>
        </row>
        <row r="27">
          <cell r="A27">
            <v>36091</v>
          </cell>
          <cell r="B27">
            <v>0.19500000000000001</v>
          </cell>
          <cell r="C27">
            <v>0.19500000000000001</v>
          </cell>
          <cell r="D27">
            <v>0.245</v>
          </cell>
        </row>
        <row r="28">
          <cell r="A28">
            <v>36092</v>
          </cell>
          <cell r="B28">
            <v>0.19500000000000001</v>
          </cell>
          <cell r="C28">
            <v>0.19500000000000001</v>
          </cell>
          <cell r="D28">
            <v>0.245</v>
          </cell>
        </row>
        <row r="29">
          <cell r="A29">
            <v>36093</v>
          </cell>
          <cell r="B29">
            <v>0.19500000000000001</v>
          </cell>
          <cell r="C29">
            <v>0.19500000000000001</v>
          </cell>
          <cell r="D29">
            <v>0.245</v>
          </cell>
        </row>
        <row r="30">
          <cell r="A30">
            <v>36094</v>
          </cell>
          <cell r="B30">
            <v>0.19500000000000001</v>
          </cell>
          <cell r="C30">
            <v>0.19500000000000001</v>
          </cell>
          <cell r="D30">
            <v>0.245</v>
          </cell>
        </row>
        <row r="31">
          <cell r="A31">
            <v>36095</v>
          </cell>
          <cell r="B31">
            <v>0.19500000000000001</v>
          </cell>
          <cell r="C31">
            <v>0.19500000000000001</v>
          </cell>
          <cell r="D31">
            <v>0.245</v>
          </cell>
        </row>
        <row r="32">
          <cell r="A32">
            <v>36096</v>
          </cell>
          <cell r="B32">
            <v>0.19500000000000001</v>
          </cell>
          <cell r="C32">
            <v>0.19500000000000001</v>
          </cell>
          <cell r="D32">
            <v>0.245</v>
          </cell>
        </row>
        <row r="33">
          <cell r="A33">
            <v>36097</v>
          </cell>
          <cell r="B33">
            <v>0.19500000000000001</v>
          </cell>
          <cell r="C33">
            <v>0.19500000000000001</v>
          </cell>
          <cell r="D33">
            <v>0.245</v>
          </cell>
        </row>
        <row r="34">
          <cell r="A34">
            <v>36098</v>
          </cell>
          <cell r="B34">
            <v>0.19500000000000001</v>
          </cell>
          <cell r="C34">
            <v>0.19500000000000001</v>
          </cell>
          <cell r="D34">
            <v>0.245</v>
          </cell>
        </row>
        <row r="35">
          <cell r="A35">
            <v>36099</v>
          </cell>
          <cell r="B35">
            <v>0.19500000000000001</v>
          </cell>
          <cell r="C35">
            <v>0.19500000000000001</v>
          </cell>
          <cell r="D35">
            <v>0.245</v>
          </cell>
        </row>
        <row r="36">
          <cell r="A36">
            <v>36100</v>
          </cell>
          <cell r="B36">
            <v>0.19500000000000001</v>
          </cell>
          <cell r="C36">
            <v>0.19500000000000001</v>
          </cell>
          <cell r="D36">
            <v>0.245</v>
          </cell>
        </row>
        <row r="37">
          <cell r="A37">
            <v>36101</v>
          </cell>
          <cell r="B37">
            <v>0.19</v>
          </cell>
          <cell r="C37">
            <v>0.19</v>
          </cell>
          <cell r="D37">
            <v>0.245</v>
          </cell>
        </row>
        <row r="38">
          <cell r="A38">
            <v>36102</v>
          </cell>
          <cell r="B38">
            <v>0.19</v>
          </cell>
          <cell r="C38">
            <v>0.19</v>
          </cell>
          <cell r="D38">
            <v>0.245</v>
          </cell>
        </row>
        <row r="39">
          <cell r="A39">
            <v>36103</v>
          </cell>
          <cell r="B39">
            <v>0.19</v>
          </cell>
          <cell r="C39">
            <v>0.19</v>
          </cell>
          <cell r="D39">
            <v>0.245</v>
          </cell>
        </row>
        <row r="40">
          <cell r="A40">
            <v>36104</v>
          </cell>
          <cell r="B40">
            <v>0.185</v>
          </cell>
          <cell r="C40">
            <v>0.185</v>
          </cell>
          <cell r="D40">
            <v>0.245</v>
          </cell>
        </row>
        <row r="41">
          <cell r="A41">
            <v>36105</v>
          </cell>
          <cell r="B41">
            <v>0.185</v>
          </cell>
          <cell r="C41">
            <v>0.185</v>
          </cell>
          <cell r="D41">
            <v>0.245</v>
          </cell>
        </row>
        <row r="42">
          <cell r="A42">
            <v>36106</v>
          </cell>
          <cell r="B42">
            <v>0.185</v>
          </cell>
          <cell r="C42">
            <v>0.185</v>
          </cell>
          <cell r="D42">
            <v>0.245</v>
          </cell>
        </row>
        <row r="43">
          <cell r="A43">
            <v>36107</v>
          </cell>
          <cell r="B43">
            <v>0.185</v>
          </cell>
          <cell r="C43">
            <v>0.185</v>
          </cell>
          <cell r="D43">
            <v>0.245</v>
          </cell>
        </row>
        <row r="44">
          <cell r="A44">
            <v>36108</v>
          </cell>
          <cell r="B44">
            <v>0.185</v>
          </cell>
          <cell r="C44">
            <v>0.185</v>
          </cell>
          <cell r="D44">
            <v>0.23499999999999999</v>
          </cell>
        </row>
        <row r="45">
          <cell r="A45">
            <v>36109</v>
          </cell>
          <cell r="B45">
            <v>0.185</v>
          </cell>
          <cell r="C45">
            <v>0.185</v>
          </cell>
          <cell r="D45">
            <v>0.23499999999999999</v>
          </cell>
        </row>
        <row r="46">
          <cell r="A46">
            <v>36110</v>
          </cell>
          <cell r="B46">
            <v>0.185</v>
          </cell>
          <cell r="C46">
            <v>0.185</v>
          </cell>
          <cell r="D46">
            <v>0.23499999999999999</v>
          </cell>
        </row>
        <row r="47">
          <cell r="A47">
            <v>36111</v>
          </cell>
          <cell r="B47">
            <v>0.185</v>
          </cell>
          <cell r="C47">
            <v>0.185</v>
          </cell>
          <cell r="D47">
            <v>0.23499999999999999</v>
          </cell>
        </row>
        <row r="48">
          <cell r="A48">
            <v>36112</v>
          </cell>
          <cell r="B48">
            <v>0.185</v>
          </cell>
          <cell r="C48">
            <v>0.185</v>
          </cell>
          <cell r="D48">
            <v>0.23499999999999999</v>
          </cell>
        </row>
        <row r="49">
          <cell r="A49">
            <v>36113</v>
          </cell>
          <cell r="B49">
            <v>0.185</v>
          </cell>
          <cell r="C49">
            <v>0.185</v>
          </cell>
          <cell r="D49">
            <v>0.23499999999999999</v>
          </cell>
        </row>
        <row r="50">
          <cell r="A50">
            <v>36114</v>
          </cell>
          <cell r="B50">
            <v>0.185</v>
          </cell>
          <cell r="C50">
            <v>0.185</v>
          </cell>
          <cell r="D50">
            <v>0.23499999999999999</v>
          </cell>
        </row>
        <row r="51">
          <cell r="A51">
            <v>36115</v>
          </cell>
          <cell r="B51">
            <v>0.185</v>
          </cell>
          <cell r="C51">
            <v>0.185</v>
          </cell>
          <cell r="D51">
            <v>0.23499999999999999</v>
          </cell>
        </row>
        <row r="52">
          <cell r="A52">
            <v>36116</v>
          </cell>
          <cell r="B52">
            <v>0.185</v>
          </cell>
          <cell r="C52">
            <v>0.185</v>
          </cell>
          <cell r="D52">
            <v>0.23499999999999999</v>
          </cell>
        </row>
        <row r="53">
          <cell r="A53">
            <v>36117</v>
          </cell>
          <cell r="B53">
            <v>0.185</v>
          </cell>
          <cell r="C53">
            <v>0.185</v>
          </cell>
          <cell r="D53">
            <v>0.23499999999999999</v>
          </cell>
        </row>
        <row r="54">
          <cell r="A54">
            <v>36118</v>
          </cell>
          <cell r="B54">
            <v>0.185</v>
          </cell>
          <cell r="C54">
            <v>0.185</v>
          </cell>
          <cell r="D54">
            <v>0.23499999999999999</v>
          </cell>
        </row>
        <row r="55">
          <cell r="A55">
            <v>36119</v>
          </cell>
          <cell r="B55">
            <v>0.185</v>
          </cell>
          <cell r="C55">
            <v>0.185</v>
          </cell>
          <cell r="D55">
            <v>0.23499999999999999</v>
          </cell>
        </row>
        <row r="56">
          <cell r="A56">
            <v>36120</v>
          </cell>
          <cell r="B56">
            <v>0.185</v>
          </cell>
          <cell r="C56">
            <v>0.185</v>
          </cell>
          <cell r="D56">
            <v>0.23499999999999999</v>
          </cell>
        </row>
        <row r="57">
          <cell r="A57">
            <v>36121</v>
          </cell>
          <cell r="B57">
            <v>0.185</v>
          </cell>
          <cell r="C57">
            <v>0.185</v>
          </cell>
          <cell r="D57">
            <v>0.23499999999999999</v>
          </cell>
        </row>
        <row r="58">
          <cell r="A58">
            <v>36122</v>
          </cell>
          <cell r="B58">
            <v>0.185</v>
          </cell>
          <cell r="C58">
            <v>0.185</v>
          </cell>
          <cell r="D58">
            <v>0.23499999999999999</v>
          </cell>
        </row>
        <row r="59">
          <cell r="A59">
            <v>36123</v>
          </cell>
          <cell r="B59">
            <v>0.185</v>
          </cell>
          <cell r="C59">
            <v>0.185</v>
          </cell>
          <cell r="D59">
            <v>0.23499999999999999</v>
          </cell>
        </row>
        <row r="60">
          <cell r="A60">
            <v>36124</v>
          </cell>
          <cell r="B60">
            <v>0.185</v>
          </cell>
          <cell r="C60">
            <v>0.185</v>
          </cell>
          <cell r="D60">
            <v>0.23499999999999999</v>
          </cell>
        </row>
        <row r="61">
          <cell r="A61">
            <v>36125</v>
          </cell>
          <cell r="B61">
            <v>0.185</v>
          </cell>
          <cell r="C61">
            <v>0.185</v>
          </cell>
          <cell r="D61">
            <v>0.23499999999999999</v>
          </cell>
        </row>
        <row r="62">
          <cell r="A62">
            <v>36126</v>
          </cell>
          <cell r="B62">
            <v>0.185</v>
          </cell>
          <cell r="C62">
            <v>0.185</v>
          </cell>
          <cell r="D62">
            <v>0.23499999999999999</v>
          </cell>
        </row>
        <row r="63">
          <cell r="A63">
            <v>36127</v>
          </cell>
          <cell r="B63">
            <v>0.185</v>
          </cell>
          <cell r="C63">
            <v>0.185</v>
          </cell>
          <cell r="D63">
            <v>0.23499999999999999</v>
          </cell>
        </row>
        <row r="64">
          <cell r="A64">
            <v>36128</v>
          </cell>
          <cell r="B64">
            <v>0.185</v>
          </cell>
          <cell r="C64">
            <v>0.185</v>
          </cell>
          <cell r="D64">
            <v>0.23499999999999999</v>
          </cell>
        </row>
        <row r="65">
          <cell r="A65">
            <v>36129</v>
          </cell>
          <cell r="B65">
            <v>0.185</v>
          </cell>
          <cell r="C65">
            <v>0.185</v>
          </cell>
          <cell r="D65">
            <v>0.23499999999999999</v>
          </cell>
        </row>
        <row r="66">
          <cell r="A66">
            <v>36130</v>
          </cell>
          <cell r="B66">
            <v>0.185</v>
          </cell>
          <cell r="C66">
            <v>0.185</v>
          </cell>
          <cell r="D66">
            <v>0.23499999999999999</v>
          </cell>
        </row>
        <row r="67">
          <cell r="A67">
            <v>36131</v>
          </cell>
          <cell r="B67">
            <v>0.185</v>
          </cell>
          <cell r="C67">
            <v>0.185</v>
          </cell>
          <cell r="D67">
            <v>0.23499999999999999</v>
          </cell>
        </row>
        <row r="68">
          <cell r="A68">
            <v>36132</v>
          </cell>
          <cell r="B68">
            <v>0.17749999999999999</v>
          </cell>
          <cell r="C68">
            <v>0.17749999999999999</v>
          </cell>
          <cell r="D68">
            <v>0.23499999999999999</v>
          </cell>
        </row>
        <row r="69">
          <cell r="A69">
            <v>36133</v>
          </cell>
          <cell r="B69">
            <v>0.17749999999999999</v>
          </cell>
          <cell r="C69">
            <v>0.17749999999999999</v>
          </cell>
          <cell r="D69">
            <v>0.23499999999999999</v>
          </cell>
        </row>
        <row r="70">
          <cell r="A70">
            <v>36134</v>
          </cell>
          <cell r="B70">
            <v>0.17749999999999999</v>
          </cell>
          <cell r="C70">
            <v>0.17749999999999999</v>
          </cell>
          <cell r="D70">
            <v>0.23499999999999999</v>
          </cell>
        </row>
        <row r="71">
          <cell r="A71">
            <v>36135</v>
          </cell>
          <cell r="B71">
            <v>0.17749999999999999</v>
          </cell>
          <cell r="C71">
            <v>0.17749999999999999</v>
          </cell>
          <cell r="D71">
            <v>0.23499999999999999</v>
          </cell>
        </row>
        <row r="72">
          <cell r="A72">
            <v>36136</v>
          </cell>
          <cell r="B72">
            <v>0.17749999999999999</v>
          </cell>
          <cell r="C72">
            <v>0.17749999999999999</v>
          </cell>
          <cell r="D72">
            <v>0.23</v>
          </cell>
        </row>
        <row r="73">
          <cell r="A73">
            <v>36137</v>
          </cell>
          <cell r="B73">
            <v>0.17749999999999999</v>
          </cell>
          <cell r="C73">
            <v>0.17749999999999999</v>
          </cell>
          <cell r="D73">
            <v>0.23</v>
          </cell>
        </row>
        <row r="74">
          <cell r="A74">
            <v>36138</v>
          </cell>
          <cell r="B74">
            <v>0.17749999999999999</v>
          </cell>
          <cell r="C74">
            <v>0.17749999999999999</v>
          </cell>
          <cell r="D74">
            <v>0.23</v>
          </cell>
        </row>
        <row r="75">
          <cell r="A75">
            <v>36139</v>
          </cell>
          <cell r="B75">
            <v>0.18</v>
          </cell>
          <cell r="C75">
            <v>0.18</v>
          </cell>
          <cell r="D75">
            <v>0.23</v>
          </cell>
        </row>
        <row r="76">
          <cell r="A76">
            <v>36140</v>
          </cell>
          <cell r="B76">
            <v>0.18</v>
          </cell>
          <cell r="C76">
            <v>0.18</v>
          </cell>
          <cell r="D76">
            <v>0.23</v>
          </cell>
        </row>
        <row r="77">
          <cell r="A77">
            <v>36141</v>
          </cell>
          <cell r="B77">
            <v>0.18</v>
          </cell>
          <cell r="C77">
            <v>0.18</v>
          </cell>
          <cell r="D77">
            <v>0.23</v>
          </cell>
        </row>
        <row r="78">
          <cell r="A78">
            <v>36142</v>
          </cell>
          <cell r="B78">
            <v>0.18</v>
          </cell>
          <cell r="C78">
            <v>0.18</v>
          </cell>
          <cell r="D78">
            <v>0.23</v>
          </cell>
        </row>
        <row r="79">
          <cell r="A79">
            <v>36143</v>
          </cell>
          <cell r="B79">
            <v>0.18</v>
          </cell>
          <cell r="C79">
            <v>0.18</v>
          </cell>
          <cell r="D79">
            <v>0.23</v>
          </cell>
        </row>
        <row r="80">
          <cell r="A80">
            <v>36144</v>
          </cell>
          <cell r="B80">
            <v>0.18</v>
          </cell>
          <cell r="C80">
            <v>0.18</v>
          </cell>
          <cell r="D80">
            <v>0.23</v>
          </cell>
        </row>
        <row r="81">
          <cell r="A81">
            <v>36145</v>
          </cell>
          <cell r="B81">
            <v>0.18</v>
          </cell>
          <cell r="C81">
            <v>0.18</v>
          </cell>
          <cell r="D81">
            <v>0.23</v>
          </cell>
        </row>
        <row r="82">
          <cell r="A82">
            <v>36146</v>
          </cell>
          <cell r="B82">
            <v>0.18</v>
          </cell>
          <cell r="C82">
            <v>0.18</v>
          </cell>
          <cell r="D82">
            <v>0.23</v>
          </cell>
        </row>
        <row r="83">
          <cell r="A83">
            <v>36147</v>
          </cell>
          <cell r="B83">
            <v>0.18</v>
          </cell>
          <cell r="C83">
            <v>0.18</v>
          </cell>
          <cell r="D83">
            <v>0.23</v>
          </cell>
        </row>
        <row r="84">
          <cell r="A84">
            <v>36148</v>
          </cell>
          <cell r="B84">
            <v>0.18</v>
          </cell>
          <cell r="C84">
            <v>0.18</v>
          </cell>
          <cell r="D84">
            <v>0.23</v>
          </cell>
        </row>
        <row r="85">
          <cell r="A85">
            <v>36149</v>
          </cell>
          <cell r="B85">
            <v>0.18</v>
          </cell>
          <cell r="C85">
            <v>0.18</v>
          </cell>
          <cell r="D85">
            <v>0.23</v>
          </cell>
        </row>
        <row r="86">
          <cell r="A86">
            <v>36150</v>
          </cell>
          <cell r="B86">
            <v>0.18</v>
          </cell>
          <cell r="C86">
            <v>0.18</v>
          </cell>
          <cell r="D86">
            <v>0.23</v>
          </cell>
        </row>
        <row r="87">
          <cell r="A87">
            <v>36151</v>
          </cell>
          <cell r="B87">
            <v>0.18</v>
          </cell>
          <cell r="C87">
            <v>0.18</v>
          </cell>
          <cell r="D87">
            <v>0.23</v>
          </cell>
        </row>
        <row r="88">
          <cell r="A88">
            <v>36152</v>
          </cell>
          <cell r="B88">
            <v>0.18</v>
          </cell>
          <cell r="C88">
            <v>0.18</v>
          </cell>
          <cell r="D88">
            <v>0.23</v>
          </cell>
        </row>
        <row r="89">
          <cell r="A89">
            <v>36153</v>
          </cell>
          <cell r="B89">
            <v>0.18</v>
          </cell>
          <cell r="C89">
            <v>0.18</v>
          </cell>
          <cell r="D89">
            <v>0.23</v>
          </cell>
        </row>
        <row r="90">
          <cell r="A90">
            <v>36154</v>
          </cell>
          <cell r="B90">
            <v>0.18</v>
          </cell>
          <cell r="C90">
            <v>0.18</v>
          </cell>
          <cell r="D90">
            <v>0.23</v>
          </cell>
        </row>
        <row r="91">
          <cell r="A91">
            <v>36155</v>
          </cell>
          <cell r="B91">
            <v>0.18</v>
          </cell>
          <cell r="C91">
            <v>0.18</v>
          </cell>
          <cell r="D91">
            <v>0.23</v>
          </cell>
        </row>
        <row r="92">
          <cell r="A92">
            <v>36156</v>
          </cell>
          <cell r="B92">
            <v>0.18</v>
          </cell>
          <cell r="C92">
            <v>0.18</v>
          </cell>
          <cell r="D92">
            <v>0.23</v>
          </cell>
        </row>
        <row r="93">
          <cell r="A93">
            <v>36157</v>
          </cell>
          <cell r="B93">
            <v>0.18</v>
          </cell>
          <cell r="C93">
            <v>0.18</v>
          </cell>
          <cell r="D93">
            <v>0.23</v>
          </cell>
        </row>
        <row r="94">
          <cell r="A94">
            <v>36158</v>
          </cell>
          <cell r="B94">
            <v>0.18</v>
          </cell>
          <cell r="C94">
            <v>0.18</v>
          </cell>
          <cell r="D94">
            <v>0.23</v>
          </cell>
        </row>
        <row r="95">
          <cell r="A95">
            <v>36159</v>
          </cell>
          <cell r="B95">
            <v>0.18</v>
          </cell>
          <cell r="C95">
            <v>0.18</v>
          </cell>
          <cell r="D95">
            <v>0.23</v>
          </cell>
        </row>
        <row r="96">
          <cell r="A96">
            <v>36160</v>
          </cell>
          <cell r="B96">
            <v>0.18</v>
          </cell>
          <cell r="C96">
            <v>0.18</v>
          </cell>
          <cell r="D96">
            <v>0.23</v>
          </cell>
        </row>
        <row r="97">
          <cell r="A97">
            <v>36161</v>
          </cell>
          <cell r="B97">
            <v>0.18</v>
          </cell>
          <cell r="C97">
            <v>0.18</v>
          </cell>
          <cell r="D97">
            <v>0.23</v>
          </cell>
        </row>
        <row r="98">
          <cell r="A98">
            <v>36162</v>
          </cell>
          <cell r="B98">
            <v>0.18</v>
          </cell>
          <cell r="C98">
            <v>0.18</v>
          </cell>
          <cell r="D98">
            <v>0.23</v>
          </cell>
        </row>
        <row r="99">
          <cell r="A99">
            <v>36163</v>
          </cell>
          <cell r="B99">
            <v>0.18</v>
          </cell>
          <cell r="C99">
            <v>0.18</v>
          </cell>
          <cell r="D99">
            <v>0.23</v>
          </cell>
        </row>
        <row r="100">
          <cell r="A100">
            <v>36164</v>
          </cell>
          <cell r="B100">
            <v>0.18</v>
          </cell>
          <cell r="C100">
            <v>0.18</v>
          </cell>
          <cell r="D100">
            <v>0.23</v>
          </cell>
        </row>
        <row r="101">
          <cell r="A101">
            <v>36165</v>
          </cell>
          <cell r="B101">
            <v>0.18</v>
          </cell>
          <cell r="C101">
            <v>0.18</v>
          </cell>
          <cell r="D101">
            <v>0.23</v>
          </cell>
        </row>
        <row r="102">
          <cell r="A102">
            <v>36166</v>
          </cell>
          <cell r="B102">
            <v>0.17649999999999999</v>
          </cell>
          <cell r="C102">
            <v>0.17649999999999999</v>
          </cell>
          <cell r="D102">
            <v>0.23</v>
          </cell>
        </row>
        <row r="103">
          <cell r="A103">
            <v>36167</v>
          </cell>
          <cell r="B103">
            <v>0.17649999999999999</v>
          </cell>
          <cell r="C103">
            <v>0.17649999999999999</v>
          </cell>
          <cell r="D103">
            <v>0.23</v>
          </cell>
        </row>
        <row r="104">
          <cell r="A104">
            <v>36168</v>
          </cell>
          <cell r="B104">
            <v>0.17649999999999999</v>
          </cell>
          <cell r="C104">
            <v>0.17649999999999999</v>
          </cell>
          <cell r="D104">
            <v>0.23</v>
          </cell>
        </row>
        <row r="105">
          <cell r="A105">
            <v>36169</v>
          </cell>
          <cell r="B105">
            <v>0.17649999999999999</v>
          </cell>
          <cell r="C105">
            <v>0.17649999999999999</v>
          </cell>
          <cell r="D105">
            <v>0.23</v>
          </cell>
        </row>
        <row r="106">
          <cell r="A106">
            <v>36170</v>
          </cell>
          <cell r="B106">
            <v>0.17649999999999999</v>
          </cell>
          <cell r="C106">
            <v>0.17649999999999999</v>
          </cell>
          <cell r="D106">
            <v>0.23</v>
          </cell>
        </row>
        <row r="107">
          <cell r="A107">
            <v>36171</v>
          </cell>
          <cell r="B107">
            <v>0.17</v>
          </cell>
          <cell r="C107">
            <v>0.17</v>
          </cell>
          <cell r="D107">
            <v>0.22</v>
          </cell>
        </row>
        <row r="108">
          <cell r="A108">
            <v>36172</v>
          </cell>
          <cell r="B108">
            <v>0.17</v>
          </cell>
          <cell r="C108">
            <v>0.17</v>
          </cell>
          <cell r="D108">
            <v>0.22</v>
          </cell>
        </row>
        <row r="109">
          <cell r="A109">
            <v>36173</v>
          </cell>
          <cell r="B109">
            <v>0.17150000000000001</v>
          </cell>
          <cell r="C109">
            <v>0.17150000000000001</v>
          </cell>
          <cell r="D109">
            <v>0.22</v>
          </cell>
        </row>
        <row r="110">
          <cell r="A110">
            <v>36174</v>
          </cell>
          <cell r="B110">
            <v>0.17150000000000001</v>
          </cell>
          <cell r="C110">
            <v>0.17150000000000001</v>
          </cell>
          <cell r="D110">
            <v>0.22</v>
          </cell>
        </row>
        <row r="111">
          <cell r="A111">
            <v>36175</v>
          </cell>
          <cell r="B111">
            <v>0.17150000000000001</v>
          </cell>
          <cell r="C111">
            <v>0.17150000000000001</v>
          </cell>
          <cell r="D111">
            <v>0.22</v>
          </cell>
        </row>
        <row r="112">
          <cell r="A112">
            <v>36176</v>
          </cell>
          <cell r="B112">
            <v>0.17150000000000001</v>
          </cell>
          <cell r="C112">
            <v>0.17150000000000001</v>
          </cell>
          <cell r="D112">
            <v>0.22</v>
          </cell>
        </row>
        <row r="113">
          <cell r="A113">
            <v>36177</v>
          </cell>
          <cell r="B113">
            <v>0.17150000000000001</v>
          </cell>
          <cell r="C113">
            <v>0.17150000000000001</v>
          </cell>
          <cell r="D113">
            <v>0.22</v>
          </cell>
        </row>
        <row r="114">
          <cell r="A114">
            <v>36178</v>
          </cell>
          <cell r="B114">
            <v>0.17150000000000001</v>
          </cell>
          <cell r="C114">
            <v>0.17150000000000001</v>
          </cell>
          <cell r="D114">
            <v>0.22</v>
          </cell>
        </row>
        <row r="115">
          <cell r="A115">
            <v>36179</v>
          </cell>
          <cell r="B115">
            <v>0.17</v>
          </cell>
          <cell r="C115">
            <v>0.17</v>
          </cell>
          <cell r="D115">
            <v>0.22</v>
          </cell>
        </row>
        <row r="116">
          <cell r="A116">
            <v>36180</v>
          </cell>
          <cell r="B116">
            <v>0.17</v>
          </cell>
          <cell r="C116">
            <v>0.17</v>
          </cell>
          <cell r="D116">
            <v>0.22</v>
          </cell>
        </row>
        <row r="117">
          <cell r="A117">
            <v>36181</v>
          </cell>
          <cell r="B117">
            <v>0.17</v>
          </cell>
          <cell r="C117">
            <v>0.17</v>
          </cell>
          <cell r="D117">
            <v>0.22</v>
          </cell>
        </row>
        <row r="118">
          <cell r="A118">
            <v>36182</v>
          </cell>
          <cell r="B118">
            <v>0.17</v>
          </cell>
          <cell r="C118">
            <v>0.17</v>
          </cell>
          <cell r="D118">
            <v>0.22</v>
          </cell>
        </row>
        <row r="119">
          <cell r="A119">
            <v>36183</v>
          </cell>
          <cell r="B119">
            <v>0.17</v>
          </cell>
          <cell r="C119">
            <v>0.17</v>
          </cell>
          <cell r="D119">
            <v>0.22</v>
          </cell>
        </row>
        <row r="120">
          <cell r="A120">
            <v>36184</v>
          </cell>
          <cell r="B120">
            <v>0.17</v>
          </cell>
          <cell r="C120">
            <v>0.17</v>
          </cell>
          <cell r="D120">
            <v>0.22</v>
          </cell>
        </row>
        <row r="121">
          <cell r="A121">
            <v>36185</v>
          </cell>
          <cell r="B121">
            <v>0.17</v>
          </cell>
          <cell r="C121">
            <v>0.17</v>
          </cell>
          <cell r="D121">
            <v>0.22</v>
          </cell>
        </row>
        <row r="122">
          <cell r="A122">
            <v>36186</v>
          </cell>
          <cell r="B122">
            <v>0.17</v>
          </cell>
          <cell r="C122">
            <v>0.17</v>
          </cell>
          <cell r="D122">
            <v>0.22</v>
          </cell>
        </row>
        <row r="123">
          <cell r="A123">
            <v>36187</v>
          </cell>
          <cell r="B123">
            <v>0.17</v>
          </cell>
          <cell r="C123">
            <v>0.17</v>
          </cell>
          <cell r="D123">
            <v>0.22</v>
          </cell>
        </row>
        <row r="124">
          <cell r="A124">
            <v>36188</v>
          </cell>
          <cell r="B124">
            <v>0.17</v>
          </cell>
          <cell r="C124">
            <v>0.17</v>
          </cell>
          <cell r="D124">
            <v>0.22</v>
          </cell>
        </row>
        <row r="125">
          <cell r="A125">
            <v>36189</v>
          </cell>
          <cell r="B125">
            <v>0.17</v>
          </cell>
          <cell r="C125">
            <v>0.17</v>
          </cell>
          <cell r="D125">
            <v>0.22</v>
          </cell>
        </row>
        <row r="126">
          <cell r="A126">
            <v>36190</v>
          </cell>
          <cell r="B126">
            <v>0.17</v>
          </cell>
          <cell r="C126">
            <v>0.17</v>
          </cell>
          <cell r="D126">
            <v>0.22</v>
          </cell>
        </row>
        <row r="127">
          <cell r="A127">
            <v>36191</v>
          </cell>
          <cell r="B127">
            <v>0.17</v>
          </cell>
          <cell r="C127">
            <v>0.17</v>
          </cell>
          <cell r="D127">
            <v>0.22</v>
          </cell>
        </row>
        <row r="128">
          <cell r="A128">
            <v>36192</v>
          </cell>
          <cell r="B128">
            <v>0.16750000000000001</v>
          </cell>
          <cell r="C128">
            <v>0.16750000000000001</v>
          </cell>
          <cell r="D128">
            <v>0.22</v>
          </cell>
        </row>
        <row r="129">
          <cell r="A129">
            <v>36193</v>
          </cell>
          <cell r="B129">
            <v>0.16750000000000001</v>
          </cell>
          <cell r="C129">
            <v>0.16750000000000001</v>
          </cell>
          <cell r="D129">
            <v>0.22</v>
          </cell>
        </row>
        <row r="130">
          <cell r="A130">
            <v>36194</v>
          </cell>
          <cell r="B130">
            <v>0.16750000000000001</v>
          </cell>
          <cell r="C130">
            <v>0.16750000000000001</v>
          </cell>
          <cell r="D130">
            <v>0.22</v>
          </cell>
        </row>
        <row r="131">
          <cell r="A131">
            <v>36195</v>
          </cell>
          <cell r="B131">
            <v>0.16500000000000001</v>
          </cell>
          <cell r="C131">
            <v>0.16500000000000001</v>
          </cell>
          <cell r="D131">
            <v>0.22</v>
          </cell>
        </row>
        <row r="132">
          <cell r="A132">
            <v>36196</v>
          </cell>
          <cell r="B132">
            <v>0.16500000000000001</v>
          </cell>
          <cell r="C132">
            <v>0.16500000000000001</v>
          </cell>
          <cell r="D132">
            <v>0.22</v>
          </cell>
        </row>
        <row r="133">
          <cell r="A133">
            <v>36197</v>
          </cell>
          <cell r="B133">
            <v>0.16500000000000001</v>
          </cell>
          <cell r="C133">
            <v>0.16500000000000001</v>
          </cell>
          <cell r="D133">
            <v>0.22</v>
          </cell>
        </row>
        <row r="134">
          <cell r="A134">
            <v>36198</v>
          </cell>
          <cell r="B134">
            <v>0.16500000000000001</v>
          </cell>
          <cell r="C134">
            <v>0.16500000000000001</v>
          </cell>
          <cell r="D134">
            <v>0.22</v>
          </cell>
        </row>
        <row r="135">
          <cell r="A135">
            <v>36199</v>
          </cell>
          <cell r="B135">
            <v>0.16500000000000001</v>
          </cell>
          <cell r="C135">
            <v>0.16500000000000001</v>
          </cell>
          <cell r="D135">
            <v>0.22</v>
          </cell>
        </row>
        <row r="136">
          <cell r="A136">
            <v>36200</v>
          </cell>
          <cell r="B136">
            <v>0.16500000000000001</v>
          </cell>
          <cell r="C136">
            <v>0.16500000000000001</v>
          </cell>
          <cell r="D136">
            <v>0.22</v>
          </cell>
        </row>
        <row r="137">
          <cell r="A137">
            <v>36201</v>
          </cell>
          <cell r="B137">
            <v>0.16</v>
          </cell>
          <cell r="C137">
            <v>0.16</v>
          </cell>
          <cell r="D137">
            <v>0.22</v>
          </cell>
        </row>
        <row r="138">
          <cell r="A138">
            <v>36202</v>
          </cell>
          <cell r="B138">
            <v>0.16</v>
          </cell>
          <cell r="C138">
            <v>0.16</v>
          </cell>
          <cell r="D138">
            <v>0.22</v>
          </cell>
        </row>
        <row r="139">
          <cell r="A139">
            <v>36203</v>
          </cell>
          <cell r="B139">
            <v>0.16</v>
          </cell>
          <cell r="C139">
            <v>0.16</v>
          </cell>
          <cell r="D139">
            <v>0.21</v>
          </cell>
        </row>
        <row r="140">
          <cell r="A140">
            <v>36204</v>
          </cell>
          <cell r="B140">
            <v>0.16</v>
          </cell>
          <cell r="C140">
            <v>0.16</v>
          </cell>
          <cell r="D140">
            <v>0.21</v>
          </cell>
        </row>
        <row r="141">
          <cell r="A141">
            <v>36205</v>
          </cell>
          <cell r="B141">
            <v>0.16</v>
          </cell>
          <cell r="C141">
            <v>0.16</v>
          </cell>
          <cell r="D141">
            <v>0.21</v>
          </cell>
        </row>
        <row r="142">
          <cell r="A142">
            <v>36206</v>
          </cell>
          <cell r="B142">
            <v>0.16</v>
          </cell>
          <cell r="C142">
            <v>0.16</v>
          </cell>
          <cell r="D142">
            <v>0.21</v>
          </cell>
        </row>
        <row r="143">
          <cell r="A143">
            <v>36207</v>
          </cell>
          <cell r="B143">
            <v>0.16</v>
          </cell>
          <cell r="C143">
            <v>0.16</v>
          </cell>
          <cell r="D143">
            <v>0.21</v>
          </cell>
        </row>
        <row r="144">
          <cell r="A144">
            <v>36208</v>
          </cell>
          <cell r="B144">
            <v>0.16</v>
          </cell>
          <cell r="C144">
            <v>0.16</v>
          </cell>
          <cell r="D144">
            <v>0.21</v>
          </cell>
        </row>
        <row r="145">
          <cell r="A145">
            <v>36209</v>
          </cell>
          <cell r="B145">
            <v>0.16</v>
          </cell>
          <cell r="C145">
            <v>0.16</v>
          </cell>
          <cell r="D145">
            <v>0.21</v>
          </cell>
        </row>
        <row r="146">
          <cell r="A146">
            <v>36210</v>
          </cell>
          <cell r="B146">
            <v>0.16</v>
          </cell>
          <cell r="C146">
            <v>0.16</v>
          </cell>
          <cell r="D146">
            <v>0.21</v>
          </cell>
        </row>
        <row r="147">
          <cell r="A147">
            <v>36211</v>
          </cell>
          <cell r="B147">
            <v>0.16</v>
          </cell>
          <cell r="C147">
            <v>0.16</v>
          </cell>
          <cell r="D147">
            <v>0.21</v>
          </cell>
        </row>
        <row r="148">
          <cell r="A148">
            <v>36212</v>
          </cell>
          <cell r="B148">
            <v>0.16</v>
          </cell>
          <cell r="C148">
            <v>0.16</v>
          </cell>
          <cell r="D148">
            <v>0.21</v>
          </cell>
        </row>
        <row r="149">
          <cell r="A149">
            <v>36213</v>
          </cell>
          <cell r="B149">
            <v>0.16</v>
          </cell>
          <cell r="C149">
            <v>0.16</v>
          </cell>
          <cell r="D149">
            <v>0.21</v>
          </cell>
        </row>
        <row r="150">
          <cell r="A150">
            <v>36214</v>
          </cell>
          <cell r="B150">
            <v>0.16</v>
          </cell>
          <cell r="C150">
            <v>0.16</v>
          </cell>
          <cell r="D150">
            <v>0.21</v>
          </cell>
        </row>
        <row r="151">
          <cell r="A151">
            <v>36215</v>
          </cell>
          <cell r="B151">
            <v>0.16</v>
          </cell>
          <cell r="C151">
            <v>0.16</v>
          </cell>
          <cell r="D151">
            <v>0.21</v>
          </cell>
        </row>
        <row r="152">
          <cell r="A152">
            <v>36216</v>
          </cell>
          <cell r="B152">
            <v>0.16</v>
          </cell>
          <cell r="C152">
            <v>0.16</v>
          </cell>
          <cell r="D152">
            <v>0.21</v>
          </cell>
        </row>
        <row r="153">
          <cell r="A153">
            <v>36217</v>
          </cell>
          <cell r="B153">
            <v>0.16</v>
          </cell>
          <cell r="C153">
            <v>0.16</v>
          </cell>
          <cell r="D153">
            <v>0.21</v>
          </cell>
        </row>
        <row r="154">
          <cell r="A154">
            <v>36218</v>
          </cell>
          <cell r="B154">
            <v>0.16</v>
          </cell>
          <cell r="C154">
            <v>0.16</v>
          </cell>
          <cell r="D154">
            <v>0.21</v>
          </cell>
        </row>
        <row r="155">
          <cell r="A155">
            <v>36219</v>
          </cell>
          <cell r="B155">
            <v>0.16</v>
          </cell>
          <cell r="C155">
            <v>0.16</v>
          </cell>
          <cell r="D155">
            <v>0.21</v>
          </cell>
        </row>
        <row r="156">
          <cell r="A156">
            <v>36220</v>
          </cell>
          <cell r="B156">
            <v>0.1575</v>
          </cell>
          <cell r="C156">
            <v>0.1575</v>
          </cell>
          <cell r="D156">
            <v>0.21</v>
          </cell>
        </row>
        <row r="157">
          <cell r="A157">
            <v>36221</v>
          </cell>
          <cell r="B157">
            <v>0.1575</v>
          </cell>
          <cell r="C157">
            <v>0.1575</v>
          </cell>
          <cell r="D157">
            <v>0.21</v>
          </cell>
        </row>
        <row r="158">
          <cell r="A158">
            <v>36222</v>
          </cell>
          <cell r="B158">
            <v>0.1525</v>
          </cell>
          <cell r="C158">
            <v>0.1525</v>
          </cell>
          <cell r="D158">
            <v>0.21</v>
          </cell>
        </row>
        <row r="159">
          <cell r="A159">
            <v>36223</v>
          </cell>
          <cell r="B159">
            <v>0.1525</v>
          </cell>
          <cell r="C159">
            <v>0.1525</v>
          </cell>
          <cell r="D159">
            <v>0.21</v>
          </cell>
        </row>
        <row r="160">
          <cell r="A160">
            <v>36224</v>
          </cell>
          <cell r="B160">
            <v>0.1525</v>
          </cell>
          <cell r="C160">
            <v>0.1525</v>
          </cell>
          <cell r="D160">
            <v>0.21</v>
          </cell>
        </row>
        <row r="161">
          <cell r="A161">
            <v>36225</v>
          </cell>
          <cell r="B161">
            <v>0.1525</v>
          </cell>
          <cell r="C161">
            <v>0.1525</v>
          </cell>
          <cell r="D161">
            <v>0.21</v>
          </cell>
        </row>
        <row r="162">
          <cell r="A162">
            <v>36226</v>
          </cell>
          <cell r="B162">
            <v>0.1525</v>
          </cell>
          <cell r="C162">
            <v>0.1525</v>
          </cell>
          <cell r="D162">
            <v>0.21</v>
          </cell>
        </row>
        <row r="163">
          <cell r="A163">
            <v>36227</v>
          </cell>
          <cell r="B163">
            <v>0.15</v>
          </cell>
          <cell r="C163">
            <v>0.15</v>
          </cell>
          <cell r="D163">
            <v>0.2</v>
          </cell>
        </row>
        <row r="164">
          <cell r="A164">
            <v>36228</v>
          </cell>
          <cell r="B164">
            <v>0.15</v>
          </cell>
          <cell r="C164">
            <v>0.15</v>
          </cell>
          <cell r="D164">
            <v>0.2</v>
          </cell>
        </row>
        <row r="165">
          <cell r="A165">
            <v>36229</v>
          </cell>
          <cell r="B165">
            <v>0.15</v>
          </cell>
          <cell r="C165">
            <v>0.15</v>
          </cell>
          <cell r="D165">
            <v>0.2</v>
          </cell>
        </row>
        <row r="166">
          <cell r="A166">
            <v>36230</v>
          </cell>
          <cell r="B166">
            <v>0.15</v>
          </cell>
          <cell r="C166">
            <v>0.15</v>
          </cell>
          <cell r="D166">
            <v>0.2</v>
          </cell>
        </row>
        <row r="167">
          <cell r="A167">
            <v>36231</v>
          </cell>
          <cell r="B167">
            <v>0.15</v>
          </cell>
          <cell r="C167">
            <v>0.15</v>
          </cell>
          <cell r="D167">
            <v>0.2</v>
          </cell>
        </row>
        <row r="168">
          <cell r="A168">
            <v>36232</v>
          </cell>
          <cell r="B168">
            <v>0.15</v>
          </cell>
          <cell r="C168">
            <v>0.15</v>
          </cell>
          <cell r="D168">
            <v>0.2</v>
          </cell>
        </row>
        <row r="169">
          <cell r="A169">
            <v>36233</v>
          </cell>
          <cell r="B169">
            <v>0.15</v>
          </cell>
          <cell r="C169">
            <v>0.15</v>
          </cell>
          <cell r="D169">
            <v>0.2</v>
          </cell>
        </row>
        <row r="170">
          <cell r="A170">
            <v>36234</v>
          </cell>
          <cell r="B170">
            <v>0.15</v>
          </cell>
          <cell r="C170">
            <v>0.15</v>
          </cell>
          <cell r="D170">
            <v>0.2</v>
          </cell>
        </row>
        <row r="171">
          <cell r="A171">
            <v>36235</v>
          </cell>
          <cell r="B171">
            <v>0.15</v>
          </cell>
          <cell r="C171">
            <v>0.15</v>
          </cell>
          <cell r="D171">
            <v>0.2</v>
          </cell>
        </row>
        <row r="172">
          <cell r="A172">
            <v>36236</v>
          </cell>
          <cell r="B172">
            <v>0.15</v>
          </cell>
          <cell r="C172">
            <v>0.15</v>
          </cell>
          <cell r="D172">
            <v>0.2</v>
          </cell>
        </row>
        <row r="173">
          <cell r="A173">
            <v>36237</v>
          </cell>
          <cell r="B173">
            <v>0.15</v>
          </cell>
          <cell r="C173">
            <v>0.15</v>
          </cell>
          <cell r="D173">
            <v>0.2</v>
          </cell>
        </row>
        <row r="174">
          <cell r="A174">
            <v>36238</v>
          </cell>
          <cell r="B174">
            <v>0.15</v>
          </cell>
          <cell r="C174">
            <v>0.15</v>
          </cell>
          <cell r="D174">
            <v>0.2</v>
          </cell>
        </row>
        <row r="175">
          <cell r="A175">
            <v>36239</v>
          </cell>
          <cell r="B175">
            <v>0.15</v>
          </cell>
          <cell r="C175">
            <v>0.15</v>
          </cell>
          <cell r="D175">
            <v>0.2</v>
          </cell>
        </row>
        <row r="176">
          <cell r="A176">
            <v>36240</v>
          </cell>
          <cell r="B176">
            <v>0.15</v>
          </cell>
          <cell r="C176">
            <v>0.15</v>
          </cell>
          <cell r="D176">
            <v>0.2</v>
          </cell>
        </row>
        <row r="177">
          <cell r="A177">
            <v>36241</v>
          </cell>
          <cell r="B177">
            <v>0.15</v>
          </cell>
          <cell r="C177">
            <v>0.15</v>
          </cell>
          <cell r="D177">
            <v>0.2</v>
          </cell>
        </row>
        <row r="178">
          <cell r="A178">
            <v>36242</v>
          </cell>
          <cell r="B178">
            <v>0.15</v>
          </cell>
          <cell r="C178">
            <v>0.15</v>
          </cell>
          <cell r="D178">
            <v>0.2</v>
          </cell>
        </row>
        <row r="179">
          <cell r="A179">
            <v>36243</v>
          </cell>
          <cell r="B179">
            <v>0.14749999999999999</v>
          </cell>
          <cell r="C179">
            <v>0.14749999999999999</v>
          </cell>
          <cell r="D179">
            <v>0.2</v>
          </cell>
        </row>
        <row r="180">
          <cell r="A180">
            <v>36244</v>
          </cell>
          <cell r="B180">
            <v>0.14749999999999999</v>
          </cell>
          <cell r="C180">
            <v>0.14749999999999999</v>
          </cell>
          <cell r="D180">
            <v>0.2</v>
          </cell>
        </row>
        <row r="181">
          <cell r="A181">
            <v>36245</v>
          </cell>
          <cell r="B181">
            <v>0.14749999999999999</v>
          </cell>
          <cell r="C181">
            <v>0.14749999999999999</v>
          </cell>
          <cell r="D181">
            <v>0.2</v>
          </cell>
        </row>
        <row r="182">
          <cell r="A182">
            <v>36246</v>
          </cell>
          <cell r="B182">
            <v>0.14749999999999999</v>
          </cell>
          <cell r="C182">
            <v>0.14749999999999999</v>
          </cell>
          <cell r="D182">
            <v>0.2</v>
          </cell>
        </row>
        <row r="183">
          <cell r="A183">
            <v>36247</v>
          </cell>
          <cell r="B183">
            <v>0.14749999999999999</v>
          </cell>
          <cell r="C183">
            <v>0.14749999999999999</v>
          </cell>
          <cell r="D183">
            <v>0.2</v>
          </cell>
        </row>
        <row r="184">
          <cell r="A184">
            <v>36248</v>
          </cell>
          <cell r="B184">
            <v>0.14749999999999999</v>
          </cell>
          <cell r="C184">
            <v>0.14749999999999999</v>
          </cell>
          <cell r="D184">
            <v>0.2</v>
          </cell>
        </row>
        <row r="185">
          <cell r="A185">
            <v>36249</v>
          </cell>
          <cell r="B185">
            <v>0.14749999999999999</v>
          </cell>
          <cell r="C185">
            <v>0.14749999999999999</v>
          </cell>
          <cell r="D185">
            <v>0.2</v>
          </cell>
        </row>
        <row r="186">
          <cell r="A186">
            <v>36250</v>
          </cell>
          <cell r="B186">
            <v>0.14749999999999999</v>
          </cell>
          <cell r="C186">
            <v>0.14749999999999999</v>
          </cell>
          <cell r="D186">
            <v>0.2</v>
          </cell>
        </row>
        <row r="187">
          <cell r="A187">
            <v>36251</v>
          </cell>
          <cell r="B187">
            <v>0.14749999999999999</v>
          </cell>
          <cell r="C187">
            <v>0.14749999999999999</v>
          </cell>
          <cell r="D187">
            <v>0.2</v>
          </cell>
        </row>
        <row r="188">
          <cell r="A188">
            <v>36252</v>
          </cell>
          <cell r="B188">
            <v>0.14749999999999999</v>
          </cell>
          <cell r="C188">
            <v>0.14749999999999999</v>
          </cell>
          <cell r="D188">
            <v>0.2</v>
          </cell>
        </row>
        <row r="189">
          <cell r="A189">
            <v>36253</v>
          </cell>
          <cell r="B189">
            <v>0.14749999999999999</v>
          </cell>
          <cell r="C189">
            <v>0.14749999999999999</v>
          </cell>
          <cell r="D189">
            <v>0.2</v>
          </cell>
        </row>
        <row r="190">
          <cell r="A190">
            <v>36254</v>
          </cell>
          <cell r="B190">
            <v>0.14749999999999999</v>
          </cell>
          <cell r="C190">
            <v>0.14749999999999999</v>
          </cell>
          <cell r="D190">
            <v>0.2</v>
          </cell>
        </row>
        <row r="191">
          <cell r="A191">
            <v>36255</v>
          </cell>
          <cell r="B191">
            <v>0.14749999999999999</v>
          </cell>
          <cell r="C191">
            <v>0.14749999999999999</v>
          </cell>
          <cell r="D191">
            <v>0.2</v>
          </cell>
        </row>
        <row r="192">
          <cell r="A192">
            <v>36256</v>
          </cell>
          <cell r="B192">
            <v>0.14499999999999999</v>
          </cell>
          <cell r="C192">
            <v>0.14499999999999999</v>
          </cell>
          <cell r="D192">
            <v>0.2</v>
          </cell>
        </row>
        <row r="193">
          <cell r="A193">
            <v>36257</v>
          </cell>
          <cell r="B193">
            <v>0.14499999999999999</v>
          </cell>
          <cell r="C193">
            <v>0.14499999999999999</v>
          </cell>
          <cell r="D193">
            <v>0.2</v>
          </cell>
        </row>
        <row r="194">
          <cell r="A194">
            <v>36258</v>
          </cell>
          <cell r="B194">
            <v>0.14499999999999999</v>
          </cell>
          <cell r="C194">
            <v>0.14499999999999999</v>
          </cell>
          <cell r="D194">
            <v>0.2</v>
          </cell>
        </row>
        <row r="195">
          <cell r="A195">
            <v>36259</v>
          </cell>
          <cell r="B195">
            <v>0.14000000000000001</v>
          </cell>
          <cell r="C195">
            <v>0.14000000000000001</v>
          </cell>
          <cell r="D195">
            <v>0.2</v>
          </cell>
        </row>
        <row r="196">
          <cell r="A196">
            <v>36260</v>
          </cell>
          <cell r="B196">
            <v>0.14000000000000001</v>
          </cell>
          <cell r="C196">
            <v>0.14000000000000001</v>
          </cell>
          <cell r="D196">
            <v>0.2</v>
          </cell>
        </row>
        <row r="197">
          <cell r="A197">
            <v>36261</v>
          </cell>
          <cell r="B197">
            <v>0.14000000000000001</v>
          </cell>
          <cell r="C197">
            <v>0.14000000000000001</v>
          </cell>
          <cell r="D197">
            <v>0.2</v>
          </cell>
        </row>
        <row r="198">
          <cell r="A198">
            <v>36262</v>
          </cell>
          <cell r="B198">
            <v>0.14000000000000001</v>
          </cell>
          <cell r="C198">
            <v>0.14000000000000001</v>
          </cell>
          <cell r="D198">
            <v>0.2</v>
          </cell>
        </row>
        <row r="199">
          <cell r="A199">
            <v>36263</v>
          </cell>
          <cell r="B199">
            <v>0.14000000000000001</v>
          </cell>
          <cell r="C199">
            <v>0.14000000000000001</v>
          </cell>
          <cell r="D199">
            <v>0.2</v>
          </cell>
        </row>
        <row r="200">
          <cell r="A200">
            <v>36264</v>
          </cell>
          <cell r="B200">
            <v>0.14000000000000001</v>
          </cell>
          <cell r="C200">
            <v>0.14000000000000001</v>
          </cell>
          <cell r="D200">
            <v>0.2</v>
          </cell>
        </row>
        <row r="201">
          <cell r="A201">
            <v>36265</v>
          </cell>
          <cell r="B201">
            <v>0.14000000000000001</v>
          </cell>
          <cell r="C201">
            <v>0.14000000000000001</v>
          </cell>
          <cell r="D201">
            <v>0.2</v>
          </cell>
        </row>
        <row r="202">
          <cell r="A202">
            <v>36266</v>
          </cell>
          <cell r="B202">
            <v>0.14000000000000001</v>
          </cell>
          <cell r="C202">
            <v>0.14000000000000001</v>
          </cell>
          <cell r="D202">
            <v>0.2</v>
          </cell>
        </row>
        <row r="203">
          <cell r="A203">
            <v>36267</v>
          </cell>
          <cell r="B203">
            <v>0.14000000000000001</v>
          </cell>
          <cell r="C203">
            <v>0.14000000000000001</v>
          </cell>
          <cell r="D203">
            <v>0.2</v>
          </cell>
        </row>
        <row r="204">
          <cell r="A204">
            <v>36268</v>
          </cell>
          <cell r="B204">
            <v>0.14000000000000001</v>
          </cell>
          <cell r="C204">
            <v>0.14000000000000001</v>
          </cell>
          <cell r="D204">
            <v>0.2</v>
          </cell>
        </row>
        <row r="205">
          <cell r="A205">
            <v>36269</v>
          </cell>
          <cell r="B205">
            <v>0.14000000000000001</v>
          </cell>
          <cell r="C205">
            <v>0.14000000000000001</v>
          </cell>
          <cell r="D205">
            <v>0.19</v>
          </cell>
        </row>
        <row r="206">
          <cell r="A206">
            <v>36270</v>
          </cell>
          <cell r="B206">
            <v>0.14000000000000001</v>
          </cell>
          <cell r="C206">
            <v>0.14000000000000001</v>
          </cell>
          <cell r="D206">
            <v>0.19</v>
          </cell>
        </row>
        <row r="207">
          <cell r="A207">
            <v>36271</v>
          </cell>
          <cell r="B207">
            <v>0.14000000000000001</v>
          </cell>
          <cell r="C207">
            <v>0.14000000000000001</v>
          </cell>
          <cell r="D207">
            <v>0.19</v>
          </cell>
        </row>
        <row r="208">
          <cell r="A208">
            <v>36272</v>
          </cell>
          <cell r="B208">
            <v>0.14000000000000001</v>
          </cell>
          <cell r="C208">
            <v>0.14000000000000001</v>
          </cell>
          <cell r="D208">
            <v>0.19</v>
          </cell>
        </row>
        <row r="209">
          <cell r="A209">
            <v>36273</v>
          </cell>
          <cell r="B209">
            <v>0.14000000000000001</v>
          </cell>
          <cell r="C209">
            <v>0.14000000000000001</v>
          </cell>
          <cell r="D209">
            <v>0.19</v>
          </cell>
        </row>
        <row r="210">
          <cell r="A210">
            <v>36274</v>
          </cell>
          <cell r="B210">
            <v>0.14000000000000001</v>
          </cell>
          <cell r="C210">
            <v>0.14000000000000001</v>
          </cell>
          <cell r="D210">
            <v>0.19</v>
          </cell>
        </row>
        <row r="211">
          <cell r="A211">
            <v>36275</v>
          </cell>
          <cell r="B211">
            <v>0.14000000000000001</v>
          </cell>
          <cell r="C211">
            <v>0.14000000000000001</v>
          </cell>
          <cell r="D211">
            <v>0.19</v>
          </cell>
        </row>
        <row r="212">
          <cell r="A212">
            <v>36276</v>
          </cell>
          <cell r="B212">
            <v>0.13750000000000001</v>
          </cell>
          <cell r="C212">
            <v>0.13750000000000001</v>
          </cell>
          <cell r="D212">
            <v>0.19</v>
          </cell>
        </row>
        <row r="213">
          <cell r="A213">
            <v>36277</v>
          </cell>
          <cell r="B213">
            <v>0.13750000000000001</v>
          </cell>
          <cell r="C213">
            <v>0.13750000000000001</v>
          </cell>
          <cell r="D213">
            <v>0.19</v>
          </cell>
        </row>
        <row r="214">
          <cell r="A214">
            <v>36278</v>
          </cell>
          <cell r="B214">
            <v>0.13750000000000001</v>
          </cell>
          <cell r="C214">
            <v>0.13750000000000001</v>
          </cell>
          <cell r="D214">
            <v>0.19</v>
          </cell>
        </row>
        <row r="215">
          <cell r="A215">
            <v>36279</v>
          </cell>
          <cell r="B215">
            <v>0.13750000000000001</v>
          </cell>
          <cell r="C215">
            <v>0.13750000000000001</v>
          </cell>
          <cell r="D215">
            <v>0.19</v>
          </cell>
        </row>
        <row r="216">
          <cell r="A216">
            <v>36280</v>
          </cell>
          <cell r="B216">
            <v>0.13750000000000001</v>
          </cell>
          <cell r="C216">
            <v>0.13750000000000001</v>
          </cell>
          <cell r="D216">
            <v>0.19</v>
          </cell>
        </row>
        <row r="217">
          <cell r="A217">
            <v>36281</v>
          </cell>
          <cell r="B217">
            <v>0.13750000000000001</v>
          </cell>
          <cell r="C217">
            <v>0.13750000000000001</v>
          </cell>
          <cell r="D217">
            <v>0.19</v>
          </cell>
        </row>
        <row r="218">
          <cell r="A218">
            <v>36282</v>
          </cell>
          <cell r="B218">
            <v>0.13750000000000001</v>
          </cell>
          <cell r="C218">
            <v>0.13750000000000001</v>
          </cell>
          <cell r="D218">
            <v>0.19</v>
          </cell>
        </row>
        <row r="219">
          <cell r="A219">
            <v>36283</v>
          </cell>
          <cell r="B219">
            <v>0.13750000000000001</v>
          </cell>
          <cell r="C219">
            <v>0.13750000000000001</v>
          </cell>
          <cell r="D219">
            <v>0.19</v>
          </cell>
        </row>
        <row r="220">
          <cell r="A220">
            <v>36284</v>
          </cell>
          <cell r="B220">
            <v>0.13750000000000001</v>
          </cell>
          <cell r="C220">
            <v>0.13750000000000001</v>
          </cell>
          <cell r="D220">
            <v>0.19</v>
          </cell>
        </row>
        <row r="221">
          <cell r="A221">
            <v>36285</v>
          </cell>
          <cell r="B221">
            <v>0.13750000000000001</v>
          </cell>
          <cell r="C221">
            <v>0.13750000000000001</v>
          </cell>
          <cell r="D221">
            <v>0.19</v>
          </cell>
        </row>
        <row r="222">
          <cell r="A222">
            <v>36286</v>
          </cell>
          <cell r="B222">
            <v>0.13750000000000001</v>
          </cell>
          <cell r="C222">
            <v>0.13750000000000001</v>
          </cell>
          <cell r="D222">
            <v>0.19</v>
          </cell>
        </row>
        <row r="223">
          <cell r="A223">
            <v>36287</v>
          </cell>
          <cell r="B223">
            <v>0.13750000000000001</v>
          </cell>
          <cell r="C223">
            <v>0.13750000000000001</v>
          </cell>
          <cell r="D223">
            <v>0.19</v>
          </cell>
        </row>
        <row r="224">
          <cell r="A224">
            <v>36288</v>
          </cell>
          <cell r="B224">
            <v>0.13750000000000001</v>
          </cell>
          <cell r="C224">
            <v>0.13750000000000001</v>
          </cell>
          <cell r="D224">
            <v>0.19</v>
          </cell>
        </row>
        <row r="225">
          <cell r="A225">
            <v>36289</v>
          </cell>
          <cell r="B225">
            <v>0.13750000000000001</v>
          </cell>
          <cell r="C225">
            <v>0.13750000000000001</v>
          </cell>
          <cell r="D225">
            <v>0.19</v>
          </cell>
        </row>
        <row r="226">
          <cell r="A226">
            <v>36290</v>
          </cell>
          <cell r="B226">
            <v>0.13750000000000001</v>
          </cell>
          <cell r="C226">
            <v>0.13750000000000001</v>
          </cell>
          <cell r="D226">
            <v>0.19</v>
          </cell>
        </row>
        <row r="227">
          <cell r="A227">
            <v>36291</v>
          </cell>
          <cell r="B227">
            <v>0.13750000000000001</v>
          </cell>
          <cell r="C227">
            <v>0.13750000000000001</v>
          </cell>
          <cell r="D227">
            <v>0.19</v>
          </cell>
        </row>
        <row r="228">
          <cell r="A228">
            <v>36292</v>
          </cell>
          <cell r="B228">
            <v>0.13750000000000001</v>
          </cell>
          <cell r="C228">
            <v>0.13750000000000001</v>
          </cell>
          <cell r="D228">
            <v>0.19</v>
          </cell>
        </row>
        <row r="229">
          <cell r="A229">
            <v>36293</v>
          </cell>
          <cell r="B229">
            <v>0.13750000000000001</v>
          </cell>
          <cell r="C229">
            <v>0.13750000000000001</v>
          </cell>
          <cell r="D229">
            <v>0.19</v>
          </cell>
        </row>
        <row r="230">
          <cell r="A230">
            <v>36294</v>
          </cell>
          <cell r="B230">
            <v>0.13750000000000001</v>
          </cell>
          <cell r="C230">
            <v>0.13750000000000001</v>
          </cell>
          <cell r="D230">
            <v>0.19</v>
          </cell>
        </row>
        <row r="231">
          <cell r="A231">
            <v>36295</v>
          </cell>
          <cell r="B231">
            <v>0.13750000000000001</v>
          </cell>
          <cell r="C231">
            <v>0.13750000000000001</v>
          </cell>
          <cell r="D231">
            <v>0.19</v>
          </cell>
        </row>
        <row r="232">
          <cell r="A232">
            <v>36296</v>
          </cell>
          <cell r="B232">
            <v>0.13750000000000001</v>
          </cell>
          <cell r="C232">
            <v>0.13750000000000001</v>
          </cell>
          <cell r="D232">
            <v>0.19</v>
          </cell>
        </row>
        <row r="233">
          <cell r="A233">
            <v>36297</v>
          </cell>
          <cell r="B233">
            <v>0.13750000000000001</v>
          </cell>
          <cell r="C233">
            <v>0.13750000000000001</v>
          </cell>
          <cell r="D233">
            <v>0.19</v>
          </cell>
        </row>
        <row r="234">
          <cell r="A234">
            <v>36298</v>
          </cell>
          <cell r="B234">
            <v>0.13750000000000001</v>
          </cell>
          <cell r="C234">
            <v>0.13750000000000001</v>
          </cell>
          <cell r="D234">
            <v>0.19</v>
          </cell>
        </row>
        <row r="235">
          <cell r="A235">
            <v>36299</v>
          </cell>
          <cell r="B235">
            <v>0.13750000000000001</v>
          </cell>
          <cell r="C235">
            <v>0.13750000000000001</v>
          </cell>
          <cell r="D235">
            <v>0.19</v>
          </cell>
        </row>
        <row r="236">
          <cell r="A236">
            <v>36300</v>
          </cell>
          <cell r="B236">
            <v>0.13750000000000001</v>
          </cell>
          <cell r="C236">
            <v>0.13750000000000001</v>
          </cell>
          <cell r="D236">
            <v>0.19</v>
          </cell>
        </row>
        <row r="237">
          <cell r="A237">
            <v>36301</v>
          </cell>
          <cell r="B237">
            <v>0.13750000000000001</v>
          </cell>
          <cell r="C237">
            <v>0.13750000000000001</v>
          </cell>
          <cell r="D237">
            <v>0.19</v>
          </cell>
        </row>
        <row r="238">
          <cell r="A238">
            <v>36302</v>
          </cell>
          <cell r="B238">
            <v>0.13750000000000001</v>
          </cell>
          <cell r="C238">
            <v>0.13750000000000001</v>
          </cell>
          <cell r="D238">
            <v>0.19</v>
          </cell>
        </row>
        <row r="239">
          <cell r="A239">
            <v>36303</v>
          </cell>
          <cell r="B239">
            <v>0.13750000000000001</v>
          </cell>
          <cell r="C239">
            <v>0.13750000000000001</v>
          </cell>
          <cell r="D239">
            <v>0.19</v>
          </cell>
        </row>
        <row r="240">
          <cell r="A240">
            <v>36304</v>
          </cell>
          <cell r="B240">
            <v>0.13750000000000001</v>
          </cell>
          <cell r="C240">
            <v>0.13750000000000001</v>
          </cell>
          <cell r="D240">
            <v>0.19</v>
          </cell>
        </row>
        <row r="241">
          <cell r="A241">
            <v>36305</v>
          </cell>
          <cell r="B241">
            <v>0.14000000000000001</v>
          </cell>
          <cell r="C241">
            <v>0.14000000000000001</v>
          </cell>
          <cell r="D241">
            <v>0.19</v>
          </cell>
        </row>
        <row r="242">
          <cell r="A242">
            <v>36306</v>
          </cell>
          <cell r="B242">
            <v>0.14000000000000001</v>
          </cell>
          <cell r="C242">
            <v>0.14000000000000001</v>
          </cell>
          <cell r="D242">
            <v>0.19</v>
          </cell>
        </row>
        <row r="243">
          <cell r="A243">
            <v>36307</v>
          </cell>
          <cell r="B243">
            <v>0.14000000000000001</v>
          </cell>
          <cell r="C243">
            <v>0.14000000000000001</v>
          </cell>
          <cell r="D243">
            <v>0.19</v>
          </cell>
        </row>
        <row r="244">
          <cell r="A244">
            <v>36308</v>
          </cell>
          <cell r="B244">
            <v>0.14000000000000001</v>
          </cell>
          <cell r="C244">
            <v>0.14000000000000001</v>
          </cell>
          <cell r="D244">
            <v>0.19</v>
          </cell>
        </row>
        <row r="245">
          <cell r="A245">
            <v>36309</v>
          </cell>
          <cell r="B245">
            <v>0.14000000000000001</v>
          </cell>
          <cell r="C245">
            <v>0.14000000000000001</v>
          </cell>
          <cell r="D245">
            <v>0.19</v>
          </cell>
        </row>
        <row r="246">
          <cell r="A246">
            <v>36310</v>
          </cell>
          <cell r="B246">
            <v>0.14000000000000001</v>
          </cell>
          <cell r="C246">
            <v>0.14000000000000001</v>
          </cell>
          <cell r="D246">
            <v>0.19</v>
          </cell>
        </row>
        <row r="247">
          <cell r="A247">
            <v>36311</v>
          </cell>
          <cell r="B247">
            <v>0.14000000000000001</v>
          </cell>
          <cell r="C247">
            <v>0.14000000000000001</v>
          </cell>
          <cell r="D247">
            <v>0.19</v>
          </cell>
        </row>
        <row r="248">
          <cell r="A248">
            <v>36312</v>
          </cell>
          <cell r="B248">
            <v>0.14000000000000001</v>
          </cell>
          <cell r="C248">
            <v>0.14000000000000001</v>
          </cell>
          <cell r="D248">
            <v>0.19</v>
          </cell>
        </row>
        <row r="249">
          <cell r="A249">
            <v>36313</v>
          </cell>
          <cell r="B249">
            <v>0.14000000000000001</v>
          </cell>
          <cell r="C249">
            <v>0.14000000000000001</v>
          </cell>
          <cell r="D249">
            <v>0.19</v>
          </cell>
        </row>
        <row r="250">
          <cell r="A250">
            <v>36314</v>
          </cell>
          <cell r="B250">
            <v>0.14000000000000001</v>
          </cell>
          <cell r="C250">
            <v>0.14000000000000001</v>
          </cell>
          <cell r="D250">
            <v>0.19</v>
          </cell>
        </row>
        <row r="251">
          <cell r="A251">
            <v>36315</v>
          </cell>
          <cell r="B251">
            <v>0.14000000000000001</v>
          </cell>
          <cell r="C251">
            <v>0.14000000000000001</v>
          </cell>
          <cell r="D251">
            <v>0.19</v>
          </cell>
        </row>
        <row r="252">
          <cell r="A252">
            <v>36316</v>
          </cell>
          <cell r="B252">
            <v>0.14000000000000001</v>
          </cell>
          <cell r="C252">
            <v>0.14000000000000001</v>
          </cell>
          <cell r="D252">
            <v>0.19</v>
          </cell>
        </row>
        <row r="253">
          <cell r="A253">
            <v>36317</v>
          </cell>
          <cell r="B253">
            <v>0.14000000000000001</v>
          </cell>
          <cell r="C253">
            <v>0.14000000000000001</v>
          </cell>
          <cell r="D253">
            <v>0.19</v>
          </cell>
        </row>
        <row r="254">
          <cell r="A254">
            <v>36318</v>
          </cell>
          <cell r="B254">
            <v>0.14000000000000001</v>
          </cell>
          <cell r="C254">
            <v>0.14000000000000001</v>
          </cell>
          <cell r="D254">
            <v>0.19</v>
          </cell>
        </row>
        <row r="255">
          <cell r="A255">
            <v>36319</v>
          </cell>
          <cell r="B255">
            <v>0.14000000000000001</v>
          </cell>
          <cell r="C255">
            <v>0.14000000000000001</v>
          </cell>
          <cell r="D255">
            <v>0.19</v>
          </cell>
        </row>
        <row r="256">
          <cell r="A256">
            <v>36320</v>
          </cell>
          <cell r="B256">
            <v>0.14000000000000001</v>
          </cell>
          <cell r="C256">
            <v>0.14000000000000001</v>
          </cell>
          <cell r="D256">
            <v>0.19</v>
          </cell>
        </row>
        <row r="257">
          <cell r="A257">
            <v>36321</v>
          </cell>
          <cell r="B257">
            <v>0.14000000000000001</v>
          </cell>
          <cell r="C257">
            <v>0.14000000000000001</v>
          </cell>
          <cell r="D257">
            <v>0.19</v>
          </cell>
        </row>
        <row r="258">
          <cell r="A258">
            <v>36322</v>
          </cell>
          <cell r="B258">
            <v>0.14000000000000001</v>
          </cell>
          <cell r="C258">
            <v>0.14000000000000001</v>
          </cell>
          <cell r="D258">
            <v>0.19</v>
          </cell>
        </row>
        <row r="259">
          <cell r="A259">
            <v>36323</v>
          </cell>
          <cell r="B259">
            <v>0.14000000000000001</v>
          </cell>
          <cell r="C259">
            <v>0.14000000000000001</v>
          </cell>
          <cell r="D259">
            <v>0.19</v>
          </cell>
        </row>
        <row r="260">
          <cell r="A260">
            <v>36324</v>
          </cell>
          <cell r="B260">
            <v>0.14000000000000001</v>
          </cell>
          <cell r="C260">
            <v>0.14000000000000001</v>
          </cell>
          <cell r="D260">
            <v>0.19</v>
          </cell>
        </row>
        <row r="261">
          <cell r="A261">
            <v>36325</v>
          </cell>
          <cell r="B261">
            <v>0.14000000000000001</v>
          </cell>
          <cell r="C261">
            <v>0.14000000000000001</v>
          </cell>
          <cell r="D261">
            <v>0.19</v>
          </cell>
        </row>
        <row r="262">
          <cell r="A262">
            <v>36326</v>
          </cell>
          <cell r="B262">
            <v>0.14000000000000001</v>
          </cell>
          <cell r="C262">
            <v>0.14000000000000001</v>
          </cell>
          <cell r="D262">
            <v>0.19</v>
          </cell>
        </row>
        <row r="263">
          <cell r="A263">
            <v>36327</v>
          </cell>
          <cell r="B263">
            <v>0.14000000000000001</v>
          </cell>
          <cell r="C263">
            <v>0.14000000000000001</v>
          </cell>
          <cell r="D263">
            <v>0.19</v>
          </cell>
        </row>
        <row r="264">
          <cell r="A264">
            <v>36328</v>
          </cell>
          <cell r="B264">
            <v>0.14000000000000001</v>
          </cell>
          <cell r="C264">
            <v>0.14000000000000001</v>
          </cell>
          <cell r="D264">
            <v>0.19</v>
          </cell>
        </row>
        <row r="265">
          <cell r="A265">
            <v>36329</v>
          </cell>
          <cell r="B265">
            <v>0.13750000000000001</v>
          </cell>
          <cell r="C265">
            <v>0.13750000000000001</v>
          </cell>
          <cell r="D265">
            <v>0.19</v>
          </cell>
        </row>
        <row r="266">
          <cell r="A266">
            <v>36330</v>
          </cell>
          <cell r="B266">
            <v>0.13750000000000001</v>
          </cell>
          <cell r="C266">
            <v>0.13750000000000001</v>
          </cell>
          <cell r="D266">
            <v>0.19</v>
          </cell>
        </row>
        <row r="267">
          <cell r="A267">
            <v>36331</v>
          </cell>
          <cell r="B267">
            <v>0.13750000000000001</v>
          </cell>
          <cell r="C267">
            <v>0.13750000000000001</v>
          </cell>
          <cell r="D267">
            <v>0.19</v>
          </cell>
        </row>
        <row r="268">
          <cell r="A268">
            <v>36332</v>
          </cell>
          <cell r="B268">
            <v>0.13750000000000001</v>
          </cell>
          <cell r="C268">
            <v>0.13750000000000001</v>
          </cell>
          <cell r="D268">
            <v>0.19</v>
          </cell>
        </row>
        <row r="269">
          <cell r="A269">
            <v>36333</v>
          </cell>
          <cell r="B269">
            <v>0.13250000000000001</v>
          </cell>
          <cell r="C269">
            <v>0.13250000000000001</v>
          </cell>
          <cell r="D269">
            <v>0.19</v>
          </cell>
        </row>
        <row r="270">
          <cell r="A270">
            <v>36334</v>
          </cell>
          <cell r="B270">
            <v>0.13250000000000001</v>
          </cell>
          <cell r="C270">
            <v>0.13250000000000001</v>
          </cell>
          <cell r="D270">
            <v>0.19</v>
          </cell>
        </row>
        <row r="271">
          <cell r="A271">
            <v>36335</v>
          </cell>
          <cell r="B271">
            <v>0.13250000000000001</v>
          </cell>
          <cell r="C271">
            <v>0.13250000000000001</v>
          </cell>
          <cell r="D271">
            <v>0.19</v>
          </cell>
        </row>
        <row r="272">
          <cell r="A272">
            <v>36336</v>
          </cell>
          <cell r="B272">
            <v>0.13250000000000001</v>
          </cell>
          <cell r="C272">
            <v>0.13250000000000001</v>
          </cell>
          <cell r="D272">
            <v>0.19</v>
          </cell>
        </row>
        <row r="273">
          <cell r="A273">
            <v>36337</v>
          </cell>
          <cell r="B273">
            <v>0.13250000000000001</v>
          </cell>
          <cell r="C273">
            <v>0.13250000000000001</v>
          </cell>
          <cell r="D273">
            <v>0.19</v>
          </cell>
        </row>
        <row r="274">
          <cell r="A274">
            <v>36338</v>
          </cell>
          <cell r="B274">
            <v>0.13250000000000001</v>
          </cell>
          <cell r="C274">
            <v>0.13250000000000001</v>
          </cell>
          <cell r="D274">
            <v>0.19</v>
          </cell>
        </row>
        <row r="275">
          <cell r="A275">
            <v>36339</v>
          </cell>
          <cell r="B275">
            <v>0.13250000000000001</v>
          </cell>
          <cell r="C275">
            <v>0.13250000000000001</v>
          </cell>
          <cell r="D275">
            <v>0.18</v>
          </cell>
        </row>
        <row r="276">
          <cell r="A276">
            <v>36340</v>
          </cell>
          <cell r="B276">
            <v>0.13250000000000001</v>
          </cell>
          <cell r="C276">
            <v>0.13250000000000001</v>
          </cell>
          <cell r="D276">
            <v>0.18</v>
          </cell>
        </row>
        <row r="277">
          <cell r="A277">
            <v>36341</v>
          </cell>
          <cell r="B277">
            <v>0.13250000000000001</v>
          </cell>
          <cell r="C277">
            <v>0.13250000000000001</v>
          </cell>
          <cell r="D277">
            <v>0.18</v>
          </cell>
        </row>
        <row r="278">
          <cell r="A278">
            <v>36342</v>
          </cell>
          <cell r="B278">
            <v>0.13</v>
          </cell>
          <cell r="C278">
            <v>0.13</v>
          </cell>
          <cell r="D278">
            <v>0.18</v>
          </cell>
        </row>
        <row r="279">
          <cell r="A279">
            <v>36343</v>
          </cell>
          <cell r="B279">
            <v>0.13</v>
          </cell>
          <cell r="C279">
            <v>0.13</v>
          </cell>
          <cell r="D279">
            <v>0.18</v>
          </cell>
        </row>
        <row r="280">
          <cell r="A280">
            <v>36344</v>
          </cell>
          <cell r="B280">
            <v>0.13</v>
          </cell>
          <cell r="C280">
            <v>0.13</v>
          </cell>
          <cell r="D280">
            <v>0.18</v>
          </cell>
        </row>
        <row r="281">
          <cell r="A281">
            <v>36345</v>
          </cell>
          <cell r="B281">
            <v>0.13</v>
          </cell>
          <cell r="C281">
            <v>0.13</v>
          </cell>
          <cell r="D281">
            <v>0.18</v>
          </cell>
        </row>
        <row r="282">
          <cell r="A282">
            <v>36346</v>
          </cell>
          <cell r="B282">
            <v>0.13</v>
          </cell>
          <cell r="C282">
            <v>0.13</v>
          </cell>
          <cell r="D282">
            <v>0.18</v>
          </cell>
        </row>
        <row r="283">
          <cell r="A283">
            <v>36347</v>
          </cell>
          <cell r="B283">
            <v>0.13</v>
          </cell>
          <cell r="C283">
            <v>0.13</v>
          </cell>
          <cell r="D283">
            <v>0.18</v>
          </cell>
        </row>
        <row r="284">
          <cell r="A284">
            <v>36348</v>
          </cell>
          <cell r="B284">
            <v>0.13</v>
          </cell>
          <cell r="C284">
            <v>0.13</v>
          </cell>
          <cell r="D284">
            <v>0.18</v>
          </cell>
        </row>
        <row r="285">
          <cell r="A285">
            <v>36349</v>
          </cell>
          <cell r="B285">
            <v>0.13</v>
          </cell>
          <cell r="C285">
            <v>0.13</v>
          </cell>
          <cell r="D285">
            <v>0.18</v>
          </cell>
        </row>
        <row r="286">
          <cell r="A286">
            <v>36350</v>
          </cell>
          <cell r="B286">
            <v>0.1275</v>
          </cell>
          <cell r="C286">
            <v>0.1275</v>
          </cell>
          <cell r="D286">
            <v>0.18</v>
          </cell>
        </row>
        <row r="287">
          <cell r="A287">
            <v>36351</v>
          </cell>
          <cell r="B287">
            <v>0.1275</v>
          </cell>
          <cell r="C287">
            <v>0.1275</v>
          </cell>
          <cell r="D287">
            <v>0.18</v>
          </cell>
        </row>
        <row r="288">
          <cell r="A288">
            <v>36352</v>
          </cell>
          <cell r="B288">
            <v>0.1275</v>
          </cell>
          <cell r="C288">
            <v>0.1275</v>
          </cell>
          <cell r="D288">
            <v>0.18</v>
          </cell>
        </row>
        <row r="289">
          <cell r="A289">
            <v>36353</v>
          </cell>
          <cell r="B289">
            <v>0.1275</v>
          </cell>
          <cell r="C289">
            <v>0.1275</v>
          </cell>
          <cell r="D289">
            <v>0.18</v>
          </cell>
        </row>
        <row r="290">
          <cell r="A290">
            <v>36354</v>
          </cell>
          <cell r="B290">
            <v>0.1275</v>
          </cell>
          <cell r="C290">
            <v>0.1275</v>
          </cell>
          <cell r="D290">
            <v>0.18</v>
          </cell>
        </row>
        <row r="291">
          <cell r="A291">
            <v>36355</v>
          </cell>
          <cell r="B291">
            <v>0.1275</v>
          </cell>
          <cell r="C291">
            <v>0.1275</v>
          </cell>
          <cell r="D291">
            <v>0.17499999999999999</v>
          </cell>
        </row>
        <row r="292">
          <cell r="A292">
            <v>36356</v>
          </cell>
          <cell r="B292">
            <v>0.1275</v>
          </cell>
          <cell r="C292">
            <v>0.1275</v>
          </cell>
          <cell r="D292">
            <v>0.17499999999999999</v>
          </cell>
        </row>
        <row r="293">
          <cell r="A293">
            <v>36357</v>
          </cell>
          <cell r="B293">
            <v>0.1275</v>
          </cell>
          <cell r="C293">
            <v>0.1275</v>
          </cell>
          <cell r="D293">
            <v>0.17499999999999999</v>
          </cell>
        </row>
        <row r="294">
          <cell r="A294">
            <v>36358</v>
          </cell>
          <cell r="B294">
            <v>0.1275</v>
          </cell>
          <cell r="C294">
            <v>0.1275</v>
          </cell>
          <cell r="D294">
            <v>0.17499999999999999</v>
          </cell>
        </row>
        <row r="295">
          <cell r="A295">
            <v>36359</v>
          </cell>
          <cell r="B295">
            <v>0.1275</v>
          </cell>
          <cell r="C295">
            <v>0.1275</v>
          </cell>
          <cell r="D295">
            <v>0.17499999999999999</v>
          </cell>
        </row>
        <row r="296">
          <cell r="A296">
            <v>36360</v>
          </cell>
          <cell r="B296">
            <v>0.1275</v>
          </cell>
          <cell r="C296">
            <v>0.1275</v>
          </cell>
          <cell r="D296">
            <v>0.17499999999999999</v>
          </cell>
        </row>
        <row r="297">
          <cell r="A297">
            <v>36361</v>
          </cell>
          <cell r="B297">
            <v>0.1275</v>
          </cell>
          <cell r="C297">
            <v>0.1275</v>
          </cell>
          <cell r="D297">
            <v>0.17499999999999999</v>
          </cell>
        </row>
        <row r="298">
          <cell r="A298">
            <v>36362</v>
          </cell>
          <cell r="B298">
            <v>0.125</v>
          </cell>
          <cell r="C298">
            <v>0.125</v>
          </cell>
          <cell r="D298">
            <v>0.17499999999999999</v>
          </cell>
        </row>
        <row r="299">
          <cell r="A299">
            <v>36363</v>
          </cell>
          <cell r="B299">
            <v>0.125</v>
          </cell>
          <cell r="C299">
            <v>0.125</v>
          </cell>
          <cell r="D299">
            <v>0.17499999999999999</v>
          </cell>
        </row>
        <row r="300">
          <cell r="A300">
            <v>36364</v>
          </cell>
          <cell r="B300">
            <v>0.125</v>
          </cell>
          <cell r="C300">
            <v>0.125</v>
          </cell>
          <cell r="D300">
            <v>0.17499999999999999</v>
          </cell>
        </row>
        <row r="301">
          <cell r="A301">
            <v>36365</v>
          </cell>
          <cell r="B301">
            <v>0.125</v>
          </cell>
          <cell r="C301">
            <v>0.125</v>
          </cell>
          <cell r="D301">
            <v>0.17499999999999999</v>
          </cell>
        </row>
        <row r="302">
          <cell r="A302">
            <v>36366</v>
          </cell>
          <cell r="B302">
            <v>0.125</v>
          </cell>
          <cell r="C302">
            <v>0.125</v>
          </cell>
          <cell r="D302">
            <v>0.17499999999999999</v>
          </cell>
        </row>
        <row r="303">
          <cell r="A303">
            <v>36367</v>
          </cell>
          <cell r="B303">
            <v>0.12</v>
          </cell>
          <cell r="C303">
            <v>0.12</v>
          </cell>
          <cell r="D303">
            <v>0.17499999999999999</v>
          </cell>
        </row>
        <row r="304">
          <cell r="A304">
            <v>36368</v>
          </cell>
          <cell r="B304">
            <v>0.12</v>
          </cell>
          <cell r="C304">
            <v>0.12</v>
          </cell>
          <cell r="D304">
            <v>0.17499999999999999</v>
          </cell>
        </row>
        <row r="305">
          <cell r="A305">
            <v>36369</v>
          </cell>
          <cell r="B305">
            <v>0.12</v>
          </cell>
          <cell r="C305">
            <v>0.12</v>
          </cell>
          <cell r="D305">
            <v>0.17499999999999999</v>
          </cell>
        </row>
        <row r="306">
          <cell r="A306">
            <v>36370</v>
          </cell>
          <cell r="B306">
            <v>0.12</v>
          </cell>
          <cell r="C306">
            <v>0.12</v>
          </cell>
          <cell r="D306">
            <v>0.17499999999999999</v>
          </cell>
        </row>
        <row r="307">
          <cell r="A307">
            <v>36371</v>
          </cell>
          <cell r="B307">
            <v>0.12</v>
          </cell>
          <cell r="C307">
            <v>0.12</v>
          </cell>
          <cell r="D307">
            <v>0.17499999999999999</v>
          </cell>
        </row>
        <row r="308">
          <cell r="A308">
            <v>36372</v>
          </cell>
          <cell r="B308">
            <v>0.12</v>
          </cell>
          <cell r="C308">
            <v>0.12</v>
          </cell>
          <cell r="D308">
            <v>0.17499999999999999</v>
          </cell>
        </row>
        <row r="309">
          <cell r="A309">
            <v>36373</v>
          </cell>
          <cell r="B309">
            <v>0.12</v>
          </cell>
          <cell r="C309">
            <v>0.12</v>
          </cell>
          <cell r="D309">
            <v>0.17499999999999999</v>
          </cell>
        </row>
        <row r="310">
          <cell r="A310">
            <v>36374</v>
          </cell>
          <cell r="B310">
            <v>0.12</v>
          </cell>
          <cell r="C310">
            <v>0.12</v>
          </cell>
          <cell r="D310">
            <v>0.16500000000000001</v>
          </cell>
        </row>
        <row r="311">
          <cell r="A311">
            <v>36375</v>
          </cell>
          <cell r="B311">
            <v>0.12</v>
          </cell>
          <cell r="C311">
            <v>0.12</v>
          </cell>
          <cell r="D311">
            <v>0.16500000000000001</v>
          </cell>
        </row>
        <row r="312">
          <cell r="A312">
            <v>36376</v>
          </cell>
          <cell r="B312">
            <v>0.12</v>
          </cell>
          <cell r="C312">
            <v>0.12</v>
          </cell>
          <cell r="D312">
            <v>0.16500000000000001</v>
          </cell>
        </row>
        <row r="313">
          <cell r="A313">
            <v>36377</v>
          </cell>
          <cell r="B313">
            <v>0.12</v>
          </cell>
          <cell r="C313">
            <v>0.12</v>
          </cell>
          <cell r="D313">
            <v>0.16500000000000001</v>
          </cell>
        </row>
        <row r="314">
          <cell r="A314">
            <v>36378</v>
          </cell>
          <cell r="B314">
            <v>0.12</v>
          </cell>
          <cell r="C314">
            <v>0.12</v>
          </cell>
          <cell r="D314">
            <v>0.16500000000000001</v>
          </cell>
        </row>
        <row r="315">
          <cell r="A315">
            <v>36379</v>
          </cell>
          <cell r="B315">
            <v>0.12</v>
          </cell>
          <cell r="C315">
            <v>0.12</v>
          </cell>
          <cell r="D315">
            <v>0.16500000000000001</v>
          </cell>
        </row>
        <row r="316">
          <cell r="A316">
            <v>36380</v>
          </cell>
          <cell r="B316">
            <v>0.12</v>
          </cell>
          <cell r="C316">
            <v>0.12</v>
          </cell>
          <cell r="D316">
            <v>0.16500000000000001</v>
          </cell>
        </row>
        <row r="317">
          <cell r="A317">
            <v>36381</v>
          </cell>
          <cell r="B317">
            <v>0.12</v>
          </cell>
          <cell r="C317">
            <v>0.12</v>
          </cell>
          <cell r="D317">
            <v>0.16500000000000001</v>
          </cell>
        </row>
        <row r="318">
          <cell r="A318">
            <v>36382</v>
          </cell>
          <cell r="B318">
            <v>0.12</v>
          </cell>
          <cell r="C318">
            <v>0.12</v>
          </cell>
          <cell r="D318">
            <v>0.16500000000000001</v>
          </cell>
        </row>
        <row r="319">
          <cell r="A319">
            <v>36383</v>
          </cell>
          <cell r="B319">
            <v>0.12</v>
          </cell>
          <cell r="C319">
            <v>0.12</v>
          </cell>
          <cell r="D319">
            <v>0.16500000000000001</v>
          </cell>
        </row>
        <row r="320">
          <cell r="A320">
            <v>36384</v>
          </cell>
          <cell r="B320">
            <v>0.12</v>
          </cell>
          <cell r="C320">
            <v>0.12</v>
          </cell>
          <cell r="D320">
            <v>0.16500000000000001</v>
          </cell>
        </row>
        <row r="321">
          <cell r="A321">
            <v>36385</v>
          </cell>
          <cell r="B321">
            <v>0.12</v>
          </cell>
          <cell r="C321">
            <v>0.12</v>
          </cell>
          <cell r="D321">
            <v>0.16500000000000001</v>
          </cell>
        </row>
        <row r="322">
          <cell r="A322">
            <v>36386</v>
          </cell>
          <cell r="B322">
            <v>0.12</v>
          </cell>
          <cell r="C322">
            <v>0.12</v>
          </cell>
          <cell r="D322">
            <v>0.16500000000000001</v>
          </cell>
        </row>
        <row r="323">
          <cell r="A323">
            <v>36387</v>
          </cell>
          <cell r="B323">
            <v>0.12</v>
          </cell>
          <cell r="C323">
            <v>0.12</v>
          </cell>
          <cell r="D323">
            <v>0.16500000000000001</v>
          </cell>
        </row>
        <row r="324">
          <cell r="A324">
            <v>36388</v>
          </cell>
          <cell r="B324">
            <v>0.12</v>
          </cell>
          <cell r="C324">
            <v>0.12</v>
          </cell>
          <cell r="D324">
            <v>0.16500000000000001</v>
          </cell>
        </row>
        <row r="325">
          <cell r="A325">
            <v>36389</v>
          </cell>
          <cell r="B325">
            <v>0.12</v>
          </cell>
          <cell r="C325">
            <v>0.12</v>
          </cell>
          <cell r="D325">
            <v>0.16500000000000001</v>
          </cell>
        </row>
        <row r="326">
          <cell r="A326">
            <v>36390</v>
          </cell>
          <cell r="B326">
            <v>0.12</v>
          </cell>
          <cell r="C326">
            <v>0.12</v>
          </cell>
          <cell r="D326">
            <v>0.16500000000000001</v>
          </cell>
        </row>
        <row r="327">
          <cell r="A327">
            <v>36391</v>
          </cell>
          <cell r="B327">
            <v>0.12</v>
          </cell>
          <cell r="C327">
            <v>0.12</v>
          </cell>
          <cell r="D327">
            <v>0.16500000000000001</v>
          </cell>
        </row>
        <row r="328">
          <cell r="A328">
            <v>36392</v>
          </cell>
          <cell r="B328">
            <v>0.12</v>
          </cell>
          <cell r="C328">
            <v>0.12</v>
          </cell>
          <cell r="D328">
            <v>0.16500000000000001</v>
          </cell>
        </row>
        <row r="329">
          <cell r="A329">
            <v>36393</v>
          </cell>
          <cell r="B329">
            <v>0.12</v>
          </cell>
          <cell r="C329">
            <v>0.12</v>
          </cell>
          <cell r="D329">
            <v>0.16500000000000001</v>
          </cell>
        </row>
        <row r="330">
          <cell r="A330">
            <v>36394</v>
          </cell>
          <cell r="B330">
            <v>0.12</v>
          </cell>
          <cell r="C330">
            <v>0.12</v>
          </cell>
          <cell r="D330">
            <v>0.16500000000000001</v>
          </cell>
        </row>
        <row r="331">
          <cell r="A331">
            <v>36395</v>
          </cell>
          <cell r="B331">
            <v>0.12</v>
          </cell>
          <cell r="C331">
            <v>0.12</v>
          </cell>
          <cell r="D331">
            <v>0.16500000000000001</v>
          </cell>
        </row>
        <row r="332">
          <cell r="A332">
            <v>36396</v>
          </cell>
          <cell r="B332">
            <v>0.12</v>
          </cell>
          <cell r="C332">
            <v>0.12</v>
          </cell>
          <cell r="D332">
            <v>0.16500000000000001</v>
          </cell>
        </row>
        <row r="333">
          <cell r="A333">
            <v>36397</v>
          </cell>
          <cell r="B333">
            <v>0.12</v>
          </cell>
          <cell r="C333">
            <v>0.12</v>
          </cell>
          <cell r="D333">
            <v>0.16500000000000001</v>
          </cell>
        </row>
        <row r="334">
          <cell r="A334">
            <v>36398</v>
          </cell>
          <cell r="B334">
            <v>0.12</v>
          </cell>
          <cell r="C334">
            <v>0.12</v>
          </cell>
          <cell r="D334">
            <v>0.16500000000000001</v>
          </cell>
        </row>
        <row r="335">
          <cell r="A335">
            <v>36399</v>
          </cell>
          <cell r="B335">
            <v>0.12</v>
          </cell>
          <cell r="C335">
            <v>0.12</v>
          </cell>
          <cell r="D335">
            <v>0.16500000000000001</v>
          </cell>
        </row>
        <row r="336">
          <cell r="A336">
            <v>36400</v>
          </cell>
          <cell r="B336">
            <v>0.12</v>
          </cell>
          <cell r="C336">
            <v>0.12</v>
          </cell>
          <cell r="D336">
            <v>0.16500000000000001</v>
          </cell>
        </row>
        <row r="337">
          <cell r="A337">
            <v>36401</v>
          </cell>
          <cell r="B337">
            <v>0.12</v>
          </cell>
          <cell r="C337">
            <v>0.12</v>
          </cell>
          <cell r="D337">
            <v>0.16500000000000001</v>
          </cell>
        </row>
        <row r="338">
          <cell r="A338">
            <v>36402</v>
          </cell>
          <cell r="B338">
            <v>0.12</v>
          </cell>
          <cell r="C338">
            <v>0.12</v>
          </cell>
          <cell r="D338">
            <v>0.16500000000000001</v>
          </cell>
        </row>
        <row r="339">
          <cell r="A339">
            <v>36403</v>
          </cell>
          <cell r="B339">
            <v>0.12</v>
          </cell>
          <cell r="C339">
            <v>0.12</v>
          </cell>
          <cell r="D339">
            <v>0.16500000000000001</v>
          </cell>
        </row>
        <row r="340">
          <cell r="A340">
            <v>36404</v>
          </cell>
          <cell r="B340">
            <v>0.12</v>
          </cell>
          <cell r="C340">
            <v>0.12</v>
          </cell>
          <cell r="D340">
            <v>0.16500000000000001</v>
          </cell>
        </row>
        <row r="341">
          <cell r="A341">
            <v>36405</v>
          </cell>
          <cell r="B341">
            <v>0.11749999999999999</v>
          </cell>
          <cell r="C341">
            <v>0.11749999999999999</v>
          </cell>
          <cell r="D341">
            <v>0.16500000000000001</v>
          </cell>
        </row>
        <row r="342">
          <cell r="A342">
            <v>36406</v>
          </cell>
          <cell r="B342">
            <v>0.11749999999999999</v>
          </cell>
          <cell r="C342">
            <v>0.11749999999999999</v>
          </cell>
          <cell r="D342">
            <v>0.16500000000000001</v>
          </cell>
        </row>
        <row r="343">
          <cell r="A343">
            <v>36407</v>
          </cell>
          <cell r="B343">
            <v>0.11749999999999999</v>
          </cell>
          <cell r="C343">
            <v>0.11749999999999999</v>
          </cell>
          <cell r="D343">
            <v>0.16500000000000001</v>
          </cell>
        </row>
        <row r="344">
          <cell r="A344">
            <v>36408</v>
          </cell>
          <cell r="B344">
            <v>0.11749999999999999</v>
          </cell>
          <cell r="C344">
            <v>0.11749999999999999</v>
          </cell>
          <cell r="D344">
            <v>0.16500000000000001</v>
          </cell>
        </row>
        <row r="345">
          <cell r="A345">
            <v>36409</v>
          </cell>
          <cell r="B345">
            <v>0.11749999999999999</v>
          </cell>
          <cell r="C345">
            <v>0.11749999999999999</v>
          </cell>
          <cell r="D345">
            <v>0.16500000000000001</v>
          </cell>
        </row>
        <row r="346">
          <cell r="A346">
            <v>36410</v>
          </cell>
          <cell r="B346">
            <v>0.11749999999999999</v>
          </cell>
          <cell r="C346">
            <v>0.11749999999999999</v>
          </cell>
          <cell r="D346">
            <v>0.16500000000000001</v>
          </cell>
        </row>
        <row r="347">
          <cell r="A347">
            <v>36411</v>
          </cell>
          <cell r="B347">
            <v>0.11749999999999999</v>
          </cell>
          <cell r="C347">
            <v>0.11749999999999999</v>
          </cell>
          <cell r="D347">
            <v>0.16500000000000001</v>
          </cell>
        </row>
        <row r="348">
          <cell r="A348">
            <v>36412</v>
          </cell>
          <cell r="B348">
            <v>0.115</v>
          </cell>
          <cell r="C348">
            <v>0.115</v>
          </cell>
          <cell r="D348">
            <v>0.16500000000000001</v>
          </cell>
        </row>
        <row r="349">
          <cell r="A349">
            <v>36413</v>
          </cell>
          <cell r="B349">
            <v>0.115</v>
          </cell>
          <cell r="C349">
            <v>0.115</v>
          </cell>
          <cell r="D349">
            <v>0.16500000000000001</v>
          </cell>
        </row>
        <row r="350">
          <cell r="A350">
            <v>36414</v>
          </cell>
          <cell r="B350">
            <v>0.115</v>
          </cell>
          <cell r="C350">
            <v>0.115</v>
          </cell>
          <cell r="D350">
            <v>0.16500000000000001</v>
          </cell>
        </row>
        <row r="351">
          <cell r="A351">
            <v>36415</v>
          </cell>
          <cell r="B351">
            <v>0.115</v>
          </cell>
          <cell r="C351">
            <v>0.115</v>
          </cell>
          <cell r="D351">
            <v>0.16500000000000001</v>
          </cell>
        </row>
        <row r="352">
          <cell r="A352">
            <v>36416</v>
          </cell>
          <cell r="B352">
            <v>0.115</v>
          </cell>
          <cell r="C352">
            <v>0.115</v>
          </cell>
          <cell r="D352">
            <v>0.16500000000000001</v>
          </cell>
        </row>
        <row r="353">
          <cell r="A353">
            <v>36417</v>
          </cell>
          <cell r="B353">
            <v>0.115</v>
          </cell>
          <cell r="C353">
            <v>0.115</v>
          </cell>
          <cell r="D353">
            <v>0.16500000000000001</v>
          </cell>
        </row>
        <row r="354">
          <cell r="A354">
            <v>36418</v>
          </cell>
          <cell r="B354">
            <v>0.115</v>
          </cell>
          <cell r="C354">
            <v>0.115</v>
          </cell>
          <cell r="D354">
            <v>0.16500000000000001</v>
          </cell>
        </row>
        <row r="355">
          <cell r="A355">
            <v>36419</v>
          </cell>
          <cell r="B355">
            <v>0.115</v>
          </cell>
          <cell r="C355">
            <v>0.115</v>
          </cell>
          <cell r="D355">
            <v>0.16500000000000001</v>
          </cell>
        </row>
        <row r="356">
          <cell r="A356">
            <v>36420</v>
          </cell>
          <cell r="B356">
            <v>0.115</v>
          </cell>
          <cell r="C356">
            <v>0.115</v>
          </cell>
          <cell r="D356">
            <v>0.16500000000000001</v>
          </cell>
        </row>
        <row r="357">
          <cell r="A357">
            <v>36421</v>
          </cell>
          <cell r="B357">
            <v>0.115</v>
          </cell>
          <cell r="C357">
            <v>0.115</v>
          </cell>
          <cell r="D357">
            <v>0.16500000000000001</v>
          </cell>
        </row>
        <row r="358">
          <cell r="A358">
            <v>36422</v>
          </cell>
          <cell r="B358">
            <v>0.115</v>
          </cell>
          <cell r="C358">
            <v>0.115</v>
          </cell>
          <cell r="D358">
            <v>0.16500000000000001</v>
          </cell>
        </row>
        <row r="359">
          <cell r="A359">
            <v>36423</v>
          </cell>
          <cell r="B359">
            <v>0.115</v>
          </cell>
          <cell r="C359">
            <v>0.115</v>
          </cell>
          <cell r="D359">
            <v>0.16500000000000001</v>
          </cell>
        </row>
        <row r="360">
          <cell r="A360">
            <v>36424</v>
          </cell>
          <cell r="B360">
            <v>0.1125</v>
          </cell>
          <cell r="C360">
            <v>0.1125</v>
          </cell>
          <cell r="D360">
            <v>0.16500000000000001</v>
          </cell>
        </row>
        <row r="361">
          <cell r="A361">
            <v>36425</v>
          </cell>
          <cell r="B361">
            <v>0.1125</v>
          </cell>
          <cell r="C361">
            <v>0.1125</v>
          </cell>
          <cell r="D361">
            <v>0.16500000000000001</v>
          </cell>
        </row>
        <row r="362">
          <cell r="A362">
            <v>36426</v>
          </cell>
          <cell r="B362">
            <v>0.1125</v>
          </cell>
          <cell r="C362">
            <v>0.1125</v>
          </cell>
          <cell r="D362">
            <v>0.155</v>
          </cell>
        </row>
        <row r="363">
          <cell r="A363">
            <v>36427</v>
          </cell>
          <cell r="B363">
            <v>0.1125</v>
          </cell>
          <cell r="C363">
            <v>0.1125</v>
          </cell>
          <cell r="D363">
            <v>0.155</v>
          </cell>
        </row>
        <row r="364">
          <cell r="A364">
            <v>36428</v>
          </cell>
          <cell r="B364">
            <v>0.1125</v>
          </cell>
          <cell r="C364">
            <v>0.1125</v>
          </cell>
          <cell r="D364">
            <v>0.155</v>
          </cell>
        </row>
        <row r="365">
          <cell r="A365">
            <v>36429</v>
          </cell>
          <cell r="B365">
            <v>0.1125</v>
          </cell>
          <cell r="C365">
            <v>0.1125</v>
          </cell>
          <cell r="D365">
            <v>0.155</v>
          </cell>
        </row>
        <row r="366">
          <cell r="A366">
            <v>36430</v>
          </cell>
          <cell r="B366">
            <v>0.1125</v>
          </cell>
          <cell r="C366">
            <v>0.1125</v>
          </cell>
          <cell r="D366">
            <v>0.155</v>
          </cell>
        </row>
        <row r="367">
          <cell r="A367">
            <v>36431</v>
          </cell>
          <cell r="B367">
            <v>0.1125</v>
          </cell>
          <cell r="C367">
            <v>0.1125</v>
          </cell>
          <cell r="D367">
            <v>0.155</v>
          </cell>
        </row>
        <row r="368">
          <cell r="A368">
            <v>36432</v>
          </cell>
          <cell r="B368">
            <v>0.1125</v>
          </cell>
          <cell r="C368">
            <v>0.1125</v>
          </cell>
          <cell r="D368">
            <v>0.155</v>
          </cell>
        </row>
        <row r="369">
          <cell r="A369">
            <v>36433</v>
          </cell>
          <cell r="B369">
            <v>0.1125</v>
          </cell>
          <cell r="C369">
            <v>0.1125</v>
          </cell>
          <cell r="D369">
            <v>0.155</v>
          </cell>
        </row>
        <row r="370">
          <cell r="A370">
            <v>36434</v>
          </cell>
          <cell r="B370">
            <v>0.1125</v>
          </cell>
          <cell r="C370">
            <v>0.1125</v>
          </cell>
          <cell r="D370">
            <v>0.155</v>
          </cell>
        </row>
        <row r="371">
          <cell r="A371">
            <v>36435</v>
          </cell>
          <cell r="B371">
            <v>0.1125</v>
          </cell>
          <cell r="C371">
            <v>0.1125</v>
          </cell>
          <cell r="D371">
            <v>0.155</v>
          </cell>
        </row>
        <row r="372">
          <cell r="A372">
            <v>36436</v>
          </cell>
          <cell r="B372">
            <v>0.1125</v>
          </cell>
          <cell r="C372">
            <v>0.1125</v>
          </cell>
          <cell r="D372">
            <v>0.155</v>
          </cell>
        </row>
        <row r="373">
          <cell r="A373">
            <v>36437</v>
          </cell>
          <cell r="B373">
            <v>0.1075</v>
          </cell>
          <cell r="C373">
            <v>0.1075</v>
          </cell>
          <cell r="D373">
            <v>0.155</v>
          </cell>
        </row>
        <row r="374">
          <cell r="A374">
            <v>36438</v>
          </cell>
          <cell r="B374">
            <v>0.1075</v>
          </cell>
          <cell r="C374">
            <v>0.1075</v>
          </cell>
          <cell r="D374">
            <v>0.155</v>
          </cell>
        </row>
        <row r="375">
          <cell r="A375">
            <v>36439</v>
          </cell>
          <cell r="B375">
            <v>0.1075</v>
          </cell>
          <cell r="C375">
            <v>0.1075</v>
          </cell>
          <cell r="D375">
            <v>0.155</v>
          </cell>
        </row>
        <row r="376">
          <cell r="A376">
            <v>36440</v>
          </cell>
          <cell r="B376">
            <v>0.1075</v>
          </cell>
          <cell r="C376">
            <v>0.1075</v>
          </cell>
          <cell r="D376">
            <v>0.155</v>
          </cell>
        </row>
        <row r="377">
          <cell r="A377">
            <v>36441</v>
          </cell>
          <cell r="B377">
            <v>0.1075</v>
          </cell>
          <cell r="C377">
            <v>0.1075</v>
          </cell>
          <cell r="D377">
            <v>0.155</v>
          </cell>
        </row>
        <row r="378">
          <cell r="A378">
            <v>36442</v>
          </cell>
          <cell r="B378">
            <v>0.1075</v>
          </cell>
          <cell r="C378">
            <v>0.1075</v>
          </cell>
          <cell r="D378">
            <v>0.155</v>
          </cell>
        </row>
        <row r="379">
          <cell r="A379">
            <v>36443</v>
          </cell>
          <cell r="B379">
            <v>0.1075</v>
          </cell>
          <cell r="C379">
            <v>0.1075</v>
          </cell>
          <cell r="D379">
            <v>0.155</v>
          </cell>
        </row>
        <row r="380">
          <cell r="A380">
            <v>36444</v>
          </cell>
          <cell r="B380">
            <v>0.1075</v>
          </cell>
          <cell r="C380">
            <v>0.1075</v>
          </cell>
          <cell r="D380">
            <v>0.155</v>
          </cell>
        </row>
        <row r="381">
          <cell r="A381">
            <v>36445</v>
          </cell>
          <cell r="B381">
            <v>0.1075</v>
          </cell>
          <cell r="C381">
            <v>0.1075</v>
          </cell>
          <cell r="D381">
            <v>0.155</v>
          </cell>
        </row>
        <row r="382">
          <cell r="A382">
            <v>36446</v>
          </cell>
          <cell r="B382">
            <v>0.1075</v>
          </cell>
          <cell r="C382">
            <v>0.1075</v>
          </cell>
          <cell r="D382">
            <v>0.155</v>
          </cell>
        </row>
        <row r="383">
          <cell r="A383">
            <v>36447</v>
          </cell>
          <cell r="B383">
            <v>0.1075</v>
          </cell>
          <cell r="C383">
            <v>0.1075</v>
          </cell>
          <cell r="D383">
            <v>0.155</v>
          </cell>
        </row>
        <row r="384">
          <cell r="A384">
            <v>36448</v>
          </cell>
          <cell r="B384">
            <v>0.1075</v>
          </cell>
          <cell r="C384">
            <v>0.1075</v>
          </cell>
          <cell r="D384">
            <v>0.155</v>
          </cell>
        </row>
        <row r="385">
          <cell r="A385">
            <v>36449</v>
          </cell>
          <cell r="B385">
            <v>0.1075</v>
          </cell>
          <cell r="C385">
            <v>0.1075</v>
          </cell>
          <cell r="D385">
            <v>0.155</v>
          </cell>
        </row>
        <row r="386">
          <cell r="A386">
            <v>36450</v>
          </cell>
          <cell r="B386">
            <v>0.1075</v>
          </cell>
          <cell r="C386">
            <v>0.1075</v>
          </cell>
          <cell r="D386">
            <v>0.155</v>
          </cell>
        </row>
        <row r="387">
          <cell r="A387">
            <v>36451</v>
          </cell>
          <cell r="B387">
            <v>0.1075</v>
          </cell>
          <cell r="C387">
            <v>0.1075</v>
          </cell>
          <cell r="D387">
            <v>0.155</v>
          </cell>
        </row>
        <row r="388">
          <cell r="A388">
            <v>36452</v>
          </cell>
          <cell r="B388">
            <v>0.1075</v>
          </cell>
          <cell r="C388">
            <v>0.1075</v>
          </cell>
          <cell r="D388">
            <v>0.155</v>
          </cell>
        </row>
        <row r="389">
          <cell r="A389">
            <v>36453</v>
          </cell>
          <cell r="B389">
            <v>0.1075</v>
          </cell>
          <cell r="C389">
            <v>0.1075</v>
          </cell>
          <cell r="D389">
            <v>0.155</v>
          </cell>
        </row>
        <row r="390">
          <cell r="A390">
            <v>36454</v>
          </cell>
          <cell r="B390">
            <v>0.1075</v>
          </cell>
          <cell r="C390">
            <v>0.1075</v>
          </cell>
          <cell r="D390">
            <v>0.155</v>
          </cell>
        </row>
        <row r="391">
          <cell r="A391">
            <v>36455</v>
          </cell>
          <cell r="B391">
            <v>0.1075</v>
          </cell>
          <cell r="C391">
            <v>0.1075</v>
          </cell>
          <cell r="D391">
            <v>0.155</v>
          </cell>
        </row>
        <row r="392">
          <cell r="A392">
            <v>36456</v>
          </cell>
          <cell r="B392">
            <v>0.1075</v>
          </cell>
          <cell r="C392">
            <v>0.1075</v>
          </cell>
          <cell r="D392">
            <v>0.155</v>
          </cell>
        </row>
        <row r="393">
          <cell r="A393">
            <v>36457</v>
          </cell>
          <cell r="B393">
            <v>0.1075</v>
          </cell>
          <cell r="C393">
            <v>0.1075</v>
          </cell>
          <cell r="D393">
            <v>0.155</v>
          </cell>
        </row>
        <row r="394">
          <cell r="A394">
            <v>36458</v>
          </cell>
          <cell r="B394">
            <v>0.1075</v>
          </cell>
          <cell r="C394">
            <v>0.1075</v>
          </cell>
          <cell r="D394">
            <v>0.155</v>
          </cell>
        </row>
        <row r="395">
          <cell r="A395">
            <v>36459</v>
          </cell>
          <cell r="B395">
            <v>0.1075</v>
          </cell>
          <cell r="C395">
            <v>0.1075</v>
          </cell>
          <cell r="D395">
            <v>0.155</v>
          </cell>
        </row>
        <row r="396">
          <cell r="A396">
            <v>36460</v>
          </cell>
          <cell r="B396">
            <v>0.1075</v>
          </cell>
          <cell r="C396">
            <v>0.1075</v>
          </cell>
          <cell r="D396">
            <v>0.155</v>
          </cell>
        </row>
        <row r="397">
          <cell r="A397">
            <v>36461</v>
          </cell>
          <cell r="B397">
            <v>0.1075</v>
          </cell>
          <cell r="C397">
            <v>0.1075</v>
          </cell>
          <cell r="D397">
            <v>0.155</v>
          </cell>
        </row>
        <row r="398">
          <cell r="A398">
            <v>36462</v>
          </cell>
          <cell r="B398">
            <v>0.1075</v>
          </cell>
          <cell r="C398">
            <v>0.1075</v>
          </cell>
          <cell r="D398">
            <v>0.155</v>
          </cell>
        </row>
        <row r="399">
          <cell r="A399">
            <v>36463</v>
          </cell>
          <cell r="B399">
            <v>0.1075</v>
          </cell>
          <cell r="C399">
            <v>0.1075</v>
          </cell>
          <cell r="D399">
            <v>0.155</v>
          </cell>
        </row>
        <row r="400">
          <cell r="A400">
            <v>36464</v>
          </cell>
          <cell r="B400">
            <v>0.1075</v>
          </cell>
          <cell r="C400">
            <v>0.1075</v>
          </cell>
          <cell r="D400">
            <v>0.155</v>
          </cell>
        </row>
        <row r="401">
          <cell r="A401">
            <v>36465</v>
          </cell>
          <cell r="B401">
            <v>0.1075</v>
          </cell>
          <cell r="C401">
            <v>0.1075</v>
          </cell>
          <cell r="D401">
            <v>0.155</v>
          </cell>
        </row>
        <row r="402">
          <cell r="A402">
            <v>36466</v>
          </cell>
          <cell r="B402">
            <v>0.1075</v>
          </cell>
          <cell r="C402">
            <v>0.1075</v>
          </cell>
          <cell r="D402">
            <v>0.155</v>
          </cell>
        </row>
        <row r="403">
          <cell r="A403">
            <v>36467</v>
          </cell>
          <cell r="B403">
            <v>0.1075</v>
          </cell>
          <cell r="C403">
            <v>0.1075</v>
          </cell>
          <cell r="D403">
            <v>0.155</v>
          </cell>
        </row>
        <row r="404">
          <cell r="A404">
            <v>36468</v>
          </cell>
          <cell r="B404">
            <v>0.1075</v>
          </cell>
          <cell r="C404">
            <v>0.1075</v>
          </cell>
          <cell r="D404">
            <v>0.155</v>
          </cell>
        </row>
        <row r="405">
          <cell r="A405">
            <v>36469</v>
          </cell>
          <cell r="B405">
            <v>0.1075</v>
          </cell>
          <cell r="C405">
            <v>0.1075</v>
          </cell>
          <cell r="D405">
            <v>0.155</v>
          </cell>
        </row>
        <row r="406">
          <cell r="A406">
            <v>36470</v>
          </cell>
          <cell r="B406">
            <v>0.1075</v>
          </cell>
          <cell r="C406">
            <v>0.1075</v>
          </cell>
          <cell r="D406">
            <v>0.155</v>
          </cell>
        </row>
        <row r="407">
          <cell r="A407">
            <v>36471</v>
          </cell>
          <cell r="B407">
            <v>0.1075</v>
          </cell>
          <cell r="C407">
            <v>0.1075</v>
          </cell>
          <cell r="D407">
            <v>0.155</v>
          </cell>
        </row>
        <row r="408">
          <cell r="A408">
            <v>36472</v>
          </cell>
          <cell r="B408">
            <v>0.1075</v>
          </cell>
          <cell r="C408">
            <v>0.1075</v>
          </cell>
          <cell r="D408">
            <v>0.155</v>
          </cell>
        </row>
        <row r="409">
          <cell r="A409">
            <v>36473</v>
          </cell>
          <cell r="B409">
            <v>0.1075</v>
          </cell>
          <cell r="C409">
            <v>0.1075</v>
          </cell>
          <cell r="D409">
            <v>0.155</v>
          </cell>
        </row>
        <row r="410">
          <cell r="A410">
            <v>36474</v>
          </cell>
          <cell r="B410">
            <v>0.1075</v>
          </cell>
          <cell r="C410">
            <v>0.1075</v>
          </cell>
          <cell r="D410">
            <v>0.155</v>
          </cell>
        </row>
        <row r="411">
          <cell r="A411">
            <v>36475</v>
          </cell>
          <cell r="B411">
            <v>0.1075</v>
          </cell>
          <cell r="C411">
            <v>0.1075</v>
          </cell>
          <cell r="D411">
            <v>0.155</v>
          </cell>
        </row>
        <row r="412">
          <cell r="A412">
            <v>36476</v>
          </cell>
          <cell r="B412">
            <v>0.1075</v>
          </cell>
          <cell r="C412">
            <v>0.1075</v>
          </cell>
          <cell r="D412">
            <v>0.155</v>
          </cell>
        </row>
        <row r="413">
          <cell r="A413">
            <v>36477</v>
          </cell>
          <cell r="B413">
            <v>0.1075</v>
          </cell>
          <cell r="C413">
            <v>0.1075</v>
          </cell>
          <cell r="D413">
            <v>0.155</v>
          </cell>
        </row>
        <row r="414">
          <cell r="A414">
            <v>36478</v>
          </cell>
          <cell r="B414">
            <v>0.1075</v>
          </cell>
          <cell r="C414">
            <v>0.1075</v>
          </cell>
          <cell r="D414">
            <v>0.155</v>
          </cell>
        </row>
        <row r="415">
          <cell r="A415">
            <v>36479</v>
          </cell>
          <cell r="B415">
            <v>0.1075</v>
          </cell>
          <cell r="C415">
            <v>0.1075</v>
          </cell>
          <cell r="D415">
            <v>0.155</v>
          </cell>
        </row>
        <row r="416">
          <cell r="A416">
            <v>36480</v>
          </cell>
          <cell r="B416">
            <v>0.1075</v>
          </cell>
          <cell r="C416">
            <v>0.1075</v>
          </cell>
          <cell r="D416">
            <v>0.155</v>
          </cell>
        </row>
        <row r="417">
          <cell r="A417">
            <v>36481</v>
          </cell>
          <cell r="B417">
            <v>0.1075</v>
          </cell>
          <cell r="C417">
            <v>0.1075</v>
          </cell>
          <cell r="D417">
            <v>0.155</v>
          </cell>
        </row>
        <row r="418">
          <cell r="A418">
            <v>36482</v>
          </cell>
          <cell r="B418">
            <v>0.1075</v>
          </cell>
          <cell r="C418">
            <v>0.1075</v>
          </cell>
          <cell r="D418">
            <v>0.155</v>
          </cell>
        </row>
        <row r="419">
          <cell r="A419">
            <v>36483</v>
          </cell>
          <cell r="B419">
            <v>0.1075</v>
          </cell>
          <cell r="C419">
            <v>0.1075</v>
          </cell>
          <cell r="D419">
            <v>0.155</v>
          </cell>
        </row>
        <row r="420">
          <cell r="A420">
            <v>36484</v>
          </cell>
          <cell r="B420">
            <v>0.1075</v>
          </cell>
          <cell r="C420">
            <v>0.1075</v>
          </cell>
          <cell r="D420">
            <v>0.155</v>
          </cell>
        </row>
        <row r="421">
          <cell r="A421">
            <v>36485</v>
          </cell>
          <cell r="B421">
            <v>0.1075</v>
          </cell>
          <cell r="C421">
            <v>0.1075</v>
          </cell>
          <cell r="D421">
            <v>0.155</v>
          </cell>
        </row>
        <row r="422">
          <cell r="A422">
            <v>36486</v>
          </cell>
          <cell r="B422">
            <v>0.1075</v>
          </cell>
          <cell r="C422">
            <v>0.1075</v>
          </cell>
          <cell r="D422">
            <v>0.155</v>
          </cell>
        </row>
        <row r="423">
          <cell r="A423">
            <v>36487</v>
          </cell>
          <cell r="B423">
            <v>0.1075</v>
          </cell>
          <cell r="C423">
            <v>0.1075</v>
          </cell>
          <cell r="D423">
            <v>0.155</v>
          </cell>
        </row>
        <row r="424">
          <cell r="A424">
            <v>36488</v>
          </cell>
          <cell r="B424">
            <v>0.1075</v>
          </cell>
          <cell r="C424">
            <v>0.1075</v>
          </cell>
          <cell r="D424">
            <v>0.155</v>
          </cell>
        </row>
        <row r="425">
          <cell r="A425">
            <v>36489</v>
          </cell>
          <cell r="B425">
            <v>0.1075</v>
          </cell>
          <cell r="C425">
            <v>0.1075</v>
          </cell>
          <cell r="D425">
            <v>0.155</v>
          </cell>
        </row>
        <row r="426">
          <cell r="A426">
            <v>36490</v>
          </cell>
          <cell r="B426">
            <v>0.1075</v>
          </cell>
          <cell r="C426">
            <v>0.1075</v>
          </cell>
          <cell r="D426">
            <v>0.155</v>
          </cell>
        </row>
        <row r="427">
          <cell r="A427">
            <v>36491</v>
          </cell>
          <cell r="B427">
            <v>0.1075</v>
          </cell>
          <cell r="C427">
            <v>0.1075</v>
          </cell>
          <cell r="D427">
            <v>0.155</v>
          </cell>
        </row>
        <row r="428">
          <cell r="A428">
            <v>36492</v>
          </cell>
          <cell r="B428">
            <v>0.1075</v>
          </cell>
          <cell r="C428">
            <v>0.1075</v>
          </cell>
          <cell r="D428">
            <v>0.155</v>
          </cell>
        </row>
        <row r="429">
          <cell r="A429">
            <v>36493</v>
          </cell>
          <cell r="B429">
            <v>0.1075</v>
          </cell>
          <cell r="C429">
            <v>0.1075</v>
          </cell>
          <cell r="D429">
            <v>0.155</v>
          </cell>
        </row>
        <row r="430">
          <cell r="A430">
            <v>36494</v>
          </cell>
          <cell r="B430">
            <v>0.1075</v>
          </cell>
          <cell r="C430">
            <v>0.1075</v>
          </cell>
          <cell r="D430">
            <v>0.155</v>
          </cell>
        </row>
        <row r="431">
          <cell r="A431">
            <v>36495</v>
          </cell>
          <cell r="B431">
            <v>0.1075</v>
          </cell>
          <cell r="C431">
            <v>0.1075</v>
          </cell>
          <cell r="D431">
            <v>0.155</v>
          </cell>
        </row>
        <row r="432">
          <cell r="A432">
            <v>36496</v>
          </cell>
          <cell r="B432">
            <v>0.1075</v>
          </cell>
          <cell r="C432">
            <v>0.1075</v>
          </cell>
          <cell r="D432">
            <v>0.155</v>
          </cell>
        </row>
        <row r="433">
          <cell r="A433">
            <v>36497</v>
          </cell>
          <cell r="B433">
            <v>0.1075</v>
          </cell>
          <cell r="C433">
            <v>0.1075</v>
          </cell>
          <cell r="D433">
            <v>0.155</v>
          </cell>
        </row>
        <row r="434">
          <cell r="A434">
            <v>36498</v>
          </cell>
          <cell r="B434">
            <v>0.1075</v>
          </cell>
          <cell r="C434">
            <v>0.1075</v>
          </cell>
          <cell r="D434">
            <v>0.155</v>
          </cell>
        </row>
        <row r="435">
          <cell r="A435">
            <v>36499</v>
          </cell>
          <cell r="B435">
            <v>0.1075</v>
          </cell>
          <cell r="C435">
            <v>0.1075</v>
          </cell>
          <cell r="D435">
            <v>0.155</v>
          </cell>
        </row>
        <row r="436">
          <cell r="A436">
            <v>36500</v>
          </cell>
          <cell r="B436">
            <v>0.1075</v>
          </cell>
          <cell r="C436">
            <v>0.1075</v>
          </cell>
          <cell r="D436">
            <v>0.155</v>
          </cell>
        </row>
        <row r="437">
          <cell r="A437">
            <v>36501</v>
          </cell>
          <cell r="B437">
            <v>0.1075</v>
          </cell>
          <cell r="C437">
            <v>0.1075</v>
          </cell>
          <cell r="D437">
            <v>0.155</v>
          </cell>
        </row>
        <row r="438">
          <cell r="A438">
            <v>36502</v>
          </cell>
          <cell r="B438">
            <v>0.1075</v>
          </cell>
          <cell r="C438">
            <v>0.1075</v>
          </cell>
          <cell r="D438">
            <v>0.155</v>
          </cell>
        </row>
        <row r="439">
          <cell r="A439">
            <v>36503</v>
          </cell>
          <cell r="B439">
            <v>0.1075</v>
          </cell>
          <cell r="C439">
            <v>0.1075</v>
          </cell>
          <cell r="D439">
            <v>0.155</v>
          </cell>
        </row>
        <row r="440">
          <cell r="A440">
            <v>36504</v>
          </cell>
          <cell r="B440">
            <v>0.1075</v>
          </cell>
          <cell r="C440">
            <v>0.1075</v>
          </cell>
          <cell r="D440">
            <v>0.155</v>
          </cell>
        </row>
        <row r="441">
          <cell r="A441">
            <v>36505</v>
          </cell>
          <cell r="B441">
            <v>0.1075</v>
          </cell>
          <cell r="C441">
            <v>0.1075</v>
          </cell>
          <cell r="D441">
            <v>0.155</v>
          </cell>
        </row>
        <row r="442">
          <cell r="A442">
            <v>36506</v>
          </cell>
          <cell r="B442">
            <v>0.1075</v>
          </cell>
          <cell r="C442">
            <v>0.1075</v>
          </cell>
          <cell r="D442">
            <v>0.155</v>
          </cell>
        </row>
        <row r="443">
          <cell r="A443">
            <v>36507</v>
          </cell>
          <cell r="B443">
            <v>0.1075</v>
          </cell>
          <cell r="C443">
            <v>0.1075</v>
          </cell>
          <cell r="D443">
            <v>0.155</v>
          </cell>
        </row>
        <row r="444">
          <cell r="A444">
            <v>36508</v>
          </cell>
          <cell r="B444">
            <v>0.1075</v>
          </cell>
          <cell r="C444">
            <v>0.1075</v>
          </cell>
          <cell r="D444">
            <v>0.155</v>
          </cell>
        </row>
        <row r="445">
          <cell r="A445">
            <v>36509</v>
          </cell>
          <cell r="B445">
            <v>0.1075</v>
          </cell>
          <cell r="C445">
            <v>0.1075</v>
          </cell>
          <cell r="D445">
            <v>0.155</v>
          </cell>
        </row>
        <row r="446">
          <cell r="A446">
            <v>36510</v>
          </cell>
          <cell r="B446">
            <v>0.1075</v>
          </cell>
          <cell r="C446">
            <v>0.1075</v>
          </cell>
          <cell r="D446">
            <v>0.155</v>
          </cell>
        </row>
        <row r="447">
          <cell r="A447">
            <v>36511</v>
          </cell>
          <cell r="B447">
            <v>0.1075</v>
          </cell>
          <cell r="C447">
            <v>0.1075</v>
          </cell>
          <cell r="D447">
            <v>0.155</v>
          </cell>
        </row>
        <row r="448">
          <cell r="A448">
            <v>36512</v>
          </cell>
          <cell r="B448">
            <v>0.1075</v>
          </cell>
          <cell r="C448">
            <v>0.1075</v>
          </cell>
          <cell r="D448">
            <v>0.155</v>
          </cell>
        </row>
        <row r="449">
          <cell r="A449">
            <v>36513</v>
          </cell>
          <cell r="B449">
            <v>0.1075</v>
          </cell>
          <cell r="C449">
            <v>0.1075</v>
          </cell>
          <cell r="D449">
            <v>0.155</v>
          </cell>
        </row>
        <row r="450">
          <cell r="A450">
            <v>36514</v>
          </cell>
          <cell r="B450">
            <v>0.1075</v>
          </cell>
          <cell r="C450">
            <v>0.1075</v>
          </cell>
          <cell r="D450">
            <v>0.155</v>
          </cell>
        </row>
        <row r="451">
          <cell r="A451">
            <v>36515</v>
          </cell>
          <cell r="B451">
            <v>0.1075</v>
          </cell>
          <cell r="C451">
            <v>0.1075</v>
          </cell>
          <cell r="D451">
            <v>0.155</v>
          </cell>
        </row>
        <row r="452">
          <cell r="A452">
            <v>36516</v>
          </cell>
          <cell r="B452">
            <v>0.1075</v>
          </cell>
          <cell r="C452">
            <v>0.1075</v>
          </cell>
          <cell r="D452">
            <v>0.155</v>
          </cell>
        </row>
        <row r="453">
          <cell r="A453">
            <v>36517</v>
          </cell>
          <cell r="B453">
            <v>0.1075</v>
          </cell>
          <cell r="C453">
            <v>0.1075</v>
          </cell>
          <cell r="D453">
            <v>0.155</v>
          </cell>
        </row>
        <row r="454">
          <cell r="A454">
            <v>36518</v>
          </cell>
          <cell r="B454">
            <v>0.1075</v>
          </cell>
          <cell r="C454">
            <v>0.1075</v>
          </cell>
          <cell r="D454">
            <v>0.155</v>
          </cell>
        </row>
        <row r="455">
          <cell r="A455">
            <v>36519</v>
          </cell>
          <cell r="B455">
            <v>0.1075</v>
          </cell>
          <cell r="C455">
            <v>0.1075</v>
          </cell>
          <cell r="D455">
            <v>0.155</v>
          </cell>
        </row>
        <row r="456">
          <cell r="A456">
            <v>36520</v>
          </cell>
          <cell r="B456">
            <v>0.1075</v>
          </cell>
          <cell r="C456">
            <v>0.1075</v>
          </cell>
          <cell r="D456">
            <v>0.155</v>
          </cell>
        </row>
        <row r="457">
          <cell r="A457">
            <v>36521</v>
          </cell>
          <cell r="B457">
            <v>0.1075</v>
          </cell>
          <cell r="C457">
            <v>0.1075</v>
          </cell>
          <cell r="D457">
            <v>0.155</v>
          </cell>
        </row>
        <row r="458">
          <cell r="A458">
            <v>36522</v>
          </cell>
          <cell r="B458">
            <v>0.1075</v>
          </cell>
          <cell r="C458">
            <v>0.1075</v>
          </cell>
          <cell r="D458">
            <v>0.155</v>
          </cell>
        </row>
        <row r="459">
          <cell r="A459">
            <v>36523</v>
          </cell>
          <cell r="B459">
            <v>0.1075</v>
          </cell>
          <cell r="C459">
            <v>0.1075</v>
          </cell>
          <cell r="D459">
            <v>0.155</v>
          </cell>
        </row>
        <row r="460">
          <cell r="A460">
            <v>36524</v>
          </cell>
          <cell r="B460">
            <v>0.1075</v>
          </cell>
          <cell r="C460">
            <v>0.1075</v>
          </cell>
          <cell r="D460">
            <v>0.155</v>
          </cell>
        </row>
        <row r="461">
          <cell r="A461">
            <v>36525</v>
          </cell>
          <cell r="B461">
            <v>0.1075</v>
          </cell>
          <cell r="C461">
            <v>0.1075</v>
          </cell>
          <cell r="D461">
            <v>0.155</v>
          </cell>
        </row>
        <row r="462">
          <cell r="A462">
            <v>36526</v>
          </cell>
          <cell r="B462">
            <v>0.1075</v>
          </cell>
          <cell r="C462">
            <v>0.1075</v>
          </cell>
          <cell r="D462">
            <v>0.155</v>
          </cell>
        </row>
        <row r="463">
          <cell r="A463">
            <v>36527</v>
          </cell>
          <cell r="B463">
            <v>0.1075</v>
          </cell>
          <cell r="C463">
            <v>0.1075</v>
          </cell>
          <cell r="D463">
            <v>0.155</v>
          </cell>
        </row>
        <row r="464">
          <cell r="A464">
            <v>36528</v>
          </cell>
          <cell r="B464">
            <v>0.1075</v>
          </cell>
          <cell r="C464">
            <v>0.1075</v>
          </cell>
          <cell r="D464">
            <v>0.155</v>
          </cell>
        </row>
        <row r="465">
          <cell r="A465">
            <v>36529</v>
          </cell>
          <cell r="B465">
            <v>0.1075</v>
          </cell>
          <cell r="C465">
            <v>0.1075</v>
          </cell>
          <cell r="D465">
            <v>0.155</v>
          </cell>
        </row>
        <row r="466">
          <cell r="A466">
            <v>36530</v>
          </cell>
          <cell r="B466">
            <v>0.1075</v>
          </cell>
          <cell r="C466">
            <v>0.1075</v>
          </cell>
          <cell r="D466">
            <v>0.155</v>
          </cell>
        </row>
        <row r="467">
          <cell r="A467">
            <v>36531</v>
          </cell>
          <cell r="B467">
            <v>0.1075</v>
          </cell>
          <cell r="C467">
            <v>0.1075</v>
          </cell>
          <cell r="D467">
            <v>0.155</v>
          </cell>
        </row>
        <row r="468">
          <cell r="A468">
            <v>36532</v>
          </cell>
          <cell r="B468">
            <v>0.1075</v>
          </cell>
          <cell r="C468">
            <v>0.1075</v>
          </cell>
          <cell r="D468">
            <v>0.155</v>
          </cell>
        </row>
        <row r="469">
          <cell r="A469">
            <v>36533</v>
          </cell>
          <cell r="B469">
            <v>0.1075</v>
          </cell>
          <cell r="C469">
            <v>0.1075</v>
          </cell>
          <cell r="D469">
            <v>0.155</v>
          </cell>
        </row>
        <row r="470">
          <cell r="A470">
            <v>36534</v>
          </cell>
          <cell r="B470">
            <v>0.1075</v>
          </cell>
          <cell r="C470">
            <v>0.1075</v>
          </cell>
          <cell r="D470">
            <v>0.155</v>
          </cell>
        </row>
        <row r="471">
          <cell r="A471">
            <v>36535</v>
          </cell>
          <cell r="B471">
            <v>0.105</v>
          </cell>
          <cell r="C471">
            <v>0.105</v>
          </cell>
          <cell r="D471">
            <v>0.155</v>
          </cell>
        </row>
        <row r="472">
          <cell r="A472">
            <v>36536</v>
          </cell>
          <cell r="B472">
            <v>0.105</v>
          </cell>
          <cell r="C472">
            <v>0.105</v>
          </cell>
          <cell r="D472">
            <v>0.155</v>
          </cell>
        </row>
        <row r="473">
          <cell r="A473">
            <v>36537</v>
          </cell>
          <cell r="B473">
            <v>0.105</v>
          </cell>
          <cell r="C473">
            <v>0.105</v>
          </cell>
          <cell r="D473">
            <v>0.155</v>
          </cell>
        </row>
        <row r="474">
          <cell r="A474">
            <v>36538</v>
          </cell>
          <cell r="B474">
            <v>0.105</v>
          </cell>
          <cell r="C474">
            <v>0.105</v>
          </cell>
          <cell r="D474">
            <v>0.155</v>
          </cell>
        </row>
        <row r="475">
          <cell r="A475">
            <v>36539</v>
          </cell>
          <cell r="B475">
            <v>0.10249999999999999</v>
          </cell>
          <cell r="C475">
            <v>0.10249999999999999</v>
          </cell>
          <cell r="D475">
            <v>0.155</v>
          </cell>
        </row>
        <row r="476">
          <cell r="A476">
            <v>36540</v>
          </cell>
          <cell r="B476">
            <v>0.10249999999999999</v>
          </cell>
          <cell r="C476">
            <v>0.10249999999999999</v>
          </cell>
          <cell r="D476">
            <v>0.155</v>
          </cell>
        </row>
        <row r="477">
          <cell r="A477">
            <v>36541</v>
          </cell>
          <cell r="B477">
            <v>0.10249999999999999</v>
          </cell>
          <cell r="C477">
            <v>0.10249999999999999</v>
          </cell>
          <cell r="D477">
            <v>0.155</v>
          </cell>
        </row>
        <row r="478">
          <cell r="A478">
            <v>36542</v>
          </cell>
          <cell r="B478">
            <v>0.10249999999999999</v>
          </cell>
          <cell r="C478">
            <v>0.10249999999999999</v>
          </cell>
          <cell r="D478">
            <v>0.14499999999999999</v>
          </cell>
        </row>
        <row r="479">
          <cell r="A479">
            <v>36543</v>
          </cell>
          <cell r="B479">
            <v>0.10249999999999999</v>
          </cell>
          <cell r="C479">
            <v>0.10249999999999999</v>
          </cell>
          <cell r="D479">
            <v>0.14499999999999999</v>
          </cell>
        </row>
        <row r="480">
          <cell r="A480">
            <v>36544</v>
          </cell>
          <cell r="B480">
            <v>0.10249999999999999</v>
          </cell>
          <cell r="C480">
            <v>0.10249999999999999</v>
          </cell>
          <cell r="D480">
            <v>0.14499999999999999</v>
          </cell>
        </row>
        <row r="481">
          <cell r="A481">
            <v>36545</v>
          </cell>
          <cell r="B481">
            <v>0.10249999999999999</v>
          </cell>
          <cell r="C481">
            <v>0.10249999999999999</v>
          </cell>
          <cell r="D481">
            <v>0.14499999999999999</v>
          </cell>
        </row>
        <row r="482">
          <cell r="A482">
            <v>36546</v>
          </cell>
          <cell r="B482">
            <v>9.7500000000000003E-2</v>
          </cell>
          <cell r="C482">
            <v>9.7500000000000003E-2</v>
          </cell>
          <cell r="D482">
            <v>0.14499999999999999</v>
          </cell>
        </row>
        <row r="483">
          <cell r="A483">
            <v>36547</v>
          </cell>
          <cell r="B483">
            <v>9.7500000000000003E-2</v>
          </cell>
          <cell r="C483">
            <v>9.7500000000000003E-2</v>
          </cell>
          <cell r="D483">
            <v>0.14499999999999999</v>
          </cell>
        </row>
        <row r="484">
          <cell r="A484">
            <v>36548</v>
          </cell>
          <cell r="B484">
            <v>9.7500000000000003E-2</v>
          </cell>
          <cell r="C484">
            <v>9.7500000000000003E-2</v>
          </cell>
          <cell r="D484">
            <v>0.14499999999999999</v>
          </cell>
        </row>
        <row r="485">
          <cell r="A485">
            <v>36549</v>
          </cell>
          <cell r="B485">
            <v>9.7500000000000003E-2</v>
          </cell>
          <cell r="C485">
            <v>9.7500000000000003E-2</v>
          </cell>
          <cell r="D485">
            <v>0.14499999999999999</v>
          </cell>
        </row>
        <row r="486">
          <cell r="A486">
            <v>36550</v>
          </cell>
          <cell r="B486">
            <v>9.7500000000000003E-2</v>
          </cell>
          <cell r="C486">
            <v>9.7500000000000003E-2</v>
          </cell>
          <cell r="D486">
            <v>0.14499999999999999</v>
          </cell>
        </row>
        <row r="487">
          <cell r="A487">
            <v>36551</v>
          </cell>
          <cell r="B487">
            <v>9.7500000000000003E-2</v>
          </cell>
          <cell r="C487">
            <v>9.7500000000000003E-2</v>
          </cell>
          <cell r="D487">
            <v>0.14499999999999999</v>
          </cell>
        </row>
        <row r="488">
          <cell r="A488">
            <v>36552</v>
          </cell>
          <cell r="B488">
            <v>9.7500000000000003E-2</v>
          </cell>
          <cell r="C488">
            <v>9.7500000000000003E-2</v>
          </cell>
          <cell r="D488">
            <v>0.14499999999999999</v>
          </cell>
        </row>
        <row r="489">
          <cell r="A489">
            <v>36553</v>
          </cell>
          <cell r="B489">
            <v>9.7500000000000003E-2</v>
          </cell>
          <cell r="C489">
            <v>9.7500000000000003E-2</v>
          </cell>
          <cell r="D489">
            <v>0.14499999999999999</v>
          </cell>
        </row>
        <row r="490">
          <cell r="A490">
            <v>36554</v>
          </cell>
          <cell r="B490">
            <v>9.7500000000000003E-2</v>
          </cell>
          <cell r="C490">
            <v>9.7500000000000003E-2</v>
          </cell>
          <cell r="D490">
            <v>0.14499999999999999</v>
          </cell>
        </row>
        <row r="491">
          <cell r="A491">
            <v>36555</v>
          </cell>
          <cell r="B491">
            <v>9.7500000000000003E-2</v>
          </cell>
          <cell r="C491">
            <v>9.7500000000000003E-2</v>
          </cell>
          <cell r="D491">
            <v>0.14499999999999999</v>
          </cell>
        </row>
        <row r="492">
          <cell r="A492">
            <v>36556</v>
          </cell>
          <cell r="B492">
            <v>9.7500000000000003E-2</v>
          </cell>
          <cell r="C492">
            <v>9.7500000000000003E-2</v>
          </cell>
          <cell r="D492">
            <v>0.14499999999999999</v>
          </cell>
        </row>
        <row r="493">
          <cell r="A493">
            <v>36557</v>
          </cell>
          <cell r="B493">
            <v>9.7500000000000003E-2</v>
          </cell>
          <cell r="C493">
            <v>9.7500000000000003E-2</v>
          </cell>
          <cell r="D493">
            <v>0.14499999999999999</v>
          </cell>
        </row>
        <row r="494">
          <cell r="A494">
            <v>36558</v>
          </cell>
          <cell r="B494">
            <v>9.7500000000000003E-2</v>
          </cell>
          <cell r="C494">
            <v>9.7500000000000003E-2</v>
          </cell>
          <cell r="D494">
            <v>0.14499999999999999</v>
          </cell>
        </row>
        <row r="495">
          <cell r="A495">
            <v>36559</v>
          </cell>
          <cell r="B495">
            <v>9.7500000000000003E-2</v>
          </cell>
          <cell r="C495">
            <v>9.7500000000000003E-2</v>
          </cell>
          <cell r="D495">
            <v>0.14499999999999999</v>
          </cell>
        </row>
        <row r="496">
          <cell r="A496">
            <v>36560</v>
          </cell>
          <cell r="B496">
            <v>9.7500000000000003E-2</v>
          </cell>
          <cell r="C496">
            <v>9.7500000000000003E-2</v>
          </cell>
          <cell r="D496">
            <v>0.14499999999999999</v>
          </cell>
        </row>
        <row r="497">
          <cell r="A497">
            <v>36561</v>
          </cell>
          <cell r="B497">
            <v>9.7500000000000003E-2</v>
          </cell>
          <cell r="C497">
            <v>9.7500000000000003E-2</v>
          </cell>
          <cell r="D497">
            <v>0.14499999999999999</v>
          </cell>
        </row>
        <row r="498">
          <cell r="A498">
            <v>36562</v>
          </cell>
          <cell r="B498">
            <v>9.7500000000000003E-2</v>
          </cell>
          <cell r="C498">
            <v>9.7500000000000003E-2</v>
          </cell>
          <cell r="D498">
            <v>0.14499999999999999</v>
          </cell>
        </row>
        <row r="499">
          <cell r="A499">
            <v>36563</v>
          </cell>
          <cell r="B499">
            <v>9.7500000000000003E-2</v>
          </cell>
          <cell r="C499">
            <v>9.7500000000000003E-2</v>
          </cell>
          <cell r="D499">
            <v>0.14499999999999999</v>
          </cell>
        </row>
        <row r="500">
          <cell r="A500">
            <v>36564</v>
          </cell>
          <cell r="B500">
            <v>9.7500000000000003E-2</v>
          </cell>
          <cell r="C500">
            <v>9.7500000000000003E-2</v>
          </cell>
          <cell r="D500">
            <v>0.14499999999999999</v>
          </cell>
        </row>
        <row r="501">
          <cell r="A501">
            <v>36565</v>
          </cell>
          <cell r="B501">
            <v>9.7500000000000003E-2</v>
          </cell>
          <cell r="C501">
            <v>9.7500000000000003E-2</v>
          </cell>
          <cell r="D501">
            <v>0.14499999999999999</v>
          </cell>
        </row>
        <row r="502">
          <cell r="A502">
            <v>36566</v>
          </cell>
          <cell r="B502">
            <v>9.7500000000000003E-2</v>
          </cell>
          <cell r="C502">
            <v>9.7500000000000003E-2</v>
          </cell>
          <cell r="D502">
            <v>0.14499999999999999</v>
          </cell>
        </row>
        <row r="503">
          <cell r="A503">
            <v>36567</v>
          </cell>
          <cell r="B503">
            <v>9.7500000000000003E-2</v>
          </cell>
          <cell r="C503">
            <v>9.7500000000000003E-2</v>
          </cell>
          <cell r="D503">
            <v>0.14499999999999999</v>
          </cell>
        </row>
        <row r="504">
          <cell r="A504">
            <v>36568</v>
          </cell>
          <cell r="B504">
            <v>9.7500000000000003E-2</v>
          </cell>
          <cell r="C504">
            <v>9.7500000000000003E-2</v>
          </cell>
          <cell r="D504">
            <v>0.14499999999999999</v>
          </cell>
        </row>
        <row r="505">
          <cell r="A505">
            <v>36569</v>
          </cell>
          <cell r="B505">
            <v>9.7500000000000003E-2</v>
          </cell>
          <cell r="C505">
            <v>9.7500000000000003E-2</v>
          </cell>
          <cell r="D505">
            <v>0.14499999999999999</v>
          </cell>
        </row>
        <row r="506">
          <cell r="A506">
            <v>36570</v>
          </cell>
          <cell r="B506">
            <v>9.7500000000000003E-2</v>
          </cell>
          <cell r="C506">
            <v>9.7500000000000003E-2</v>
          </cell>
          <cell r="D506">
            <v>0.14499999999999999</v>
          </cell>
        </row>
        <row r="507">
          <cell r="A507">
            <v>36571</v>
          </cell>
          <cell r="B507">
            <v>9.7500000000000003E-2</v>
          </cell>
          <cell r="C507">
            <v>9.7500000000000003E-2</v>
          </cell>
          <cell r="D507">
            <v>0.14499999999999999</v>
          </cell>
        </row>
        <row r="508">
          <cell r="A508">
            <v>36572</v>
          </cell>
          <cell r="B508">
            <v>9.7500000000000003E-2</v>
          </cell>
          <cell r="C508">
            <v>9.7500000000000003E-2</v>
          </cell>
          <cell r="D508">
            <v>0.14499999999999999</v>
          </cell>
        </row>
        <row r="509">
          <cell r="A509">
            <v>36573</v>
          </cell>
          <cell r="B509">
            <v>9.7500000000000003E-2</v>
          </cell>
          <cell r="C509">
            <v>9.7500000000000003E-2</v>
          </cell>
          <cell r="D509">
            <v>0.14499999999999999</v>
          </cell>
        </row>
        <row r="510">
          <cell r="A510">
            <v>36574</v>
          </cell>
          <cell r="B510">
            <v>9.7500000000000003E-2</v>
          </cell>
          <cell r="C510">
            <v>9.7500000000000003E-2</v>
          </cell>
          <cell r="D510">
            <v>0.14499999999999999</v>
          </cell>
        </row>
        <row r="511">
          <cell r="A511">
            <v>36575</v>
          </cell>
          <cell r="B511">
            <v>9.7500000000000003E-2</v>
          </cell>
          <cell r="C511">
            <v>9.7500000000000003E-2</v>
          </cell>
          <cell r="D511">
            <v>0.14499999999999999</v>
          </cell>
        </row>
        <row r="512">
          <cell r="A512">
            <v>36576</v>
          </cell>
          <cell r="B512">
            <v>9.7500000000000003E-2</v>
          </cell>
          <cell r="C512">
            <v>9.7500000000000003E-2</v>
          </cell>
          <cell r="D512">
            <v>0.14499999999999999</v>
          </cell>
        </row>
        <row r="513">
          <cell r="A513">
            <v>36577</v>
          </cell>
          <cell r="B513">
            <v>9.7500000000000003E-2</v>
          </cell>
          <cell r="C513">
            <v>9.7500000000000003E-2</v>
          </cell>
          <cell r="D513">
            <v>0.14499999999999999</v>
          </cell>
        </row>
        <row r="514">
          <cell r="A514">
            <v>36578</v>
          </cell>
          <cell r="B514">
            <v>9.7500000000000003E-2</v>
          </cell>
          <cell r="C514">
            <v>9.7500000000000003E-2</v>
          </cell>
          <cell r="D514">
            <v>0.14499999999999999</v>
          </cell>
        </row>
        <row r="515">
          <cell r="A515">
            <v>36579</v>
          </cell>
          <cell r="B515">
            <v>9.7500000000000003E-2</v>
          </cell>
          <cell r="C515">
            <v>9.7500000000000003E-2</v>
          </cell>
          <cell r="D515">
            <v>0.14499999999999999</v>
          </cell>
        </row>
        <row r="516">
          <cell r="A516">
            <v>36580</v>
          </cell>
          <cell r="B516">
            <v>9.7500000000000003E-2</v>
          </cell>
          <cell r="C516">
            <v>9.7500000000000003E-2</v>
          </cell>
          <cell r="D516">
            <v>0.14499999999999999</v>
          </cell>
        </row>
        <row r="517">
          <cell r="A517">
            <v>36581</v>
          </cell>
          <cell r="B517">
            <v>9.7500000000000003E-2</v>
          </cell>
          <cell r="C517">
            <v>9.7500000000000003E-2</v>
          </cell>
          <cell r="D517">
            <v>0.14499999999999999</v>
          </cell>
        </row>
        <row r="518">
          <cell r="A518">
            <v>36582</v>
          </cell>
          <cell r="B518">
            <v>9.7500000000000003E-2</v>
          </cell>
          <cell r="C518">
            <v>9.7500000000000003E-2</v>
          </cell>
          <cell r="D518">
            <v>0.14499999999999999</v>
          </cell>
        </row>
        <row r="519">
          <cell r="A519">
            <v>36583</v>
          </cell>
          <cell r="B519">
            <v>9.7500000000000003E-2</v>
          </cell>
          <cell r="C519">
            <v>9.7500000000000003E-2</v>
          </cell>
          <cell r="D519">
            <v>0.14499999999999999</v>
          </cell>
        </row>
        <row r="520">
          <cell r="A520">
            <v>36584</v>
          </cell>
          <cell r="B520">
            <v>9.7500000000000003E-2</v>
          </cell>
          <cell r="C520">
            <v>9.7500000000000003E-2</v>
          </cell>
          <cell r="D520">
            <v>0.14499999999999999</v>
          </cell>
        </row>
        <row r="521">
          <cell r="A521">
            <v>36585</v>
          </cell>
          <cell r="B521">
            <v>9.7500000000000003E-2</v>
          </cell>
          <cell r="C521">
            <v>9.7500000000000003E-2</v>
          </cell>
          <cell r="D521">
            <v>0.14499999999999999</v>
          </cell>
        </row>
        <row r="522">
          <cell r="A522">
            <v>36586</v>
          </cell>
          <cell r="B522">
            <v>9.7500000000000003E-2</v>
          </cell>
          <cell r="C522">
            <v>9.7500000000000003E-2</v>
          </cell>
          <cell r="D522">
            <v>0.14499999999999999</v>
          </cell>
        </row>
        <row r="523">
          <cell r="A523">
            <v>36587</v>
          </cell>
          <cell r="B523">
            <v>9.7500000000000003E-2</v>
          </cell>
          <cell r="C523">
            <v>9.7500000000000003E-2</v>
          </cell>
          <cell r="D523">
            <v>0.14499999999999999</v>
          </cell>
        </row>
        <row r="524">
          <cell r="A524">
            <v>36588</v>
          </cell>
          <cell r="B524">
            <v>9.7500000000000003E-2</v>
          </cell>
          <cell r="C524">
            <v>9.7500000000000003E-2</v>
          </cell>
          <cell r="D524">
            <v>0.14499999999999999</v>
          </cell>
        </row>
        <row r="525">
          <cell r="A525">
            <v>36589</v>
          </cell>
          <cell r="B525">
            <v>9.7500000000000003E-2</v>
          </cell>
          <cell r="C525">
            <v>9.7500000000000003E-2</v>
          </cell>
          <cell r="D525">
            <v>0.14499999999999999</v>
          </cell>
        </row>
        <row r="526">
          <cell r="A526">
            <v>36590</v>
          </cell>
          <cell r="B526">
            <v>9.7500000000000003E-2</v>
          </cell>
          <cell r="C526">
            <v>9.7500000000000003E-2</v>
          </cell>
          <cell r="D526">
            <v>0.14499999999999999</v>
          </cell>
        </row>
        <row r="527">
          <cell r="A527">
            <v>36591</v>
          </cell>
          <cell r="B527">
            <v>9.7500000000000003E-2</v>
          </cell>
          <cell r="C527">
            <v>9.7500000000000003E-2</v>
          </cell>
          <cell r="D527">
            <v>0.14499999999999999</v>
          </cell>
        </row>
        <row r="528">
          <cell r="A528">
            <v>36592</v>
          </cell>
          <cell r="B528">
            <v>9.7500000000000003E-2</v>
          </cell>
          <cell r="C528">
            <v>9.7500000000000003E-2</v>
          </cell>
          <cell r="D528">
            <v>0.14499999999999999</v>
          </cell>
        </row>
        <row r="529">
          <cell r="A529">
            <v>36593</v>
          </cell>
          <cell r="B529">
            <v>9.7500000000000003E-2</v>
          </cell>
          <cell r="C529">
            <v>9.7500000000000003E-2</v>
          </cell>
          <cell r="D529">
            <v>0.14499999999999999</v>
          </cell>
        </row>
        <row r="530">
          <cell r="A530">
            <v>36594</v>
          </cell>
          <cell r="B530">
            <v>9.7500000000000003E-2</v>
          </cell>
          <cell r="C530">
            <v>9.7500000000000003E-2</v>
          </cell>
          <cell r="D530">
            <v>0.14499999999999999</v>
          </cell>
        </row>
        <row r="531">
          <cell r="A531">
            <v>36595</v>
          </cell>
          <cell r="B531">
            <v>9.7500000000000003E-2</v>
          </cell>
          <cell r="C531">
            <v>9.7500000000000003E-2</v>
          </cell>
          <cell r="D531">
            <v>0.14499999999999999</v>
          </cell>
        </row>
        <row r="532">
          <cell r="A532">
            <v>36596</v>
          </cell>
          <cell r="B532">
            <v>9.7500000000000003E-2</v>
          </cell>
          <cell r="C532">
            <v>9.7500000000000003E-2</v>
          </cell>
          <cell r="D532">
            <v>0.14499999999999999</v>
          </cell>
        </row>
        <row r="533">
          <cell r="A533">
            <v>36597</v>
          </cell>
          <cell r="B533">
            <v>9.7500000000000003E-2</v>
          </cell>
          <cell r="C533">
            <v>9.7500000000000003E-2</v>
          </cell>
          <cell r="D533">
            <v>0.14499999999999999</v>
          </cell>
        </row>
        <row r="534">
          <cell r="A534">
            <v>36598</v>
          </cell>
          <cell r="B534">
            <v>9.7500000000000003E-2</v>
          </cell>
          <cell r="C534">
            <v>9.7500000000000003E-2</v>
          </cell>
          <cell r="D534">
            <v>0.14499999999999999</v>
          </cell>
        </row>
        <row r="535">
          <cell r="A535">
            <v>36599</v>
          </cell>
          <cell r="B535">
            <v>9.7500000000000003E-2</v>
          </cell>
          <cell r="C535">
            <v>9.7500000000000003E-2</v>
          </cell>
          <cell r="D535">
            <v>0.14499999999999999</v>
          </cell>
        </row>
        <row r="536">
          <cell r="A536">
            <v>36600</v>
          </cell>
          <cell r="B536">
            <v>9.7500000000000003E-2</v>
          </cell>
          <cell r="C536">
            <v>9.7500000000000003E-2</v>
          </cell>
          <cell r="D536">
            <v>0.14499999999999999</v>
          </cell>
        </row>
        <row r="537">
          <cell r="A537">
            <v>36601</v>
          </cell>
          <cell r="B537">
            <v>9.7500000000000003E-2</v>
          </cell>
          <cell r="C537">
            <v>9.7500000000000003E-2</v>
          </cell>
          <cell r="D537">
            <v>0.14499999999999999</v>
          </cell>
        </row>
        <row r="538">
          <cell r="A538">
            <v>36602</v>
          </cell>
          <cell r="B538">
            <v>9.7500000000000003E-2</v>
          </cell>
          <cell r="C538">
            <v>9.7500000000000003E-2</v>
          </cell>
          <cell r="D538">
            <v>0.14499999999999999</v>
          </cell>
        </row>
        <row r="539">
          <cell r="A539">
            <v>36603</v>
          </cell>
          <cell r="B539">
            <v>9.7500000000000003E-2</v>
          </cell>
          <cell r="C539">
            <v>9.7500000000000003E-2</v>
          </cell>
          <cell r="D539">
            <v>0.14499999999999999</v>
          </cell>
        </row>
        <row r="540">
          <cell r="A540">
            <v>36604</v>
          </cell>
          <cell r="B540">
            <v>9.7500000000000003E-2</v>
          </cell>
          <cell r="C540">
            <v>9.7500000000000003E-2</v>
          </cell>
          <cell r="D540">
            <v>0.14499999999999999</v>
          </cell>
        </row>
        <row r="541">
          <cell r="A541">
            <v>36605</v>
          </cell>
          <cell r="B541">
            <v>9.7500000000000003E-2</v>
          </cell>
          <cell r="C541">
            <v>9.7500000000000003E-2</v>
          </cell>
          <cell r="D541">
            <v>0.14499999999999999</v>
          </cell>
        </row>
        <row r="542">
          <cell r="A542">
            <v>36606</v>
          </cell>
          <cell r="B542">
            <v>9.7500000000000003E-2</v>
          </cell>
          <cell r="C542">
            <v>9.7500000000000003E-2</v>
          </cell>
          <cell r="D542">
            <v>0.14499999999999999</v>
          </cell>
        </row>
        <row r="543">
          <cell r="A543">
            <v>36607</v>
          </cell>
          <cell r="B543">
            <v>9.7500000000000003E-2</v>
          </cell>
          <cell r="C543">
            <v>9.7500000000000003E-2</v>
          </cell>
          <cell r="D543">
            <v>0.14499999999999999</v>
          </cell>
        </row>
        <row r="544">
          <cell r="A544">
            <v>36608</v>
          </cell>
          <cell r="B544">
            <v>9.7500000000000003E-2</v>
          </cell>
          <cell r="C544">
            <v>9.7500000000000003E-2</v>
          </cell>
          <cell r="D544">
            <v>0.14499999999999999</v>
          </cell>
        </row>
        <row r="545">
          <cell r="A545">
            <v>36609</v>
          </cell>
          <cell r="B545">
            <v>9.7500000000000003E-2</v>
          </cell>
          <cell r="C545">
            <v>9.7500000000000003E-2</v>
          </cell>
          <cell r="D545">
            <v>0.14499999999999999</v>
          </cell>
        </row>
        <row r="546">
          <cell r="A546">
            <v>36610</v>
          </cell>
          <cell r="B546">
            <v>9.7500000000000003E-2</v>
          </cell>
          <cell r="C546">
            <v>9.7500000000000003E-2</v>
          </cell>
          <cell r="D546">
            <v>0.14499999999999999</v>
          </cell>
        </row>
        <row r="547">
          <cell r="A547">
            <v>36611</v>
          </cell>
          <cell r="B547">
            <v>9.7500000000000003E-2</v>
          </cell>
          <cell r="C547">
            <v>9.7500000000000003E-2</v>
          </cell>
          <cell r="D547">
            <v>0.14499999999999999</v>
          </cell>
        </row>
        <row r="548">
          <cell r="A548">
            <v>36612</v>
          </cell>
          <cell r="B548">
            <v>9.7500000000000003E-2</v>
          </cell>
          <cell r="C548">
            <v>9.7500000000000003E-2</v>
          </cell>
          <cell r="D548">
            <v>0.14499999999999999</v>
          </cell>
        </row>
        <row r="549">
          <cell r="A549">
            <v>36613</v>
          </cell>
          <cell r="B549">
            <v>9.7500000000000003E-2</v>
          </cell>
          <cell r="C549">
            <v>9.7500000000000003E-2</v>
          </cell>
          <cell r="D549">
            <v>0.14499999999999999</v>
          </cell>
        </row>
        <row r="550">
          <cell r="A550">
            <v>36614</v>
          </cell>
          <cell r="B550">
            <v>9.7500000000000003E-2</v>
          </cell>
          <cell r="C550">
            <v>9.7500000000000003E-2</v>
          </cell>
          <cell r="D550">
            <v>0.14499999999999999</v>
          </cell>
        </row>
        <row r="551">
          <cell r="A551">
            <v>36615</v>
          </cell>
          <cell r="B551">
            <v>9.7500000000000003E-2</v>
          </cell>
          <cell r="C551">
            <v>9.7500000000000003E-2</v>
          </cell>
          <cell r="D551">
            <v>0.14499999999999999</v>
          </cell>
        </row>
        <row r="552">
          <cell r="A552">
            <v>36616</v>
          </cell>
          <cell r="B552">
            <v>9.7500000000000003E-2</v>
          </cell>
          <cell r="C552">
            <v>9.7500000000000003E-2</v>
          </cell>
          <cell r="D552">
            <v>0.14499999999999999</v>
          </cell>
        </row>
        <row r="553">
          <cell r="A553">
            <v>36617</v>
          </cell>
          <cell r="B553">
            <v>9.5000000000000001E-2</v>
          </cell>
          <cell r="C553">
            <v>9.5000000000000001E-2</v>
          </cell>
          <cell r="D553">
            <v>0.14499999999999999</v>
          </cell>
        </row>
        <row r="554">
          <cell r="A554">
            <v>36618</v>
          </cell>
          <cell r="B554">
            <v>9.5000000000000001E-2</v>
          </cell>
          <cell r="C554">
            <v>9.5000000000000001E-2</v>
          </cell>
          <cell r="D554">
            <v>0.14499999999999999</v>
          </cell>
        </row>
        <row r="555">
          <cell r="A555">
            <v>36619</v>
          </cell>
          <cell r="B555">
            <v>9.5000000000000001E-2</v>
          </cell>
          <cell r="C555">
            <v>9.5000000000000001E-2</v>
          </cell>
          <cell r="D555">
            <v>0.14499999999999999</v>
          </cell>
        </row>
        <row r="556">
          <cell r="A556">
            <v>36620</v>
          </cell>
          <cell r="B556">
            <v>9.5000000000000001E-2</v>
          </cell>
          <cell r="C556">
            <v>9.5000000000000001E-2</v>
          </cell>
          <cell r="D556">
            <v>0.14499999999999999</v>
          </cell>
        </row>
        <row r="557">
          <cell r="A557">
            <v>36621</v>
          </cell>
          <cell r="B557">
            <v>9.5000000000000001E-2</v>
          </cell>
          <cell r="C557">
            <v>9.5000000000000001E-2</v>
          </cell>
          <cell r="D557">
            <v>0.14499999999999999</v>
          </cell>
        </row>
        <row r="558">
          <cell r="A558">
            <v>36622</v>
          </cell>
          <cell r="B558">
            <v>9.5000000000000001E-2</v>
          </cell>
          <cell r="C558">
            <v>9.5000000000000001E-2</v>
          </cell>
          <cell r="D558">
            <v>0.14499999999999999</v>
          </cell>
        </row>
        <row r="559">
          <cell r="A559">
            <v>36623</v>
          </cell>
          <cell r="B559">
            <v>9.5000000000000001E-2</v>
          </cell>
          <cell r="C559">
            <v>9.5000000000000001E-2</v>
          </cell>
          <cell r="D559">
            <v>0.14499999999999999</v>
          </cell>
        </row>
        <row r="560">
          <cell r="A560">
            <v>36624</v>
          </cell>
          <cell r="B560">
            <v>9.5000000000000001E-2</v>
          </cell>
          <cell r="C560">
            <v>9.5000000000000001E-2</v>
          </cell>
          <cell r="D560">
            <v>0.14499999999999999</v>
          </cell>
        </row>
        <row r="561">
          <cell r="A561">
            <v>36625</v>
          </cell>
          <cell r="B561">
            <v>9.5000000000000001E-2</v>
          </cell>
          <cell r="C561">
            <v>9.5000000000000001E-2</v>
          </cell>
          <cell r="D561">
            <v>0.14499999999999999</v>
          </cell>
        </row>
        <row r="562">
          <cell r="A562">
            <v>36626</v>
          </cell>
          <cell r="B562">
            <v>9.5000000000000001E-2</v>
          </cell>
          <cell r="C562">
            <v>9.5000000000000001E-2</v>
          </cell>
          <cell r="D562">
            <v>0.14499999999999999</v>
          </cell>
        </row>
        <row r="563">
          <cell r="A563">
            <v>36627</v>
          </cell>
          <cell r="B563">
            <v>9.5000000000000001E-2</v>
          </cell>
          <cell r="C563">
            <v>9.5000000000000001E-2</v>
          </cell>
          <cell r="D563">
            <v>0.14499999999999999</v>
          </cell>
        </row>
        <row r="564">
          <cell r="A564">
            <v>36628</v>
          </cell>
          <cell r="B564">
            <v>9.5000000000000001E-2</v>
          </cell>
          <cell r="C564">
            <v>9.5000000000000001E-2</v>
          </cell>
          <cell r="D564">
            <v>0.14499999999999999</v>
          </cell>
        </row>
        <row r="565">
          <cell r="A565">
            <v>36629</v>
          </cell>
          <cell r="B565">
            <v>9.5000000000000001E-2</v>
          </cell>
          <cell r="C565">
            <v>9.5000000000000001E-2</v>
          </cell>
          <cell r="D565">
            <v>0.14499999999999999</v>
          </cell>
        </row>
        <row r="566">
          <cell r="A566">
            <v>36630</v>
          </cell>
          <cell r="B566">
            <v>9.5000000000000001E-2</v>
          </cell>
          <cell r="C566">
            <v>9.5000000000000001E-2</v>
          </cell>
          <cell r="D566">
            <v>0.14499999999999999</v>
          </cell>
        </row>
        <row r="567">
          <cell r="A567">
            <v>36631</v>
          </cell>
          <cell r="B567">
            <v>9.5000000000000001E-2</v>
          </cell>
          <cell r="C567">
            <v>9.5000000000000001E-2</v>
          </cell>
          <cell r="D567">
            <v>0.14499999999999999</v>
          </cell>
        </row>
        <row r="568">
          <cell r="A568">
            <v>36632</v>
          </cell>
          <cell r="B568">
            <v>9.5000000000000001E-2</v>
          </cell>
          <cell r="C568">
            <v>9.5000000000000001E-2</v>
          </cell>
          <cell r="D568">
            <v>0.14499999999999999</v>
          </cell>
        </row>
        <row r="569">
          <cell r="A569">
            <v>36633</v>
          </cell>
          <cell r="B569">
            <v>9.5000000000000001E-2</v>
          </cell>
          <cell r="C569">
            <v>9.5000000000000001E-2</v>
          </cell>
          <cell r="D569">
            <v>0.14499999999999999</v>
          </cell>
        </row>
        <row r="570">
          <cell r="A570">
            <v>36634</v>
          </cell>
          <cell r="B570">
            <v>9.5000000000000001E-2</v>
          </cell>
          <cell r="C570">
            <v>9.5000000000000001E-2</v>
          </cell>
          <cell r="D570">
            <v>0.14499999999999999</v>
          </cell>
        </row>
        <row r="571">
          <cell r="A571">
            <v>36635</v>
          </cell>
          <cell r="B571">
            <v>9.5000000000000001E-2</v>
          </cell>
          <cell r="C571">
            <v>9.5000000000000001E-2</v>
          </cell>
          <cell r="D571">
            <v>0.14499999999999999</v>
          </cell>
        </row>
        <row r="572">
          <cell r="A572">
            <v>36636</v>
          </cell>
          <cell r="B572">
            <v>9.5000000000000001E-2</v>
          </cell>
          <cell r="C572">
            <v>9.5000000000000001E-2</v>
          </cell>
          <cell r="D572">
            <v>0.14499999999999999</v>
          </cell>
        </row>
        <row r="573">
          <cell r="A573">
            <v>36637</v>
          </cell>
          <cell r="B573">
            <v>9.5000000000000001E-2</v>
          </cell>
          <cell r="C573">
            <v>9.5000000000000001E-2</v>
          </cell>
          <cell r="D573">
            <v>0.14499999999999999</v>
          </cell>
        </row>
        <row r="574">
          <cell r="A574">
            <v>36638</v>
          </cell>
          <cell r="B574">
            <v>9.5000000000000001E-2</v>
          </cell>
          <cell r="C574">
            <v>9.5000000000000001E-2</v>
          </cell>
          <cell r="D574">
            <v>0.14499999999999999</v>
          </cell>
        </row>
        <row r="575">
          <cell r="A575">
            <v>36639</v>
          </cell>
          <cell r="B575">
            <v>9.5000000000000001E-2</v>
          </cell>
          <cell r="C575">
            <v>9.5000000000000001E-2</v>
          </cell>
          <cell r="D575">
            <v>0.14499999999999999</v>
          </cell>
        </row>
        <row r="576">
          <cell r="A576">
            <v>36640</v>
          </cell>
          <cell r="B576">
            <v>9.5000000000000001E-2</v>
          </cell>
          <cell r="C576">
            <v>9.5000000000000001E-2</v>
          </cell>
          <cell r="D576">
            <v>0.14499999999999999</v>
          </cell>
        </row>
        <row r="577">
          <cell r="A577">
            <v>36641</v>
          </cell>
          <cell r="B577">
            <v>9.5000000000000001E-2</v>
          </cell>
          <cell r="C577">
            <v>9.5000000000000001E-2</v>
          </cell>
          <cell r="D577">
            <v>0.14499999999999999</v>
          </cell>
        </row>
        <row r="578">
          <cell r="A578">
            <v>36642</v>
          </cell>
          <cell r="B578">
            <v>9.5000000000000001E-2</v>
          </cell>
          <cell r="C578">
            <v>9.5000000000000001E-2</v>
          </cell>
          <cell r="D578">
            <v>0.14499999999999999</v>
          </cell>
        </row>
        <row r="579">
          <cell r="A579">
            <v>36643</v>
          </cell>
          <cell r="B579">
            <v>9.5000000000000001E-2</v>
          </cell>
          <cell r="C579">
            <v>9.5000000000000001E-2</v>
          </cell>
          <cell r="D579">
            <v>0.14499999999999999</v>
          </cell>
        </row>
        <row r="580">
          <cell r="A580">
            <v>36644</v>
          </cell>
          <cell r="B580">
            <v>9.5000000000000001E-2</v>
          </cell>
          <cell r="C580">
            <v>9.5000000000000001E-2</v>
          </cell>
          <cell r="D580">
            <v>0.14499999999999999</v>
          </cell>
        </row>
        <row r="581">
          <cell r="A581">
            <v>36645</v>
          </cell>
          <cell r="B581">
            <v>9.5000000000000001E-2</v>
          </cell>
          <cell r="C581">
            <v>9.5000000000000001E-2</v>
          </cell>
          <cell r="D581">
            <v>0.14499999999999999</v>
          </cell>
        </row>
        <row r="582">
          <cell r="A582">
            <v>36646</v>
          </cell>
          <cell r="B582">
            <v>9.5000000000000001E-2</v>
          </cell>
          <cell r="C582">
            <v>9.5000000000000001E-2</v>
          </cell>
          <cell r="D582">
            <v>0.14499999999999999</v>
          </cell>
        </row>
        <row r="583">
          <cell r="A583">
            <v>36647</v>
          </cell>
          <cell r="B583">
            <v>9.5000000000000001E-2</v>
          </cell>
          <cell r="C583">
            <v>9.5000000000000001E-2</v>
          </cell>
          <cell r="D583">
            <v>0.14499999999999999</v>
          </cell>
        </row>
        <row r="584">
          <cell r="A584">
            <v>36648</v>
          </cell>
          <cell r="B584">
            <v>9.5000000000000001E-2</v>
          </cell>
          <cell r="C584">
            <v>9.5000000000000001E-2</v>
          </cell>
          <cell r="D584">
            <v>0.14499999999999999</v>
          </cell>
        </row>
        <row r="585">
          <cell r="A585">
            <v>36649</v>
          </cell>
          <cell r="B585">
            <v>9.5000000000000001E-2</v>
          </cell>
          <cell r="C585">
            <v>9.5000000000000001E-2</v>
          </cell>
          <cell r="D585">
            <v>0.14499999999999999</v>
          </cell>
        </row>
        <row r="586">
          <cell r="A586">
            <v>36650</v>
          </cell>
          <cell r="B586">
            <v>9.5000000000000001E-2</v>
          </cell>
          <cell r="C586">
            <v>9.5000000000000001E-2</v>
          </cell>
          <cell r="D586">
            <v>0.14499999999999999</v>
          </cell>
        </row>
        <row r="587">
          <cell r="A587">
            <v>36651</v>
          </cell>
          <cell r="B587">
            <v>9.5000000000000001E-2</v>
          </cell>
          <cell r="C587">
            <v>9.5000000000000001E-2</v>
          </cell>
          <cell r="D587">
            <v>0.14499999999999999</v>
          </cell>
        </row>
        <row r="588">
          <cell r="A588">
            <v>36652</v>
          </cell>
          <cell r="B588">
            <v>9.5000000000000001E-2</v>
          </cell>
          <cell r="C588">
            <v>9.5000000000000001E-2</v>
          </cell>
          <cell r="D588">
            <v>0.14499999999999999</v>
          </cell>
        </row>
        <row r="589">
          <cell r="A589">
            <v>36653</v>
          </cell>
          <cell r="B589">
            <v>9.5000000000000001E-2</v>
          </cell>
          <cell r="C589">
            <v>9.5000000000000001E-2</v>
          </cell>
          <cell r="D589">
            <v>0.14499999999999999</v>
          </cell>
        </row>
        <row r="590">
          <cell r="A590">
            <v>36654</v>
          </cell>
          <cell r="B590">
            <v>9.5000000000000001E-2</v>
          </cell>
          <cell r="C590">
            <v>9.5000000000000001E-2</v>
          </cell>
          <cell r="D590">
            <v>0.14499999999999999</v>
          </cell>
        </row>
        <row r="591">
          <cell r="A591">
            <v>36655</v>
          </cell>
          <cell r="B591">
            <v>9.5000000000000001E-2</v>
          </cell>
          <cell r="C591">
            <v>9.5000000000000001E-2</v>
          </cell>
          <cell r="D591">
            <v>0.14499999999999999</v>
          </cell>
        </row>
        <row r="592">
          <cell r="A592">
            <v>36656</v>
          </cell>
          <cell r="B592">
            <v>9.5000000000000001E-2</v>
          </cell>
          <cell r="C592">
            <v>9.5000000000000001E-2</v>
          </cell>
          <cell r="D592">
            <v>0.14499999999999999</v>
          </cell>
        </row>
        <row r="593">
          <cell r="A593">
            <v>36657</v>
          </cell>
          <cell r="B593">
            <v>9.5000000000000001E-2</v>
          </cell>
          <cell r="C593">
            <v>9.5000000000000001E-2</v>
          </cell>
          <cell r="D593">
            <v>0.14499999999999999</v>
          </cell>
        </row>
        <row r="594">
          <cell r="A594">
            <v>36658</v>
          </cell>
          <cell r="B594">
            <v>9.5000000000000001E-2</v>
          </cell>
          <cell r="C594">
            <v>9.5000000000000001E-2</v>
          </cell>
          <cell r="D594">
            <v>0.14499999999999999</v>
          </cell>
        </row>
        <row r="595">
          <cell r="A595">
            <v>36659</v>
          </cell>
          <cell r="B595">
            <v>9.5000000000000001E-2</v>
          </cell>
          <cell r="C595">
            <v>9.5000000000000001E-2</v>
          </cell>
          <cell r="D595">
            <v>0.14499999999999999</v>
          </cell>
        </row>
        <row r="596">
          <cell r="A596">
            <v>36660</v>
          </cell>
          <cell r="B596">
            <v>9.5000000000000001E-2</v>
          </cell>
          <cell r="C596">
            <v>9.5000000000000001E-2</v>
          </cell>
          <cell r="D596">
            <v>0.14499999999999999</v>
          </cell>
        </row>
        <row r="597">
          <cell r="A597">
            <v>36661</v>
          </cell>
          <cell r="B597">
            <v>9.5000000000000001E-2</v>
          </cell>
          <cell r="C597">
            <v>9.5000000000000001E-2</v>
          </cell>
          <cell r="D597">
            <v>0.14499999999999999</v>
          </cell>
        </row>
        <row r="598">
          <cell r="A598">
            <v>36662</v>
          </cell>
          <cell r="B598">
            <v>9.5000000000000001E-2</v>
          </cell>
          <cell r="C598">
            <v>9.5000000000000001E-2</v>
          </cell>
          <cell r="D598">
            <v>0.14499999999999999</v>
          </cell>
        </row>
        <row r="599">
          <cell r="A599">
            <v>36663</v>
          </cell>
          <cell r="B599">
            <v>9.5000000000000001E-2</v>
          </cell>
          <cell r="C599">
            <v>9.5000000000000001E-2</v>
          </cell>
          <cell r="D599">
            <v>0.14499999999999999</v>
          </cell>
        </row>
        <row r="600">
          <cell r="A600">
            <v>36664</v>
          </cell>
          <cell r="B600">
            <v>9.5000000000000001E-2</v>
          </cell>
          <cell r="C600">
            <v>9.5000000000000001E-2</v>
          </cell>
          <cell r="D600">
            <v>0.14499999999999999</v>
          </cell>
        </row>
        <row r="601">
          <cell r="A601">
            <v>36665</v>
          </cell>
          <cell r="B601">
            <v>9.5000000000000001E-2</v>
          </cell>
          <cell r="C601">
            <v>9.5000000000000001E-2</v>
          </cell>
          <cell r="D601">
            <v>0.14499999999999999</v>
          </cell>
        </row>
        <row r="602">
          <cell r="A602">
            <v>36666</v>
          </cell>
          <cell r="B602">
            <v>9.5000000000000001E-2</v>
          </cell>
          <cell r="C602">
            <v>9.5000000000000001E-2</v>
          </cell>
          <cell r="D602">
            <v>0.14499999999999999</v>
          </cell>
        </row>
        <row r="603">
          <cell r="A603">
            <v>36667</v>
          </cell>
          <cell r="B603">
            <v>9.5000000000000001E-2</v>
          </cell>
          <cell r="C603">
            <v>9.5000000000000001E-2</v>
          </cell>
          <cell r="D603">
            <v>0.14499999999999999</v>
          </cell>
        </row>
        <row r="604">
          <cell r="A604">
            <v>36668</v>
          </cell>
          <cell r="B604">
            <v>9.5000000000000001E-2</v>
          </cell>
          <cell r="C604">
            <v>9.5000000000000001E-2</v>
          </cell>
          <cell r="D604">
            <v>0.14499999999999999</v>
          </cell>
        </row>
        <row r="605">
          <cell r="A605">
            <v>36669</v>
          </cell>
          <cell r="B605">
            <v>9.5000000000000001E-2</v>
          </cell>
          <cell r="C605">
            <v>9.5000000000000001E-2</v>
          </cell>
          <cell r="D605">
            <v>0.14499999999999999</v>
          </cell>
        </row>
        <row r="606">
          <cell r="A606">
            <v>36670</v>
          </cell>
          <cell r="B606">
            <v>9.5000000000000001E-2</v>
          </cell>
          <cell r="C606">
            <v>9.5000000000000001E-2</v>
          </cell>
          <cell r="D606">
            <v>0.14499999999999999</v>
          </cell>
        </row>
        <row r="607">
          <cell r="A607">
            <v>36671</v>
          </cell>
          <cell r="B607">
            <v>9.5000000000000001E-2</v>
          </cell>
          <cell r="C607">
            <v>9.5000000000000001E-2</v>
          </cell>
          <cell r="D607">
            <v>0.14499999999999999</v>
          </cell>
        </row>
        <row r="608">
          <cell r="A608">
            <v>36672</v>
          </cell>
          <cell r="B608">
            <v>9.5000000000000001E-2</v>
          </cell>
          <cell r="C608">
            <v>9.5000000000000001E-2</v>
          </cell>
          <cell r="D608">
            <v>0.14499999999999999</v>
          </cell>
        </row>
        <row r="609">
          <cell r="A609">
            <v>36673</v>
          </cell>
          <cell r="B609">
            <v>9.5000000000000001E-2</v>
          </cell>
          <cell r="C609">
            <v>9.5000000000000001E-2</v>
          </cell>
          <cell r="D609">
            <v>0.14499999999999999</v>
          </cell>
        </row>
        <row r="610">
          <cell r="A610">
            <v>36674</v>
          </cell>
          <cell r="B610">
            <v>9.5000000000000001E-2</v>
          </cell>
          <cell r="C610">
            <v>9.5000000000000001E-2</v>
          </cell>
          <cell r="D610">
            <v>0.14499999999999999</v>
          </cell>
        </row>
        <row r="611">
          <cell r="A611">
            <v>36675</v>
          </cell>
          <cell r="B611">
            <v>9.5000000000000001E-2</v>
          </cell>
          <cell r="C611">
            <v>9.5000000000000001E-2</v>
          </cell>
          <cell r="D611">
            <v>0.14499999999999999</v>
          </cell>
        </row>
        <row r="612">
          <cell r="A612">
            <v>36676</v>
          </cell>
          <cell r="B612">
            <v>9.5000000000000001E-2</v>
          </cell>
          <cell r="C612">
            <v>9.5000000000000001E-2</v>
          </cell>
          <cell r="D612">
            <v>0.14499999999999999</v>
          </cell>
        </row>
        <row r="613">
          <cell r="A613">
            <v>36677</v>
          </cell>
          <cell r="B613">
            <v>9.5000000000000001E-2</v>
          </cell>
          <cell r="C613">
            <v>9.5000000000000001E-2</v>
          </cell>
          <cell r="D613">
            <v>0.14499999999999999</v>
          </cell>
        </row>
        <row r="614">
          <cell r="A614">
            <v>36678</v>
          </cell>
          <cell r="B614">
            <v>9.5000000000000001E-2</v>
          </cell>
          <cell r="C614">
            <v>9.5000000000000001E-2</v>
          </cell>
          <cell r="D614">
            <v>0.14499999999999999</v>
          </cell>
        </row>
        <row r="615">
          <cell r="A615">
            <v>36679</v>
          </cell>
          <cell r="B615">
            <v>9.5000000000000001E-2</v>
          </cell>
          <cell r="C615">
            <v>9.5000000000000001E-2</v>
          </cell>
          <cell r="D615">
            <v>0.14499999999999999</v>
          </cell>
        </row>
        <row r="616">
          <cell r="A616">
            <v>36680</v>
          </cell>
          <cell r="B616">
            <v>9.5000000000000001E-2</v>
          </cell>
          <cell r="C616">
            <v>9.5000000000000001E-2</v>
          </cell>
          <cell r="D616">
            <v>0.14499999999999999</v>
          </cell>
        </row>
        <row r="617">
          <cell r="A617">
            <v>36681</v>
          </cell>
          <cell r="B617">
            <v>9.5000000000000001E-2</v>
          </cell>
          <cell r="C617">
            <v>9.5000000000000001E-2</v>
          </cell>
          <cell r="D617">
            <v>0.14499999999999999</v>
          </cell>
        </row>
        <row r="618">
          <cell r="A618">
            <v>36682</v>
          </cell>
          <cell r="B618">
            <v>9.5000000000000001E-2</v>
          </cell>
          <cell r="C618">
            <v>9.5000000000000001E-2</v>
          </cell>
          <cell r="D618">
            <v>0.14499999999999999</v>
          </cell>
        </row>
        <row r="619">
          <cell r="A619">
            <v>36683</v>
          </cell>
          <cell r="B619">
            <v>9.5000000000000001E-2</v>
          </cell>
          <cell r="C619">
            <v>9.5000000000000001E-2</v>
          </cell>
          <cell r="D619">
            <v>0.14499999999999999</v>
          </cell>
        </row>
        <row r="620">
          <cell r="A620">
            <v>36684</v>
          </cell>
          <cell r="B620">
            <v>9.5000000000000001E-2</v>
          </cell>
          <cell r="C620">
            <v>9.5000000000000001E-2</v>
          </cell>
          <cell r="D620">
            <v>0.14499999999999999</v>
          </cell>
        </row>
        <row r="621">
          <cell r="A621">
            <v>36685</v>
          </cell>
          <cell r="B621">
            <v>9.5000000000000001E-2</v>
          </cell>
          <cell r="C621">
            <v>9.5000000000000001E-2</v>
          </cell>
          <cell r="D621">
            <v>0.14499999999999999</v>
          </cell>
        </row>
        <row r="622">
          <cell r="A622">
            <v>36686</v>
          </cell>
          <cell r="B622">
            <v>9.5000000000000001E-2</v>
          </cell>
          <cell r="C622">
            <v>9.5000000000000001E-2</v>
          </cell>
          <cell r="D622">
            <v>0.14499999999999999</v>
          </cell>
        </row>
        <row r="623">
          <cell r="A623">
            <v>36687</v>
          </cell>
          <cell r="B623">
            <v>9.5000000000000001E-2</v>
          </cell>
          <cell r="C623">
            <v>9.5000000000000001E-2</v>
          </cell>
          <cell r="D623">
            <v>0.14499999999999999</v>
          </cell>
        </row>
        <row r="624">
          <cell r="A624">
            <v>36688</v>
          </cell>
          <cell r="B624">
            <v>9.5000000000000001E-2</v>
          </cell>
          <cell r="C624">
            <v>9.5000000000000001E-2</v>
          </cell>
          <cell r="D624">
            <v>0.14499999999999999</v>
          </cell>
        </row>
        <row r="625">
          <cell r="A625">
            <v>36689</v>
          </cell>
          <cell r="B625">
            <v>9.5000000000000001E-2</v>
          </cell>
          <cell r="C625">
            <v>9.5000000000000001E-2</v>
          </cell>
          <cell r="D625">
            <v>0.14499999999999999</v>
          </cell>
        </row>
        <row r="626">
          <cell r="A626">
            <v>36690</v>
          </cell>
          <cell r="B626">
            <v>9.5000000000000001E-2</v>
          </cell>
          <cell r="C626">
            <v>9.5000000000000001E-2</v>
          </cell>
          <cell r="D626">
            <v>0.14499999999999999</v>
          </cell>
        </row>
        <row r="627">
          <cell r="A627">
            <v>36691</v>
          </cell>
          <cell r="B627">
            <v>9.5000000000000001E-2</v>
          </cell>
          <cell r="C627">
            <v>9.5000000000000001E-2</v>
          </cell>
          <cell r="D627">
            <v>0.14499999999999999</v>
          </cell>
        </row>
        <row r="628">
          <cell r="A628">
            <v>36692</v>
          </cell>
          <cell r="B628">
            <v>9.5000000000000001E-2</v>
          </cell>
          <cell r="C628">
            <v>9.5000000000000001E-2</v>
          </cell>
          <cell r="D628">
            <v>0.14499999999999999</v>
          </cell>
        </row>
        <row r="629">
          <cell r="A629">
            <v>36693</v>
          </cell>
          <cell r="B629">
            <v>9.5000000000000001E-2</v>
          </cell>
          <cell r="C629">
            <v>9.5000000000000001E-2</v>
          </cell>
          <cell r="D629">
            <v>0.14499999999999999</v>
          </cell>
        </row>
        <row r="630">
          <cell r="A630">
            <v>36694</v>
          </cell>
          <cell r="B630">
            <v>9.5000000000000001E-2</v>
          </cell>
          <cell r="C630">
            <v>9.5000000000000001E-2</v>
          </cell>
          <cell r="D630">
            <v>0.14499999999999999</v>
          </cell>
        </row>
        <row r="631">
          <cell r="A631">
            <v>36695</v>
          </cell>
          <cell r="B631">
            <v>9.5000000000000001E-2</v>
          </cell>
          <cell r="C631">
            <v>9.5000000000000001E-2</v>
          </cell>
          <cell r="D631">
            <v>0.14499999999999999</v>
          </cell>
        </row>
        <row r="632">
          <cell r="A632">
            <v>36696</v>
          </cell>
          <cell r="B632">
            <v>9.5000000000000001E-2</v>
          </cell>
          <cell r="C632">
            <v>9.5000000000000001E-2</v>
          </cell>
          <cell r="D632">
            <v>0.14499999999999999</v>
          </cell>
        </row>
        <row r="633">
          <cell r="A633">
            <v>36697</v>
          </cell>
          <cell r="B633">
            <v>9.5000000000000001E-2</v>
          </cell>
          <cell r="C633">
            <v>9.5000000000000001E-2</v>
          </cell>
          <cell r="D633">
            <v>0.14499999999999999</v>
          </cell>
        </row>
        <row r="634">
          <cell r="A634">
            <v>36698</v>
          </cell>
          <cell r="B634">
            <v>9.5000000000000001E-2</v>
          </cell>
          <cell r="C634">
            <v>9.5000000000000001E-2</v>
          </cell>
          <cell r="D634">
            <v>0.14499999999999999</v>
          </cell>
        </row>
        <row r="635">
          <cell r="A635">
            <v>36699</v>
          </cell>
          <cell r="B635">
            <v>9.5000000000000001E-2</v>
          </cell>
          <cell r="C635">
            <v>9.5000000000000001E-2</v>
          </cell>
          <cell r="D635">
            <v>0.14499999999999999</v>
          </cell>
        </row>
        <row r="636">
          <cell r="A636">
            <v>36700</v>
          </cell>
          <cell r="B636">
            <v>9.5000000000000001E-2</v>
          </cell>
          <cell r="C636">
            <v>9.5000000000000001E-2</v>
          </cell>
          <cell r="D636">
            <v>0.14499999999999999</v>
          </cell>
        </row>
        <row r="637">
          <cell r="A637">
            <v>36701</v>
          </cell>
          <cell r="B637">
            <v>9.5000000000000001E-2</v>
          </cell>
          <cell r="C637">
            <v>9.5000000000000001E-2</v>
          </cell>
          <cell r="D637">
            <v>0.14499999999999999</v>
          </cell>
        </row>
        <row r="638">
          <cell r="A638">
            <v>36702</v>
          </cell>
          <cell r="B638">
            <v>9.5000000000000001E-2</v>
          </cell>
          <cell r="C638">
            <v>9.5000000000000001E-2</v>
          </cell>
          <cell r="D638">
            <v>0.14499999999999999</v>
          </cell>
        </row>
        <row r="639">
          <cell r="A639">
            <v>36703</v>
          </cell>
          <cell r="B639">
            <v>9.5000000000000001E-2</v>
          </cell>
          <cell r="C639">
            <v>9.5000000000000001E-2</v>
          </cell>
          <cell r="D639">
            <v>0.14499999999999999</v>
          </cell>
        </row>
        <row r="640">
          <cell r="A640">
            <v>36704</v>
          </cell>
          <cell r="B640">
            <v>9.5000000000000001E-2</v>
          </cell>
          <cell r="C640">
            <v>9.5000000000000001E-2</v>
          </cell>
          <cell r="D640">
            <v>0.14499999999999999</v>
          </cell>
        </row>
        <row r="641">
          <cell r="A641">
            <v>36705</v>
          </cell>
          <cell r="B641">
            <v>9.5000000000000001E-2</v>
          </cell>
          <cell r="C641">
            <v>9.5000000000000001E-2</v>
          </cell>
          <cell r="D641">
            <v>0.14499999999999999</v>
          </cell>
        </row>
        <row r="642">
          <cell r="A642">
            <v>36706</v>
          </cell>
          <cell r="B642">
            <v>9.5000000000000001E-2</v>
          </cell>
          <cell r="C642">
            <v>9.5000000000000001E-2</v>
          </cell>
          <cell r="D642">
            <v>0.14499999999999999</v>
          </cell>
        </row>
        <row r="643">
          <cell r="A643">
            <v>36707</v>
          </cell>
          <cell r="B643">
            <v>9.5000000000000001E-2</v>
          </cell>
          <cell r="C643">
            <v>9.5000000000000001E-2</v>
          </cell>
          <cell r="D643">
            <v>0.14499999999999999</v>
          </cell>
        </row>
        <row r="644">
          <cell r="A644">
            <v>36708</v>
          </cell>
          <cell r="B644">
            <v>9.5000000000000001E-2</v>
          </cell>
          <cell r="C644">
            <v>9.5000000000000001E-2</v>
          </cell>
          <cell r="D644">
            <v>0.14499999999999999</v>
          </cell>
        </row>
        <row r="645">
          <cell r="A645">
            <v>36709</v>
          </cell>
          <cell r="B645">
            <v>9.5000000000000001E-2</v>
          </cell>
          <cell r="C645">
            <v>9.5000000000000001E-2</v>
          </cell>
          <cell r="D645">
            <v>0.14499999999999999</v>
          </cell>
        </row>
        <row r="646">
          <cell r="A646">
            <v>36710</v>
          </cell>
          <cell r="B646">
            <v>9.5000000000000001E-2</v>
          </cell>
          <cell r="C646">
            <v>9.5000000000000001E-2</v>
          </cell>
          <cell r="D646">
            <v>0.14499999999999999</v>
          </cell>
        </row>
        <row r="647">
          <cell r="A647">
            <v>36711</v>
          </cell>
          <cell r="B647">
            <v>9.5000000000000001E-2</v>
          </cell>
          <cell r="C647">
            <v>9.5000000000000001E-2</v>
          </cell>
          <cell r="D647">
            <v>0.14499999999999999</v>
          </cell>
        </row>
        <row r="648">
          <cell r="A648">
            <v>36712</v>
          </cell>
          <cell r="B648">
            <v>9.5000000000000001E-2</v>
          </cell>
          <cell r="C648">
            <v>9.5000000000000001E-2</v>
          </cell>
          <cell r="D648">
            <v>0.14499999999999999</v>
          </cell>
        </row>
        <row r="649">
          <cell r="A649">
            <v>36713</v>
          </cell>
          <cell r="B649">
            <v>9.5000000000000001E-2</v>
          </cell>
          <cell r="C649">
            <v>9.5000000000000001E-2</v>
          </cell>
          <cell r="D649">
            <v>0.14499999999999999</v>
          </cell>
        </row>
        <row r="650">
          <cell r="A650">
            <v>36714</v>
          </cell>
          <cell r="B650">
            <v>9.5000000000000001E-2</v>
          </cell>
          <cell r="C650">
            <v>9.5000000000000001E-2</v>
          </cell>
          <cell r="D650">
            <v>0.14499999999999999</v>
          </cell>
        </row>
        <row r="651">
          <cell r="A651">
            <v>36715</v>
          </cell>
          <cell r="B651">
            <v>9.5000000000000001E-2</v>
          </cell>
          <cell r="C651">
            <v>9.5000000000000001E-2</v>
          </cell>
          <cell r="D651">
            <v>0.14499999999999999</v>
          </cell>
        </row>
        <row r="652">
          <cell r="A652">
            <v>36716</v>
          </cell>
          <cell r="B652">
            <v>9.5000000000000001E-2</v>
          </cell>
          <cell r="C652">
            <v>9.5000000000000001E-2</v>
          </cell>
          <cell r="D652">
            <v>0.14499999999999999</v>
          </cell>
        </row>
        <row r="653">
          <cell r="A653">
            <v>36717</v>
          </cell>
          <cell r="B653">
            <v>9.5000000000000001E-2</v>
          </cell>
          <cell r="C653">
            <v>9.5000000000000001E-2</v>
          </cell>
          <cell r="D653">
            <v>0.14499999999999999</v>
          </cell>
        </row>
        <row r="654">
          <cell r="A654">
            <v>36718</v>
          </cell>
          <cell r="B654">
            <v>9.5000000000000001E-2</v>
          </cell>
          <cell r="C654">
            <v>9.5000000000000001E-2</v>
          </cell>
          <cell r="D654">
            <v>0.14499999999999999</v>
          </cell>
        </row>
        <row r="655">
          <cell r="A655">
            <v>36719</v>
          </cell>
          <cell r="B655">
            <v>9.5000000000000001E-2</v>
          </cell>
          <cell r="C655">
            <v>9.5000000000000001E-2</v>
          </cell>
          <cell r="D655">
            <v>0.14499999999999999</v>
          </cell>
        </row>
        <row r="656">
          <cell r="A656">
            <v>36720</v>
          </cell>
          <cell r="B656">
            <v>9.5000000000000001E-2</v>
          </cell>
          <cell r="C656">
            <v>9.5000000000000001E-2</v>
          </cell>
          <cell r="D656">
            <v>0.14499999999999999</v>
          </cell>
        </row>
        <row r="657">
          <cell r="A657">
            <v>36721</v>
          </cell>
          <cell r="B657">
            <v>9.5000000000000001E-2</v>
          </cell>
          <cell r="C657">
            <v>9.5000000000000001E-2</v>
          </cell>
          <cell r="D657">
            <v>0.14499999999999999</v>
          </cell>
        </row>
        <row r="658">
          <cell r="A658">
            <v>36722</v>
          </cell>
          <cell r="B658">
            <v>9.5000000000000001E-2</v>
          </cell>
          <cell r="C658">
            <v>9.5000000000000001E-2</v>
          </cell>
          <cell r="D658">
            <v>0.14499999999999999</v>
          </cell>
        </row>
        <row r="659">
          <cell r="A659">
            <v>36723</v>
          </cell>
          <cell r="B659">
            <v>9.5000000000000001E-2</v>
          </cell>
          <cell r="C659">
            <v>9.5000000000000001E-2</v>
          </cell>
          <cell r="D659">
            <v>0.14499999999999999</v>
          </cell>
        </row>
        <row r="660">
          <cell r="A660">
            <v>36724</v>
          </cell>
          <cell r="B660">
            <v>9.5000000000000001E-2</v>
          </cell>
          <cell r="C660">
            <v>9.5000000000000001E-2</v>
          </cell>
          <cell r="D660">
            <v>0.14499999999999999</v>
          </cell>
        </row>
        <row r="661">
          <cell r="A661">
            <v>36725</v>
          </cell>
          <cell r="B661">
            <v>9.5000000000000001E-2</v>
          </cell>
          <cell r="C661">
            <v>9.5000000000000001E-2</v>
          </cell>
          <cell r="D661">
            <v>0.14499999999999999</v>
          </cell>
        </row>
        <row r="662">
          <cell r="A662">
            <v>36726</v>
          </cell>
          <cell r="B662">
            <v>9.5000000000000001E-2</v>
          </cell>
          <cell r="C662">
            <v>9.5000000000000001E-2</v>
          </cell>
          <cell r="D662">
            <v>0.14499999999999999</v>
          </cell>
        </row>
        <row r="663">
          <cell r="A663">
            <v>36727</v>
          </cell>
          <cell r="B663">
            <v>9.5000000000000001E-2</v>
          </cell>
          <cell r="C663">
            <v>9.5000000000000001E-2</v>
          </cell>
          <cell r="D663">
            <v>0.14499999999999999</v>
          </cell>
        </row>
        <row r="664">
          <cell r="A664">
            <v>36728</v>
          </cell>
          <cell r="B664">
            <v>9.5000000000000001E-2</v>
          </cell>
          <cell r="C664">
            <v>9.5000000000000001E-2</v>
          </cell>
          <cell r="D664">
            <v>0.14499999999999999</v>
          </cell>
        </row>
        <row r="665">
          <cell r="A665">
            <v>36729</v>
          </cell>
          <cell r="B665">
            <v>9.5000000000000001E-2</v>
          </cell>
          <cell r="C665">
            <v>9.5000000000000001E-2</v>
          </cell>
          <cell r="D665">
            <v>0.14499999999999999</v>
          </cell>
        </row>
        <row r="666">
          <cell r="A666">
            <v>36730</v>
          </cell>
          <cell r="B666">
            <v>9.5000000000000001E-2</v>
          </cell>
          <cell r="C666">
            <v>9.5000000000000001E-2</v>
          </cell>
          <cell r="D666">
            <v>0.14499999999999999</v>
          </cell>
        </row>
        <row r="667">
          <cell r="A667">
            <v>36731</v>
          </cell>
          <cell r="B667">
            <v>9.5000000000000001E-2</v>
          </cell>
          <cell r="C667">
            <v>9.5000000000000001E-2</v>
          </cell>
          <cell r="D667">
            <v>0.14499999999999999</v>
          </cell>
        </row>
        <row r="668">
          <cell r="A668">
            <v>36732</v>
          </cell>
          <cell r="B668">
            <v>9.5000000000000001E-2</v>
          </cell>
          <cell r="C668">
            <v>9.5000000000000001E-2</v>
          </cell>
          <cell r="D668">
            <v>0.14499999999999999</v>
          </cell>
        </row>
        <row r="669">
          <cell r="A669">
            <v>36733</v>
          </cell>
          <cell r="B669">
            <v>9.5000000000000001E-2</v>
          </cell>
          <cell r="C669">
            <v>9.5000000000000001E-2</v>
          </cell>
          <cell r="D669">
            <v>0.14499999999999999</v>
          </cell>
        </row>
        <row r="670">
          <cell r="A670">
            <v>36734</v>
          </cell>
          <cell r="B670">
            <v>9.5000000000000001E-2</v>
          </cell>
          <cell r="C670">
            <v>9.5000000000000001E-2</v>
          </cell>
          <cell r="D670">
            <v>0.14499999999999999</v>
          </cell>
        </row>
        <row r="671">
          <cell r="A671">
            <v>36735</v>
          </cell>
          <cell r="B671">
            <v>9.5000000000000001E-2</v>
          </cell>
          <cell r="C671">
            <v>9.5000000000000001E-2</v>
          </cell>
          <cell r="D671">
            <v>0.14499999999999999</v>
          </cell>
        </row>
        <row r="672">
          <cell r="A672">
            <v>36736</v>
          </cell>
          <cell r="B672">
            <v>9.5000000000000001E-2</v>
          </cell>
          <cell r="C672">
            <v>9.5000000000000001E-2</v>
          </cell>
          <cell r="D672">
            <v>0.14499999999999999</v>
          </cell>
        </row>
        <row r="673">
          <cell r="A673">
            <v>36737</v>
          </cell>
          <cell r="B673">
            <v>9.5000000000000001E-2</v>
          </cell>
          <cell r="C673">
            <v>9.5000000000000001E-2</v>
          </cell>
          <cell r="D673">
            <v>0.14499999999999999</v>
          </cell>
        </row>
        <row r="674">
          <cell r="A674">
            <v>36738</v>
          </cell>
          <cell r="B674">
            <v>9.5000000000000001E-2</v>
          </cell>
          <cell r="C674">
            <v>9.5000000000000001E-2</v>
          </cell>
          <cell r="D674">
            <v>0.14499999999999999</v>
          </cell>
        </row>
        <row r="675">
          <cell r="A675">
            <v>36739</v>
          </cell>
          <cell r="B675">
            <v>9.5000000000000001E-2</v>
          </cell>
          <cell r="C675">
            <v>9.5000000000000001E-2</v>
          </cell>
          <cell r="D675">
            <v>0.14499999999999999</v>
          </cell>
        </row>
        <row r="676">
          <cell r="A676">
            <v>36740</v>
          </cell>
          <cell r="B676">
            <v>9.5000000000000001E-2</v>
          </cell>
          <cell r="C676">
            <v>9.5000000000000001E-2</v>
          </cell>
          <cell r="D676">
            <v>0.14499999999999999</v>
          </cell>
        </row>
        <row r="677">
          <cell r="A677">
            <v>36741</v>
          </cell>
          <cell r="B677">
            <v>9.5000000000000001E-2</v>
          </cell>
          <cell r="C677">
            <v>9.5000000000000001E-2</v>
          </cell>
          <cell r="D677">
            <v>0.14499999999999999</v>
          </cell>
        </row>
        <row r="678">
          <cell r="A678">
            <v>36742</v>
          </cell>
          <cell r="B678">
            <v>9.5000000000000001E-2</v>
          </cell>
          <cell r="C678">
            <v>9.5000000000000001E-2</v>
          </cell>
          <cell r="D678">
            <v>0.14499999999999999</v>
          </cell>
        </row>
        <row r="679">
          <cell r="A679">
            <v>36743</v>
          </cell>
          <cell r="B679">
            <v>9.5000000000000001E-2</v>
          </cell>
          <cell r="C679">
            <v>9.5000000000000001E-2</v>
          </cell>
          <cell r="D679">
            <v>0.14499999999999999</v>
          </cell>
        </row>
        <row r="680">
          <cell r="A680">
            <v>36744</v>
          </cell>
          <cell r="B680">
            <v>9.5000000000000001E-2</v>
          </cell>
          <cell r="C680">
            <v>9.5000000000000001E-2</v>
          </cell>
          <cell r="D680">
            <v>0.14499999999999999</v>
          </cell>
        </row>
        <row r="681">
          <cell r="A681">
            <v>36745</v>
          </cell>
          <cell r="B681">
            <v>9.5000000000000001E-2</v>
          </cell>
          <cell r="C681">
            <v>9.5000000000000001E-2</v>
          </cell>
          <cell r="D681">
            <v>0.14499999999999999</v>
          </cell>
        </row>
        <row r="682">
          <cell r="A682">
            <v>36746</v>
          </cell>
          <cell r="B682">
            <v>9.5000000000000001E-2</v>
          </cell>
          <cell r="C682">
            <v>9.5000000000000001E-2</v>
          </cell>
          <cell r="D682">
            <v>0.14499999999999999</v>
          </cell>
        </row>
        <row r="683">
          <cell r="A683">
            <v>36747</v>
          </cell>
          <cell r="B683">
            <v>9.5000000000000001E-2</v>
          </cell>
          <cell r="C683">
            <v>9.5000000000000001E-2</v>
          </cell>
          <cell r="D683">
            <v>0.14499999999999999</v>
          </cell>
        </row>
        <row r="684">
          <cell r="A684">
            <v>36748</v>
          </cell>
          <cell r="B684">
            <v>9.5000000000000001E-2</v>
          </cell>
          <cell r="C684">
            <v>9.5000000000000001E-2</v>
          </cell>
          <cell r="D684">
            <v>0.14499999999999999</v>
          </cell>
        </row>
        <row r="685">
          <cell r="A685">
            <v>36749</v>
          </cell>
          <cell r="B685">
            <v>9.5000000000000001E-2</v>
          </cell>
          <cell r="C685">
            <v>9.5000000000000001E-2</v>
          </cell>
          <cell r="D685">
            <v>0.14499999999999999</v>
          </cell>
        </row>
        <row r="686">
          <cell r="A686">
            <v>36750</v>
          </cell>
          <cell r="B686">
            <v>9.5000000000000001E-2</v>
          </cell>
          <cell r="C686">
            <v>9.5000000000000001E-2</v>
          </cell>
          <cell r="D686">
            <v>0.14499999999999999</v>
          </cell>
        </row>
        <row r="687">
          <cell r="A687">
            <v>36751</v>
          </cell>
          <cell r="B687">
            <v>9.5000000000000001E-2</v>
          </cell>
          <cell r="C687">
            <v>9.5000000000000001E-2</v>
          </cell>
          <cell r="D687">
            <v>0.14499999999999999</v>
          </cell>
        </row>
        <row r="688">
          <cell r="A688">
            <v>36752</v>
          </cell>
          <cell r="B688">
            <v>9.5000000000000001E-2</v>
          </cell>
          <cell r="C688">
            <v>9.5000000000000001E-2</v>
          </cell>
          <cell r="D688">
            <v>0.14499999999999999</v>
          </cell>
        </row>
        <row r="689">
          <cell r="A689">
            <v>36753</v>
          </cell>
          <cell r="B689">
            <v>9.5000000000000001E-2</v>
          </cell>
          <cell r="C689">
            <v>9.5000000000000001E-2</v>
          </cell>
          <cell r="D689">
            <v>0.14499999999999999</v>
          </cell>
        </row>
        <row r="690">
          <cell r="A690">
            <v>36754</v>
          </cell>
          <cell r="B690">
            <v>9.5000000000000001E-2</v>
          </cell>
          <cell r="C690">
            <v>9.5000000000000001E-2</v>
          </cell>
          <cell r="D690">
            <v>0.14499999999999999</v>
          </cell>
        </row>
        <row r="691">
          <cell r="A691">
            <v>36755</v>
          </cell>
          <cell r="B691">
            <v>9.5000000000000001E-2</v>
          </cell>
          <cell r="C691">
            <v>9.5000000000000001E-2</v>
          </cell>
          <cell r="D691">
            <v>0.14499999999999999</v>
          </cell>
        </row>
        <row r="692">
          <cell r="A692">
            <v>36756</v>
          </cell>
          <cell r="B692">
            <v>9.5000000000000001E-2</v>
          </cell>
          <cell r="C692">
            <v>9.5000000000000001E-2</v>
          </cell>
          <cell r="D692">
            <v>0.14499999999999999</v>
          </cell>
        </row>
        <row r="693">
          <cell r="A693">
            <v>36757</v>
          </cell>
          <cell r="B693">
            <v>9.5000000000000001E-2</v>
          </cell>
          <cell r="C693">
            <v>9.5000000000000001E-2</v>
          </cell>
          <cell r="D693">
            <v>0.14499999999999999</v>
          </cell>
        </row>
        <row r="694">
          <cell r="A694">
            <v>36758</v>
          </cell>
          <cell r="B694">
            <v>9.5000000000000001E-2</v>
          </cell>
          <cell r="C694">
            <v>9.5000000000000001E-2</v>
          </cell>
          <cell r="D694">
            <v>0.14499999999999999</v>
          </cell>
        </row>
        <row r="695">
          <cell r="A695">
            <v>36759</v>
          </cell>
          <cell r="B695">
            <v>9.5000000000000001E-2</v>
          </cell>
          <cell r="C695">
            <v>9.5000000000000001E-2</v>
          </cell>
          <cell r="D695">
            <v>0.14499999999999999</v>
          </cell>
        </row>
        <row r="696">
          <cell r="A696">
            <v>36760</v>
          </cell>
          <cell r="B696">
            <v>9.5000000000000001E-2</v>
          </cell>
          <cell r="C696">
            <v>9.5000000000000001E-2</v>
          </cell>
          <cell r="D696">
            <v>0.14499999999999999</v>
          </cell>
        </row>
        <row r="697">
          <cell r="A697">
            <v>36761</v>
          </cell>
          <cell r="B697">
            <v>9.5000000000000001E-2</v>
          </cell>
          <cell r="C697">
            <v>9.5000000000000001E-2</v>
          </cell>
          <cell r="D697">
            <v>0.14499999999999999</v>
          </cell>
        </row>
        <row r="698">
          <cell r="A698">
            <v>36762</v>
          </cell>
          <cell r="B698">
            <v>9.5000000000000001E-2</v>
          </cell>
          <cell r="C698">
            <v>9.5000000000000001E-2</v>
          </cell>
          <cell r="D698">
            <v>0.14499999999999999</v>
          </cell>
        </row>
        <row r="699">
          <cell r="A699">
            <v>36763</v>
          </cell>
          <cell r="B699">
            <v>9.5000000000000001E-2</v>
          </cell>
          <cell r="C699">
            <v>9.5000000000000001E-2</v>
          </cell>
          <cell r="D699">
            <v>0.14499999999999999</v>
          </cell>
        </row>
        <row r="700">
          <cell r="A700">
            <v>36764</v>
          </cell>
          <cell r="B700">
            <v>9.5000000000000001E-2</v>
          </cell>
          <cell r="C700">
            <v>9.5000000000000001E-2</v>
          </cell>
          <cell r="D700">
            <v>0.14499999999999999</v>
          </cell>
        </row>
        <row r="701">
          <cell r="A701">
            <v>36765</v>
          </cell>
          <cell r="B701">
            <v>9.5000000000000001E-2</v>
          </cell>
          <cell r="C701">
            <v>9.5000000000000001E-2</v>
          </cell>
          <cell r="D701">
            <v>0.14499999999999999</v>
          </cell>
        </row>
        <row r="702">
          <cell r="A702">
            <v>36766</v>
          </cell>
          <cell r="B702">
            <v>9.5000000000000001E-2</v>
          </cell>
          <cell r="C702">
            <v>9.5000000000000001E-2</v>
          </cell>
          <cell r="D702">
            <v>0.14499999999999999</v>
          </cell>
        </row>
        <row r="703">
          <cell r="A703">
            <v>36767</v>
          </cell>
          <cell r="B703">
            <v>9.5000000000000001E-2</v>
          </cell>
          <cell r="C703">
            <v>9.5000000000000001E-2</v>
          </cell>
          <cell r="D703">
            <v>0.14499999999999999</v>
          </cell>
        </row>
        <row r="704">
          <cell r="A704">
            <v>36768</v>
          </cell>
          <cell r="B704">
            <v>9.5000000000000001E-2</v>
          </cell>
          <cell r="C704">
            <v>9.5000000000000001E-2</v>
          </cell>
          <cell r="D704">
            <v>0.14499999999999999</v>
          </cell>
        </row>
        <row r="705">
          <cell r="A705">
            <v>36769</v>
          </cell>
          <cell r="B705">
            <v>9.5000000000000001E-2</v>
          </cell>
          <cell r="C705">
            <v>9.5000000000000001E-2</v>
          </cell>
          <cell r="D705">
            <v>0.14499999999999999</v>
          </cell>
        </row>
        <row r="706">
          <cell r="A706">
            <v>36770</v>
          </cell>
          <cell r="B706">
            <v>9.5000000000000001E-2</v>
          </cell>
          <cell r="C706">
            <v>9.5000000000000001E-2</v>
          </cell>
          <cell r="D706">
            <v>0.14499999999999999</v>
          </cell>
        </row>
        <row r="707">
          <cell r="A707">
            <v>36771</v>
          </cell>
          <cell r="B707">
            <v>9.5000000000000001E-2</v>
          </cell>
          <cell r="C707">
            <v>9.5000000000000001E-2</v>
          </cell>
          <cell r="D707">
            <v>0.14499999999999999</v>
          </cell>
        </row>
        <row r="708">
          <cell r="A708">
            <v>36772</v>
          </cell>
          <cell r="B708">
            <v>9.5000000000000001E-2</v>
          </cell>
          <cell r="C708">
            <v>9.5000000000000001E-2</v>
          </cell>
          <cell r="D708">
            <v>0.14499999999999999</v>
          </cell>
        </row>
        <row r="709">
          <cell r="A709">
            <v>36773</v>
          </cell>
          <cell r="B709">
            <v>9.5000000000000001E-2</v>
          </cell>
          <cell r="C709">
            <v>9.5000000000000001E-2</v>
          </cell>
          <cell r="D709">
            <v>0.14499999999999999</v>
          </cell>
        </row>
        <row r="710">
          <cell r="A710">
            <v>36774</v>
          </cell>
          <cell r="B710">
            <v>9.5000000000000001E-2</v>
          </cell>
          <cell r="C710">
            <v>9.5000000000000001E-2</v>
          </cell>
          <cell r="D710">
            <v>0.14499999999999999</v>
          </cell>
        </row>
        <row r="711">
          <cell r="A711">
            <v>36775</v>
          </cell>
          <cell r="B711">
            <v>9.5000000000000001E-2</v>
          </cell>
          <cell r="C711">
            <v>9.5000000000000001E-2</v>
          </cell>
          <cell r="D711">
            <v>0.14499999999999999</v>
          </cell>
        </row>
        <row r="712">
          <cell r="A712">
            <v>36776</v>
          </cell>
          <cell r="B712">
            <v>9.5000000000000001E-2</v>
          </cell>
          <cell r="C712">
            <v>9.5000000000000001E-2</v>
          </cell>
          <cell r="D712">
            <v>0.14499999999999999</v>
          </cell>
        </row>
        <row r="713">
          <cell r="A713">
            <v>36777</v>
          </cell>
          <cell r="B713">
            <v>9.5000000000000001E-2</v>
          </cell>
          <cell r="C713">
            <v>9.5000000000000001E-2</v>
          </cell>
          <cell r="D713">
            <v>0.14499999999999999</v>
          </cell>
        </row>
        <row r="714">
          <cell r="A714">
            <v>36778</v>
          </cell>
          <cell r="B714">
            <v>9.5000000000000001E-2</v>
          </cell>
          <cell r="C714">
            <v>9.5000000000000001E-2</v>
          </cell>
          <cell r="D714">
            <v>0.14499999999999999</v>
          </cell>
        </row>
        <row r="715">
          <cell r="A715">
            <v>36779</v>
          </cell>
          <cell r="B715">
            <v>9.5000000000000001E-2</v>
          </cell>
          <cell r="C715">
            <v>9.5000000000000001E-2</v>
          </cell>
          <cell r="D715">
            <v>0.14499999999999999</v>
          </cell>
        </row>
        <row r="716">
          <cell r="A716">
            <v>36780</v>
          </cell>
          <cell r="B716">
            <v>9.5000000000000001E-2</v>
          </cell>
          <cell r="C716">
            <v>9.5000000000000001E-2</v>
          </cell>
          <cell r="D716">
            <v>0.14499999999999999</v>
          </cell>
        </row>
        <row r="717">
          <cell r="A717">
            <v>36781</v>
          </cell>
          <cell r="B717">
            <v>9.5000000000000001E-2</v>
          </cell>
          <cell r="C717">
            <v>9.5000000000000001E-2</v>
          </cell>
          <cell r="D717">
            <v>0.14499999999999999</v>
          </cell>
        </row>
        <row r="718">
          <cell r="A718">
            <v>36782</v>
          </cell>
          <cell r="B718">
            <v>9.5000000000000001E-2</v>
          </cell>
          <cell r="C718">
            <v>9.5000000000000001E-2</v>
          </cell>
          <cell r="D718">
            <v>0.14499999999999999</v>
          </cell>
        </row>
        <row r="719">
          <cell r="A719">
            <v>36783</v>
          </cell>
          <cell r="B719">
            <v>9.5000000000000001E-2</v>
          </cell>
          <cell r="C719">
            <v>9.5000000000000001E-2</v>
          </cell>
          <cell r="D719">
            <v>0.14499999999999999</v>
          </cell>
        </row>
        <row r="720">
          <cell r="A720">
            <v>36784</v>
          </cell>
          <cell r="B720">
            <v>9.5000000000000001E-2</v>
          </cell>
          <cell r="C720">
            <v>9.5000000000000001E-2</v>
          </cell>
          <cell r="D720">
            <v>0.14499999999999999</v>
          </cell>
        </row>
        <row r="721">
          <cell r="A721">
            <v>36785</v>
          </cell>
          <cell r="B721">
            <v>9.5000000000000001E-2</v>
          </cell>
          <cell r="C721">
            <v>9.5000000000000001E-2</v>
          </cell>
          <cell r="D721">
            <v>0.14499999999999999</v>
          </cell>
        </row>
        <row r="722">
          <cell r="A722">
            <v>36786</v>
          </cell>
          <cell r="B722">
            <v>9.5000000000000001E-2</v>
          </cell>
          <cell r="C722">
            <v>9.5000000000000001E-2</v>
          </cell>
          <cell r="D722">
            <v>0.14499999999999999</v>
          </cell>
        </row>
        <row r="723">
          <cell r="A723">
            <v>36787</v>
          </cell>
          <cell r="B723">
            <v>9.5000000000000001E-2</v>
          </cell>
          <cell r="C723">
            <v>9.5000000000000001E-2</v>
          </cell>
          <cell r="D723">
            <v>0.14499999999999999</v>
          </cell>
        </row>
        <row r="724">
          <cell r="A724">
            <v>36788</v>
          </cell>
          <cell r="B724">
            <v>9.5000000000000001E-2</v>
          </cell>
          <cell r="C724">
            <v>9.5000000000000001E-2</v>
          </cell>
          <cell r="D724">
            <v>0.14499999999999999</v>
          </cell>
        </row>
        <row r="725">
          <cell r="A725">
            <v>36789</v>
          </cell>
          <cell r="B725">
            <v>9.5000000000000001E-2</v>
          </cell>
          <cell r="C725">
            <v>9.5000000000000001E-2</v>
          </cell>
          <cell r="D725">
            <v>0.14499999999999999</v>
          </cell>
        </row>
        <row r="726">
          <cell r="A726">
            <v>36790</v>
          </cell>
          <cell r="B726">
            <v>9.5000000000000001E-2</v>
          </cell>
          <cell r="C726">
            <v>9.5000000000000001E-2</v>
          </cell>
          <cell r="D726">
            <v>0.14499999999999999</v>
          </cell>
        </row>
        <row r="727">
          <cell r="A727">
            <v>36791</v>
          </cell>
          <cell r="B727">
            <v>9.5000000000000001E-2</v>
          </cell>
          <cell r="C727">
            <v>9.5000000000000001E-2</v>
          </cell>
          <cell r="D727">
            <v>0.14499999999999999</v>
          </cell>
        </row>
        <row r="728">
          <cell r="A728">
            <v>36792</v>
          </cell>
          <cell r="B728">
            <v>9.5000000000000001E-2</v>
          </cell>
          <cell r="C728">
            <v>9.5000000000000001E-2</v>
          </cell>
          <cell r="D728">
            <v>0.14499999999999999</v>
          </cell>
        </row>
        <row r="729">
          <cell r="A729">
            <v>36793</v>
          </cell>
          <cell r="B729">
            <v>9.5000000000000001E-2</v>
          </cell>
          <cell r="C729">
            <v>9.5000000000000001E-2</v>
          </cell>
          <cell r="D729">
            <v>0.14499999999999999</v>
          </cell>
        </row>
        <row r="730">
          <cell r="A730">
            <v>36794</v>
          </cell>
          <cell r="B730">
            <v>9.5000000000000001E-2</v>
          </cell>
          <cell r="C730">
            <v>9.5000000000000001E-2</v>
          </cell>
          <cell r="D730">
            <v>0.14499999999999999</v>
          </cell>
        </row>
        <row r="731">
          <cell r="A731">
            <v>36795</v>
          </cell>
          <cell r="B731">
            <v>9.5000000000000001E-2</v>
          </cell>
          <cell r="C731">
            <v>9.5000000000000001E-2</v>
          </cell>
          <cell r="D731">
            <v>0.14499999999999999</v>
          </cell>
        </row>
        <row r="732">
          <cell r="A732">
            <v>36796</v>
          </cell>
          <cell r="B732">
            <v>9.5000000000000001E-2</v>
          </cell>
          <cell r="C732">
            <v>9.5000000000000001E-2</v>
          </cell>
          <cell r="D732">
            <v>0.14499999999999999</v>
          </cell>
        </row>
        <row r="733">
          <cell r="A733">
            <v>36797</v>
          </cell>
          <cell r="B733">
            <v>9.5000000000000001E-2</v>
          </cell>
          <cell r="C733">
            <v>9.5000000000000001E-2</v>
          </cell>
          <cell r="D733">
            <v>0.14499999999999999</v>
          </cell>
        </row>
        <row r="734">
          <cell r="A734">
            <v>36798</v>
          </cell>
          <cell r="B734">
            <v>9.5000000000000001E-2</v>
          </cell>
          <cell r="C734">
            <v>9.5000000000000001E-2</v>
          </cell>
          <cell r="D734">
            <v>0.14499999999999999</v>
          </cell>
        </row>
        <row r="735">
          <cell r="A735">
            <v>36799</v>
          </cell>
          <cell r="B735">
            <v>9.5000000000000001E-2</v>
          </cell>
          <cell r="C735">
            <v>9.5000000000000001E-2</v>
          </cell>
          <cell r="D735">
            <v>0.14499999999999999</v>
          </cell>
        </row>
        <row r="736">
          <cell r="A736">
            <v>36800</v>
          </cell>
          <cell r="B736">
            <v>9.5000000000000001E-2</v>
          </cell>
          <cell r="C736">
            <v>9.5000000000000001E-2</v>
          </cell>
          <cell r="D736">
            <v>0.14499999999999999</v>
          </cell>
        </row>
        <row r="737">
          <cell r="A737">
            <v>36801</v>
          </cell>
          <cell r="B737">
            <v>9.5000000000000001E-2</v>
          </cell>
          <cell r="C737">
            <v>9.5000000000000001E-2</v>
          </cell>
          <cell r="D737">
            <v>0.14499999999999999</v>
          </cell>
        </row>
        <row r="738">
          <cell r="A738">
            <v>36802</v>
          </cell>
          <cell r="B738">
            <v>9.5000000000000001E-2</v>
          </cell>
          <cell r="C738">
            <v>9.5000000000000001E-2</v>
          </cell>
          <cell r="D738">
            <v>0.14499999999999999</v>
          </cell>
        </row>
        <row r="739">
          <cell r="A739">
            <v>36803</v>
          </cell>
          <cell r="B739">
            <v>9.5000000000000001E-2</v>
          </cell>
          <cell r="C739">
            <v>9.5000000000000001E-2</v>
          </cell>
          <cell r="D739">
            <v>0.14499999999999999</v>
          </cell>
        </row>
        <row r="740">
          <cell r="A740">
            <v>36804</v>
          </cell>
          <cell r="B740">
            <v>9.5000000000000001E-2</v>
          </cell>
          <cell r="C740">
            <v>9.5000000000000001E-2</v>
          </cell>
          <cell r="D740">
            <v>0.14499999999999999</v>
          </cell>
        </row>
        <row r="741">
          <cell r="A741">
            <v>36805</v>
          </cell>
          <cell r="B741">
            <v>9.5000000000000001E-2</v>
          </cell>
          <cell r="C741">
            <v>9.5000000000000001E-2</v>
          </cell>
          <cell r="D741">
            <v>0.14499999999999999</v>
          </cell>
        </row>
        <row r="742">
          <cell r="A742">
            <v>36806</v>
          </cell>
          <cell r="B742">
            <v>9.5000000000000001E-2</v>
          </cell>
          <cell r="C742">
            <v>9.5000000000000001E-2</v>
          </cell>
          <cell r="D742">
            <v>0.14499999999999999</v>
          </cell>
        </row>
        <row r="743">
          <cell r="A743">
            <v>36807</v>
          </cell>
          <cell r="B743">
            <v>9.5000000000000001E-2</v>
          </cell>
          <cell r="C743">
            <v>9.5000000000000001E-2</v>
          </cell>
          <cell r="D743">
            <v>0.14499999999999999</v>
          </cell>
        </row>
        <row r="744">
          <cell r="A744">
            <v>36808</v>
          </cell>
          <cell r="B744">
            <v>9.5000000000000001E-2</v>
          </cell>
          <cell r="C744">
            <v>9.5000000000000001E-2</v>
          </cell>
          <cell r="D744">
            <v>0.14499999999999999</v>
          </cell>
        </row>
        <row r="745">
          <cell r="A745">
            <v>36809</v>
          </cell>
          <cell r="B745">
            <v>9.5000000000000001E-2</v>
          </cell>
          <cell r="C745">
            <v>9.5000000000000001E-2</v>
          </cell>
          <cell r="D745">
            <v>0.14499999999999999</v>
          </cell>
        </row>
        <row r="746">
          <cell r="A746">
            <v>36810</v>
          </cell>
          <cell r="B746">
            <v>9.5000000000000001E-2</v>
          </cell>
          <cell r="C746">
            <v>9.5000000000000001E-2</v>
          </cell>
          <cell r="D746">
            <v>0.14499999999999999</v>
          </cell>
        </row>
        <row r="747">
          <cell r="A747">
            <v>36811</v>
          </cell>
          <cell r="B747">
            <v>9.5000000000000001E-2</v>
          </cell>
          <cell r="C747">
            <v>9.5000000000000001E-2</v>
          </cell>
          <cell r="D747">
            <v>0.14499999999999999</v>
          </cell>
        </row>
        <row r="748">
          <cell r="A748">
            <v>36812</v>
          </cell>
          <cell r="B748">
            <v>9.5000000000000001E-2</v>
          </cell>
          <cell r="C748">
            <v>9.5000000000000001E-2</v>
          </cell>
          <cell r="D748">
            <v>0.14499999999999999</v>
          </cell>
        </row>
        <row r="749">
          <cell r="A749">
            <v>36813</v>
          </cell>
          <cell r="B749">
            <v>9.5000000000000001E-2</v>
          </cell>
          <cell r="C749">
            <v>9.5000000000000001E-2</v>
          </cell>
          <cell r="D749">
            <v>0.14499999999999999</v>
          </cell>
        </row>
        <row r="750">
          <cell r="A750">
            <v>36814</v>
          </cell>
          <cell r="B750">
            <v>9.5000000000000001E-2</v>
          </cell>
          <cell r="C750">
            <v>9.5000000000000001E-2</v>
          </cell>
          <cell r="D750">
            <v>0.14499999999999999</v>
          </cell>
        </row>
        <row r="751">
          <cell r="A751">
            <v>36815</v>
          </cell>
          <cell r="B751">
            <v>9.5000000000000001E-2</v>
          </cell>
          <cell r="C751">
            <v>9.5000000000000001E-2</v>
          </cell>
          <cell r="D751">
            <v>0.14499999999999999</v>
          </cell>
        </row>
        <row r="752">
          <cell r="A752">
            <v>36816</v>
          </cell>
          <cell r="B752">
            <v>9.5000000000000001E-2</v>
          </cell>
          <cell r="C752">
            <v>9.5000000000000001E-2</v>
          </cell>
          <cell r="D752">
            <v>0.14499999999999999</v>
          </cell>
        </row>
        <row r="753">
          <cell r="A753">
            <v>36817</v>
          </cell>
          <cell r="B753">
            <v>9.5000000000000001E-2</v>
          </cell>
          <cell r="C753">
            <v>9.5000000000000001E-2</v>
          </cell>
          <cell r="D753">
            <v>0.14499999999999999</v>
          </cell>
        </row>
        <row r="754">
          <cell r="A754">
            <v>36818</v>
          </cell>
          <cell r="B754">
            <v>9.5000000000000001E-2</v>
          </cell>
          <cell r="C754">
            <v>9.5000000000000001E-2</v>
          </cell>
          <cell r="D754">
            <v>0.14499999999999999</v>
          </cell>
        </row>
        <row r="755">
          <cell r="A755">
            <v>36819</v>
          </cell>
          <cell r="B755">
            <v>9.5000000000000001E-2</v>
          </cell>
          <cell r="C755">
            <v>9.5000000000000001E-2</v>
          </cell>
          <cell r="D755">
            <v>0.14499999999999999</v>
          </cell>
        </row>
        <row r="756">
          <cell r="A756">
            <v>36820</v>
          </cell>
          <cell r="B756">
            <v>9.5000000000000001E-2</v>
          </cell>
          <cell r="C756">
            <v>9.5000000000000001E-2</v>
          </cell>
          <cell r="D756">
            <v>0.14499999999999999</v>
          </cell>
        </row>
        <row r="757">
          <cell r="A757">
            <v>36821</v>
          </cell>
          <cell r="B757">
            <v>9.5000000000000001E-2</v>
          </cell>
          <cell r="C757">
            <v>9.5000000000000001E-2</v>
          </cell>
          <cell r="D757">
            <v>0.14499999999999999</v>
          </cell>
        </row>
        <row r="758">
          <cell r="A758">
            <v>36822</v>
          </cell>
          <cell r="B758">
            <v>9.5000000000000001E-2</v>
          </cell>
          <cell r="C758">
            <v>9.5000000000000001E-2</v>
          </cell>
          <cell r="D758">
            <v>0.14499999999999999</v>
          </cell>
        </row>
        <row r="759">
          <cell r="A759">
            <v>36823</v>
          </cell>
          <cell r="B759">
            <v>9.5000000000000001E-2</v>
          </cell>
          <cell r="C759">
            <v>9.5000000000000001E-2</v>
          </cell>
          <cell r="D759">
            <v>0.14499999999999999</v>
          </cell>
        </row>
        <row r="760">
          <cell r="A760">
            <v>36824</v>
          </cell>
          <cell r="B760">
            <v>9.5000000000000001E-2</v>
          </cell>
          <cell r="C760">
            <v>9.5000000000000001E-2</v>
          </cell>
          <cell r="D760">
            <v>0.14499999999999999</v>
          </cell>
        </row>
        <row r="761">
          <cell r="A761">
            <v>36825</v>
          </cell>
          <cell r="B761">
            <v>9.5000000000000001E-2</v>
          </cell>
          <cell r="C761">
            <v>9.5000000000000001E-2</v>
          </cell>
          <cell r="D761">
            <v>0.14499999999999999</v>
          </cell>
        </row>
        <row r="762">
          <cell r="A762">
            <v>36826</v>
          </cell>
          <cell r="B762">
            <v>9.5000000000000001E-2</v>
          </cell>
          <cell r="C762">
            <v>9.5000000000000001E-2</v>
          </cell>
          <cell r="D762">
            <v>0.14499999999999999</v>
          </cell>
        </row>
        <row r="763">
          <cell r="A763">
            <v>36827</v>
          </cell>
          <cell r="B763">
            <v>9.5000000000000001E-2</v>
          </cell>
          <cell r="C763">
            <v>9.5000000000000001E-2</v>
          </cell>
          <cell r="D763">
            <v>0.14499999999999999</v>
          </cell>
        </row>
        <row r="764">
          <cell r="A764">
            <v>36828</v>
          </cell>
          <cell r="B764">
            <v>9.5000000000000001E-2</v>
          </cell>
          <cell r="C764">
            <v>9.5000000000000001E-2</v>
          </cell>
          <cell r="D764">
            <v>0.14499999999999999</v>
          </cell>
        </row>
        <row r="765">
          <cell r="A765">
            <v>36829</v>
          </cell>
          <cell r="B765">
            <v>9.5000000000000001E-2</v>
          </cell>
          <cell r="C765">
            <v>9.5000000000000001E-2</v>
          </cell>
          <cell r="D765">
            <v>0.14499999999999999</v>
          </cell>
        </row>
        <row r="766">
          <cell r="A766">
            <v>36830</v>
          </cell>
          <cell r="B766">
            <v>9.5000000000000001E-2</v>
          </cell>
          <cell r="C766">
            <v>9.5000000000000001E-2</v>
          </cell>
          <cell r="D766">
            <v>0.14499999999999999</v>
          </cell>
        </row>
        <row r="767">
          <cell r="A767">
            <v>36831</v>
          </cell>
          <cell r="B767">
            <v>9.5000000000000001E-2</v>
          </cell>
          <cell r="C767">
            <v>9.5000000000000001E-2</v>
          </cell>
          <cell r="D767">
            <v>0.14499999999999999</v>
          </cell>
        </row>
        <row r="768">
          <cell r="A768">
            <v>36832</v>
          </cell>
          <cell r="B768">
            <v>9.5000000000000001E-2</v>
          </cell>
          <cell r="C768">
            <v>9.5000000000000001E-2</v>
          </cell>
          <cell r="D768">
            <v>0.14499999999999999</v>
          </cell>
        </row>
        <row r="769">
          <cell r="A769">
            <v>36833</v>
          </cell>
          <cell r="B769">
            <v>9.5000000000000001E-2</v>
          </cell>
          <cell r="C769">
            <v>9.5000000000000001E-2</v>
          </cell>
          <cell r="D769">
            <v>0.14499999999999999</v>
          </cell>
        </row>
        <row r="770">
          <cell r="A770">
            <v>36834</v>
          </cell>
          <cell r="B770">
            <v>9.5000000000000001E-2</v>
          </cell>
          <cell r="C770">
            <v>9.5000000000000001E-2</v>
          </cell>
          <cell r="D770">
            <v>0.14499999999999999</v>
          </cell>
        </row>
        <row r="771">
          <cell r="A771">
            <v>36835</v>
          </cell>
          <cell r="B771">
            <v>9.5000000000000001E-2</v>
          </cell>
          <cell r="C771">
            <v>9.5000000000000001E-2</v>
          </cell>
          <cell r="D771">
            <v>0.14499999999999999</v>
          </cell>
        </row>
        <row r="772">
          <cell r="A772">
            <v>36836</v>
          </cell>
          <cell r="B772">
            <v>9.5000000000000001E-2</v>
          </cell>
          <cell r="C772">
            <v>9.5000000000000001E-2</v>
          </cell>
          <cell r="D772">
            <v>0.14499999999999999</v>
          </cell>
        </row>
        <row r="773">
          <cell r="A773">
            <v>36837</v>
          </cell>
          <cell r="B773">
            <v>9.5000000000000001E-2</v>
          </cell>
          <cell r="C773">
            <v>9.5000000000000001E-2</v>
          </cell>
          <cell r="D773">
            <v>0.14499999999999999</v>
          </cell>
        </row>
        <row r="774">
          <cell r="A774">
            <v>36838</v>
          </cell>
          <cell r="B774">
            <v>9.5000000000000001E-2</v>
          </cell>
          <cell r="C774">
            <v>9.5000000000000001E-2</v>
          </cell>
          <cell r="D774">
            <v>0.14499999999999999</v>
          </cell>
        </row>
        <row r="775">
          <cell r="A775">
            <v>36839</v>
          </cell>
          <cell r="B775">
            <v>9.5000000000000001E-2</v>
          </cell>
          <cell r="C775">
            <v>9.5000000000000001E-2</v>
          </cell>
          <cell r="D775">
            <v>0.14499999999999999</v>
          </cell>
        </row>
        <row r="776">
          <cell r="A776">
            <v>36840</v>
          </cell>
          <cell r="B776">
            <v>9.5000000000000001E-2</v>
          </cell>
          <cell r="C776">
            <v>9.5000000000000001E-2</v>
          </cell>
          <cell r="D776">
            <v>0.14499999999999999</v>
          </cell>
        </row>
        <row r="777">
          <cell r="A777">
            <v>36841</v>
          </cell>
          <cell r="B777">
            <v>9.5000000000000001E-2</v>
          </cell>
          <cell r="C777">
            <v>9.5000000000000001E-2</v>
          </cell>
          <cell r="D777">
            <v>0.14499999999999999</v>
          </cell>
        </row>
        <row r="778">
          <cell r="A778">
            <v>36842</v>
          </cell>
          <cell r="B778">
            <v>9.5000000000000001E-2</v>
          </cell>
          <cell r="C778">
            <v>9.5000000000000001E-2</v>
          </cell>
          <cell r="D778">
            <v>0.14499999999999999</v>
          </cell>
        </row>
        <row r="779">
          <cell r="A779">
            <v>36843</v>
          </cell>
          <cell r="B779">
            <v>9.5000000000000001E-2</v>
          </cell>
          <cell r="C779">
            <v>9.5000000000000001E-2</v>
          </cell>
          <cell r="D779">
            <v>0.14499999999999999</v>
          </cell>
        </row>
        <row r="780">
          <cell r="A780">
            <v>36844</v>
          </cell>
          <cell r="B780">
            <v>9.5000000000000001E-2</v>
          </cell>
          <cell r="C780">
            <v>9.5000000000000001E-2</v>
          </cell>
          <cell r="D780">
            <v>0.14499999999999999</v>
          </cell>
        </row>
        <row r="781">
          <cell r="A781">
            <v>36845</v>
          </cell>
          <cell r="B781">
            <v>9.5000000000000001E-2</v>
          </cell>
          <cell r="C781">
            <v>9.5000000000000001E-2</v>
          </cell>
          <cell r="D781">
            <v>0.14499999999999999</v>
          </cell>
        </row>
        <row r="782">
          <cell r="A782">
            <v>36846</v>
          </cell>
          <cell r="B782">
            <v>9.5000000000000001E-2</v>
          </cell>
          <cell r="C782">
            <v>9.5000000000000001E-2</v>
          </cell>
          <cell r="D782">
            <v>0.14499999999999999</v>
          </cell>
        </row>
        <row r="783">
          <cell r="A783">
            <v>36847</v>
          </cell>
          <cell r="B783">
            <v>9.5000000000000001E-2</v>
          </cell>
          <cell r="C783">
            <v>9.5000000000000001E-2</v>
          </cell>
          <cell r="D783">
            <v>0.14499999999999999</v>
          </cell>
        </row>
        <row r="784">
          <cell r="A784">
            <v>36848</v>
          </cell>
          <cell r="B784">
            <v>9.5000000000000001E-2</v>
          </cell>
          <cell r="C784">
            <v>9.5000000000000001E-2</v>
          </cell>
          <cell r="D784">
            <v>0.14499999999999999</v>
          </cell>
        </row>
        <row r="785">
          <cell r="A785">
            <v>36849</v>
          </cell>
          <cell r="B785">
            <v>9.5000000000000001E-2</v>
          </cell>
          <cell r="C785">
            <v>9.5000000000000001E-2</v>
          </cell>
          <cell r="D785">
            <v>0.14499999999999999</v>
          </cell>
        </row>
        <row r="786">
          <cell r="A786">
            <v>36850</v>
          </cell>
          <cell r="B786">
            <v>9.5000000000000001E-2</v>
          </cell>
          <cell r="C786">
            <v>9.5000000000000001E-2</v>
          </cell>
          <cell r="D786">
            <v>0.14499999999999999</v>
          </cell>
        </row>
        <row r="787">
          <cell r="A787">
            <v>36851</v>
          </cell>
          <cell r="B787">
            <v>9.5000000000000001E-2</v>
          </cell>
          <cell r="C787">
            <v>9.5000000000000001E-2</v>
          </cell>
          <cell r="D787">
            <v>0.14499999999999999</v>
          </cell>
        </row>
        <row r="788">
          <cell r="A788">
            <v>36852</v>
          </cell>
          <cell r="B788">
            <v>9.5000000000000001E-2</v>
          </cell>
          <cell r="C788">
            <v>9.5000000000000001E-2</v>
          </cell>
          <cell r="D788">
            <v>0.14499999999999999</v>
          </cell>
        </row>
        <row r="789">
          <cell r="A789">
            <v>36853</v>
          </cell>
          <cell r="B789">
            <v>9.5000000000000001E-2</v>
          </cell>
          <cell r="C789">
            <v>9.5000000000000001E-2</v>
          </cell>
          <cell r="D789">
            <v>0.14499999999999999</v>
          </cell>
        </row>
        <row r="790">
          <cell r="A790">
            <v>36854</v>
          </cell>
          <cell r="B790">
            <v>9.5000000000000001E-2</v>
          </cell>
          <cell r="C790">
            <v>9.5000000000000001E-2</v>
          </cell>
          <cell r="D790">
            <v>0.14499999999999999</v>
          </cell>
        </row>
        <row r="791">
          <cell r="A791">
            <v>36855</v>
          </cell>
          <cell r="B791">
            <v>9.5000000000000001E-2</v>
          </cell>
          <cell r="C791">
            <v>9.5000000000000001E-2</v>
          </cell>
          <cell r="D791">
            <v>0.14499999999999999</v>
          </cell>
        </row>
        <row r="792">
          <cell r="A792">
            <v>36856</v>
          </cell>
          <cell r="B792">
            <v>9.5000000000000001E-2</v>
          </cell>
          <cell r="C792">
            <v>9.5000000000000001E-2</v>
          </cell>
          <cell r="D792">
            <v>0.14499999999999999</v>
          </cell>
        </row>
        <row r="793">
          <cell r="A793">
            <v>36857</v>
          </cell>
          <cell r="B793">
            <v>9.5000000000000001E-2</v>
          </cell>
          <cell r="C793">
            <v>9.5000000000000001E-2</v>
          </cell>
          <cell r="D793">
            <v>0.14499999999999999</v>
          </cell>
        </row>
        <row r="794">
          <cell r="A794">
            <v>36858</v>
          </cell>
          <cell r="B794">
            <v>9.5000000000000001E-2</v>
          </cell>
          <cell r="C794">
            <v>9.5000000000000001E-2</v>
          </cell>
          <cell r="D794">
            <v>0.14499999999999999</v>
          </cell>
        </row>
        <row r="795">
          <cell r="A795">
            <v>36859</v>
          </cell>
          <cell r="B795">
            <v>9.5000000000000001E-2</v>
          </cell>
          <cell r="C795">
            <v>9.5000000000000001E-2</v>
          </cell>
          <cell r="D795">
            <v>0.14499999999999999</v>
          </cell>
        </row>
        <row r="796">
          <cell r="A796">
            <v>36860</v>
          </cell>
          <cell r="B796">
            <v>9.5000000000000001E-2</v>
          </cell>
          <cell r="C796">
            <v>9.5000000000000001E-2</v>
          </cell>
          <cell r="D796">
            <v>0.14499999999999999</v>
          </cell>
        </row>
        <row r="797">
          <cell r="A797">
            <v>36861</v>
          </cell>
          <cell r="B797">
            <v>9.5000000000000001E-2</v>
          </cell>
          <cell r="C797">
            <v>9.5000000000000001E-2</v>
          </cell>
          <cell r="D797">
            <v>0.14499999999999999</v>
          </cell>
        </row>
        <row r="798">
          <cell r="A798">
            <v>36862</v>
          </cell>
          <cell r="B798">
            <v>9.5000000000000001E-2</v>
          </cell>
          <cell r="C798">
            <v>9.5000000000000001E-2</v>
          </cell>
          <cell r="D798">
            <v>0.14499999999999999</v>
          </cell>
        </row>
        <row r="799">
          <cell r="A799">
            <v>36863</v>
          </cell>
          <cell r="B799">
            <v>9.5000000000000001E-2</v>
          </cell>
          <cell r="C799">
            <v>9.5000000000000001E-2</v>
          </cell>
          <cell r="D799">
            <v>0.14499999999999999</v>
          </cell>
        </row>
        <row r="800">
          <cell r="A800">
            <v>36864</v>
          </cell>
          <cell r="B800">
            <v>9.5000000000000001E-2</v>
          </cell>
          <cell r="C800">
            <v>9.5000000000000001E-2</v>
          </cell>
          <cell r="D800">
            <v>0.14499999999999999</v>
          </cell>
        </row>
        <row r="801">
          <cell r="A801">
            <v>36865</v>
          </cell>
          <cell r="B801">
            <v>9.5000000000000001E-2</v>
          </cell>
          <cell r="C801">
            <v>9.5000000000000001E-2</v>
          </cell>
          <cell r="D801">
            <v>0.14499999999999999</v>
          </cell>
        </row>
        <row r="802">
          <cell r="A802">
            <v>36866</v>
          </cell>
          <cell r="B802">
            <v>9.5000000000000001E-2</v>
          </cell>
          <cell r="C802">
            <v>9.5000000000000001E-2</v>
          </cell>
          <cell r="D802">
            <v>0.14499999999999999</v>
          </cell>
        </row>
        <row r="803">
          <cell r="A803">
            <v>36867</v>
          </cell>
          <cell r="B803">
            <v>9.5000000000000001E-2</v>
          </cell>
          <cell r="C803">
            <v>9.5000000000000001E-2</v>
          </cell>
          <cell r="D803">
            <v>0.14499999999999999</v>
          </cell>
        </row>
        <row r="804">
          <cell r="A804">
            <v>36868</v>
          </cell>
          <cell r="B804">
            <v>9.5000000000000001E-2</v>
          </cell>
          <cell r="C804">
            <v>9.5000000000000001E-2</v>
          </cell>
          <cell r="D804">
            <v>0.14499999999999999</v>
          </cell>
        </row>
        <row r="805">
          <cell r="A805">
            <v>36869</v>
          </cell>
          <cell r="B805">
            <v>9.5000000000000001E-2</v>
          </cell>
          <cell r="C805">
            <v>9.5000000000000001E-2</v>
          </cell>
          <cell r="D805">
            <v>0.14499999999999999</v>
          </cell>
        </row>
        <row r="806">
          <cell r="A806">
            <v>36870</v>
          </cell>
          <cell r="B806">
            <v>9.5000000000000001E-2</v>
          </cell>
          <cell r="C806">
            <v>9.5000000000000001E-2</v>
          </cell>
          <cell r="D806">
            <v>0.14499999999999999</v>
          </cell>
        </row>
        <row r="807">
          <cell r="A807">
            <v>36871</v>
          </cell>
          <cell r="B807">
            <v>9.5000000000000001E-2</v>
          </cell>
          <cell r="C807">
            <v>9.5000000000000001E-2</v>
          </cell>
          <cell r="D807">
            <v>0.14499999999999999</v>
          </cell>
        </row>
        <row r="808">
          <cell r="A808">
            <v>36872</v>
          </cell>
          <cell r="B808">
            <v>9.5000000000000001E-2</v>
          </cell>
          <cell r="C808">
            <v>9.5000000000000001E-2</v>
          </cell>
          <cell r="D808">
            <v>0.14499999999999999</v>
          </cell>
        </row>
        <row r="809">
          <cell r="A809">
            <v>36873</v>
          </cell>
          <cell r="B809">
            <v>9.5000000000000001E-2</v>
          </cell>
          <cell r="C809">
            <v>9.5000000000000001E-2</v>
          </cell>
          <cell r="D809">
            <v>0.14499999999999999</v>
          </cell>
        </row>
        <row r="810">
          <cell r="A810">
            <v>36874</v>
          </cell>
          <cell r="B810">
            <v>9.5000000000000001E-2</v>
          </cell>
          <cell r="C810">
            <v>9.5000000000000001E-2</v>
          </cell>
          <cell r="D810">
            <v>0.14499999999999999</v>
          </cell>
        </row>
        <row r="811">
          <cell r="A811">
            <v>36875</v>
          </cell>
          <cell r="B811">
            <v>9.5000000000000001E-2</v>
          </cell>
          <cell r="C811">
            <v>9.5000000000000001E-2</v>
          </cell>
          <cell r="D811">
            <v>0.14499999999999999</v>
          </cell>
        </row>
        <row r="812">
          <cell r="A812">
            <v>36876</v>
          </cell>
          <cell r="B812">
            <v>9.5000000000000001E-2</v>
          </cell>
          <cell r="C812">
            <v>9.5000000000000001E-2</v>
          </cell>
          <cell r="D812">
            <v>0.14499999999999999</v>
          </cell>
        </row>
        <row r="813">
          <cell r="A813">
            <v>36877</v>
          </cell>
          <cell r="B813">
            <v>9.5000000000000001E-2</v>
          </cell>
          <cell r="C813">
            <v>9.5000000000000001E-2</v>
          </cell>
          <cell r="D813">
            <v>0.14499999999999999</v>
          </cell>
        </row>
        <row r="814">
          <cell r="A814">
            <v>36878</v>
          </cell>
          <cell r="B814">
            <v>9.5000000000000001E-2</v>
          </cell>
          <cell r="C814">
            <v>9.5000000000000001E-2</v>
          </cell>
          <cell r="D814">
            <v>0.14499999999999999</v>
          </cell>
        </row>
        <row r="815">
          <cell r="A815">
            <v>36879</v>
          </cell>
          <cell r="B815">
            <v>9.5000000000000001E-2</v>
          </cell>
          <cell r="C815">
            <v>9.5000000000000001E-2</v>
          </cell>
          <cell r="D815">
            <v>0.14499999999999999</v>
          </cell>
        </row>
        <row r="816">
          <cell r="A816">
            <v>36880</v>
          </cell>
          <cell r="B816">
            <v>9.5000000000000001E-2</v>
          </cell>
          <cell r="C816">
            <v>9.5000000000000001E-2</v>
          </cell>
          <cell r="D816">
            <v>0.14499999999999999</v>
          </cell>
        </row>
        <row r="817">
          <cell r="A817">
            <v>36881</v>
          </cell>
          <cell r="B817">
            <v>9.5000000000000001E-2</v>
          </cell>
          <cell r="C817">
            <v>9.5000000000000001E-2</v>
          </cell>
          <cell r="D817">
            <v>0.14499999999999999</v>
          </cell>
        </row>
        <row r="818">
          <cell r="A818">
            <v>36882</v>
          </cell>
          <cell r="B818">
            <v>9.5000000000000001E-2</v>
          </cell>
          <cell r="C818">
            <v>9.5000000000000001E-2</v>
          </cell>
          <cell r="D818">
            <v>0.14499999999999999</v>
          </cell>
        </row>
        <row r="819">
          <cell r="A819">
            <v>36883</v>
          </cell>
          <cell r="B819">
            <v>9.5000000000000001E-2</v>
          </cell>
          <cell r="C819">
            <v>9.5000000000000001E-2</v>
          </cell>
          <cell r="D819">
            <v>0.14499999999999999</v>
          </cell>
        </row>
        <row r="820">
          <cell r="A820">
            <v>36884</v>
          </cell>
          <cell r="B820">
            <v>9.5000000000000001E-2</v>
          </cell>
          <cell r="C820">
            <v>9.5000000000000001E-2</v>
          </cell>
          <cell r="D820">
            <v>0.14499999999999999</v>
          </cell>
        </row>
        <row r="821">
          <cell r="A821">
            <v>36885</v>
          </cell>
          <cell r="B821">
            <v>9.5000000000000001E-2</v>
          </cell>
          <cell r="C821">
            <v>9.5000000000000001E-2</v>
          </cell>
          <cell r="D821">
            <v>0.14499999999999999</v>
          </cell>
        </row>
        <row r="822">
          <cell r="A822">
            <v>36886</v>
          </cell>
          <cell r="B822">
            <v>9.5000000000000001E-2</v>
          </cell>
          <cell r="C822">
            <v>9.5000000000000001E-2</v>
          </cell>
          <cell r="D822">
            <v>0.14499999999999999</v>
          </cell>
        </row>
        <row r="823">
          <cell r="A823">
            <v>36887</v>
          </cell>
          <cell r="B823">
            <v>9.5000000000000001E-2</v>
          </cell>
          <cell r="C823">
            <v>9.5000000000000001E-2</v>
          </cell>
          <cell r="D823">
            <v>0.14499999999999999</v>
          </cell>
        </row>
        <row r="824">
          <cell r="A824">
            <v>36888</v>
          </cell>
          <cell r="B824">
            <v>9.5000000000000001E-2</v>
          </cell>
          <cell r="C824">
            <v>9.5000000000000001E-2</v>
          </cell>
          <cell r="D824">
            <v>0.14499999999999999</v>
          </cell>
        </row>
        <row r="825">
          <cell r="A825">
            <v>36889</v>
          </cell>
          <cell r="B825">
            <v>9.5000000000000001E-2</v>
          </cell>
          <cell r="C825">
            <v>9.5000000000000001E-2</v>
          </cell>
          <cell r="D825">
            <v>0.14499999999999999</v>
          </cell>
        </row>
        <row r="826">
          <cell r="A826">
            <v>36890</v>
          </cell>
          <cell r="B826">
            <v>9.5000000000000001E-2</v>
          </cell>
          <cell r="C826">
            <v>9.5000000000000001E-2</v>
          </cell>
          <cell r="D826">
            <v>0.14499999999999999</v>
          </cell>
        </row>
        <row r="827">
          <cell r="A827">
            <v>36891</v>
          </cell>
          <cell r="B827">
            <v>9.5000000000000001E-2</v>
          </cell>
          <cell r="C827">
            <v>9.5000000000000001E-2</v>
          </cell>
          <cell r="D827">
            <v>0.14499999999999999</v>
          </cell>
        </row>
        <row r="828">
          <cell r="A828">
            <v>36892</v>
          </cell>
          <cell r="B828">
            <v>9.5000000000000001E-2</v>
          </cell>
          <cell r="C828">
            <v>9.5000000000000001E-2</v>
          </cell>
          <cell r="D828">
            <v>0.14499999999999999</v>
          </cell>
        </row>
        <row r="829">
          <cell r="A829">
            <v>36893</v>
          </cell>
          <cell r="B829">
            <v>9.5000000000000001E-2</v>
          </cell>
          <cell r="C829">
            <v>9.5000000000000001E-2</v>
          </cell>
          <cell r="D829">
            <v>0.14499999999999999</v>
          </cell>
        </row>
        <row r="830">
          <cell r="A830">
            <v>36894</v>
          </cell>
          <cell r="B830">
            <v>9.5000000000000001E-2</v>
          </cell>
          <cell r="C830">
            <v>9.5000000000000001E-2</v>
          </cell>
          <cell r="D830">
            <v>0.14499999999999999</v>
          </cell>
        </row>
        <row r="831">
          <cell r="A831">
            <v>36895</v>
          </cell>
          <cell r="B831">
            <v>9.5000000000000001E-2</v>
          </cell>
          <cell r="C831">
            <v>9.5000000000000001E-2</v>
          </cell>
          <cell r="D831">
            <v>0.14499999999999999</v>
          </cell>
        </row>
        <row r="832">
          <cell r="A832">
            <v>36896</v>
          </cell>
          <cell r="B832">
            <v>9.5000000000000001E-2</v>
          </cell>
          <cell r="C832">
            <v>9.5000000000000001E-2</v>
          </cell>
          <cell r="D832">
            <v>0.14499999999999999</v>
          </cell>
        </row>
        <row r="833">
          <cell r="A833">
            <v>36897</v>
          </cell>
          <cell r="B833">
            <v>9.5000000000000001E-2</v>
          </cell>
          <cell r="C833">
            <v>9.5000000000000001E-2</v>
          </cell>
          <cell r="D833">
            <v>0.14499999999999999</v>
          </cell>
        </row>
        <row r="834">
          <cell r="A834">
            <v>36898</v>
          </cell>
          <cell r="B834">
            <v>9.5000000000000001E-2</v>
          </cell>
          <cell r="C834">
            <v>9.5000000000000001E-2</v>
          </cell>
          <cell r="D834">
            <v>0.14499999999999999</v>
          </cell>
        </row>
        <row r="835">
          <cell r="A835">
            <v>36899</v>
          </cell>
          <cell r="B835">
            <v>9.5000000000000001E-2</v>
          </cell>
          <cell r="C835">
            <v>9.5000000000000001E-2</v>
          </cell>
          <cell r="D835">
            <v>0.14499999999999999</v>
          </cell>
        </row>
        <row r="836">
          <cell r="A836">
            <v>36900</v>
          </cell>
          <cell r="B836">
            <v>9.5000000000000001E-2</v>
          </cell>
          <cell r="C836">
            <v>9.5000000000000001E-2</v>
          </cell>
          <cell r="D836">
            <v>0.14499999999999999</v>
          </cell>
        </row>
        <row r="837">
          <cell r="A837">
            <v>36901</v>
          </cell>
          <cell r="B837">
            <v>9.5000000000000001E-2</v>
          </cell>
          <cell r="C837">
            <v>9.5000000000000001E-2</v>
          </cell>
          <cell r="D837">
            <v>0.14499999999999999</v>
          </cell>
        </row>
        <row r="838">
          <cell r="A838">
            <v>36902</v>
          </cell>
          <cell r="B838">
            <v>9.5000000000000001E-2</v>
          </cell>
          <cell r="C838">
            <v>9.5000000000000001E-2</v>
          </cell>
          <cell r="D838">
            <v>0.14499999999999999</v>
          </cell>
        </row>
        <row r="839">
          <cell r="A839">
            <v>36903</v>
          </cell>
          <cell r="B839">
            <v>9.5000000000000001E-2</v>
          </cell>
          <cell r="C839">
            <v>9.5000000000000001E-2</v>
          </cell>
          <cell r="D839">
            <v>0.14499999999999999</v>
          </cell>
        </row>
        <row r="840">
          <cell r="A840">
            <v>36904</v>
          </cell>
          <cell r="B840">
            <v>9.5000000000000001E-2</v>
          </cell>
          <cell r="C840">
            <v>9.5000000000000001E-2</v>
          </cell>
          <cell r="D840">
            <v>0.14499999999999999</v>
          </cell>
        </row>
        <row r="841">
          <cell r="A841">
            <v>36905</v>
          </cell>
          <cell r="B841">
            <v>9.5000000000000001E-2</v>
          </cell>
          <cell r="C841">
            <v>9.5000000000000001E-2</v>
          </cell>
          <cell r="D841">
            <v>0.14499999999999999</v>
          </cell>
        </row>
        <row r="842">
          <cell r="A842">
            <v>36906</v>
          </cell>
          <cell r="B842">
            <v>9.5000000000000001E-2</v>
          </cell>
          <cell r="C842">
            <v>9.5000000000000001E-2</v>
          </cell>
          <cell r="D842">
            <v>0.14499999999999999</v>
          </cell>
        </row>
        <row r="843">
          <cell r="A843">
            <v>36907</v>
          </cell>
          <cell r="B843">
            <v>9.5000000000000001E-2</v>
          </cell>
          <cell r="C843">
            <v>9.5000000000000001E-2</v>
          </cell>
          <cell r="D843">
            <v>0.14499999999999999</v>
          </cell>
        </row>
        <row r="844">
          <cell r="A844">
            <v>36908</v>
          </cell>
          <cell r="B844">
            <v>9.5000000000000001E-2</v>
          </cell>
          <cell r="C844">
            <v>9.5000000000000001E-2</v>
          </cell>
          <cell r="D844">
            <v>0.14499999999999999</v>
          </cell>
        </row>
        <row r="845">
          <cell r="A845">
            <v>36909</v>
          </cell>
          <cell r="B845">
            <v>9.5000000000000001E-2</v>
          </cell>
          <cell r="C845">
            <v>9.5000000000000001E-2</v>
          </cell>
          <cell r="D845">
            <v>0.14499999999999999</v>
          </cell>
        </row>
        <row r="846">
          <cell r="A846">
            <v>36910</v>
          </cell>
          <cell r="B846">
            <v>9.5000000000000001E-2</v>
          </cell>
          <cell r="C846">
            <v>9.5000000000000001E-2</v>
          </cell>
          <cell r="D846">
            <v>0.14499999999999999</v>
          </cell>
        </row>
        <row r="847">
          <cell r="A847">
            <v>36911</v>
          </cell>
          <cell r="B847">
            <v>9.5000000000000001E-2</v>
          </cell>
          <cell r="C847">
            <v>9.5000000000000001E-2</v>
          </cell>
          <cell r="D847">
            <v>0.14499999999999999</v>
          </cell>
        </row>
        <row r="848">
          <cell r="A848">
            <v>36912</v>
          </cell>
          <cell r="B848">
            <v>9.5000000000000001E-2</v>
          </cell>
          <cell r="C848">
            <v>9.5000000000000001E-2</v>
          </cell>
          <cell r="D848">
            <v>0.14499999999999999</v>
          </cell>
        </row>
        <row r="849">
          <cell r="A849">
            <v>36913</v>
          </cell>
          <cell r="B849">
            <v>9.5000000000000001E-2</v>
          </cell>
          <cell r="C849">
            <v>9.5000000000000001E-2</v>
          </cell>
          <cell r="D849">
            <v>0.14499999999999999</v>
          </cell>
        </row>
        <row r="850">
          <cell r="A850">
            <v>36914</v>
          </cell>
          <cell r="B850">
            <v>9.5000000000000001E-2</v>
          </cell>
          <cell r="C850">
            <v>9.5000000000000001E-2</v>
          </cell>
          <cell r="D850">
            <v>0.14499999999999999</v>
          </cell>
        </row>
        <row r="851">
          <cell r="A851">
            <v>36915</v>
          </cell>
          <cell r="B851">
            <v>9.5000000000000001E-2</v>
          </cell>
          <cell r="C851">
            <v>9.5000000000000001E-2</v>
          </cell>
          <cell r="D851">
            <v>0.14499999999999999</v>
          </cell>
        </row>
        <row r="852">
          <cell r="A852">
            <v>36916</v>
          </cell>
          <cell r="B852">
            <v>9.5000000000000001E-2</v>
          </cell>
          <cell r="C852">
            <v>9.5000000000000001E-2</v>
          </cell>
          <cell r="D852">
            <v>0.14499999999999999</v>
          </cell>
        </row>
        <row r="853">
          <cell r="A853">
            <v>36917</v>
          </cell>
          <cell r="B853">
            <v>9.5000000000000001E-2</v>
          </cell>
          <cell r="C853">
            <v>9.5000000000000001E-2</v>
          </cell>
          <cell r="D853">
            <v>0.14499999999999999</v>
          </cell>
        </row>
        <row r="854">
          <cell r="A854">
            <v>36918</v>
          </cell>
          <cell r="B854">
            <v>9.5000000000000001E-2</v>
          </cell>
          <cell r="C854">
            <v>9.5000000000000001E-2</v>
          </cell>
          <cell r="D854">
            <v>0.14499999999999999</v>
          </cell>
        </row>
        <row r="855">
          <cell r="A855">
            <v>36919</v>
          </cell>
          <cell r="B855">
            <v>9.5000000000000001E-2</v>
          </cell>
          <cell r="C855">
            <v>9.5000000000000001E-2</v>
          </cell>
          <cell r="D855">
            <v>0.14499999999999999</v>
          </cell>
          <cell r="E855">
            <v>0.10150000000000001</v>
          </cell>
        </row>
        <row r="856">
          <cell r="A856">
            <v>36920</v>
          </cell>
          <cell r="B856">
            <v>9.5000000000000001E-2</v>
          </cell>
          <cell r="C856">
            <v>9.5000000000000001E-2</v>
          </cell>
          <cell r="D856">
            <v>0.14499999999999999</v>
          </cell>
          <cell r="E856">
            <v>0.10150000000000001</v>
          </cell>
        </row>
        <row r="857">
          <cell r="A857">
            <v>36921</v>
          </cell>
          <cell r="B857">
            <v>9.5000000000000001E-2</v>
          </cell>
          <cell r="C857">
            <v>9.5000000000000001E-2</v>
          </cell>
          <cell r="D857">
            <v>0.14499999999999999</v>
          </cell>
          <cell r="E857">
            <v>0.10150000000000001</v>
          </cell>
        </row>
        <row r="858">
          <cell r="A858">
            <v>36922</v>
          </cell>
          <cell r="B858">
            <v>9.5000000000000001E-2</v>
          </cell>
          <cell r="C858">
            <v>9.5000000000000001E-2</v>
          </cell>
          <cell r="D858">
            <v>0.14499999999999999</v>
          </cell>
          <cell r="E858">
            <v>0.10150000000000001</v>
          </cell>
        </row>
        <row r="859">
          <cell r="A859">
            <v>36923</v>
          </cell>
          <cell r="B859">
            <v>9.5000000000000001E-2</v>
          </cell>
          <cell r="C859">
            <v>9.5000000000000001E-2</v>
          </cell>
          <cell r="D859">
            <v>0.14499999999999999</v>
          </cell>
          <cell r="E859">
            <v>0.10150000000000001</v>
          </cell>
        </row>
        <row r="860">
          <cell r="A860">
            <v>36924</v>
          </cell>
          <cell r="B860">
            <v>9.5000000000000001E-2</v>
          </cell>
          <cell r="C860">
            <v>9.5000000000000001E-2</v>
          </cell>
          <cell r="D860">
            <v>0.14499999999999999</v>
          </cell>
          <cell r="E860">
            <v>0.10150000000000001</v>
          </cell>
        </row>
        <row r="861">
          <cell r="A861">
            <v>36925</v>
          </cell>
          <cell r="B861">
            <v>9.5000000000000001E-2</v>
          </cell>
          <cell r="C861">
            <v>9.5000000000000001E-2</v>
          </cell>
          <cell r="D861">
            <v>0.14499999999999999</v>
          </cell>
          <cell r="E861">
            <v>0.10150000000000001</v>
          </cell>
        </row>
        <row r="862">
          <cell r="A862">
            <v>36926</v>
          </cell>
          <cell r="B862">
            <v>9.5000000000000001E-2</v>
          </cell>
          <cell r="C862">
            <v>9.5000000000000001E-2</v>
          </cell>
          <cell r="D862">
            <v>0.14499999999999999</v>
          </cell>
          <cell r="E862">
            <v>0.10150000000000001</v>
          </cell>
        </row>
        <row r="863">
          <cell r="A863">
            <v>36927</v>
          </cell>
          <cell r="B863">
            <v>9.5000000000000001E-2</v>
          </cell>
          <cell r="C863">
            <v>9.5000000000000001E-2</v>
          </cell>
          <cell r="D863">
            <v>0.14499999999999999</v>
          </cell>
          <cell r="E863">
            <v>0.10150000000000001</v>
          </cell>
        </row>
        <row r="864">
          <cell r="A864">
            <v>36928</v>
          </cell>
          <cell r="B864">
            <v>9.5000000000000001E-2</v>
          </cell>
          <cell r="C864">
            <v>9.5000000000000001E-2</v>
          </cell>
          <cell r="D864">
            <v>0.14499999999999999</v>
          </cell>
          <cell r="E864">
            <v>0.10150000000000001</v>
          </cell>
        </row>
        <row r="865">
          <cell r="A865">
            <v>36929</v>
          </cell>
          <cell r="B865">
            <v>9.5000000000000001E-2</v>
          </cell>
          <cell r="C865">
            <v>9.5000000000000001E-2</v>
          </cell>
          <cell r="D865">
            <v>0.14499999999999999</v>
          </cell>
          <cell r="E865">
            <v>0.10150000000000001</v>
          </cell>
        </row>
        <row r="866">
          <cell r="A866">
            <v>36930</v>
          </cell>
          <cell r="B866">
            <v>9.5000000000000001E-2</v>
          </cell>
          <cell r="C866">
            <v>9.5000000000000001E-2</v>
          </cell>
          <cell r="D866">
            <v>0.14499999999999999</v>
          </cell>
          <cell r="E866">
            <v>0.10150000000000001</v>
          </cell>
        </row>
        <row r="867">
          <cell r="A867">
            <v>36931</v>
          </cell>
          <cell r="B867">
            <v>9.5000000000000001E-2</v>
          </cell>
          <cell r="C867">
            <v>9.5000000000000001E-2</v>
          </cell>
          <cell r="D867">
            <v>0.14499999999999999</v>
          </cell>
          <cell r="E867">
            <v>0.10150000000000001</v>
          </cell>
        </row>
        <row r="868">
          <cell r="A868">
            <v>36932</v>
          </cell>
          <cell r="B868">
            <v>9.5000000000000001E-2</v>
          </cell>
          <cell r="C868">
            <v>9.5000000000000001E-2</v>
          </cell>
          <cell r="D868">
            <v>0.14499999999999999</v>
          </cell>
          <cell r="E868">
            <v>0.10150000000000001</v>
          </cell>
        </row>
        <row r="869">
          <cell r="A869">
            <v>36933</v>
          </cell>
          <cell r="B869">
            <v>9.5000000000000001E-2</v>
          </cell>
          <cell r="C869">
            <v>9.5000000000000001E-2</v>
          </cell>
          <cell r="D869">
            <v>0.14499999999999999</v>
          </cell>
          <cell r="E869">
            <v>0.10150000000000001</v>
          </cell>
        </row>
        <row r="870">
          <cell r="A870">
            <v>36934</v>
          </cell>
          <cell r="B870">
            <v>9.5000000000000001E-2</v>
          </cell>
          <cell r="C870">
            <v>9.5000000000000001E-2</v>
          </cell>
          <cell r="D870">
            <v>0.14499999999999999</v>
          </cell>
          <cell r="E870">
            <v>0.10150000000000001</v>
          </cell>
        </row>
        <row r="871">
          <cell r="A871">
            <v>36935</v>
          </cell>
          <cell r="B871">
            <v>9.5000000000000001E-2</v>
          </cell>
          <cell r="C871">
            <v>9.5000000000000001E-2</v>
          </cell>
          <cell r="D871">
            <v>0.14499999999999999</v>
          </cell>
          <cell r="E871">
            <v>0.10150000000000001</v>
          </cell>
        </row>
        <row r="872">
          <cell r="A872">
            <v>36936</v>
          </cell>
          <cell r="B872">
            <v>9.5000000000000001E-2</v>
          </cell>
          <cell r="C872">
            <v>9.5000000000000001E-2</v>
          </cell>
          <cell r="D872">
            <v>0.14499999999999999</v>
          </cell>
          <cell r="E872">
            <v>0.1016</v>
          </cell>
        </row>
        <row r="873">
          <cell r="A873">
            <v>36937</v>
          </cell>
          <cell r="B873">
            <v>9.5000000000000001E-2</v>
          </cell>
          <cell r="C873">
            <v>9.5000000000000001E-2</v>
          </cell>
          <cell r="D873">
            <v>0.14499999999999999</v>
          </cell>
          <cell r="E873">
            <v>0.1017</v>
          </cell>
        </row>
        <row r="874">
          <cell r="A874">
            <v>36938</v>
          </cell>
          <cell r="B874">
            <v>9.5000000000000001E-2</v>
          </cell>
          <cell r="C874">
            <v>9.5000000000000001E-2</v>
          </cell>
          <cell r="D874">
            <v>0.14499999999999999</v>
          </cell>
          <cell r="E874">
            <v>0.1017</v>
          </cell>
        </row>
        <row r="875">
          <cell r="A875">
            <v>36939</v>
          </cell>
          <cell r="B875">
            <v>9.5000000000000001E-2</v>
          </cell>
          <cell r="C875">
            <v>9.5000000000000001E-2</v>
          </cell>
          <cell r="D875">
            <v>0.14499999999999999</v>
          </cell>
          <cell r="E875">
            <v>0.1017</v>
          </cell>
        </row>
        <row r="876">
          <cell r="A876">
            <v>36940</v>
          </cell>
          <cell r="B876">
            <v>9.5000000000000001E-2</v>
          </cell>
          <cell r="C876">
            <v>9.5000000000000001E-2</v>
          </cell>
          <cell r="D876">
            <v>0.14499999999999999</v>
          </cell>
          <cell r="E876">
            <v>0.1017</v>
          </cell>
        </row>
        <row r="877">
          <cell r="A877">
            <v>36941</v>
          </cell>
          <cell r="B877">
            <v>9.5000000000000001E-2</v>
          </cell>
          <cell r="C877">
            <v>9.5000000000000001E-2</v>
          </cell>
          <cell r="D877">
            <v>0.14499999999999999</v>
          </cell>
          <cell r="E877">
            <v>0.1017</v>
          </cell>
        </row>
        <row r="878">
          <cell r="A878">
            <v>36942</v>
          </cell>
          <cell r="B878">
            <v>9.5000000000000001E-2</v>
          </cell>
          <cell r="C878">
            <v>9.5000000000000001E-2</v>
          </cell>
          <cell r="D878">
            <v>0.14499999999999999</v>
          </cell>
          <cell r="E878">
            <v>0.1017</v>
          </cell>
        </row>
        <row r="879">
          <cell r="A879">
            <v>36943</v>
          </cell>
          <cell r="B879">
            <v>9.5000000000000001E-2</v>
          </cell>
          <cell r="C879">
            <v>9.5000000000000001E-2</v>
          </cell>
          <cell r="D879">
            <v>0.14499999999999999</v>
          </cell>
          <cell r="E879">
            <v>0.1017</v>
          </cell>
        </row>
        <row r="880">
          <cell r="A880">
            <v>36944</v>
          </cell>
          <cell r="B880">
            <v>9.5000000000000001E-2</v>
          </cell>
          <cell r="C880">
            <v>9.5000000000000001E-2</v>
          </cell>
          <cell r="D880">
            <v>0.14499999999999999</v>
          </cell>
          <cell r="E880">
            <v>0.1017</v>
          </cell>
        </row>
        <row r="881">
          <cell r="A881">
            <v>36945</v>
          </cell>
          <cell r="B881">
            <v>9.5000000000000001E-2</v>
          </cell>
          <cell r="C881">
            <v>9.5000000000000001E-2</v>
          </cell>
          <cell r="D881">
            <v>0.14499999999999999</v>
          </cell>
          <cell r="E881">
            <v>0.1021</v>
          </cell>
        </row>
        <row r="882">
          <cell r="A882">
            <v>36946</v>
          </cell>
          <cell r="B882">
            <v>9.5000000000000001E-2</v>
          </cell>
          <cell r="C882">
            <v>9.5000000000000001E-2</v>
          </cell>
          <cell r="D882">
            <v>0.14499999999999999</v>
          </cell>
          <cell r="E882">
            <v>0.1021</v>
          </cell>
        </row>
        <row r="883">
          <cell r="A883">
            <v>36947</v>
          </cell>
          <cell r="B883">
            <v>9.5000000000000001E-2</v>
          </cell>
          <cell r="C883">
            <v>9.5000000000000001E-2</v>
          </cell>
          <cell r="D883">
            <v>0.14499999999999999</v>
          </cell>
          <cell r="E883">
            <v>0.1021</v>
          </cell>
        </row>
        <row r="884">
          <cell r="A884">
            <v>36948</v>
          </cell>
          <cell r="B884">
            <v>9.5000000000000001E-2</v>
          </cell>
          <cell r="C884">
            <v>9.5000000000000001E-2</v>
          </cell>
          <cell r="D884">
            <v>0.14499999999999999</v>
          </cell>
          <cell r="E884">
            <v>0.1021</v>
          </cell>
        </row>
        <row r="885">
          <cell r="A885">
            <v>36949</v>
          </cell>
          <cell r="B885">
            <v>9.5000000000000001E-2</v>
          </cell>
          <cell r="C885">
            <v>9.5000000000000001E-2</v>
          </cell>
          <cell r="D885">
            <v>0.14499999999999999</v>
          </cell>
          <cell r="E885">
            <v>0.1021</v>
          </cell>
        </row>
        <row r="886">
          <cell r="A886">
            <v>36950</v>
          </cell>
          <cell r="B886">
            <v>9.5000000000000001E-2</v>
          </cell>
          <cell r="C886">
            <v>9.5000000000000001E-2</v>
          </cell>
          <cell r="D886">
            <v>0.14499999999999999</v>
          </cell>
          <cell r="E886">
            <v>0.1021</v>
          </cell>
        </row>
        <row r="887">
          <cell r="A887">
            <v>36951</v>
          </cell>
          <cell r="B887">
            <v>9.5000000000000001E-2</v>
          </cell>
          <cell r="C887">
            <v>9.5000000000000001E-2</v>
          </cell>
          <cell r="D887">
            <v>0.14499999999999999</v>
          </cell>
          <cell r="E887">
            <v>0.1017</v>
          </cell>
        </row>
        <row r="888">
          <cell r="A888">
            <v>36952</v>
          </cell>
          <cell r="B888">
            <v>9.5000000000000001E-2</v>
          </cell>
          <cell r="C888">
            <v>9.5000000000000001E-2</v>
          </cell>
          <cell r="D888">
            <v>0.14499999999999999</v>
          </cell>
          <cell r="E888">
            <v>0.1021</v>
          </cell>
        </row>
        <row r="889">
          <cell r="A889">
            <v>36953</v>
          </cell>
          <cell r="B889">
            <v>9.5000000000000001E-2</v>
          </cell>
          <cell r="C889">
            <v>9.5000000000000001E-2</v>
          </cell>
          <cell r="D889">
            <v>0.14499999999999999</v>
          </cell>
          <cell r="E889">
            <v>0.1021</v>
          </cell>
        </row>
        <row r="890">
          <cell r="A890">
            <v>36954</v>
          </cell>
          <cell r="B890">
            <v>9.5000000000000001E-2</v>
          </cell>
          <cell r="C890">
            <v>9.5000000000000001E-2</v>
          </cell>
          <cell r="D890">
            <v>0.14499999999999999</v>
          </cell>
          <cell r="E890">
            <v>0.1021</v>
          </cell>
        </row>
        <row r="891">
          <cell r="A891">
            <v>36955</v>
          </cell>
          <cell r="B891">
            <v>9.5000000000000001E-2</v>
          </cell>
          <cell r="C891">
            <v>9.5000000000000001E-2</v>
          </cell>
          <cell r="D891">
            <v>0.14499999999999999</v>
          </cell>
          <cell r="E891">
            <v>0.1021</v>
          </cell>
        </row>
        <row r="892">
          <cell r="A892">
            <v>36956</v>
          </cell>
          <cell r="B892">
            <v>9.5000000000000001E-2</v>
          </cell>
          <cell r="C892">
            <v>9.5000000000000001E-2</v>
          </cell>
          <cell r="D892">
            <v>0.14499999999999999</v>
          </cell>
          <cell r="E892">
            <v>0.1021</v>
          </cell>
        </row>
        <row r="893">
          <cell r="A893">
            <v>36957</v>
          </cell>
          <cell r="B893">
            <v>9.5000000000000001E-2</v>
          </cell>
          <cell r="C893">
            <v>9.5000000000000001E-2</v>
          </cell>
          <cell r="D893">
            <v>0.14499999999999999</v>
          </cell>
          <cell r="E893">
            <v>0.1021</v>
          </cell>
        </row>
        <row r="894">
          <cell r="A894">
            <v>36958</v>
          </cell>
          <cell r="B894">
            <v>9.5000000000000001E-2</v>
          </cell>
          <cell r="C894">
            <v>9.5000000000000001E-2</v>
          </cell>
          <cell r="D894">
            <v>0.14499999999999999</v>
          </cell>
          <cell r="E894">
            <v>0.1021</v>
          </cell>
        </row>
        <row r="895">
          <cell r="A895">
            <v>36959</v>
          </cell>
          <cell r="B895">
            <v>9.5000000000000001E-2</v>
          </cell>
          <cell r="C895">
            <v>9.5000000000000001E-2</v>
          </cell>
          <cell r="D895">
            <v>0.14499999999999999</v>
          </cell>
          <cell r="E895">
            <v>0.1021</v>
          </cell>
        </row>
        <row r="896">
          <cell r="A896">
            <v>36960</v>
          </cell>
          <cell r="B896">
            <v>9.5000000000000001E-2</v>
          </cell>
          <cell r="C896">
            <v>9.5000000000000001E-2</v>
          </cell>
          <cell r="D896">
            <v>0.14499999999999999</v>
          </cell>
          <cell r="E896">
            <v>0.1021</v>
          </cell>
        </row>
        <row r="897">
          <cell r="A897">
            <v>36961</v>
          </cell>
          <cell r="B897">
            <v>9.5000000000000001E-2</v>
          </cell>
          <cell r="C897">
            <v>9.5000000000000001E-2</v>
          </cell>
          <cell r="D897">
            <v>0.14499999999999999</v>
          </cell>
          <cell r="E897">
            <v>0.1021</v>
          </cell>
        </row>
        <row r="898">
          <cell r="A898">
            <v>36962</v>
          </cell>
          <cell r="B898">
            <v>9.5000000000000001E-2</v>
          </cell>
          <cell r="C898">
            <v>9.5000000000000001E-2</v>
          </cell>
          <cell r="D898">
            <v>0.14499999999999999</v>
          </cell>
          <cell r="E898">
            <v>0.1021</v>
          </cell>
        </row>
        <row r="899">
          <cell r="A899">
            <v>36963</v>
          </cell>
          <cell r="B899">
            <v>9.5000000000000001E-2</v>
          </cell>
          <cell r="C899">
            <v>9.5000000000000001E-2</v>
          </cell>
          <cell r="D899">
            <v>0.14499999999999999</v>
          </cell>
          <cell r="E899">
            <v>0.1021</v>
          </cell>
        </row>
        <row r="900">
          <cell r="A900">
            <v>36964</v>
          </cell>
          <cell r="B900">
            <v>9.5000000000000001E-2</v>
          </cell>
          <cell r="C900">
            <v>9.5000000000000001E-2</v>
          </cell>
          <cell r="D900">
            <v>0.14499999999999999</v>
          </cell>
          <cell r="E900">
            <v>0.1021</v>
          </cell>
        </row>
        <row r="901">
          <cell r="A901">
            <v>36965</v>
          </cell>
          <cell r="B901">
            <v>9.5000000000000001E-2</v>
          </cell>
          <cell r="C901">
            <v>9.5000000000000001E-2</v>
          </cell>
          <cell r="D901">
            <v>0.14499999999999999</v>
          </cell>
        </row>
        <row r="902">
          <cell r="A902">
            <v>36966</v>
          </cell>
          <cell r="B902">
            <v>9.5000000000000001E-2</v>
          </cell>
          <cell r="C902">
            <v>9.5000000000000001E-2</v>
          </cell>
          <cell r="D902">
            <v>0.14499999999999999</v>
          </cell>
        </row>
        <row r="903">
          <cell r="A903">
            <v>36967</v>
          </cell>
          <cell r="B903">
            <v>9.5000000000000001E-2</v>
          </cell>
          <cell r="C903">
            <v>9.5000000000000001E-2</v>
          </cell>
          <cell r="D903">
            <v>0.14499999999999999</v>
          </cell>
        </row>
        <row r="904">
          <cell r="A904">
            <v>36968</v>
          </cell>
          <cell r="B904">
            <v>9.5000000000000001E-2</v>
          </cell>
          <cell r="C904">
            <v>9.5000000000000001E-2</v>
          </cell>
          <cell r="D904">
            <v>0.14499999999999999</v>
          </cell>
        </row>
        <row r="905">
          <cell r="A905">
            <v>36969</v>
          </cell>
          <cell r="B905">
            <v>9.5000000000000001E-2</v>
          </cell>
          <cell r="C905">
            <v>9.5000000000000001E-2</v>
          </cell>
          <cell r="D905">
            <v>0.14499999999999999</v>
          </cell>
        </row>
        <row r="906">
          <cell r="A906">
            <v>36970</v>
          </cell>
          <cell r="B906">
            <v>9.5000000000000001E-2</v>
          </cell>
          <cell r="C906">
            <v>9.5000000000000001E-2</v>
          </cell>
          <cell r="D906">
            <v>0.14499999999999999</v>
          </cell>
        </row>
        <row r="907">
          <cell r="A907">
            <v>36971</v>
          </cell>
          <cell r="B907">
            <v>9.5000000000000001E-2</v>
          </cell>
          <cell r="C907">
            <v>9.5000000000000001E-2</v>
          </cell>
          <cell r="D907">
            <v>0.14499999999999999</v>
          </cell>
        </row>
        <row r="908">
          <cell r="A908">
            <v>36972</v>
          </cell>
          <cell r="B908">
            <v>9.5000000000000001E-2</v>
          </cell>
          <cell r="C908">
            <v>9.5000000000000001E-2</v>
          </cell>
          <cell r="D908">
            <v>0.14499999999999999</v>
          </cell>
        </row>
        <row r="909">
          <cell r="A909">
            <v>36973</v>
          </cell>
          <cell r="B909">
            <v>9.5000000000000001E-2</v>
          </cell>
          <cell r="C909">
            <v>9.5000000000000001E-2</v>
          </cell>
          <cell r="D909">
            <v>0.14499999999999999</v>
          </cell>
        </row>
        <row r="910">
          <cell r="A910">
            <v>36974</v>
          </cell>
          <cell r="B910">
            <v>9.5000000000000001E-2</v>
          </cell>
          <cell r="C910">
            <v>9.5000000000000001E-2</v>
          </cell>
          <cell r="D910">
            <v>0.14499999999999999</v>
          </cell>
        </row>
        <row r="911">
          <cell r="A911">
            <v>36975</v>
          </cell>
          <cell r="B911">
            <v>9.5000000000000001E-2</v>
          </cell>
          <cell r="C911">
            <v>9.5000000000000001E-2</v>
          </cell>
          <cell r="D911">
            <v>0.14499999999999999</v>
          </cell>
        </row>
        <row r="912">
          <cell r="A912">
            <v>36976</v>
          </cell>
          <cell r="B912">
            <v>9.5000000000000001E-2</v>
          </cell>
          <cell r="C912">
            <v>9.5000000000000001E-2</v>
          </cell>
          <cell r="D912">
            <v>0.14499999999999999</v>
          </cell>
        </row>
        <row r="913">
          <cell r="A913">
            <v>36977</v>
          </cell>
          <cell r="B913">
            <v>9.5000000000000001E-2</v>
          </cell>
          <cell r="C913">
            <v>9.5000000000000001E-2</v>
          </cell>
          <cell r="D913">
            <v>0.14499999999999999</v>
          </cell>
        </row>
        <row r="914">
          <cell r="A914">
            <v>36978</v>
          </cell>
          <cell r="B914">
            <v>9.5000000000000001E-2</v>
          </cell>
          <cell r="C914">
            <v>9.5000000000000001E-2</v>
          </cell>
          <cell r="D914">
            <v>0.14499999999999999</v>
          </cell>
        </row>
        <row r="915">
          <cell r="A915">
            <v>36979</v>
          </cell>
          <cell r="B915">
            <v>9.5000000000000001E-2</v>
          </cell>
          <cell r="C915">
            <v>9.5000000000000001E-2</v>
          </cell>
          <cell r="D915">
            <v>0.14499999999999999</v>
          </cell>
        </row>
        <row r="916">
          <cell r="A916">
            <v>36980</v>
          </cell>
          <cell r="B916">
            <v>9.5000000000000001E-2</v>
          </cell>
          <cell r="C916">
            <v>9.5000000000000001E-2</v>
          </cell>
          <cell r="D916">
            <v>0.14499999999999999</v>
          </cell>
        </row>
        <row r="917">
          <cell r="A917">
            <v>36981</v>
          </cell>
          <cell r="B917">
            <v>9.5000000000000001E-2</v>
          </cell>
          <cell r="C917">
            <v>9.5000000000000001E-2</v>
          </cell>
          <cell r="D917">
            <v>0.14499999999999999</v>
          </cell>
        </row>
        <row r="918">
          <cell r="A918">
            <v>36982</v>
          </cell>
          <cell r="B918">
            <v>0.1</v>
          </cell>
          <cell r="C918">
            <v>9.5000000000000001E-2</v>
          </cell>
          <cell r="D918">
            <v>0.14499999999999999</v>
          </cell>
        </row>
        <row r="919">
          <cell r="A919">
            <v>36983</v>
          </cell>
          <cell r="B919">
            <v>0.1</v>
          </cell>
          <cell r="C919">
            <v>9.5000000000000001E-2</v>
          </cell>
          <cell r="D919">
            <v>0.14499999999999999</v>
          </cell>
        </row>
        <row r="920">
          <cell r="A920">
            <v>36984</v>
          </cell>
          <cell r="B920">
            <v>0.1</v>
          </cell>
          <cell r="C920">
            <v>9.5000000000000001E-2</v>
          </cell>
          <cell r="D920">
            <v>0.14499999999999999</v>
          </cell>
        </row>
        <row r="921">
          <cell r="A921">
            <v>36985</v>
          </cell>
          <cell r="B921">
            <v>0.1</v>
          </cell>
          <cell r="C921">
            <v>9.5000000000000001E-2</v>
          </cell>
          <cell r="D921">
            <v>0.14499999999999999</v>
          </cell>
        </row>
        <row r="922">
          <cell r="A922">
            <v>36986</v>
          </cell>
          <cell r="B922">
            <v>0.1</v>
          </cell>
          <cell r="C922">
            <v>9.5000000000000001E-2</v>
          </cell>
          <cell r="D922">
            <v>0.14499999999999999</v>
          </cell>
        </row>
        <row r="923">
          <cell r="A923">
            <v>36987</v>
          </cell>
          <cell r="B923">
            <v>0.1</v>
          </cell>
          <cell r="C923">
            <v>9.5000000000000001E-2</v>
          </cell>
          <cell r="D923">
            <v>0.14499999999999999</v>
          </cell>
        </row>
        <row r="924">
          <cell r="A924">
            <v>36988</v>
          </cell>
          <cell r="B924">
            <v>0.1</v>
          </cell>
          <cell r="C924">
            <v>9.5000000000000001E-2</v>
          </cell>
          <cell r="D924">
            <v>0.14499999999999999</v>
          </cell>
        </row>
        <row r="925">
          <cell r="A925">
            <v>36989</v>
          </cell>
          <cell r="B925">
            <v>0.1</v>
          </cell>
          <cell r="C925">
            <v>9.5000000000000001E-2</v>
          </cell>
          <cell r="D925">
            <v>0.14499999999999999</v>
          </cell>
        </row>
        <row r="926">
          <cell r="A926">
            <v>36990</v>
          </cell>
          <cell r="B926">
            <v>0.1</v>
          </cell>
          <cell r="C926">
            <v>9.5000000000000001E-2</v>
          </cell>
          <cell r="D926">
            <v>0.14499999999999999</v>
          </cell>
        </row>
        <row r="927">
          <cell r="A927">
            <v>36991</v>
          </cell>
          <cell r="B927">
            <v>0.1</v>
          </cell>
          <cell r="C927">
            <v>9.5000000000000001E-2</v>
          </cell>
          <cell r="D927">
            <v>0.14499999999999999</v>
          </cell>
        </row>
        <row r="928">
          <cell r="A928">
            <v>36992</v>
          </cell>
          <cell r="B928">
            <v>0.1</v>
          </cell>
          <cell r="C928">
            <v>9.5000000000000001E-2</v>
          </cell>
          <cell r="D928">
            <v>0.14499999999999999</v>
          </cell>
        </row>
        <row r="929">
          <cell r="A929">
            <v>36993</v>
          </cell>
          <cell r="B929">
            <v>0.1</v>
          </cell>
          <cell r="C929">
            <v>9.5000000000000001E-2</v>
          </cell>
          <cell r="D929">
            <v>0.14499999999999999</v>
          </cell>
        </row>
        <row r="930">
          <cell r="A930">
            <v>36994</v>
          </cell>
          <cell r="B930">
            <v>0.1</v>
          </cell>
          <cell r="C930">
            <v>9.5000000000000001E-2</v>
          </cell>
          <cell r="D930">
            <v>0.14499999999999999</v>
          </cell>
        </row>
        <row r="931">
          <cell r="A931">
            <v>36995</v>
          </cell>
          <cell r="B931">
            <v>0.1</v>
          </cell>
          <cell r="C931">
            <v>9.5000000000000001E-2</v>
          </cell>
          <cell r="D931">
            <v>0.14499999999999999</v>
          </cell>
        </row>
        <row r="932">
          <cell r="A932">
            <v>36996</v>
          </cell>
          <cell r="B932">
            <v>0.1</v>
          </cell>
          <cell r="C932">
            <v>9.5000000000000001E-2</v>
          </cell>
          <cell r="D932">
            <v>0.14499999999999999</v>
          </cell>
        </row>
        <row r="933">
          <cell r="A933">
            <v>36997</v>
          </cell>
          <cell r="B933">
            <v>0.1</v>
          </cell>
          <cell r="C933">
            <v>9.5000000000000001E-2</v>
          </cell>
          <cell r="D933">
            <v>0.14499999999999999</v>
          </cell>
        </row>
        <row r="934">
          <cell r="A934">
            <v>36998</v>
          </cell>
          <cell r="B934">
            <v>0.1</v>
          </cell>
          <cell r="C934">
            <v>9.5000000000000001E-2</v>
          </cell>
          <cell r="D934">
            <v>0.14499999999999999</v>
          </cell>
        </row>
        <row r="935">
          <cell r="A935">
            <v>36999</v>
          </cell>
          <cell r="B935">
            <v>0.1</v>
          </cell>
          <cell r="C935">
            <v>9.5000000000000001E-2</v>
          </cell>
          <cell r="D935">
            <v>0.14499999999999999</v>
          </cell>
        </row>
        <row r="936">
          <cell r="A936">
            <v>37000</v>
          </cell>
          <cell r="B936">
            <v>0.10249999999999999</v>
          </cell>
          <cell r="C936">
            <v>9.5000000000000001E-2</v>
          </cell>
          <cell r="D936">
            <v>0.14499999999999999</v>
          </cell>
        </row>
        <row r="937">
          <cell r="A937">
            <v>37001</v>
          </cell>
          <cell r="B937">
            <v>0.10249999999999999</v>
          </cell>
          <cell r="C937">
            <v>9.5000000000000001E-2</v>
          </cell>
          <cell r="D937">
            <v>0.14499999999999999</v>
          </cell>
        </row>
        <row r="938">
          <cell r="A938">
            <v>37002</v>
          </cell>
          <cell r="B938">
            <v>0.10249999999999999</v>
          </cell>
          <cell r="C938">
            <v>9.5000000000000001E-2</v>
          </cell>
          <cell r="D938">
            <v>0.14499999999999999</v>
          </cell>
        </row>
        <row r="939">
          <cell r="A939">
            <v>37003</v>
          </cell>
          <cell r="B939">
            <v>0.10249999999999999</v>
          </cell>
          <cell r="C939">
            <v>9.5000000000000001E-2</v>
          </cell>
          <cell r="D939">
            <v>0.14499999999999999</v>
          </cell>
        </row>
        <row r="940">
          <cell r="A940">
            <v>37004</v>
          </cell>
          <cell r="B940">
            <v>0.10249999999999999</v>
          </cell>
          <cell r="C940">
            <v>9.5000000000000001E-2</v>
          </cell>
          <cell r="D940">
            <v>0.14499999999999999</v>
          </cell>
        </row>
        <row r="941">
          <cell r="A941">
            <v>37005</v>
          </cell>
          <cell r="B941">
            <v>0.10249999999999999</v>
          </cell>
          <cell r="C941">
            <v>9.5000000000000001E-2</v>
          </cell>
          <cell r="D941">
            <v>0.14499999999999999</v>
          </cell>
        </row>
        <row r="942">
          <cell r="A942">
            <v>37006</v>
          </cell>
          <cell r="B942">
            <v>0.10249999999999999</v>
          </cell>
          <cell r="C942">
            <v>9.5000000000000001E-2</v>
          </cell>
          <cell r="D942">
            <v>0.14499999999999999</v>
          </cell>
        </row>
        <row r="943">
          <cell r="A943">
            <v>37007</v>
          </cell>
          <cell r="B943">
            <v>0.10249999999999999</v>
          </cell>
          <cell r="C943">
            <v>9.5000000000000001E-2</v>
          </cell>
          <cell r="D943">
            <v>0.14499999999999999</v>
          </cell>
        </row>
        <row r="944">
          <cell r="A944">
            <v>37008</v>
          </cell>
          <cell r="B944">
            <v>0.10249999999999999</v>
          </cell>
          <cell r="C944">
            <v>9.5000000000000001E-2</v>
          </cell>
          <cell r="D944">
            <v>0.14499999999999999</v>
          </cell>
        </row>
        <row r="945">
          <cell r="A945">
            <v>37009</v>
          </cell>
          <cell r="B945">
            <v>0.10249999999999999</v>
          </cell>
          <cell r="C945">
            <v>9.5000000000000001E-2</v>
          </cell>
          <cell r="D945">
            <v>0.14499999999999999</v>
          </cell>
        </row>
        <row r="946">
          <cell r="A946">
            <v>37010</v>
          </cell>
          <cell r="B946">
            <v>0.10249999999999999</v>
          </cell>
          <cell r="C946">
            <v>9.5000000000000001E-2</v>
          </cell>
          <cell r="D946">
            <v>0.14499999999999999</v>
          </cell>
        </row>
        <row r="947">
          <cell r="A947">
            <v>37011</v>
          </cell>
          <cell r="B947">
            <v>0.10249999999999999</v>
          </cell>
          <cell r="C947">
            <v>9.5000000000000001E-2</v>
          </cell>
          <cell r="D947">
            <v>0.14499999999999999</v>
          </cell>
        </row>
        <row r="948">
          <cell r="A948">
            <v>37012</v>
          </cell>
          <cell r="B948">
            <v>0.10249999999999999</v>
          </cell>
          <cell r="C948">
            <v>9.5000000000000001E-2</v>
          </cell>
          <cell r="D948">
            <v>0.14499999999999999</v>
          </cell>
        </row>
        <row r="949">
          <cell r="A949">
            <v>37013</v>
          </cell>
          <cell r="B949">
            <v>0.10249999999999999</v>
          </cell>
          <cell r="C949">
            <v>9.5000000000000001E-2</v>
          </cell>
          <cell r="D949">
            <v>0.14499999999999999</v>
          </cell>
        </row>
        <row r="950">
          <cell r="A950">
            <v>37014</v>
          </cell>
          <cell r="B950">
            <v>0.10249999999999999</v>
          </cell>
          <cell r="C950">
            <v>9.5000000000000001E-2</v>
          </cell>
          <cell r="D950">
            <v>0.14499999999999999</v>
          </cell>
        </row>
        <row r="951">
          <cell r="A951">
            <v>37015</v>
          </cell>
          <cell r="B951">
            <v>0.10249999999999999</v>
          </cell>
          <cell r="C951">
            <v>9.5000000000000001E-2</v>
          </cell>
          <cell r="D951">
            <v>0.14499999999999999</v>
          </cell>
        </row>
        <row r="952">
          <cell r="A952">
            <v>37016</v>
          </cell>
          <cell r="B952">
            <v>0.10249999999999999</v>
          </cell>
          <cell r="C952">
            <v>9.5000000000000001E-2</v>
          </cell>
          <cell r="D952">
            <v>0.14499999999999999</v>
          </cell>
        </row>
        <row r="953">
          <cell r="A953">
            <v>37017</v>
          </cell>
          <cell r="B953">
            <v>0.10249999999999999</v>
          </cell>
          <cell r="C953">
            <v>9.5000000000000001E-2</v>
          </cell>
          <cell r="D953">
            <v>0.14499999999999999</v>
          </cell>
        </row>
        <row r="954">
          <cell r="A954">
            <v>37018</v>
          </cell>
          <cell r="B954">
            <v>0.10249999999999999</v>
          </cell>
          <cell r="C954">
            <v>9.5000000000000001E-2</v>
          </cell>
          <cell r="D954">
            <v>0.14499999999999999</v>
          </cell>
        </row>
        <row r="955">
          <cell r="A955">
            <v>37019</v>
          </cell>
          <cell r="B955">
            <v>0.10249999999999999</v>
          </cell>
          <cell r="C955">
            <v>9.5000000000000001E-2</v>
          </cell>
          <cell r="D955">
            <v>0.14499999999999999</v>
          </cell>
        </row>
        <row r="956">
          <cell r="A956">
            <v>37020</v>
          </cell>
          <cell r="B956">
            <v>0.10249999999999999</v>
          </cell>
          <cell r="C956">
            <v>9.5000000000000001E-2</v>
          </cell>
          <cell r="D956">
            <v>0.14499999999999999</v>
          </cell>
        </row>
        <row r="957">
          <cell r="A957">
            <v>37021</v>
          </cell>
          <cell r="B957">
            <v>0.10249999999999999</v>
          </cell>
          <cell r="C957">
            <v>9.5000000000000001E-2</v>
          </cell>
          <cell r="D957">
            <v>0.14499999999999999</v>
          </cell>
        </row>
        <row r="958">
          <cell r="A958">
            <v>37022</v>
          </cell>
          <cell r="B958">
            <v>0.10249999999999999</v>
          </cell>
          <cell r="C958">
            <v>9.5000000000000001E-2</v>
          </cell>
          <cell r="D958">
            <v>0.14499999999999999</v>
          </cell>
        </row>
        <row r="959">
          <cell r="A959">
            <v>37023</v>
          </cell>
          <cell r="B959">
            <v>0.10249999999999999</v>
          </cell>
          <cell r="C959">
            <v>9.5000000000000001E-2</v>
          </cell>
          <cell r="D959">
            <v>0.14499999999999999</v>
          </cell>
        </row>
        <row r="960">
          <cell r="A960">
            <v>37024</v>
          </cell>
          <cell r="B960">
            <v>0.10249999999999999</v>
          </cell>
          <cell r="C960">
            <v>9.5000000000000001E-2</v>
          </cell>
          <cell r="D960">
            <v>0.14499999999999999</v>
          </cell>
        </row>
        <row r="961">
          <cell r="A961">
            <v>37025</v>
          </cell>
          <cell r="B961">
            <v>0.10249999999999999</v>
          </cell>
          <cell r="C961">
            <v>9.5000000000000001E-2</v>
          </cell>
          <cell r="D961">
            <v>0.14499999999999999</v>
          </cell>
        </row>
        <row r="962">
          <cell r="A962">
            <v>37026</v>
          </cell>
          <cell r="B962">
            <v>0.10249999999999999</v>
          </cell>
          <cell r="C962">
            <v>9.5000000000000001E-2</v>
          </cell>
          <cell r="D962">
            <v>0.14499999999999999</v>
          </cell>
        </row>
        <row r="963">
          <cell r="A963">
            <v>37027</v>
          </cell>
          <cell r="B963">
            <v>0.10249999999999999</v>
          </cell>
          <cell r="C963">
            <v>9.5000000000000001E-2</v>
          </cell>
          <cell r="D963">
            <v>0.14499999999999999</v>
          </cell>
        </row>
        <row r="964">
          <cell r="A964">
            <v>37028</v>
          </cell>
          <cell r="B964">
            <v>0.10249999999999999</v>
          </cell>
          <cell r="C964">
            <v>9.5000000000000001E-2</v>
          </cell>
          <cell r="D964">
            <v>0.14499999999999999</v>
          </cell>
        </row>
        <row r="965">
          <cell r="A965">
            <v>37029</v>
          </cell>
          <cell r="B965">
            <v>0.10249999999999999</v>
          </cell>
          <cell r="C965">
            <v>9.5000000000000001E-2</v>
          </cell>
          <cell r="D965">
            <v>0.14499999999999999</v>
          </cell>
        </row>
        <row r="966">
          <cell r="A966">
            <v>37030</v>
          </cell>
          <cell r="B966">
            <v>0.10249999999999999</v>
          </cell>
          <cell r="C966">
            <v>9.5000000000000001E-2</v>
          </cell>
          <cell r="D966">
            <v>0.14499999999999999</v>
          </cell>
        </row>
        <row r="967">
          <cell r="A967">
            <v>37031</v>
          </cell>
          <cell r="B967">
            <v>0.10249999999999999</v>
          </cell>
          <cell r="C967">
            <v>9.5000000000000001E-2</v>
          </cell>
          <cell r="D967">
            <v>0.14499999999999999</v>
          </cell>
        </row>
        <row r="968">
          <cell r="A968">
            <v>37032</v>
          </cell>
          <cell r="B968">
            <v>0.10249999999999999</v>
          </cell>
          <cell r="C968">
            <v>9.5000000000000001E-2</v>
          </cell>
          <cell r="D968">
            <v>0.14499999999999999</v>
          </cell>
        </row>
        <row r="969">
          <cell r="A969">
            <v>37033</v>
          </cell>
          <cell r="B969">
            <v>0.10249999999999999</v>
          </cell>
          <cell r="C969">
            <v>9.5000000000000001E-2</v>
          </cell>
          <cell r="D969">
            <v>0.14499999999999999</v>
          </cell>
        </row>
        <row r="970">
          <cell r="A970">
            <v>37034</v>
          </cell>
          <cell r="B970">
            <v>0.10249999999999999</v>
          </cell>
          <cell r="C970">
            <v>9.5000000000000001E-2</v>
          </cell>
          <cell r="D970">
            <v>0.14499999999999999</v>
          </cell>
        </row>
        <row r="971">
          <cell r="A971">
            <v>37035</v>
          </cell>
          <cell r="B971">
            <v>0.10249999999999999</v>
          </cell>
          <cell r="C971">
            <v>9.5000000000000001E-2</v>
          </cell>
          <cell r="D971">
            <v>0.14499999999999999</v>
          </cell>
        </row>
        <row r="972">
          <cell r="A972">
            <v>37036</v>
          </cell>
          <cell r="B972">
            <v>0.10249999999999999</v>
          </cell>
          <cell r="C972">
            <v>9.5000000000000001E-2</v>
          </cell>
          <cell r="D972">
            <v>0.14499999999999999</v>
          </cell>
        </row>
        <row r="973">
          <cell r="A973">
            <v>37037</v>
          </cell>
          <cell r="B973">
            <v>0.10249999999999999</v>
          </cell>
          <cell r="C973">
            <v>9.5000000000000001E-2</v>
          </cell>
          <cell r="D973">
            <v>0.14499999999999999</v>
          </cell>
        </row>
        <row r="974">
          <cell r="A974">
            <v>37038</v>
          </cell>
          <cell r="B974">
            <v>0.10249999999999999</v>
          </cell>
          <cell r="C974">
            <v>9.5000000000000001E-2</v>
          </cell>
          <cell r="D974">
            <v>0.14499999999999999</v>
          </cell>
        </row>
        <row r="975">
          <cell r="A975">
            <v>37039</v>
          </cell>
          <cell r="B975">
            <v>0.10249999999999999</v>
          </cell>
          <cell r="C975">
            <v>9.5000000000000001E-2</v>
          </cell>
          <cell r="D975">
            <v>0.14499999999999999</v>
          </cell>
        </row>
        <row r="976">
          <cell r="A976">
            <v>37040</v>
          </cell>
          <cell r="B976">
            <v>0.10249999999999999</v>
          </cell>
          <cell r="C976">
            <v>9.5000000000000001E-2</v>
          </cell>
          <cell r="D976">
            <v>0.14499999999999999</v>
          </cell>
        </row>
        <row r="977">
          <cell r="A977">
            <v>37041</v>
          </cell>
          <cell r="B977">
            <v>0.10249999999999999</v>
          </cell>
          <cell r="C977">
            <v>9.5000000000000001E-2</v>
          </cell>
          <cell r="D977">
            <v>0.14499999999999999</v>
          </cell>
        </row>
        <row r="978">
          <cell r="A978">
            <v>37042</v>
          </cell>
          <cell r="B978">
            <v>0.10249999999999999</v>
          </cell>
          <cell r="C978">
            <v>9.5000000000000001E-2</v>
          </cell>
          <cell r="D978">
            <v>0.14499999999999999</v>
          </cell>
        </row>
        <row r="979">
          <cell r="A979">
            <v>37043</v>
          </cell>
          <cell r="B979">
            <v>0.10249999999999999</v>
          </cell>
          <cell r="C979">
            <v>9.5000000000000001E-2</v>
          </cell>
          <cell r="D979">
            <v>0.14499999999999999</v>
          </cell>
        </row>
        <row r="980">
          <cell r="A980">
            <v>37044</v>
          </cell>
          <cell r="B980">
            <v>0.10249999999999999</v>
          </cell>
          <cell r="C980">
            <v>9.5000000000000001E-2</v>
          </cell>
          <cell r="D980">
            <v>0.14499999999999999</v>
          </cell>
        </row>
        <row r="981">
          <cell r="A981">
            <v>37045</v>
          </cell>
          <cell r="B981">
            <v>0.10249999999999999</v>
          </cell>
          <cell r="C981">
            <v>9.5000000000000001E-2</v>
          </cell>
          <cell r="D981">
            <v>0.14499999999999999</v>
          </cell>
        </row>
        <row r="982">
          <cell r="A982">
            <v>37046</v>
          </cell>
          <cell r="B982">
            <v>0.10249999999999999</v>
          </cell>
          <cell r="C982">
            <v>9.5000000000000001E-2</v>
          </cell>
          <cell r="D982">
            <v>0.14499999999999999</v>
          </cell>
        </row>
        <row r="983">
          <cell r="A983">
            <v>37047</v>
          </cell>
          <cell r="B983">
            <v>0.10249999999999999</v>
          </cell>
          <cell r="C983">
            <v>9.5000000000000001E-2</v>
          </cell>
          <cell r="D983">
            <v>0.14499999999999999</v>
          </cell>
        </row>
        <row r="984">
          <cell r="A984">
            <v>37048</v>
          </cell>
          <cell r="B984">
            <v>0.10249999999999999</v>
          </cell>
          <cell r="C984">
            <v>9.5000000000000001E-2</v>
          </cell>
          <cell r="D984">
            <v>0.14499999999999999</v>
          </cell>
        </row>
        <row r="985">
          <cell r="A985">
            <v>37049</v>
          </cell>
          <cell r="B985">
            <v>0.10249999999999999</v>
          </cell>
          <cell r="C985">
            <v>9.5000000000000001E-2</v>
          </cell>
          <cell r="D985">
            <v>0.14499999999999999</v>
          </cell>
        </row>
        <row r="986">
          <cell r="A986">
            <v>37050</v>
          </cell>
          <cell r="B986">
            <v>0.10249999999999999</v>
          </cell>
          <cell r="C986">
            <v>9.5000000000000001E-2</v>
          </cell>
          <cell r="D986">
            <v>0.14499999999999999</v>
          </cell>
        </row>
        <row r="987">
          <cell r="A987">
            <v>37051</v>
          </cell>
          <cell r="B987">
            <v>0.10249999999999999</v>
          </cell>
          <cell r="C987">
            <v>9.5000000000000001E-2</v>
          </cell>
          <cell r="D987">
            <v>0.14499999999999999</v>
          </cell>
        </row>
        <row r="988">
          <cell r="A988">
            <v>37052</v>
          </cell>
          <cell r="B988">
            <v>0.10249999999999999</v>
          </cell>
          <cell r="C988">
            <v>9.5000000000000001E-2</v>
          </cell>
          <cell r="D988">
            <v>0.14499999999999999</v>
          </cell>
        </row>
        <row r="989">
          <cell r="A989">
            <v>37053</v>
          </cell>
          <cell r="B989">
            <v>0.10249999999999999</v>
          </cell>
          <cell r="C989">
            <v>9.5000000000000001E-2</v>
          </cell>
          <cell r="D989">
            <v>0.14499999999999999</v>
          </cell>
        </row>
        <row r="990">
          <cell r="A990">
            <v>37054</v>
          </cell>
          <cell r="B990">
            <v>0.10249999999999999</v>
          </cell>
          <cell r="C990">
            <v>9.5000000000000001E-2</v>
          </cell>
          <cell r="D990">
            <v>0.14499999999999999</v>
          </cell>
        </row>
        <row r="991">
          <cell r="A991">
            <v>37055</v>
          </cell>
          <cell r="B991">
            <v>0.10249999999999999</v>
          </cell>
          <cell r="C991">
            <v>9.5000000000000001E-2</v>
          </cell>
          <cell r="D991">
            <v>0.14499999999999999</v>
          </cell>
        </row>
        <row r="992">
          <cell r="A992">
            <v>37056</v>
          </cell>
          <cell r="B992">
            <v>0.10249999999999999</v>
          </cell>
          <cell r="C992">
            <v>9.5000000000000001E-2</v>
          </cell>
          <cell r="D992">
            <v>0.14499999999999999</v>
          </cell>
        </row>
        <row r="993">
          <cell r="A993">
            <v>37057</v>
          </cell>
          <cell r="B993">
            <v>0.10249999999999999</v>
          </cell>
          <cell r="C993">
            <v>9.5000000000000001E-2</v>
          </cell>
          <cell r="D993">
            <v>0.14499999999999999</v>
          </cell>
        </row>
        <row r="994">
          <cell r="A994">
            <v>37058</v>
          </cell>
          <cell r="B994">
            <v>0.10249999999999999</v>
          </cell>
          <cell r="C994">
            <v>9.5000000000000001E-2</v>
          </cell>
          <cell r="D994">
            <v>0.14499999999999999</v>
          </cell>
        </row>
        <row r="995">
          <cell r="A995">
            <v>37059</v>
          </cell>
          <cell r="B995">
            <v>0.10249999999999999</v>
          </cell>
          <cell r="C995">
            <v>9.5000000000000001E-2</v>
          </cell>
          <cell r="D995">
            <v>0.14499999999999999</v>
          </cell>
        </row>
        <row r="996">
          <cell r="A996">
            <v>37060</v>
          </cell>
          <cell r="B996">
            <v>9.2499999999999999E-2</v>
          </cell>
          <cell r="C996">
            <v>8.7499999999999994E-2</v>
          </cell>
          <cell r="D996">
            <v>0.13750000000000001</v>
          </cell>
        </row>
        <row r="997">
          <cell r="A997">
            <v>37061</v>
          </cell>
          <cell r="B997">
            <v>9.2499999999999999E-2</v>
          </cell>
          <cell r="C997">
            <v>8.7499999999999994E-2</v>
          </cell>
          <cell r="D997">
            <v>0.13750000000000001</v>
          </cell>
        </row>
        <row r="998">
          <cell r="A998">
            <v>37062</v>
          </cell>
          <cell r="B998">
            <v>9.2499999999999999E-2</v>
          </cell>
          <cell r="C998">
            <v>8.7499999999999994E-2</v>
          </cell>
          <cell r="D998">
            <v>0.13750000000000001</v>
          </cell>
        </row>
        <row r="999">
          <cell r="A999">
            <v>37063</v>
          </cell>
          <cell r="B999">
            <v>9.2499999999999999E-2</v>
          </cell>
          <cell r="C999">
            <v>8.7499999999999994E-2</v>
          </cell>
          <cell r="D999">
            <v>0.13750000000000001</v>
          </cell>
        </row>
        <row r="1000">
          <cell r="A1000">
            <v>37064</v>
          </cell>
          <cell r="B1000">
            <v>9.2499999999999999E-2</v>
          </cell>
          <cell r="C1000">
            <v>8.7499999999999994E-2</v>
          </cell>
          <cell r="D1000">
            <v>0.13750000000000001</v>
          </cell>
        </row>
        <row r="1001">
          <cell r="A1001">
            <v>37065</v>
          </cell>
          <cell r="B1001">
            <v>9.2499999999999999E-2</v>
          </cell>
          <cell r="C1001">
            <v>8.7499999999999994E-2</v>
          </cell>
          <cell r="D1001">
            <v>0.13750000000000001</v>
          </cell>
        </row>
        <row r="1002">
          <cell r="A1002">
            <v>37066</v>
          </cell>
          <cell r="B1002">
            <v>9.2499999999999999E-2</v>
          </cell>
          <cell r="C1002">
            <v>8.7499999999999994E-2</v>
          </cell>
          <cell r="D1002">
            <v>0.13750000000000001</v>
          </cell>
        </row>
        <row r="1003">
          <cell r="A1003">
            <v>37067</v>
          </cell>
          <cell r="B1003">
            <v>9.2499999999999999E-2</v>
          </cell>
          <cell r="C1003">
            <v>8.7499999999999994E-2</v>
          </cell>
          <cell r="D1003">
            <v>0.13750000000000001</v>
          </cell>
        </row>
        <row r="1004">
          <cell r="A1004">
            <v>37068</v>
          </cell>
          <cell r="B1004">
            <v>9.2499999999999999E-2</v>
          </cell>
          <cell r="C1004">
            <v>8.7499999999999994E-2</v>
          </cell>
          <cell r="D1004">
            <v>0.13750000000000001</v>
          </cell>
        </row>
        <row r="1005">
          <cell r="A1005">
            <v>37069</v>
          </cell>
          <cell r="B1005">
            <v>9.2499999999999999E-2</v>
          </cell>
          <cell r="C1005">
            <v>8.7499999999999994E-2</v>
          </cell>
          <cell r="D1005">
            <v>0.13750000000000001</v>
          </cell>
        </row>
        <row r="1006">
          <cell r="A1006">
            <v>37070</v>
          </cell>
          <cell r="B1006">
            <v>9.2499999999999999E-2</v>
          </cell>
          <cell r="C1006">
            <v>8.7499999999999994E-2</v>
          </cell>
          <cell r="D1006">
            <v>0.13750000000000001</v>
          </cell>
        </row>
        <row r="1007">
          <cell r="A1007">
            <v>37071</v>
          </cell>
          <cell r="B1007">
            <v>9.2499999999999999E-2</v>
          </cell>
          <cell r="C1007">
            <v>8.7499999999999994E-2</v>
          </cell>
          <cell r="D1007">
            <v>0.13750000000000001</v>
          </cell>
        </row>
        <row r="1008">
          <cell r="A1008">
            <v>37072</v>
          </cell>
          <cell r="B1008">
            <v>9.2499999999999999E-2</v>
          </cell>
          <cell r="C1008">
            <v>8.7499999999999994E-2</v>
          </cell>
          <cell r="D1008">
            <v>0.13750000000000001</v>
          </cell>
        </row>
        <row r="1009">
          <cell r="A1009">
            <v>37073</v>
          </cell>
          <cell r="B1009">
            <v>9.2499999999999999E-2</v>
          </cell>
          <cell r="C1009">
            <v>8.7499999999999994E-2</v>
          </cell>
          <cell r="D1009">
            <v>0.13750000000000001</v>
          </cell>
        </row>
        <row r="1010">
          <cell r="A1010">
            <v>37074</v>
          </cell>
          <cell r="B1010">
            <v>9.2499999999999999E-2</v>
          </cell>
          <cell r="C1010">
            <v>8.7499999999999994E-2</v>
          </cell>
          <cell r="D1010">
            <v>0.13750000000000001</v>
          </cell>
        </row>
        <row r="1011">
          <cell r="A1011">
            <v>37075</v>
          </cell>
          <cell r="B1011">
            <v>9.2499999999999999E-2</v>
          </cell>
          <cell r="C1011">
            <v>8.7499999999999994E-2</v>
          </cell>
          <cell r="D1011">
            <v>0.13750000000000001</v>
          </cell>
        </row>
        <row r="1012">
          <cell r="A1012">
            <v>37076</v>
          </cell>
          <cell r="B1012">
            <v>9.2499999999999999E-2</v>
          </cell>
          <cell r="C1012">
            <v>8.7499999999999994E-2</v>
          </cell>
          <cell r="D1012">
            <v>0.13750000000000001</v>
          </cell>
        </row>
        <row r="1013">
          <cell r="A1013">
            <v>37077</v>
          </cell>
          <cell r="B1013">
            <v>9.2499999999999999E-2</v>
          </cell>
          <cell r="C1013">
            <v>8.7499999999999994E-2</v>
          </cell>
          <cell r="D1013">
            <v>0.13750000000000001</v>
          </cell>
        </row>
        <row r="1014">
          <cell r="A1014">
            <v>37078</v>
          </cell>
          <cell r="B1014">
            <v>9.2499999999999999E-2</v>
          </cell>
          <cell r="C1014">
            <v>8.7499999999999994E-2</v>
          </cell>
          <cell r="D1014">
            <v>0.13750000000000001</v>
          </cell>
        </row>
        <row r="1015">
          <cell r="A1015">
            <v>37079</v>
          </cell>
          <cell r="B1015">
            <v>9.2499999999999999E-2</v>
          </cell>
          <cell r="C1015">
            <v>8.7499999999999994E-2</v>
          </cell>
          <cell r="D1015">
            <v>0.13750000000000001</v>
          </cell>
        </row>
        <row r="1016">
          <cell r="A1016">
            <v>37080</v>
          </cell>
          <cell r="B1016">
            <v>9.2499999999999999E-2</v>
          </cell>
          <cell r="C1016">
            <v>8.7499999999999994E-2</v>
          </cell>
          <cell r="D1016">
            <v>0.13750000000000001</v>
          </cell>
        </row>
        <row r="1017">
          <cell r="A1017">
            <v>37081</v>
          </cell>
          <cell r="B1017">
            <v>9.2499999999999999E-2</v>
          </cell>
          <cell r="C1017">
            <v>8.7499999999999994E-2</v>
          </cell>
          <cell r="D1017">
            <v>0.13750000000000001</v>
          </cell>
        </row>
        <row r="1018">
          <cell r="A1018">
            <v>37082</v>
          </cell>
          <cell r="B1018">
            <v>9.2499999999999999E-2</v>
          </cell>
          <cell r="C1018">
            <v>8.7499999999999994E-2</v>
          </cell>
          <cell r="D1018">
            <v>0.13750000000000001</v>
          </cell>
        </row>
        <row r="1019">
          <cell r="A1019">
            <v>37083</v>
          </cell>
          <cell r="B1019">
            <v>9.1499999999999998E-2</v>
          </cell>
          <cell r="C1019">
            <v>8.7499999999999994E-2</v>
          </cell>
          <cell r="D1019">
            <v>0.13750000000000001</v>
          </cell>
        </row>
        <row r="1020">
          <cell r="A1020">
            <v>37084</v>
          </cell>
          <cell r="B1020">
            <v>9.1499999999999998E-2</v>
          </cell>
          <cell r="C1020">
            <v>8.7499999999999994E-2</v>
          </cell>
          <cell r="D1020">
            <v>0.13750000000000001</v>
          </cell>
        </row>
        <row r="1021">
          <cell r="A1021">
            <v>37085</v>
          </cell>
          <cell r="B1021">
            <v>0.09</v>
          </cell>
          <cell r="C1021">
            <v>8.7499999999999994E-2</v>
          </cell>
          <cell r="D1021">
            <v>0.13750000000000001</v>
          </cell>
        </row>
        <row r="1022">
          <cell r="A1022">
            <v>37086</v>
          </cell>
          <cell r="B1022">
            <v>0.09</v>
          </cell>
          <cell r="C1022">
            <v>8.7499999999999994E-2</v>
          </cell>
          <cell r="D1022">
            <v>0.13750000000000001</v>
          </cell>
        </row>
        <row r="1023">
          <cell r="A1023">
            <v>37087</v>
          </cell>
          <cell r="B1023">
            <v>0.09</v>
          </cell>
          <cell r="C1023">
            <v>8.7499999999999994E-2</v>
          </cell>
          <cell r="D1023">
            <v>0.13500000000000001</v>
          </cell>
        </row>
        <row r="1024">
          <cell r="A1024">
            <v>37088</v>
          </cell>
          <cell r="B1024">
            <v>0.09</v>
          </cell>
          <cell r="C1024">
            <v>8.5000000000000006E-2</v>
          </cell>
          <cell r="D1024">
            <v>0.13500000000000001</v>
          </cell>
        </row>
        <row r="1025">
          <cell r="A1025">
            <v>37089</v>
          </cell>
          <cell r="B1025">
            <v>0.09</v>
          </cell>
          <cell r="C1025">
            <v>8.5000000000000006E-2</v>
          </cell>
          <cell r="D1025">
            <v>0.13500000000000001</v>
          </cell>
        </row>
        <row r="1026">
          <cell r="A1026">
            <v>37090</v>
          </cell>
          <cell r="B1026">
            <v>0.09</v>
          </cell>
          <cell r="C1026">
            <v>8.5000000000000006E-2</v>
          </cell>
          <cell r="D1026">
            <v>0.13500000000000001</v>
          </cell>
        </row>
        <row r="1027">
          <cell r="A1027">
            <v>37091</v>
          </cell>
          <cell r="B1027">
            <v>0.09</v>
          </cell>
          <cell r="C1027">
            <v>8.5000000000000006E-2</v>
          </cell>
          <cell r="D1027">
            <v>0.13500000000000001</v>
          </cell>
        </row>
        <row r="1028">
          <cell r="A1028">
            <v>37092</v>
          </cell>
          <cell r="B1028">
            <v>0.09</v>
          </cell>
          <cell r="C1028">
            <v>8.5000000000000006E-2</v>
          </cell>
          <cell r="D1028">
            <v>0.13500000000000001</v>
          </cell>
        </row>
        <row r="1029">
          <cell r="A1029">
            <v>37093</v>
          </cell>
          <cell r="B1029">
            <v>0.09</v>
          </cell>
          <cell r="C1029">
            <v>8.5000000000000006E-2</v>
          </cell>
          <cell r="D1029">
            <v>0.13500000000000001</v>
          </cell>
        </row>
        <row r="1030">
          <cell r="A1030">
            <v>37094</v>
          </cell>
          <cell r="B1030">
            <v>0.09</v>
          </cell>
          <cell r="C1030">
            <v>8.5000000000000006E-2</v>
          </cell>
          <cell r="D1030">
            <v>0.13500000000000001</v>
          </cell>
        </row>
        <row r="1031">
          <cell r="A1031">
            <v>37095</v>
          </cell>
          <cell r="B1031">
            <v>0.09</v>
          </cell>
          <cell r="C1031">
            <v>8.5000000000000006E-2</v>
          </cell>
          <cell r="D1031">
            <v>0.13500000000000001</v>
          </cell>
        </row>
        <row r="1032">
          <cell r="A1032">
            <v>37096</v>
          </cell>
          <cell r="B1032">
            <v>0.09</v>
          </cell>
          <cell r="C1032">
            <v>8.5000000000000006E-2</v>
          </cell>
          <cell r="D1032">
            <v>0.13500000000000001</v>
          </cell>
        </row>
        <row r="1033">
          <cell r="A1033">
            <v>37097</v>
          </cell>
          <cell r="B1033">
            <v>0.09</v>
          </cell>
          <cell r="C1033">
            <v>8.5000000000000006E-2</v>
          </cell>
          <cell r="D1033">
            <v>0.13500000000000001</v>
          </cell>
        </row>
        <row r="1034">
          <cell r="A1034">
            <v>37098</v>
          </cell>
          <cell r="B1034">
            <v>0.09</v>
          </cell>
          <cell r="C1034">
            <v>8.5000000000000006E-2</v>
          </cell>
          <cell r="D1034">
            <v>0.13500000000000001</v>
          </cell>
        </row>
        <row r="1035">
          <cell r="A1035">
            <v>37099</v>
          </cell>
          <cell r="B1035">
            <v>0.09</v>
          </cell>
          <cell r="C1035">
            <v>8.5000000000000006E-2</v>
          </cell>
          <cell r="D1035">
            <v>0.13500000000000001</v>
          </cell>
        </row>
        <row r="1036">
          <cell r="A1036">
            <v>37100</v>
          </cell>
          <cell r="B1036">
            <v>0.09</v>
          </cell>
          <cell r="C1036">
            <v>8.5000000000000006E-2</v>
          </cell>
          <cell r="D1036">
            <v>0.13500000000000001</v>
          </cell>
        </row>
        <row r="1037">
          <cell r="A1037">
            <v>37101</v>
          </cell>
          <cell r="B1037">
            <v>0.09</v>
          </cell>
          <cell r="C1037">
            <v>8.5000000000000006E-2</v>
          </cell>
          <cell r="D1037">
            <v>0.13500000000000001</v>
          </cell>
        </row>
        <row r="1038">
          <cell r="A1038">
            <v>37102</v>
          </cell>
          <cell r="B1038">
            <v>0.09</v>
          </cell>
          <cell r="C1038">
            <v>8.5000000000000006E-2</v>
          </cell>
          <cell r="D1038">
            <v>0.13500000000000001</v>
          </cell>
        </row>
        <row r="1039">
          <cell r="A1039">
            <v>37103</v>
          </cell>
          <cell r="B1039">
            <v>0.09</v>
          </cell>
          <cell r="C1039">
            <v>8.5000000000000006E-2</v>
          </cell>
          <cell r="D1039">
            <v>0.13500000000000001</v>
          </cell>
        </row>
        <row r="1040">
          <cell r="A1040">
            <v>37104</v>
          </cell>
          <cell r="B1040">
            <v>0.09</v>
          </cell>
          <cell r="C1040">
            <v>8.5000000000000006E-2</v>
          </cell>
          <cell r="D1040">
            <v>0.13500000000000001</v>
          </cell>
        </row>
        <row r="1041">
          <cell r="A1041">
            <v>37105</v>
          </cell>
          <cell r="B1041">
            <v>0.09</v>
          </cell>
          <cell r="C1041">
            <v>8.5000000000000006E-2</v>
          </cell>
          <cell r="D1041">
            <v>0.13500000000000001</v>
          </cell>
        </row>
        <row r="1042">
          <cell r="A1042">
            <v>37106</v>
          </cell>
          <cell r="B1042">
            <v>0.09</v>
          </cell>
          <cell r="C1042">
            <v>8.5000000000000006E-2</v>
          </cell>
          <cell r="D1042">
            <v>0.13500000000000001</v>
          </cell>
        </row>
        <row r="1043">
          <cell r="A1043">
            <v>37107</v>
          </cell>
          <cell r="B1043">
            <v>0.09</v>
          </cell>
          <cell r="C1043">
            <v>8.5000000000000006E-2</v>
          </cell>
          <cell r="D1043">
            <v>0.13500000000000001</v>
          </cell>
        </row>
        <row r="1044">
          <cell r="A1044">
            <v>37108</v>
          </cell>
          <cell r="B1044">
            <v>0.09</v>
          </cell>
          <cell r="C1044">
            <v>8.5000000000000006E-2</v>
          </cell>
          <cell r="D1044">
            <v>0.13500000000000001</v>
          </cell>
        </row>
        <row r="1045">
          <cell r="A1045">
            <v>37109</v>
          </cell>
          <cell r="B1045">
            <v>0.09</v>
          </cell>
          <cell r="C1045">
            <v>8.5000000000000006E-2</v>
          </cell>
          <cell r="D1045">
            <v>0.13500000000000001</v>
          </cell>
        </row>
        <row r="1046">
          <cell r="A1046">
            <v>37110</v>
          </cell>
          <cell r="B1046">
            <v>0.09</v>
          </cell>
          <cell r="C1046">
            <v>8.5000000000000006E-2</v>
          </cell>
          <cell r="D1046">
            <v>0.13500000000000001</v>
          </cell>
        </row>
        <row r="1047">
          <cell r="A1047">
            <v>37111</v>
          </cell>
          <cell r="B1047">
            <v>0.09</v>
          </cell>
          <cell r="C1047">
            <v>8.5000000000000006E-2</v>
          </cell>
          <cell r="D1047">
            <v>0.13500000000000001</v>
          </cell>
        </row>
        <row r="1048">
          <cell r="A1048">
            <v>37112</v>
          </cell>
          <cell r="B1048">
            <v>0.09</v>
          </cell>
          <cell r="C1048">
            <v>8.5000000000000006E-2</v>
          </cell>
          <cell r="D1048">
            <v>0.13500000000000001</v>
          </cell>
        </row>
        <row r="1049">
          <cell r="A1049">
            <v>37113</v>
          </cell>
          <cell r="B1049">
            <v>0.09</v>
          </cell>
          <cell r="C1049">
            <v>8.5000000000000006E-2</v>
          </cell>
          <cell r="D1049">
            <v>0.13500000000000001</v>
          </cell>
        </row>
        <row r="1050">
          <cell r="A1050">
            <v>37114</v>
          </cell>
          <cell r="B1050">
            <v>0.09</v>
          </cell>
          <cell r="C1050">
            <v>8.5000000000000006E-2</v>
          </cell>
          <cell r="D1050">
            <v>0.13500000000000001</v>
          </cell>
        </row>
        <row r="1051">
          <cell r="A1051">
            <v>37115</v>
          </cell>
          <cell r="B1051">
            <v>0.09</v>
          </cell>
          <cell r="C1051">
            <v>8.5000000000000006E-2</v>
          </cell>
          <cell r="D1051">
            <v>0.13500000000000001</v>
          </cell>
        </row>
        <row r="1052">
          <cell r="A1052">
            <v>37116</v>
          </cell>
          <cell r="B1052">
            <v>0.09</v>
          </cell>
          <cell r="C1052">
            <v>8.5000000000000006E-2</v>
          </cell>
          <cell r="D1052">
            <v>0.13500000000000001</v>
          </cell>
        </row>
        <row r="1053">
          <cell r="A1053">
            <v>37117</v>
          </cell>
          <cell r="B1053">
            <v>0.09</v>
          </cell>
          <cell r="C1053">
            <v>8.5000000000000006E-2</v>
          </cell>
          <cell r="D1053">
            <v>0.13500000000000001</v>
          </cell>
        </row>
        <row r="1054">
          <cell r="A1054">
            <v>37118</v>
          </cell>
          <cell r="B1054">
            <v>0.09</v>
          </cell>
          <cell r="C1054">
            <v>8.5000000000000006E-2</v>
          </cell>
          <cell r="D1054">
            <v>0.13500000000000001</v>
          </cell>
        </row>
        <row r="1055">
          <cell r="A1055">
            <v>37119</v>
          </cell>
          <cell r="B1055">
            <v>0.09</v>
          </cell>
          <cell r="C1055">
            <v>8.5000000000000006E-2</v>
          </cell>
          <cell r="D1055">
            <v>0.13500000000000001</v>
          </cell>
        </row>
        <row r="1056">
          <cell r="A1056">
            <v>37120</v>
          </cell>
          <cell r="B1056">
            <v>0.09</v>
          </cell>
          <cell r="C1056">
            <v>8.5000000000000006E-2</v>
          </cell>
          <cell r="D1056">
            <v>0.13500000000000001</v>
          </cell>
        </row>
        <row r="1057">
          <cell r="A1057">
            <v>37121</v>
          </cell>
          <cell r="B1057">
            <v>0.09</v>
          </cell>
          <cell r="C1057">
            <v>8.5000000000000006E-2</v>
          </cell>
          <cell r="D1057">
            <v>0.13500000000000001</v>
          </cell>
        </row>
        <row r="1058">
          <cell r="A1058">
            <v>37122</v>
          </cell>
          <cell r="B1058">
            <v>0.09</v>
          </cell>
          <cell r="C1058">
            <v>8.5000000000000006E-2</v>
          </cell>
          <cell r="D1058">
            <v>0.13500000000000001</v>
          </cell>
        </row>
        <row r="1059">
          <cell r="A1059">
            <v>37123</v>
          </cell>
          <cell r="B1059">
            <v>0.09</v>
          </cell>
          <cell r="C1059">
            <v>8.5000000000000006E-2</v>
          </cell>
          <cell r="D1059">
            <v>0.13500000000000001</v>
          </cell>
        </row>
        <row r="1060">
          <cell r="A1060">
            <v>37124</v>
          </cell>
          <cell r="B1060">
            <v>0.09</v>
          </cell>
          <cell r="C1060">
            <v>8.5000000000000006E-2</v>
          </cell>
          <cell r="D1060">
            <v>0.13500000000000001</v>
          </cell>
        </row>
        <row r="1061">
          <cell r="A1061">
            <v>37125</v>
          </cell>
          <cell r="B1061">
            <v>0.09</v>
          </cell>
          <cell r="C1061">
            <v>8.5000000000000006E-2</v>
          </cell>
          <cell r="D1061">
            <v>0.13500000000000001</v>
          </cell>
        </row>
        <row r="1062">
          <cell r="A1062">
            <v>37126</v>
          </cell>
          <cell r="B1062">
            <v>0.09</v>
          </cell>
          <cell r="C1062">
            <v>8.5000000000000006E-2</v>
          </cell>
          <cell r="D1062">
            <v>0.13500000000000001</v>
          </cell>
        </row>
        <row r="1063">
          <cell r="A1063">
            <v>37127</v>
          </cell>
          <cell r="B1063">
            <v>0.09</v>
          </cell>
          <cell r="C1063">
            <v>8.5000000000000006E-2</v>
          </cell>
          <cell r="D1063">
            <v>0.13500000000000001</v>
          </cell>
        </row>
        <row r="1064">
          <cell r="A1064">
            <v>37128</v>
          </cell>
          <cell r="B1064">
            <v>0.09</v>
          </cell>
          <cell r="C1064">
            <v>8.5000000000000006E-2</v>
          </cell>
          <cell r="D1064">
            <v>0.13500000000000001</v>
          </cell>
        </row>
        <row r="1065">
          <cell r="A1065">
            <v>37129</v>
          </cell>
          <cell r="B1065">
            <v>0.09</v>
          </cell>
          <cell r="C1065">
            <v>8.5000000000000006E-2</v>
          </cell>
          <cell r="D1065">
            <v>0.13500000000000001</v>
          </cell>
        </row>
        <row r="1066">
          <cell r="A1066">
            <v>37130</v>
          </cell>
          <cell r="B1066">
            <v>0.09</v>
          </cell>
          <cell r="C1066">
            <v>8.5000000000000006E-2</v>
          </cell>
          <cell r="D1066">
            <v>0.13500000000000001</v>
          </cell>
        </row>
        <row r="1067">
          <cell r="A1067">
            <v>37131</v>
          </cell>
          <cell r="B1067">
            <v>0.09</v>
          </cell>
          <cell r="C1067">
            <v>8.5000000000000006E-2</v>
          </cell>
          <cell r="D1067">
            <v>0.13500000000000001</v>
          </cell>
        </row>
        <row r="1068">
          <cell r="A1068">
            <v>37132</v>
          </cell>
          <cell r="B1068">
            <v>0.09</v>
          </cell>
          <cell r="C1068">
            <v>8.5000000000000006E-2</v>
          </cell>
          <cell r="D1068">
            <v>0.13500000000000001</v>
          </cell>
        </row>
        <row r="1069">
          <cell r="A1069">
            <v>37133</v>
          </cell>
          <cell r="B1069">
            <v>0.09</v>
          </cell>
          <cell r="C1069">
            <v>8.5000000000000006E-2</v>
          </cell>
          <cell r="D1069">
            <v>0.13500000000000001</v>
          </cell>
        </row>
        <row r="1070">
          <cell r="A1070">
            <v>37134</v>
          </cell>
          <cell r="B1070">
            <v>0.09</v>
          </cell>
          <cell r="C1070">
            <v>8.5000000000000006E-2</v>
          </cell>
          <cell r="D1070">
            <v>0.13500000000000001</v>
          </cell>
        </row>
        <row r="1071">
          <cell r="A1071">
            <v>37135</v>
          </cell>
          <cell r="B1071">
            <v>0.09</v>
          </cell>
          <cell r="C1071">
            <v>8.5000000000000006E-2</v>
          </cell>
          <cell r="D1071">
            <v>0.13500000000000001</v>
          </cell>
        </row>
        <row r="1072">
          <cell r="A1072">
            <v>37136</v>
          </cell>
          <cell r="B1072">
            <v>0.09</v>
          </cell>
          <cell r="C1072">
            <v>8.5000000000000006E-2</v>
          </cell>
          <cell r="D1072">
            <v>0.13500000000000001</v>
          </cell>
        </row>
        <row r="1073">
          <cell r="A1073">
            <v>37137</v>
          </cell>
          <cell r="B1073">
            <v>0.09</v>
          </cell>
          <cell r="C1073">
            <v>8.5000000000000006E-2</v>
          </cell>
          <cell r="D1073">
            <v>0.13500000000000001</v>
          </cell>
        </row>
        <row r="1074">
          <cell r="A1074">
            <v>37138</v>
          </cell>
          <cell r="B1074">
            <v>0.09</v>
          </cell>
          <cell r="C1074">
            <v>8.5000000000000006E-2</v>
          </cell>
          <cell r="D1074">
            <v>0.13500000000000001</v>
          </cell>
        </row>
        <row r="1075">
          <cell r="A1075">
            <v>37139</v>
          </cell>
          <cell r="B1075">
            <v>0.09</v>
          </cell>
          <cell r="C1075">
            <v>8.5000000000000006E-2</v>
          </cell>
          <cell r="D1075">
            <v>0.13500000000000001</v>
          </cell>
        </row>
        <row r="1076">
          <cell r="A1076">
            <v>37140</v>
          </cell>
          <cell r="B1076">
            <v>0.09</v>
          </cell>
          <cell r="C1076">
            <v>8.5000000000000006E-2</v>
          </cell>
          <cell r="D1076">
            <v>0.13500000000000001</v>
          </cell>
        </row>
        <row r="1077">
          <cell r="A1077">
            <v>37141</v>
          </cell>
          <cell r="B1077">
            <v>0.09</v>
          </cell>
          <cell r="C1077">
            <v>8.5000000000000006E-2</v>
          </cell>
          <cell r="D1077">
            <v>0.13500000000000001</v>
          </cell>
        </row>
        <row r="1078">
          <cell r="A1078">
            <v>37142</v>
          </cell>
          <cell r="B1078">
            <v>0.09</v>
          </cell>
          <cell r="C1078">
            <v>8.5000000000000006E-2</v>
          </cell>
          <cell r="D1078">
            <v>0.13500000000000001</v>
          </cell>
        </row>
        <row r="1079">
          <cell r="A1079">
            <v>37143</v>
          </cell>
          <cell r="B1079">
            <v>0.09</v>
          </cell>
          <cell r="C1079">
            <v>8.5000000000000006E-2</v>
          </cell>
          <cell r="D1079">
            <v>0.13500000000000001</v>
          </cell>
        </row>
        <row r="1080">
          <cell r="A1080">
            <v>37144</v>
          </cell>
          <cell r="B1080">
            <v>0.09</v>
          </cell>
          <cell r="C1080">
            <v>8.5000000000000006E-2</v>
          </cell>
          <cell r="D1080">
            <v>0.13500000000000001</v>
          </cell>
        </row>
        <row r="1081">
          <cell r="A1081">
            <v>37145</v>
          </cell>
          <cell r="B1081">
            <v>0.09</v>
          </cell>
          <cell r="C1081">
            <v>8.5000000000000006E-2</v>
          </cell>
          <cell r="D1081">
            <v>0.13500000000000001</v>
          </cell>
        </row>
        <row r="1082">
          <cell r="A1082">
            <v>37146</v>
          </cell>
          <cell r="B1082">
            <v>0.09</v>
          </cell>
          <cell r="C1082">
            <v>8.5000000000000006E-2</v>
          </cell>
          <cell r="D1082">
            <v>0.13500000000000001</v>
          </cell>
        </row>
        <row r="1083">
          <cell r="A1083">
            <v>37147</v>
          </cell>
          <cell r="B1083">
            <v>0.09</v>
          </cell>
          <cell r="C1083">
            <v>8.5000000000000006E-2</v>
          </cell>
          <cell r="D1083">
            <v>0.13500000000000001</v>
          </cell>
        </row>
        <row r="1084">
          <cell r="A1084">
            <v>37148</v>
          </cell>
          <cell r="B1084">
            <v>0.09</v>
          </cell>
          <cell r="C1084">
            <v>8.5000000000000006E-2</v>
          </cell>
          <cell r="D1084">
            <v>0.13500000000000001</v>
          </cell>
        </row>
        <row r="1085">
          <cell r="A1085">
            <v>37149</v>
          </cell>
          <cell r="B1085">
            <v>0.09</v>
          </cell>
          <cell r="C1085">
            <v>8.5000000000000006E-2</v>
          </cell>
          <cell r="D1085">
            <v>0.13500000000000001</v>
          </cell>
        </row>
        <row r="1086">
          <cell r="A1086">
            <v>37150</v>
          </cell>
          <cell r="B1086">
            <v>0.09</v>
          </cell>
          <cell r="C1086">
            <v>8.5000000000000006E-2</v>
          </cell>
          <cell r="D1086">
            <v>0.13500000000000001</v>
          </cell>
        </row>
        <row r="1087">
          <cell r="A1087">
            <v>37151</v>
          </cell>
          <cell r="B1087">
            <v>0.09</v>
          </cell>
          <cell r="C1087">
            <v>8.5000000000000006E-2</v>
          </cell>
          <cell r="D1087">
            <v>0.13500000000000001</v>
          </cell>
        </row>
        <row r="1088">
          <cell r="A1088">
            <v>37152</v>
          </cell>
          <cell r="B1088">
            <v>0.09</v>
          </cell>
          <cell r="C1088">
            <v>8.5000000000000006E-2</v>
          </cell>
          <cell r="D1088">
            <v>0.13500000000000001</v>
          </cell>
        </row>
        <row r="1089">
          <cell r="A1089">
            <v>37153</v>
          </cell>
          <cell r="B1089">
            <v>0.09</v>
          </cell>
          <cell r="C1089">
            <v>8.5000000000000006E-2</v>
          </cell>
          <cell r="D1089">
            <v>0.13500000000000001</v>
          </cell>
        </row>
        <row r="1090">
          <cell r="A1090">
            <v>37154</v>
          </cell>
          <cell r="B1090">
            <v>0.09</v>
          </cell>
          <cell r="C1090">
            <v>8.5000000000000006E-2</v>
          </cell>
          <cell r="D1090">
            <v>0.13500000000000001</v>
          </cell>
        </row>
        <row r="1091">
          <cell r="A1091">
            <v>37155</v>
          </cell>
          <cell r="B1091">
            <v>0.09</v>
          </cell>
          <cell r="C1091">
            <v>8.5000000000000006E-2</v>
          </cell>
          <cell r="D1091">
            <v>0.13500000000000001</v>
          </cell>
        </row>
        <row r="1092">
          <cell r="A1092">
            <v>37156</v>
          </cell>
          <cell r="B1092">
            <v>0.09</v>
          </cell>
          <cell r="C1092">
            <v>8.5000000000000006E-2</v>
          </cell>
          <cell r="D1092">
            <v>0.13500000000000001</v>
          </cell>
        </row>
        <row r="1093">
          <cell r="A1093">
            <v>37157</v>
          </cell>
          <cell r="B1093">
            <v>0.09</v>
          </cell>
          <cell r="C1093">
            <v>8.5000000000000006E-2</v>
          </cell>
          <cell r="D1093">
            <v>0.13500000000000001</v>
          </cell>
        </row>
        <row r="1094">
          <cell r="A1094">
            <v>37158</v>
          </cell>
          <cell r="B1094">
            <v>0.09</v>
          </cell>
          <cell r="C1094">
            <v>8.5000000000000006E-2</v>
          </cell>
          <cell r="D1094">
            <v>0.13500000000000001</v>
          </cell>
        </row>
        <row r="1095">
          <cell r="A1095">
            <v>37159</v>
          </cell>
          <cell r="B1095">
            <v>8.3500000000000005E-2</v>
          </cell>
          <cell r="C1095">
            <v>8.5000000000000006E-2</v>
          </cell>
          <cell r="D1095">
            <v>0.13</v>
          </cell>
        </row>
        <row r="1096">
          <cell r="A1096">
            <v>37160</v>
          </cell>
          <cell r="B1096">
            <v>8.3500000000000005E-2</v>
          </cell>
          <cell r="C1096">
            <v>8.5000000000000006E-2</v>
          </cell>
          <cell r="D1096">
            <v>0.13</v>
          </cell>
        </row>
        <row r="1097">
          <cell r="A1097">
            <v>37161</v>
          </cell>
          <cell r="B1097">
            <v>8.3500000000000005E-2</v>
          </cell>
          <cell r="C1097">
            <v>8.5000000000000006E-2</v>
          </cell>
          <cell r="D1097">
            <v>0.13</v>
          </cell>
        </row>
        <row r="1098">
          <cell r="A1098">
            <v>37162</v>
          </cell>
          <cell r="B1098">
            <v>8.3500000000000005E-2</v>
          </cell>
          <cell r="C1098">
            <v>8.5000000000000006E-2</v>
          </cell>
          <cell r="D1098">
            <v>0.13</v>
          </cell>
        </row>
        <row r="1099">
          <cell r="A1099">
            <v>37163</v>
          </cell>
          <cell r="B1099">
            <v>8.3500000000000005E-2</v>
          </cell>
          <cell r="C1099">
            <v>8.5000000000000006E-2</v>
          </cell>
          <cell r="D1099">
            <v>0.13</v>
          </cell>
        </row>
        <row r="1100">
          <cell r="A1100">
            <v>37164</v>
          </cell>
          <cell r="B1100">
            <v>8.3500000000000005E-2</v>
          </cell>
          <cell r="C1100">
            <v>8.5000000000000006E-2</v>
          </cell>
          <cell r="D1100">
            <v>0.13</v>
          </cell>
        </row>
        <row r="1101">
          <cell r="A1101">
            <v>37165</v>
          </cell>
          <cell r="B1101">
            <v>8.3500000000000005E-2</v>
          </cell>
          <cell r="C1101">
            <v>8.5000000000000006E-2</v>
          </cell>
          <cell r="D1101">
            <v>0.13</v>
          </cell>
        </row>
        <row r="1102">
          <cell r="A1102">
            <v>37166</v>
          </cell>
          <cell r="B1102">
            <v>8.3500000000000005E-2</v>
          </cell>
          <cell r="C1102">
            <v>8.5000000000000006E-2</v>
          </cell>
          <cell r="D1102">
            <v>0.13</v>
          </cell>
        </row>
        <row r="1103">
          <cell r="A1103">
            <v>37167</v>
          </cell>
          <cell r="B1103">
            <v>8.3500000000000005E-2</v>
          </cell>
          <cell r="C1103">
            <v>8.5000000000000006E-2</v>
          </cell>
          <cell r="D1103">
            <v>0.13</v>
          </cell>
        </row>
        <row r="1104">
          <cell r="A1104">
            <v>37168</v>
          </cell>
          <cell r="B1104">
            <v>8.3500000000000005E-2</v>
          </cell>
          <cell r="C1104">
            <v>8.5000000000000006E-2</v>
          </cell>
          <cell r="D1104">
            <v>0.13</v>
          </cell>
        </row>
        <row r="1105">
          <cell r="A1105">
            <v>37169</v>
          </cell>
          <cell r="B1105">
            <v>8.3500000000000005E-2</v>
          </cell>
          <cell r="C1105">
            <v>8.5000000000000006E-2</v>
          </cell>
          <cell r="D1105">
            <v>0.13</v>
          </cell>
        </row>
        <row r="1106">
          <cell r="A1106">
            <v>37170</v>
          </cell>
          <cell r="B1106">
            <v>8.3500000000000005E-2</v>
          </cell>
          <cell r="C1106">
            <v>8.5000000000000006E-2</v>
          </cell>
          <cell r="D1106">
            <v>0.13</v>
          </cell>
        </row>
        <row r="1107">
          <cell r="A1107">
            <v>37171</v>
          </cell>
          <cell r="B1107">
            <v>8.3500000000000005E-2</v>
          </cell>
          <cell r="C1107">
            <v>8.5000000000000006E-2</v>
          </cell>
          <cell r="D1107">
            <v>0.13</v>
          </cell>
        </row>
        <row r="1108">
          <cell r="A1108">
            <v>37172</v>
          </cell>
          <cell r="B1108">
            <v>8.3500000000000005E-2</v>
          </cell>
          <cell r="C1108">
            <v>8.5000000000000006E-2</v>
          </cell>
          <cell r="D1108">
            <v>0.13</v>
          </cell>
        </row>
        <row r="1109">
          <cell r="A1109">
            <v>37173</v>
          </cell>
          <cell r="B1109">
            <v>8.3500000000000005E-2</v>
          </cell>
          <cell r="C1109">
            <v>8.5000000000000006E-2</v>
          </cell>
          <cell r="D1109">
            <v>0.13</v>
          </cell>
        </row>
        <row r="1110">
          <cell r="A1110">
            <v>37174</v>
          </cell>
          <cell r="B1110">
            <v>8.3500000000000005E-2</v>
          </cell>
          <cell r="C1110">
            <v>8.5000000000000006E-2</v>
          </cell>
          <cell r="D1110">
            <v>0.13</v>
          </cell>
        </row>
        <row r="1111">
          <cell r="A1111">
            <v>37175</v>
          </cell>
          <cell r="B1111">
            <v>8.3500000000000005E-2</v>
          </cell>
          <cell r="C1111">
            <v>8.5000000000000006E-2</v>
          </cell>
          <cell r="D1111">
            <v>0.13</v>
          </cell>
        </row>
        <row r="1112">
          <cell r="A1112">
            <v>37176</v>
          </cell>
          <cell r="B1112">
            <v>8.3500000000000005E-2</v>
          </cell>
          <cell r="C1112">
            <v>8.5000000000000006E-2</v>
          </cell>
          <cell r="D1112">
            <v>0.13</v>
          </cell>
        </row>
        <row r="1113">
          <cell r="A1113">
            <v>37177</v>
          </cell>
          <cell r="B1113">
            <v>8.3500000000000005E-2</v>
          </cell>
          <cell r="C1113">
            <v>8.5000000000000006E-2</v>
          </cell>
          <cell r="D1113">
            <v>0.13</v>
          </cell>
        </row>
        <row r="1114">
          <cell r="A1114">
            <v>37178</v>
          </cell>
          <cell r="B1114">
            <v>8.3500000000000005E-2</v>
          </cell>
          <cell r="C1114">
            <v>8.5000000000000006E-2</v>
          </cell>
          <cell r="D1114">
            <v>0.13</v>
          </cell>
        </row>
        <row r="1115">
          <cell r="A1115">
            <v>37179</v>
          </cell>
          <cell r="B1115">
            <v>8.3500000000000005E-2</v>
          </cell>
          <cell r="C1115">
            <v>8.5000000000000006E-2</v>
          </cell>
          <cell r="D1115">
            <v>0.13</v>
          </cell>
        </row>
        <row r="1116">
          <cell r="A1116">
            <v>37180</v>
          </cell>
          <cell r="B1116">
            <v>8.3500000000000005E-2</v>
          </cell>
          <cell r="C1116">
            <v>8.5000000000000006E-2</v>
          </cell>
          <cell r="D1116">
            <v>0.13</v>
          </cell>
        </row>
        <row r="1117">
          <cell r="A1117">
            <v>37181</v>
          </cell>
          <cell r="B1117">
            <v>8.3500000000000005E-2</v>
          </cell>
          <cell r="C1117">
            <v>8.5000000000000006E-2</v>
          </cell>
          <cell r="D1117">
            <v>0.13</v>
          </cell>
        </row>
        <row r="1118">
          <cell r="A1118">
            <v>37182</v>
          </cell>
          <cell r="B1118">
            <v>8.3500000000000005E-2</v>
          </cell>
          <cell r="C1118">
            <v>8.5000000000000006E-2</v>
          </cell>
          <cell r="D1118">
            <v>0.13</v>
          </cell>
        </row>
        <row r="1119">
          <cell r="A1119">
            <v>37183</v>
          </cell>
          <cell r="B1119">
            <v>8.3500000000000005E-2</v>
          </cell>
          <cell r="C1119">
            <v>8.5000000000000006E-2</v>
          </cell>
          <cell r="D1119">
            <v>0.13</v>
          </cell>
        </row>
        <row r="1120">
          <cell r="A1120">
            <v>37184</v>
          </cell>
          <cell r="B1120">
            <v>8.3500000000000005E-2</v>
          </cell>
          <cell r="C1120">
            <v>8.5000000000000006E-2</v>
          </cell>
          <cell r="D1120">
            <v>0.13</v>
          </cell>
        </row>
        <row r="1121">
          <cell r="A1121">
            <v>37185</v>
          </cell>
          <cell r="B1121">
            <v>8.3500000000000005E-2</v>
          </cell>
          <cell r="C1121">
            <v>8.5000000000000006E-2</v>
          </cell>
          <cell r="D1121">
            <v>0.13</v>
          </cell>
        </row>
        <row r="1122">
          <cell r="A1122">
            <v>37186</v>
          </cell>
          <cell r="B1122">
            <v>8.3500000000000005E-2</v>
          </cell>
          <cell r="C1122">
            <v>8.5000000000000006E-2</v>
          </cell>
          <cell r="D1122">
            <v>0.13</v>
          </cell>
        </row>
        <row r="1123">
          <cell r="A1123">
            <v>37187</v>
          </cell>
          <cell r="B1123">
            <v>8.3500000000000005E-2</v>
          </cell>
          <cell r="C1123">
            <v>8.5000000000000006E-2</v>
          </cell>
          <cell r="D1123">
            <v>0.13</v>
          </cell>
        </row>
        <row r="1124">
          <cell r="A1124">
            <v>37188</v>
          </cell>
          <cell r="B1124">
            <v>8.3500000000000005E-2</v>
          </cell>
          <cell r="C1124">
            <v>8.5000000000000006E-2</v>
          </cell>
          <cell r="D1124">
            <v>0.13</v>
          </cell>
        </row>
        <row r="1125">
          <cell r="A1125">
            <v>37189</v>
          </cell>
          <cell r="B1125">
            <v>8.3500000000000005E-2</v>
          </cell>
          <cell r="C1125">
            <v>8.5000000000000006E-2</v>
          </cell>
          <cell r="D1125">
            <v>0.13</v>
          </cell>
        </row>
        <row r="1126">
          <cell r="A1126">
            <v>37190</v>
          </cell>
          <cell r="B1126">
            <v>8.3500000000000005E-2</v>
          </cell>
          <cell r="C1126">
            <v>8.5000000000000006E-2</v>
          </cell>
          <cell r="D1126">
            <v>0.13</v>
          </cell>
        </row>
        <row r="1127">
          <cell r="A1127">
            <v>37191</v>
          </cell>
          <cell r="B1127">
            <v>8.3500000000000005E-2</v>
          </cell>
          <cell r="C1127">
            <v>8.5000000000000006E-2</v>
          </cell>
          <cell r="D1127">
            <v>0.13</v>
          </cell>
        </row>
        <row r="1128">
          <cell r="A1128">
            <v>37192</v>
          </cell>
          <cell r="B1128">
            <v>8.3500000000000005E-2</v>
          </cell>
          <cell r="C1128">
            <v>8.5000000000000006E-2</v>
          </cell>
          <cell r="D1128">
            <v>0.13</v>
          </cell>
        </row>
        <row r="1129">
          <cell r="A1129">
            <v>37193</v>
          </cell>
          <cell r="B1129">
            <v>8.3500000000000005E-2</v>
          </cell>
          <cell r="C1129">
            <v>8.5000000000000006E-2</v>
          </cell>
          <cell r="D1129">
            <v>0.13</v>
          </cell>
        </row>
        <row r="1130">
          <cell r="A1130">
            <v>37194</v>
          </cell>
          <cell r="B1130">
            <v>8.3500000000000005E-2</v>
          </cell>
          <cell r="C1130">
            <v>8.5000000000000006E-2</v>
          </cell>
          <cell r="D1130">
            <v>0.13</v>
          </cell>
        </row>
        <row r="1131">
          <cell r="A1131">
            <v>37195</v>
          </cell>
          <cell r="B1131">
            <v>8.3500000000000005E-2</v>
          </cell>
          <cell r="C1131">
            <v>8.5000000000000006E-2</v>
          </cell>
          <cell r="D1131">
            <v>0.13</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FS Recon (2)"/>
      <sheetName val="cover"/>
      <sheetName val="Income"/>
      <sheetName val="Investor Breakdown"/>
      <sheetName val="Balance"/>
      <sheetName val="CONS P&amp;L BS"/>
      <sheetName val="Jnl unit"/>
      <sheetName val="notes"/>
      <sheetName val="Recon P&amp;L"/>
      <sheetName val="Trial Bal"/>
      <sheetName val="2000"/>
      <sheetName val="Investors"/>
      <sheetName val="TB YTD"/>
      <sheetName val="Input"/>
      <sheetName val="OPERATE"/>
      <sheetName val="ABSA CD"/>
      <sheetName val="Dec Sec"/>
      <sheetName val="BJM"/>
      <sheetName val="CAZ"/>
      <sheetName val="HSBC"/>
      <sheetName val="NED"/>
      <sheetName val="RMB"/>
      <sheetName val="MER"/>
      <sheetName val="UBS"/>
      <sheetName val="ANDISA"/>
      <sheetName val="SAS Futures"/>
      <sheetName val="P&amp;L BDA Trading ac"/>
      <sheetName val="JNL- P&amp;L BDA TRADING ACs"/>
      <sheetName val="SLEND"/>
      <sheetName val="126045 I"/>
      <sheetName val="FNB GFS"/>
      <sheetName val="Monthly JNL"/>
      <sheetName val="RSC"/>
      <sheetName val="Admin Fee"/>
      <sheetName val="Base Fees"/>
      <sheetName val="Perf Fees"/>
      <sheetName val="Interest calc"/>
      <sheetName val="Rebate EXTRACT"/>
      <sheetName val="Module2"/>
      <sheetName val="Module1"/>
      <sheetName val="Module3"/>
      <sheetName val="Move 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ow r="1">
          <cell r="A1" t="str">
            <v>Fairtree Capital Partnership</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Y CONTROL SHEET "/>
      <sheetName val="CONTENTS"/>
      <sheetName val="COVERPAGE"/>
      <sheetName val="REVIEW POINTS"/>
      <sheetName val="CHECKLIST"/>
      <sheetName val="INVEST REST"/>
      <sheetName val="NAV PS SUMMARY"/>
      <sheetName val="NAV-SERIES A"/>
      <sheetName val="NAV-SERIES B"/>
      <sheetName val="STATEMENT OF OPERATIONS"/>
      <sheetName val="BALANCE SHEET"/>
      <sheetName val="STMT OF CHANGES"/>
      <sheetName val="PROFIT ALLOCATION"/>
      <sheetName val="NAVREC"/>
      <sheetName val="ADMIN FEE"/>
      <sheetName val=" FEE SUMMARY"/>
      <sheetName val="FIXED FEE"/>
      <sheetName val="ORG COSTS"/>
      <sheetName val="LONG DIVIDENDS"/>
      <sheetName val="SHORT DIVIDENDS"/>
      <sheetName val="BOND INTEREST"/>
      <sheetName val=" CASH RECAP CAYMAN"/>
      <sheetName val=" CASH RECAP BEAR ST-REG"/>
      <sheetName val=" CASH RECAP BEAR ST-HOT"/>
      <sheetName val="SHARE CAPITAL"/>
      <sheetName val="COST ROLL FORWARD"/>
      <sheetName val="Module1"/>
      <sheetName val="Input"/>
    </sheetNames>
    <sheetDataSet>
      <sheetData sheetId="0"/>
      <sheetData sheetId="1" refreshError="1"/>
      <sheetData sheetId="2"/>
      <sheetData sheetId="3"/>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ort"/>
      <sheetName val="Review Summary"/>
      <sheetName val="Contents"/>
      <sheetName val="Review"/>
      <sheetName val="2nd Review"/>
      <sheetName val="Chck List"/>
      <sheetName val="Control"/>
      <sheetName val="ValSumm"/>
      <sheetName val="RollFwd&amp;MidMnthChklst"/>
      <sheetName val="MnthEndChklst"/>
      <sheetName val="NavRec"/>
      <sheetName val="StOfChngs"/>
      <sheetName val="P&amp;L"/>
      <sheetName val="NavPerUnit"/>
      <sheetName val="ProfAlloc"/>
      <sheetName val="FeeSumm"/>
      <sheetName val="InvstrTrn"/>
      <sheetName val="Annual Operating Fee"/>
      <sheetName val="Admin"/>
      <sheetName val="Mgmt"/>
      <sheetName val="TrxFee"/>
      <sheetName val="Perf"/>
      <sheetName val="Scrip"/>
      <sheetName val="Dividends"/>
      <sheetName val="Div Rec"/>
      <sheetName val="IntInc"/>
      <sheetName val="Bond Int"/>
      <sheetName val="IntExp"/>
      <sheetName val="BnkChrgs"/>
      <sheetName val="CashREC"/>
      <sheetName val="CostRollFwd"/>
      <sheetName val="MV Rec "/>
      <sheetName val="Paxus Positions"/>
      <sheetName val="Investec Holding"/>
      <sheetName val="Rec&amp;Pay recon"/>
      <sheetName val="Investec Positions"/>
      <sheetName val="ISIN Reference "/>
      <sheetName val="Broker Rec"/>
      <sheetName val="ALTERNATIVE MV Rec"/>
      <sheetName val="FX Unreal"/>
      <sheetName val="FX Reval (Paxus)"/>
      <sheetName val="Unrealised"/>
      <sheetName val="Comm"/>
      <sheetName val="Comm old"/>
      <sheetName val="Subscriptions Pending"/>
      <sheetName val="Px - Cost"/>
      <sheetName val="Px - Valuation Detail"/>
      <sheetName val="Px - Profit-Loss aggregate"/>
      <sheetName val="Px - Detailed trial balance"/>
      <sheetName val="Px - Sec Transactions"/>
      <sheetName val="Sheet1"/>
      <sheetName val="Px - Performance Fees"/>
    </sheetNames>
    <sheetDataSet>
      <sheetData sheetId="0" refreshError="1"/>
      <sheetData sheetId="1" refreshError="1"/>
      <sheetData sheetId="2">
        <row r="11">
          <cell r="B11">
            <v>42369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 Summary"/>
      <sheetName val="Px - Detailed TB"/>
      <sheetName val="Px - P&amp;L"/>
      <sheetName val="Px - Valuation Detail"/>
      <sheetName val="Px - Cost"/>
      <sheetName val="Px - Positions"/>
      <sheetName val="Px - Sec Transactions"/>
      <sheetName val="Contents"/>
      <sheetName val="Control"/>
      <sheetName val="Broker Info"/>
      <sheetName val="Review"/>
      <sheetName val="StOfChngs"/>
      <sheetName val="Paxus Periodic accrual calc"/>
      <sheetName val="ISMalta -InvestorDistrib"/>
      <sheetName val="PaxusHelpFile-InvestorDistrib"/>
      <sheetName val="DailyChklst"/>
      <sheetName val="NavPerUnit"/>
      <sheetName val="ProfAlloc"/>
      <sheetName val="NavRec"/>
      <sheetName val="FeeSumm"/>
      <sheetName val="Custody"/>
      <sheetName val="Admin"/>
      <sheetName val="P&amp;L"/>
      <sheetName val="Mgmt"/>
      <sheetName val="Div"/>
      <sheetName val="CashREC"/>
      <sheetName val="Differences Div Cash"/>
      <sheetName val="Diff Residual Cash"/>
      <sheetName val="MV Rec"/>
      <sheetName val="RBC Asset Holdings Summary"/>
      <sheetName val="Queries with BOV"/>
      <sheetName val="DRIP Calc"/>
      <sheetName val="Upcoming Dividends"/>
      <sheetName val="Subscriptions Pending"/>
      <sheetName val="MvRecToBalSht"/>
      <sheetName val="BrokerRec"/>
      <sheetName val="FX Unreal"/>
      <sheetName val="Comm"/>
      <sheetName val="JPM Positions"/>
      <sheetName val="Cost Roll Fwd"/>
      <sheetName val="Unreal"/>
      <sheetName val="FX Reval (Paxus)"/>
      <sheetName val="Paxus P&amp;LbySeries -bi-annal prd"/>
      <sheetName val="ValDetail-CurrReportingDate"/>
      <sheetName val="ValDetail-BiAnnualStartDate"/>
      <sheetName val="Sheet1"/>
    </sheetNames>
    <sheetDataSet>
      <sheetData sheetId="0"/>
      <sheetData sheetId="1"/>
      <sheetData sheetId="2"/>
      <sheetData sheetId="3"/>
      <sheetData sheetId="4"/>
      <sheetData sheetId="5"/>
      <sheetData sheetId="6"/>
      <sheetData sheetId="7">
        <row r="7">
          <cell r="C7">
            <v>42222</v>
          </cell>
        </row>
        <row r="8">
          <cell r="C8">
            <v>42221</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2">
          <cell r="J2" t="str">
            <v>ü</v>
          </cell>
        </row>
        <row r="3">
          <cell r="J3" t="str">
            <v>û</v>
          </cell>
        </row>
      </sheetData>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S"/>
      <sheetName val="MKTPR"/>
      <sheetName val="bob cash"/>
      <sheetName val="cay cash"/>
      <sheetName val="REC"/>
      <sheetName val="expenses 99"/>
      <sheetName val="JOURNAL ENTRIES"/>
      <sheetName val="FIXED DEPOSITS"/>
      <sheetName val="loan"/>
      <sheetName val="INCNT FEE PYBLE"/>
      <sheetName val="glb sh subs"/>
      <sheetName val="gbl shs reds"/>
      <sheetName val="BALANCE REFERENCES"/>
      <sheetName val="CHECKLIST"/>
      <sheetName val="Sheet11"/>
      <sheetName val="STATEMENT OF OPERATIONS"/>
    </sheetNames>
    <sheetDataSet>
      <sheetData sheetId="0" refreshError="1">
        <row r="53">
          <cell r="A53" t="str">
            <v xml:space="preserve">Trade Adjustments </v>
          </cell>
          <cell r="B53" t="str">
            <v>ADJUSTMENTS IN HOLDINGS</v>
          </cell>
          <cell r="E53">
            <v>36192</v>
          </cell>
        </row>
        <row r="54">
          <cell r="A54" t="str">
            <v>CHASE MULTI-STRATEGY FUND  Robinson &amp; Co #0239491</v>
          </cell>
        </row>
        <row r="56">
          <cell r="C56" t="str">
            <v>STOCK</v>
          </cell>
          <cell r="D56" t="str">
            <v>P/S</v>
          </cell>
          <cell r="E56" t="str">
            <v>SHS</v>
          </cell>
          <cell r="F56" t="str">
            <v>PRICE</v>
          </cell>
          <cell r="G56" t="str">
            <v>COST</v>
          </cell>
          <cell r="I56" t="str">
            <v>COST</v>
          </cell>
          <cell r="J56" t="str">
            <v>IMS #</v>
          </cell>
        </row>
        <row r="58">
          <cell r="B58" t="str">
            <v>TRANSFERS FROM ONE FUND TO THE OTHER</v>
          </cell>
        </row>
        <row r="60">
          <cell r="B60">
            <v>36161</v>
          </cell>
          <cell r="C60" t="str">
            <v>EVEREST CAPITAL FRONTIER</v>
          </cell>
          <cell r="D60" t="str">
            <v>S</v>
          </cell>
          <cell r="E60">
            <v>209615.519</v>
          </cell>
          <cell r="F60">
            <v>9.9431999999999992</v>
          </cell>
          <cell r="G60">
            <v>2084249.0285207999</v>
          </cell>
          <cell r="I60">
            <v>20724104.940388016</v>
          </cell>
          <cell r="J60">
            <v>9902090329</v>
          </cell>
        </row>
        <row r="62">
          <cell r="B62">
            <v>36161</v>
          </cell>
          <cell r="C62" t="str">
            <v>EVEREST CAPITAL INTL</v>
          </cell>
          <cell r="D62" t="str">
            <v>P</v>
          </cell>
          <cell r="E62">
            <v>12648.677</v>
          </cell>
          <cell r="F62">
            <v>164.78000499999999</v>
          </cell>
          <cell r="G62">
            <v>2084249.0593033847</v>
          </cell>
          <cell r="I62">
            <v>343442570.413257</v>
          </cell>
          <cell r="J62">
            <v>9902100213</v>
          </cell>
        </row>
        <row r="64">
          <cell r="B64">
            <v>36161</v>
          </cell>
          <cell r="C64" t="str">
            <v>EVEREST CAPITAL INTL</v>
          </cell>
          <cell r="D64" t="str">
            <v>P</v>
          </cell>
          <cell r="E64">
            <v>9378.5849999999991</v>
          </cell>
          <cell r="F64">
            <v>164.78</v>
          </cell>
          <cell r="G64">
            <v>1545403.23</v>
          </cell>
          <cell r="I64">
            <v>1545403.23</v>
          </cell>
          <cell r="J64">
            <v>9902090335</v>
          </cell>
        </row>
        <row r="66">
          <cell r="B66">
            <v>36161</v>
          </cell>
          <cell r="C66" t="str">
            <v>DEERFIELD INTL</v>
          </cell>
          <cell r="D66" t="str">
            <v>S</v>
          </cell>
          <cell r="E66">
            <v>2387.268</v>
          </cell>
          <cell r="F66">
            <v>335.11115000000001</v>
          </cell>
          <cell r="G66">
            <v>800000</v>
          </cell>
          <cell r="I66">
            <v>800000</v>
          </cell>
          <cell r="J66">
            <v>9902110567</v>
          </cell>
        </row>
        <row r="68">
          <cell r="B68">
            <v>36161</v>
          </cell>
          <cell r="C68" t="str">
            <v>DEERFIELD INTL</v>
          </cell>
          <cell r="D68" t="str">
            <v>S</v>
          </cell>
          <cell r="E68">
            <v>2387.268</v>
          </cell>
          <cell r="F68">
            <v>335.11115000000001</v>
          </cell>
          <cell r="G68">
            <v>800000</v>
          </cell>
          <cell r="I68">
            <v>800000</v>
          </cell>
          <cell r="J68">
            <v>9902110568</v>
          </cell>
        </row>
        <row r="70">
          <cell r="B70">
            <v>36161</v>
          </cell>
          <cell r="C70" t="str">
            <v>DEERFIELD INTL</v>
          </cell>
          <cell r="D70" t="str">
            <v>S</v>
          </cell>
          <cell r="E70">
            <v>4177.7179999999998</v>
          </cell>
          <cell r="F70">
            <v>335.11115000000001</v>
          </cell>
          <cell r="G70">
            <v>1400000</v>
          </cell>
          <cell r="I70">
            <v>1400000</v>
          </cell>
          <cell r="J70">
            <v>9902110570</v>
          </cell>
        </row>
        <row r="72">
          <cell r="B72">
            <v>36161</v>
          </cell>
          <cell r="C72" t="str">
            <v>DEERFIELD INTL</v>
          </cell>
          <cell r="D72" t="str">
            <v>S</v>
          </cell>
          <cell r="E72">
            <v>2984.0839999999998</v>
          </cell>
          <cell r="F72">
            <v>335.11115000000001</v>
          </cell>
          <cell r="G72">
            <v>1000000</v>
          </cell>
          <cell r="I72">
            <v>1000000</v>
          </cell>
          <cell r="J72">
            <v>9902110571</v>
          </cell>
        </row>
        <row r="74">
          <cell r="C74" t="str">
            <v>TOTAL FOR DEERFIELD TRSFS</v>
          </cell>
          <cell r="E74">
            <v>11936.338</v>
          </cell>
          <cell r="G74">
            <v>4000000</v>
          </cell>
          <cell r="I74">
            <v>4000000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EMENT OF CHANGES"/>
      <sheetName val="BALANCE SHEET"/>
      <sheetName val="STATEMENT OF OPERATIONS"/>
      <sheetName val="RATE OF RETURN"/>
      <sheetName val="UNIT COST REC"/>
      <sheetName val="UNREAL REC"/>
      <sheetName val="MANAGEMENT FEE"/>
      <sheetName val="CUSTODY FEE"/>
      <sheetName val="ACCT RECB"/>
      <sheetName val="CASH RECAP - BERMUDA"/>
      <sheetName val="CASH RECAP - CAYMAN"/>
      <sheetName val="NAV"/>
      <sheetName val="SWAP"/>
      <sheetName val="PROFIT ALLOC"/>
      <sheetName val="INCENT FEE"/>
      <sheetName val="TRADES"/>
    </sheetNames>
    <sheetDataSet>
      <sheetData sheetId="0" refreshError="1"/>
      <sheetData sheetId="1" refreshError="1"/>
      <sheetData sheetId="2">
        <row r="1">
          <cell r="A1" t="str">
            <v>CHASE MULTI-STRATEGY FUND, L.P.</v>
          </cell>
        </row>
        <row r="3">
          <cell r="A3" t="str">
            <v>STATEMENT OF OPERATIONS</v>
          </cell>
        </row>
        <row r="4">
          <cell r="A4" t="str">
            <v>FOR THE PERIOD FROM FEBRUARY 01 TO FEBRUARY 28, 2001</v>
          </cell>
        </row>
        <row r="5">
          <cell r="A5" t="str">
            <v>(EXPRESSED IN U.S. DOLLARS)</v>
          </cell>
        </row>
        <row r="6">
          <cell r="A6" t="str">
            <v>(UNAUDITED)</v>
          </cell>
        </row>
        <row r="8">
          <cell r="D8" t="str">
            <v>Current</v>
          </cell>
          <cell r="E8" t="str">
            <v>Year to</v>
          </cell>
        </row>
        <row r="9">
          <cell r="D9" t="str">
            <v>Period</v>
          </cell>
          <cell r="E9" t="str">
            <v>Date</v>
          </cell>
        </row>
        <row r="10">
          <cell r="A10" t="str">
            <v>Investment income</v>
          </cell>
        </row>
        <row r="12">
          <cell r="A12" t="str">
            <v>Deposit interest income</v>
          </cell>
          <cell r="D12">
            <v>9037.3600000000442</v>
          </cell>
          <cell r="E12">
            <v>21849.16</v>
          </cell>
        </row>
        <row r="13">
          <cell r="A13" t="str">
            <v>Mark to market - total return swap</v>
          </cell>
          <cell r="D13">
            <v>-54119.139999999665</v>
          </cell>
          <cell r="E13">
            <v>-135110.54999999999</v>
          </cell>
        </row>
        <row r="14">
          <cell r="A14" t="str">
            <v>Misc income</v>
          </cell>
          <cell r="D14">
            <v>0</v>
          </cell>
          <cell r="E14">
            <v>0</v>
          </cell>
        </row>
        <row r="16">
          <cell r="A16" t="str">
            <v>Total investment income</v>
          </cell>
          <cell r="D16">
            <v>-45081.77999999962</v>
          </cell>
          <cell r="E16">
            <v>-113261.39</v>
          </cell>
        </row>
        <row r="18">
          <cell r="A18" t="str">
            <v>Expenses</v>
          </cell>
        </row>
        <row r="20">
          <cell r="A20" t="str">
            <v>Audit fee</v>
          </cell>
          <cell r="D20">
            <v>5504.13</v>
          </cell>
          <cell r="E20">
            <v>10876.03</v>
          </cell>
        </row>
        <row r="21">
          <cell r="A21" t="str">
            <v>Administration fee</v>
          </cell>
          <cell r="D21">
            <v>2083.3333333333335</v>
          </cell>
          <cell r="E21">
            <v>4166.666666666667</v>
          </cell>
        </row>
        <row r="22">
          <cell r="A22" t="str">
            <v>Amortisation of organisational expenses</v>
          </cell>
          <cell r="D22">
            <v>1992</v>
          </cell>
          <cell r="E22">
            <v>3983</v>
          </cell>
        </row>
        <row r="23">
          <cell r="A23" t="str">
            <v>transaction fees</v>
          </cell>
          <cell r="D23">
            <v>0</v>
          </cell>
          <cell r="E23">
            <v>0</v>
          </cell>
        </row>
        <row r="24">
          <cell r="A24" t="str">
            <v>Overdraft Charges</v>
          </cell>
          <cell r="D24">
            <v>0</v>
          </cell>
          <cell r="E24">
            <v>0</v>
          </cell>
        </row>
        <row r="25">
          <cell r="A25" t="str">
            <v>Legal Fees</v>
          </cell>
          <cell r="D25">
            <v>0</v>
          </cell>
          <cell r="E25">
            <v>12</v>
          </cell>
        </row>
        <row r="26">
          <cell r="A26" t="str">
            <v>Interest expense - Redemption</v>
          </cell>
          <cell r="D26">
            <v>0</v>
          </cell>
          <cell r="E26">
            <v>0</v>
          </cell>
        </row>
        <row r="27">
          <cell r="A27" t="str">
            <v>Interest expense - Loan</v>
          </cell>
          <cell r="D27">
            <v>4140.63</v>
          </cell>
          <cell r="E27">
            <v>4140.63</v>
          </cell>
        </row>
        <row r="28">
          <cell r="A28" t="str">
            <v>Communications</v>
          </cell>
          <cell r="D28">
            <v>572.33000000000004</v>
          </cell>
          <cell r="E28">
            <v>572.33000000000004</v>
          </cell>
        </row>
        <row r="29">
          <cell r="A29" t="str">
            <v>Tax Exp Accrual (IL State)</v>
          </cell>
          <cell r="D29">
            <v>681.82</v>
          </cell>
          <cell r="E29">
            <v>681.82</v>
          </cell>
        </row>
        <row r="30">
          <cell r="A30" t="str">
            <v>Annual Gov't Tax</v>
          </cell>
          <cell r="D30">
            <v>0</v>
          </cell>
          <cell r="E30">
            <v>0</v>
          </cell>
        </row>
        <row r="31">
          <cell r="A31" t="str">
            <v>Interest expense</v>
          </cell>
          <cell r="D31">
            <v>0</v>
          </cell>
          <cell r="E31">
            <v>0</v>
          </cell>
        </row>
        <row r="32">
          <cell r="A32" t="str">
            <v>Printing &amp; Transfer agent fee</v>
          </cell>
          <cell r="D32">
            <v>0</v>
          </cell>
          <cell r="E32">
            <v>0</v>
          </cell>
        </row>
        <row r="33">
          <cell r="A33" t="str">
            <v>Other</v>
          </cell>
          <cell r="D33">
            <v>0</v>
          </cell>
          <cell r="E33">
            <v>0</v>
          </cell>
        </row>
        <row r="35">
          <cell r="A35" t="str">
            <v>Total Expenses</v>
          </cell>
          <cell r="D35">
            <v>14974.243333333339</v>
          </cell>
          <cell r="E35">
            <v>24432.476666666669</v>
          </cell>
        </row>
        <row r="37">
          <cell r="A37" t="str">
            <v xml:space="preserve">Net operating profit(loss) before </v>
          </cell>
          <cell r="D37">
            <v>-60056.02333333296</v>
          </cell>
          <cell r="E37">
            <v>-137693.86666666644</v>
          </cell>
        </row>
        <row r="39">
          <cell r="A39" t="str">
            <v>Realized gain (loss) on sale of equities</v>
          </cell>
          <cell r="D39">
            <v>874044.8</v>
          </cell>
          <cell r="E39">
            <v>2214119.39</v>
          </cell>
        </row>
        <row r="40">
          <cell r="A40" t="str">
            <v>Change in unrealized apprec (deprec) on III Partnerships</v>
          </cell>
          <cell r="D40">
            <v>924.38999999999942</v>
          </cell>
          <cell r="E40">
            <v>763.85999999999694</v>
          </cell>
        </row>
        <row r="41">
          <cell r="A41" t="str">
            <v>Change in unrealized apprec (deprec) on equities</v>
          </cell>
          <cell r="D41">
            <v>1927080.25</v>
          </cell>
          <cell r="E41">
            <v>1479357.8500000089</v>
          </cell>
        </row>
        <row r="43">
          <cell r="A43" t="str">
            <v>Net realized gain(loss) and change in unrealized</v>
          </cell>
        </row>
        <row r="44">
          <cell r="A44" t="str">
            <v>apprec(depec) in investments</v>
          </cell>
          <cell r="D44">
            <v>2802049.44</v>
          </cell>
          <cell r="E44">
            <v>3694241.1000000085</v>
          </cell>
        </row>
        <row r="46">
          <cell r="A46" t="str">
            <v>Net Profit (Loss) before NAV based fees</v>
          </cell>
          <cell r="D46">
            <v>2741993.416666667</v>
          </cell>
          <cell r="E46">
            <v>3556547.2333333422</v>
          </cell>
        </row>
        <row r="48">
          <cell r="A48" t="str">
            <v>Custody fee</v>
          </cell>
          <cell r="D48">
            <v>-3320.0979629827802</v>
          </cell>
          <cell r="E48">
            <v>-6579.0690568878144</v>
          </cell>
        </row>
        <row r="49">
          <cell r="A49" t="str">
            <v>Management fee</v>
          </cell>
          <cell r="D49">
            <v>-126046.03891545332</v>
          </cell>
          <cell r="E49">
            <v>-243580.57434497989</v>
          </cell>
        </row>
        <row r="50">
          <cell r="A50" t="str">
            <v>Performance fee</v>
          </cell>
          <cell r="D50">
            <v>0</v>
          </cell>
          <cell r="E50">
            <v>0</v>
          </cell>
        </row>
        <row r="52">
          <cell r="A52" t="str">
            <v>Net Profit (Loss) before incentive fee allocation</v>
          </cell>
          <cell r="D52">
            <v>2612627.2797882305</v>
          </cell>
          <cell r="E52">
            <v>3306387.5899314745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S"/>
      <sheetName val="MKTPR"/>
      <sheetName val="bob cash"/>
      <sheetName val="cay cash"/>
      <sheetName val="REC"/>
      <sheetName val="BALANCE REFERENCES"/>
      <sheetName val="AR &amp; AP"/>
      <sheetName val="expenses 99"/>
      <sheetName val="ENTRIES"/>
      <sheetName val="loan"/>
      <sheetName val="INCNT FEE PYBLE"/>
      <sheetName val="glb sh subs"/>
      <sheetName val="gbl shs reds"/>
      <sheetName val="CHECKLIST"/>
      <sheetName val="Sheet11"/>
      <sheetName val="STATEMENT OF OPERA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Y CONTROL SHEET"/>
      <sheetName val="CONTENTS"/>
      <sheetName val="REVIEW POINTS"/>
      <sheetName val="CHECKLIST"/>
      <sheetName val="PRE-MONTH"/>
      <sheetName val="NAV"/>
      <sheetName val="STATEMENT OF OPERATIONS"/>
      <sheetName val="BALANCE SHEET"/>
      <sheetName val="STATEMENT OF CHANGES"/>
      <sheetName val="RATE OF RETURN"/>
      <sheetName val="UNIT COST REC"/>
      <sheetName val="UNREAL REC"/>
      <sheetName val="PROFIT ALLOC"/>
      <sheetName val="NAV REC"/>
      <sheetName val="ADMIN FEE"/>
      <sheetName val="MANAGEMENT FEE"/>
      <sheetName val="CUSTODY FEE"/>
      <sheetName val="INCENT FEE"/>
      <sheetName val="FEE SUMMARY"/>
      <sheetName val="AUDIT FEE"/>
      <sheetName val="TAX EXPENSE"/>
      <sheetName val="ORG COSTS"/>
      <sheetName val="ACCT RECB"/>
      <sheetName val="CASH RECAP - BERMUDA"/>
      <sheetName val="CASH RECAP - CAYMAN"/>
      <sheetName val="MARKET PRICES"/>
      <sheetName val="COST ROLL FORWARD"/>
      <sheetName val="ENTRIES"/>
      <sheetName val="TRADES"/>
      <sheetName val="Modu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nah" refreshedDate="43690.584955902777" createdVersion="6" refreshedVersion="6" minRefreshableVersion="3" recordCount="193" xr:uid="{00000000-000A-0000-FFFF-FFFF27000000}">
  <cacheSource type="worksheet">
    <worksheetSource ref="A1:T194" sheet="Advisor Split"/>
  </cacheSource>
  <cacheFields count="20">
    <cacheField name="Fee" numFmtId="0">
      <sharedItems count="10">
        <s v="NFP"/>
        <s v="FFP"/>
        <s v="Sanlam - Orion"/>
        <s v="Rosebank - Orion"/>
        <s v="Bayswater"/>
        <s v="FSI"/>
        <s v="SPI/George"/>
        <s v="Alpha"/>
        <s v="SPI"/>
        <s v="1.5/20 Priced IN"/>
      </sharedItems>
    </cacheField>
    <cacheField name="Investor" numFmtId="164">
      <sharedItems/>
    </cacheField>
    <cacheField name="Series" numFmtId="170">
      <sharedItems/>
    </cacheField>
    <cacheField name="%" numFmtId="191">
      <sharedItems containsSemiMixedTypes="0" containsString="0" containsNumber="1" minValue="0" maxValue="8.6811462800000003E-2"/>
    </cacheField>
    <cacheField name="Opening Allocation Value" numFmtId="164">
      <sharedItems containsString="0" containsBlank="1" containsNumber="1" minValue="0" maxValue="15962703.385081876"/>
    </cacheField>
    <cacheField name="Subscriptions" numFmtId="164">
      <sharedItems containsString="0" containsBlank="1" containsNumber="1" minValue="0" maxValue="96916.27"/>
    </cacheField>
    <cacheField name="Redemptions" numFmtId="164">
      <sharedItems containsString="0" containsBlank="1" containsNumber="1" minValue="-305588.12" maxValue="0"/>
    </cacheField>
    <cacheField name="Crystalised Performance Fee" numFmtId="164">
      <sharedItems containsNonDate="0" containsString="0" containsBlank="1"/>
    </cacheField>
    <cacheField name="Switch" numFmtId="164">
      <sharedItems containsString="0" containsBlank="1" containsNumber="1" minValue="-8684604.5" maxValue="9499832.5700000003"/>
    </cacheField>
    <cacheField name="UNEVEN ALLOCATIONS AFFECTING CAPITAL" numFmtId="0">
      <sharedItems containsString="0" containsBlank="1" containsNumber="1" containsInteger="1" minValue="0" maxValue="0"/>
    </cacheField>
    <cacheField name="Closing Value after Subs &amp; Reds" numFmtId="164">
      <sharedItems containsSemiMixedTypes="0" containsString="0" containsNumber="1" minValue="0" maxValue="15962703.390000001"/>
    </cacheField>
    <cacheField name="Other Income &amp; Expenses" numFmtId="164">
      <sharedItems containsSemiMixedTypes="0" containsString="0" containsNumber="1" minValue="-255707.8" maxValue="0"/>
    </cacheField>
    <cacheField name="UNEVEN ALLOCATIONS" numFmtId="0">
      <sharedItems containsString="0" containsBlank="1" containsNumber="1" containsInteger="1" minValue="0" maxValue="0"/>
    </cacheField>
    <cacheField name="Closing NAV berfore % Based Fees" numFmtId="164">
      <sharedItems containsSemiMixedTypes="0" containsString="0" containsNumber="1" minValue="0" maxValue="15706995.59"/>
    </cacheField>
    <cacheField name="Administration Fee" numFmtId="164">
      <sharedItems containsSemiMixedTypes="0" containsString="0" containsNumber="1" minValue="-1463.1" maxValue="0"/>
    </cacheField>
    <cacheField name="Closing NAV before MGMT Fee" numFmtId="164">
      <sharedItems containsSemiMixedTypes="0" containsString="0" containsNumber="1" minValue="0" maxValue="15705532.49"/>
    </cacheField>
    <cacheField name="Management Fee" numFmtId="164">
      <sharedItems containsSemiMixedTypes="0" containsString="0" containsNumber="1" minValue="-26605.000392896178" maxValue="0"/>
    </cacheField>
    <cacheField name="Closing NAV before Performance Fee" numFmtId="164">
      <sharedItems containsSemiMixedTypes="0" containsString="0" containsNumber="1" minValue="0" maxValue="15678927.489607103"/>
    </cacheField>
    <cacheField name="Performance Fee" numFmtId="164">
      <sharedItems containsString="0" containsBlank="1" containsNumber="1" containsInteger="1" minValue="0" maxValue="0"/>
    </cacheField>
    <cacheField name="Closing NAV " numFmtId="164">
      <sharedItems containsSemiMixedTypes="0" containsString="0" containsNumber="1" minValue="0" maxValue="15678927.48960710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llannah Louise Courtney Scott - $75,690 in favour of Polar Star Management SEZC pursuant to a loan agreements dated 29.09.2016 and 27.01.2017"/>
    <s v="Polar Star Limited - NFP"/>
    <n v="1.2730933E-3"/>
    <n v="234093.64"/>
    <m/>
    <m/>
    <m/>
    <m/>
    <n v="0"/>
    <n v="234093.64"/>
    <n v="-3749.96"/>
    <m/>
    <n v="230343.68000000002"/>
    <n v="-21.46"/>
    <n v="230322.22000000003"/>
    <n v="0"/>
    <n v="230322.22000000003"/>
    <m/>
    <n v="230322.22000000003"/>
  </r>
  <r>
    <x v="0"/>
    <s v="Calladan Investments Limited - $124,000 in favour of Polar Star Management SEZC pursuant to a loan agreement dated 27.01.2017"/>
    <s v="Polar Star Limited - NFP"/>
    <n v="9.9925090000000001E-4"/>
    <n v="196740.08000000002"/>
    <m/>
    <n v="-13000"/>
    <m/>
    <m/>
    <n v="0"/>
    <n v="183740.08"/>
    <n v="-2943.35"/>
    <m/>
    <n v="180796.72999999998"/>
    <n v="-16.84"/>
    <n v="180779.88999999998"/>
    <n v="0"/>
    <n v="180779.88999999998"/>
    <m/>
    <n v="180779.88999999998"/>
  </r>
  <r>
    <x v="0"/>
    <s v="Christopher John Meyer"/>
    <s v="Polar Star Limited - NFP"/>
    <n v="1.2668600999999999E-3"/>
    <n v="232947.49"/>
    <m/>
    <m/>
    <m/>
    <m/>
    <n v="0"/>
    <n v="232947.49"/>
    <n v="-3731.6"/>
    <m/>
    <n v="229215.88999999998"/>
    <n v="-21.35"/>
    <n v="229194.53999999998"/>
    <n v="0"/>
    <n v="229194.53999999998"/>
    <m/>
    <n v="229194.53999999998"/>
  </r>
  <r>
    <x v="0"/>
    <s v="Gang Chen"/>
    <s v="Polar Star Limited - NFP"/>
    <n v="6.3864640000000001E-4"/>
    <n v="117432.91999999998"/>
    <m/>
    <m/>
    <m/>
    <m/>
    <n v="0"/>
    <n v="117432.92"/>
    <n v="-1881.17"/>
    <m/>
    <n v="115551.75"/>
    <n v="-10.76"/>
    <n v="115540.99"/>
    <n v="0"/>
    <n v="115540.99"/>
    <m/>
    <n v="115540.99"/>
  </r>
  <r>
    <x v="0"/>
    <s v="Hermanus Johannes Verwey and Myrtle Daisy Eloise Verwey"/>
    <s v="Polar Star Limited - NFP"/>
    <n v="3.1459804000000002E-3"/>
    <n v="578476.05000000005"/>
    <m/>
    <m/>
    <m/>
    <m/>
    <n v="0"/>
    <n v="578476.05000000005"/>
    <n v="-9266.65"/>
    <m/>
    <n v="569209.4"/>
    <n v="-53.02"/>
    <n v="569156.38"/>
    <n v="0"/>
    <n v="569156.38"/>
    <m/>
    <n v="569156.38"/>
  </r>
  <r>
    <x v="0"/>
    <s v="Leadwood Investments Limited"/>
    <s v="Polar Star Limited - NFP"/>
    <n v="4.30159601E-2"/>
    <n v="8149681.3900000006"/>
    <m/>
    <n v="-240000"/>
    <m/>
    <m/>
    <n v="0"/>
    <n v="7909681.3899999997"/>
    <n v="-126705.81"/>
    <m/>
    <n v="7782975.5800000001"/>
    <n v="-724.98"/>
    <n v="7782250.5999999996"/>
    <n v="0"/>
    <n v="7782250.5999999996"/>
    <m/>
    <n v="7782250.5999999996"/>
  </r>
  <r>
    <x v="0"/>
    <s v="Leani Marie Schaffner"/>
    <s v="Polar Star Limited - NFP"/>
    <n v="1.2001767000000001E-3"/>
    <n v="220685.88"/>
    <m/>
    <m/>
    <m/>
    <m/>
    <n v="0"/>
    <n v="220685.88"/>
    <n v="-3535.18"/>
    <m/>
    <n v="217150.7"/>
    <n v="-20.23"/>
    <n v="217130.47"/>
    <n v="0"/>
    <n v="217130.47"/>
    <m/>
    <n v="217130.47"/>
  </r>
  <r>
    <x v="0"/>
    <s v="Lucas Cornelis Verwey"/>
    <s v="Polar Star Limited - NFP"/>
    <n v="4.0052559999999996E-3"/>
    <n v="736477.79"/>
    <m/>
    <m/>
    <m/>
    <m/>
    <n v="0"/>
    <n v="736477.79"/>
    <n v="-11797.7"/>
    <m/>
    <n v="724680.09000000008"/>
    <n v="-67.5"/>
    <n v="724612.59000000008"/>
    <n v="0"/>
    <n v="724612.59000000008"/>
    <m/>
    <n v="724612.59000000008"/>
  </r>
  <r>
    <x v="0"/>
    <s v="Marie-Adele Kerr and Ashford Heurtley Frampton Kerr"/>
    <s v="Polar Star Limited - NFP"/>
    <n v="1.9460440000000001E-3"/>
    <n v="357834.35000000003"/>
    <m/>
    <m/>
    <m/>
    <m/>
    <n v="0"/>
    <n v="357834.35"/>
    <n v="-5732.18"/>
    <m/>
    <n v="352102.17"/>
    <n v="-32.799999999999997"/>
    <n v="352069.37"/>
    <n v="0"/>
    <n v="352069.37"/>
    <m/>
    <n v="352069.37"/>
  </r>
  <r>
    <x v="0"/>
    <s v="Mauritz van den Worm - $100,000 in favour of Polar Star Management SEZC pursuant to a loan agreement dated 15.12.2016"/>
    <s v="Polar Star Limited - NFP"/>
    <n v="8.6555460000000003E-4"/>
    <n v="159156.29999999999"/>
    <m/>
    <m/>
    <m/>
    <m/>
    <n v="0"/>
    <n v="159156.29999999999"/>
    <n v="-2549.54"/>
    <m/>
    <n v="156606.75999999998"/>
    <n v="-14.59"/>
    <n v="156592.16999999998"/>
    <n v="0"/>
    <n v="156592.16999999998"/>
    <m/>
    <n v="156592.16999999998"/>
  </r>
  <r>
    <x v="0"/>
    <s v="Mr Casparus Johannes Groenewald"/>
    <s v="Polar Star Limited - NFP"/>
    <n v="8.2635789999999998E-4"/>
    <n v="151948.9"/>
    <m/>
    <m/>
    <m/>
    <m/>
    <n v="0"/>
    <n v="151948.9"/>
    <n v="-2434.08"/>
    <m/>
    <n v="149514.82"/>
    <n v="-13.93"/>
    <n v="149500.89000000001"/>
    <n v="0"/>
    <n v="149500.89000000001"/>
    <m/>
    <n v="149500.89000000001"/>
  </r>
  <r>
    <x v="0"/>
    <s v="Mr Cornelius Tobias Verwey"/>
    <s v="Polar Star Limited - NFP"/>
    <n v="1.1009998999999999E-3"/>
    <n v="202449.48"/>
    <n v="0"/>
    <m/>
    <m/>
    <m/>
    <n v="0"/>
    <n v="202449.48"/>
    <n v="-3243.05"/>
    <m/>
    <n v="199206.43000000002"/>
    <n v="-18.559999999999999"/>
    <n v="199187.87000000002"/>
    <n v="0"/>
    <n v="199187.87000000002"/>
    <m/>
    <n v="199187.87000000002"/>
  </r>
  <r>
    <x v="0"/>
    <s v="Mr Craig Arnold - $50,000 in favour of Polar Star Management SEZC pursuant to a loan agreement dated 29.09.2016"/>
    <s v="Polar Star Limited - NFP"/>
    <n v="6.1015220000000005E-4"/>
    <n v="112193.46"/>
    <m/>
    <m/>
    <m/>
    <m/>
    <n v="0"/>
    <n v="112193.46"/>
    <n v="-1797.24"/>
    <m/>
    <n v="110396.22"/>
    <n v="-10.28"/>
    <n v="110385.94"/>
    <n v="0"/>
    <n v="110385.94"/>
    <m/>
    <n v="110385.94"/>
  </r>
  <r>
    <x v="0"/>
    <s v="Mr Craig Simon French"/>
    <s v="Polar Star Limited - NFP"/>
    <n v="3.3996778000000001E-3"/>
    <n v="625125.37"/>
    <m/>
    <m/>
    <m/>
    <m/>
    <n v="0"/>
    <n v="625125.37"/>
    <n v="-10013.93"/>
    <m/>
    <n v="615111.43999999994"/>
    <n v="-57.3"/>
    <n v="615054.1399999999"/>
    <n v="0"/>
    <n v="615054.1399999999"/>
    <m/>
    <n v="615054.1399999999"/>
  </r>
  <r>
    <x v="0"/>
    <s v="Mr Duncan Greenwood"/>
    <s v="Polar Star Limited - NFP"/>
    <n v="7.5051740000000005E-4"/>
    <n v="148003.51"/>
    <m/>
    <n v="-10000"/>
    <m/>
    <m/>
    <n v="0"/>
    <n v="138003.51"/>
    <n v="-2210.69"/>
    <m/>
    <n v="135792.82"/>
    <n v="-12.65"/>
    <n v="135780.17000000001"/>
    <n v="0"/>
    <n v="135780.17000000001"/>
    <m/>
    <n v="135780.17000000001"/>
  </r>
  <r>
    <x v="0"/>
    <s v="Mr Hermanus Johannes Verwey"/>
    <s v="Polar Star Limited - NFP"/>
    <n v="1.0205066E-3"/>
    <n v="187648.54"/>
    <m/>
    <n v="0"/>
    <m/>
    <m/>
    <n v="0"/>
    <n v="187648.54"/>
    <n v="-3005.96"/>
    <m/>
    <n v="184642.58000000002"/>
    <n v="-17.2"/>
    <n v="184625.38"/>
    <n v="0"/>
    <n v="184625.38"/>
    <m/>
    <n v="184625.38"/>
  </r>
  <r>
    <x v="0"/>
    <s v="Mr Tony da Silva and Mr Paul da Silva"/>
    <s v="Polar Star Limited - NFP"/>
    <n v="9.2672730000000001E-4"/>
    <n v="170404.61000000002"/>
    <m/>
    <m/>
    <m/>
    <m/>
    <n v="0"/>
    <n v="170404.61"/>
    <n v="-2729.72"/>
    <m/>
    <n v="167674.88999999998"/>
    <n v="-15.62"/>
    <n v="167659.26999999999"/>
    <n v="0"/>
    <n v="167659.26999999999"/>
    <m/>
    <n v="167659.26999999999"/>
  </r>
  <r>
    <x v="0"/>
    <s v="Mr Stephanus De Swardt"/>
    <s v="Polar Star Limited - NFP"/>
    <n v="2.9462889999999999E-3"/>
    <n v="541757.23"/>
    <m/>
    <m/>
    <m/>
    <m/>
    <m/>
    <n v="541757.23"/>
    <n v="-8678.4500000000007"/>
    <m/>
    <n v="533078.78"/>
    <n v="-49.66"/>
    <n v="533029.12"/>
    <n v="0"/>
    <n v="533029.12"/>
    <m/>
    <n v="533029.12"/>
  </r>
  <r>
    <x v="0"/>
    <s v="Ms Candice Verwey"/>
    <s v="Polar Star Limited - NFP"/>
    <n v="1.5552477999999999E-3"/>
    <n v="285975.58999999997"/>
    <n v="0"/>
    <m/>
    <m/>
    <m/>
    <n v="0"/>
    <n v="285975.59000000003"/>
    <n v="-4581.07"/>
    <m/>
    <n v="281394.52"/>
    <n v="-26.21"/>
    <n v="281368.31"/>
    <n v="0"/>
    <n v="281368.31"/>
    <m/>
    <n v="281368.31"/>
  </r>
  <r>
    <x v="0"/>
    <s v="Ms Tarryn Lee Humphries - $200,000 in favour of Polar Star Management SEZC pursuant to a loan agreement dated 15.12.2016"/>
    <s v="Polar Star Limited - NFP"/>
    <n v="3.0006823999999999E-3"/>
    <n v="551758.97"/>
    <m/>
    <m/>
    <m/>
    <m/>
    <n v="0"/>
    <n v="551758.97"/>
    <n v="-8838.67"/>
    <m/>
    <n v="542920.29999999993"/>
    <n v="-50.57"/>
    <n v="542869.73"/>
    <n v="0"/>
    <n v="542869.73"/>
    <m/>
    <n v="542869.73"/>
  </r>
  <r>
    <x v="0"/>
    <s v="Myrtle Daisy Eloise Verwey"/>
    <s v="Polar Star Limited - NFP"/>
    <n v="5.8829913000000003E-3"/>
    <n v="1081751.6700000002"/>
    <m/>
    <m/>
    <m/>
    <m/>
    <n v="0"/>
    <n v="1081751.67"/>
    <n v="-17328.669999999998"/>
    <m/>
    <n v="1064423"/>
    <n v="-99.15"/>
    <n v="1064323.8500000001"/>
    <n v="0"/>
    <n v="1064323.8500000001"/>
    <m/>
    <n v="1064323.8500000001"/>
  </r>
  <r>
    <x v="0"/>
    <s v="Paul Da Silva"/>
    <s v="Polar Star Limited - NFP"/>
    <n v="1.4744140000000001E-3"/>
    <n v="271112.05"/>
    <m/>
    <m/>
    <m/>
    <m/>
    <n v="0"/>
    <n v="271112.05"/>
    <n v="-4342.97"/>
    <m/>
    <n v="266769.08"/>
    <n v="-24.85"/>
    <n v="266744.23000000004"/>
    <n v="0"/>
    <n v="266744.23000000004"/>
    <m/>
    <n v="266744.23000000004"/>
  </r>
  <r>
    <x v="0"/>
    <s v="Polar Star Diversified Commodity Fund Ltd"/>
    <s v="Polar Star Limited - NFP"/>
    <n v="2.07906663E-2"/>
    <n v="3872942.61"/>
    <m/>
    <n v="-50000"/>
    <m/>
    <m/>
    <m/>
    <n v="3822942.61"/>
    <n v="-61240.02"/>
    <m/>
    <n v="3761702.59"/>
    <n v="-350.4"/>
    <n v="3761352.19"/>
    <n v="0"/>
    <n v="3761352.19"/>
    <m/>
    <n v="3761352.19"/>
  </r>
  <r>
    <x v="0"/>
    <s v="Polar Star Management SEZC"/>
    <s v="Polar Star Limited - NFP"/>
    <n v="6.1459839999999997E-4"/>
    <n v="113011.01999999999"/>
    <m/>
    <m/>
    <m/>
    <m/>
    <n v="0"/>
    <n v="113011.02"/>
    <n v="-1810.33"/>
    <m/>
    <n v="111200.69"/>
    <n v="-10.36"/>
    <n v="111190.33"/>
    <n v="0"/>
    <n v="111190.33"/>
    <m/>
    <n v="111190.33"/>
  </r>
  <r>
    <x v="0"/>
    <s v="Robert Warren Humphries"/>
    <s v="Polar Star Limited - NFP"/>
    <n v="6.2775180000000002E-4"/>
    <n v="115429.63"/>
    <m/>
    <m/>
    <m/>
    <m/>
    <n v="0"/>
    <n v="115429.63"/>
    <n v="-1849.08"/>
    <m/>
    <n v="113580.55"/>
    <n v="-10.58"/>
    <n v="113569.97"/>
    <n v="0"/>
    <n v="113569.97"/>
    <m/>
    <n v="113569.97"/>
  </r>
  <r>
    <x v="0"/>
    <s v="Sanlam Trustees International Limited as Trustee of HJV Trust"/>
    <s v="Polar Star Limited - NFP"/>
    <n v="0"/>
    <n v="0"/>
    <m/>
    <m/>
    <m/>
    <m/>
    <n v="0"/>
    <n v="0"/>
    <n v="0"/>
    <m/>
    <n v="0"/>
    <n v="0"/>
    <n v="0"/>
    <n v="0"/>
    <n v="0"/>
    <m/>
    <n v="0"/>
  </r>
  <r>
    <x v="0"/>
    <s v="Sanlam Trustees International Limited as Trustees of Markron Trust"/>
    <s v="Polar Star Limited - NFP"/>
    <n v="3.1125056E-3"/>
    <n v="572320.78"/>
    <m/>
    <m/>
    <m/>
    <m/>
    <m/>
    <n v="572320.78"/>
    <n v="-9168.0499999999993"/>
    <m/>
    <n v="563152.73"/>
    <n v="-52.46"/>
    <n v="563100.27"/>
    <n v="0"/>
    <n v="563100.27"/>
    <m/>
    <n v="563100.27"/>
  </r>
  <r>
    <x v="0"/>
    <s v="Sanlam Trustees International Limited as Trustees of The Brookhouse Trust"/>
    <s v="Polar Star Limited - NFP"/>
    <n v="7.4325642999999997E-3"/>
    <n v="1366683.79"/>
    <m/>
    <m/>
    <m/>
    <m/>
    <n v="0"/>
    <n v="1366683.79"/>
    <n v="-21893.02"/>
    <m/>
    <n v="1344790.77"/>
    <n v="-125.27"/>
    <n v="1344665.5"/>
    <n v="0"/>
    <n v="1344665.5"/>
    <m/>
    <n v="1344665.5"/>
  </r>
  <r>
    <x v="0"/>
    <s v="Sanlam Trustees International Limited as Trustees of The EJG Trust"/>
    <s v="Polar Star Limited - NFP"/>
    <n v="5.21277609E-2"/>
    <n v="9585139.5499999989"/>
    <m/>
    <m/>
    <m/>
    <m/>
    <n v="0"/>
    <n v="9585139.5500000007"/>
    <n v="-153545.10999999999"/>
    <m/>
    <n v="9431594.4400000013"/>
    <n v="-878.55"/>
    <n v="9430715.8900000006"/>
    <n v="0"/>
    <n v="9430715.8900000006"/>
    <m/>
    <n v="9430715.8900000006"/>
  </r>
  <r>
    <x v="0"/>
    <s v="Vidacos Nominees Limited Designation FPIOM"/>
    <s v="Polar Star Limited - NFP"/>
    <n v="2.8935025999999998E-3"/>
    <n v="532050.97"/>
    <m/>
    <m/>
    <m/>
    <m/>
    <n v="0"/>
    <n v="532050.97"/>
    <n v="-8522.9699999999993"/>
    <m/>
    <n v="523528"/>
    <n v="-48.77"/>
    <n v="523479.23"/>
    <n v="0"/>
    <n v="523479.23"/>
    <m/>
    <n v="523479.23"/>
  </r>
  <r>
    <x v="0"/>
    <s v="Vidacos Nominees Limited Designation IBSAG"/>
    <s v="Polar Star Limited - NFP"/>
    <n v="4.5709164599999998E-2"/>
    <n v="8404902"/>
    <m/>
    <m/>
    <m/>
    <m/>
    <n v="0"/>
    <n v="8404902"/>
    <n v="-134638.79"/>
    <m/>
    <n v="8270263.21"/>
    <n v="-770.37"/>
    <n v="8269492.8399999999"/>
    <n v="0"/>
    <n v="8269492.8399999999"/>
    <m/>
    <n v="8269492.8399999999"/>
  </r>
  <r>
    <x v="1"/>
    <s v="Adriana Pieternella Schoeman"/>
    <s v="Polar Star Limited - Lead Series"/>
    <n v="1.2114331999999999E-3"/>
    <n v="222755.69687524432"/>
    <m/>
    <m/>
    <m/>
    <m/>
    <n v="0"/>
    <n v="222755.7"/>
    <n v="-3568.34"/>
    <n v="0"/>
    <n v="219187.36000000002"/>
    <n v="-20.420000000000002"/>
    <n v="219166.94"/>
    <n v="-371.26640109289616"/>
    <n v="218795.6735989071"/>
    <n v="0"/>
    <n v="218795.6735989071"/>
  </r>
  <r>
    <x v="2"/>
    <s v="Agulhas Nominees (Pty) LTD for Sanlam Private Wealth- 'Asset Swap'"/>
    <s v="Polar Star Limited - Lead Series"/>
    <n v="3.2123949399999997E-2"/>
    <n v="5879780.9265455343"/>
    <m/>
    <m/>
    <m/>
    <n v="27101.18"/>
    <m/>
    <n v="5906882.1100000003"/>
    <n v="-94622.81"/>
    <n v="0"/>
    <n v="5812259.3000000007"/>
    <n v="-541.41"/>
    <n v="5811717.8900000006"/>
    <n v="-9844.9865896174888"/>
    <n v="5801872.9034103835"/>
    <n v="0"/>
    <n v="5801872.9034103835"/>
  </r>
  <r>
    <x v="2"/>
    <s v="Agulhas Nominees (Pty) LTD for Sanlam Private Wealth- 'Foreign Allowance'"/>
    <s v="Polar Star Limited - Lead Series"/>
    <n v="1.8185344700000002E-2"/>
    <n v="2527883.4729349753"/>
    <n v="96916.27"/>
    <n v="-9985.1"/>
    <m/>
    <n v="729067.08"/>
    <m/>
    <n v="3343881.72"/>
    <n v="-53565.9"/>
    <n v="0"/>
    <n v="3290315.8200000003"/>
    <n v="-306.49"/>
    <n v="3290009.33"/>
    <n v="-5573.2398486338798"/>
    <n v="3284436.0901513663"/>
    <n v="0"/>
    <n v="3284436.0901513663"/>
  </r>
  <r>
    <x v="1"/>
    <s v="Aletta Elizabeth Heine"/>
    <s v="Polar Star Limited - Lead Series"/>
    <n v="5.6624819999999995E-4"/>
    <m/>
    <m/>
    <m/>
    <m/>
    <n v="104120.49"/>
    <m/>
    <n v="104120.49"/>
    <n v="-1667.91"/>
    <m/>
    <n v="102452.58"/>
    <n v="-9.5399999999999991"/>
    <n v="102443.04000000001"/>
    <n v="-173.53739016393445"/>
    <n v="102269.50260983607"/>
    <n v="0"/>
    <n v="102269.50260983607"/>
  </r>
  <r>
    <x v="3"/>
    <s v="Amanap Investments Ltd"/>
    <s v="Polar Star Limited - Lead Series"/>
    <n v="1.0059671E-3"/>
    <n v="184975.04826893591"/>
    <m/>
    <m/>
    <m/>
    <m/>
    <m/>
    <n v="184975.05"/>
    <n v="-2963.13"/>
    <n v="0"/>
    <n v="182011.91999999998"/>
    <n v="-16.95"/>
    <n v="181994.96999999997"/>
    <n v="-308.29749016393441"/>
    <n v="181686.67250983603"/>
    <n v="0"/>
    <n v="181686.67250983603"/>
  </r>
  <r>
    <x v="4"/>
    <s v="Apollo Nominees Inc"/>
    <s v="Polar Star Limited - Lead Series"/>
    <n v="2.0586833000000001E-3"/>
    <n v="304931.88525877713"/>
    <m/>
    <n v="-151854.98000000001"/>
    <m/>
    <n v="225469.31"/>
    <m/>
    <n v="378546.22"/>
    <n v="-6063.96"/>
    <n v="0"/>
    <n v="372482.25999999995"/>
    <n v="-34.700000000000003"/>
    <n v="372447.55999999994"/>
    <n v="-630.92209617486333"/>
    <n v="371816.63790382509"/>
    <n v="0"/>
    <n v="371816.63790382509"/>
  </r>
  <r>
    <x v="5"/>
    <s v="Ashburton Fund Managers Nominees"/>
    <s v="Polar Star Limited - Lead Series"/>
    <n v="0"/>
    <n v="0"/>
    <m/>
    <m/>
    <m/>
    <m/>
    <m/>
    <n v="0"/>
    <n v="0"/>
    <n v="0"/>
    <n v="0"/>
    <n v="0"/>
    <n v="0"/>
    <n v="0"/>
    <n v="0"/>
    <n v="0"/>
    <n v="0"/>
  </r>
  <r>
    <x v="5"/>
    <s v="Ashburton Fund Managers Nominees on behalf of Hentiq 1525 (PTY) Ltd"/>
    <s v="Polar Star Limited - Lead Series"/>
    <n v="2.6505471000000001E-3"/>
    <n v="487376.85313937761"/>
    <m/>
    <m/>
    <m/>
    <m/>
    <m/>
    <n v="487376.85"/>
    <n v="-7807.33"/>
    <n v="0"/>
    <n v="479569.51999999996"/>
    <n v="-44.67"/>
    <n v="479524.85"/>
    <n v="-812.30985519125682"/>
    <n v="478712.54014480871"/>
    <n v="0"/>
    <n v="478712.54014480871"/>
  </r>
  <r>
    <x v="1"/>
    <s v="Bank Lombard Odier &amp; Co Ltd/KBL TGB"/>
    <s v="Polar Star Limited - Lead Series"/>
    <n v="9.3447862E-3"/>
    <n v="1718298.9987961515"/>
    <m/>
    <m/>
    <m/>
    <m/>
    <m/>
    <n v="1718299"/>
    <n v="-27525.57"/>
    <n v="0"/>
    <n v="1690773.43"/>
    <n v="-157.5"/>
    <n v="1690615.93"/>
    <n v="-2863.884908743169"/>
    <n v="1687752.0450912567"/>
    <n v="0"/>
    <n v="1687752.0450912567"/>
  </r>
  <r>
    <x v="1"/>
    <s v="Bank of Valletta plc as custodians of Orange Capital Funds - Diversified Trading Fund"/>
    <s v="Polar Star Limited - Lead Series"/>
    <n v="0"/>
    <n v="0"/>
    <m/>
    <m/>
    <m/>
    <m/>
    <m/>
    <n v="0"/>
    <n v="0"/>
    <n v="0"/>
    <n v="0"/>
    <n v="0"/>
    <n v="0"/>
    <n v="0"/>
    <n v="0"/>
    <n v="0"/>
    <n v="0"/>
  </r>
  <r>
    <x v="1"/>
    <s v="Bryan David Maccallum"/>
    <s v="Polar Star Limited - Lead Series"/>
    <n v="5.7445320000000001E-4"/>
    <m/>
    <m/>
    <m/>
    <m/>
    <n v="105629.21"/>
    <m/>
    <n v="105629.21"/>
    <n v="-1692.08"/>
    <m/>
    <n v="103937.13"/>
    <n v="-9.68"/>
    <n v="103927.45000000001"/>
    <n v="-176.05196448087435"/>
    <n v="103751.39803551913"/>
    <n v="0"/>
    <n v="103751.39803551913"/>
  </r>
  <r>
    <x v="1"/>
    <s v="Butterfield (Jersey) Nominees Limited 347817"/>
    <s v="Polar Star Limited - Lead Series"/>
    <n v="1.09593087E-2"/>
    <n v="2015173.8994657493"/>
    <m/>
    <m/>
    <m/>
    <m/>
    <m/>
    <n v="2015173.9"/>
    <n v="-32281.23"/>
    <n v="0"/>
    <n v="1982892.67"/>
    <n v="-184.71"/>
    <n v="1982707.96"/>
    <n v="-3358.6856153005465"/>
    <n v="1979349.2743846995"/>
    <n v="0"/>
    <n v="1979349.2743846995"/>
  </r>
  <r>
    <x v="6"/>
    <s v="Butterfield (Jersey) Nominees Limited  349613"/>
    <s v="Polar Star Limited - Lead Series"/>
    <n v="1.3437572700000001E-2"/>
    <n v="2470871.7118714433"/>
    <m/>
    <m/>
    <m/>
    <m/>
    <m/>
    <n v="2470871.71"/>
    <n v="-39581.089999999997"/>
    <n v="0"/>
    <n v="2431290.62"/>
    <n v="-226.47"/>
    <n v="2431064.15"/>
    <n v="-4118.1961010928962"/>
    <n v="2426945.9538989072"/>
    <n v="0"/>
    <n v="2426945.9538989072"/>
  </r>
  <r>
    <x v="2"/>
    <s v="BNP Paribas Securities Nominees Limited - 101331"/>
    <s v="Polar Star Limited - Lead Series"/>
    <n v="0"/>
    <n v="0"/>
    <m/>
    <m/>
    <m/>
    <m/>
    <m/>
    <n v="0"/>
    <n v="0"/>
    <n v="0"/>
    <n v="0"/>
    <n v="0"/>
    <n v="0"/>
    <n v="0"/>
    <n v="0"/>
    <n v="0"/>
    <n v="0"/>
  </r>
  <r>
    <x v="5"/>
    <s v="Britmar (UK) Ltd"/>
    <s v="Polar Star Limited - Lead Series"/>
    <n v="1.2086852800000001E-2"/>
    <n v="2222504.2630565218"/>
    <m/>
    <m/>
    <m/>
    <m/>
    <m/>
    <n v="2222504.2599999998"/>
    <n v="-35602.47"/>
    <n v="0"/>
    <n v="2186901.7899999996"/>
    <n v="-203.71"/>
    <n v="2186698.0799999996"/>
    <n v="-3704.2426491803271"/>
    <n v="2182993.8373508193"/>
    <n v="0"/>
    <n v="2182993.8373508193"/>
  </r>
  <r>
    <x v="7"/>
    <s v="Credit Suisse London Nominees Ltd"/>
    <s v="Polar Star Limited - Lead Series"/>
    <n v="4.8169427000000001E-3"/>
    <n v="783874.98549728701"/>
    <m/>
    <n v="0"/>
    <m/>
    <n v="101853.98"/>
    <m/>
    <n v="885728.97"/>
    <n v="-14188.56"/>
    <n v="0"/>
    <n v="871540.40999999992"/>
    <n v="-81.180000000000007"/>
    <n v="871459.22999999986"/>
    <n v="-1476.2424114754094"/>
    <n v="869982.98758852447"/>
    <n v="0"/>
    <n v="869982.98758852447"/>
  </r>
  <r>
    <x v="7"/>
    <s v="CLEARSTREAM BANKING S.A. AFS 104650"/>
    <s v="Polar Star Limited - Lead Series"/>
    <n v="1.1550623600000001E-2"/>
    <n v="224844.25653302702"/>
    <m/>
    <m/>
    <m/>
    <n v="1899059.3399999999"/>
    <m/>
    <n v="2123903.6"/>
    <n v="-34022.980000000003"/>
    <n v="0"/>
    <n v="2089880.62"/>
    <n v="-194.67"/>
    <n v="2089685.9500000002"/>
    <n v="-3539.9051612021863"/>
    <n v="2086146.044838798"/>
    <n v="0"/>
    <n v="2086146.044838798"/>
  </r>
  <r>
    <x v="1"/>
    <s v="Clearstream Banking S.A. AFS 160111"/>
    <s v="Polar Star Limited - Lead Series"/>
    <n v="8.3620479999999995E-4"/>
    <m/>
    <m/>
    <m/>
    <m/>
    <n v="153759.53"/>
    <m/>
    <n v="153759.53"/>
    <n v="-2463.09"/>
    <n v="0"/>
    <n v="151296.44"/>
    <n v="-14.09"/>
    <n v="151282.35"/>
    <n v="-256.27064754098365"/>
    <n v="151026.07935245903"/>
    <n v="0"/>
    <n v="151026.07935245903"/>
  </r>
  <r>
    <x v="1"/>
    <s v="Dave Robert Maxwell"/>
    <s v="Polar Star Limited - Lead Series"/>
    <n v="6.2763010000000004E-4"/>
    <m/>
    <m/>
    <m/>
    <m/>
    <n v="115407.26"/>
    <m/>
    <n v="115407.26"/>
    <n v="-1848.72"/>
    <n v="0"/>
    <n v="113558.54"/>
    <n v="-10.58"/>
    <n v="113547.95999999999"/>
    <n v="-192.34900327868851"/>
    <n v="113355.6109967213"/>
    <n v="0"/>
    <n v="113355.6109967213"/>
  </r>
  <r>
    <x v="6"/>
    <s v="Earl Fiduciary AG as Trustees of Lulukop Trust"/>
    <s v="Polar Star Limited - Lead Series"/>
    <n v="2.4863376000000001E-3"/>
    <n v="457182.36221220106"/>
    <m/>
    <m/>
    <m/>
    <m/>
    <m/>
    <n v="457182.36"/>
    <n v="-7323.64"/>
    <n v="0"/>
    <n v="449858.72"/>
    <n v="-41.9"/>
    <n v="449816.81999999995"/>
    <n v="-761.98477704918037"/>
    <n v="449054.83522295079"/>
    <n v="0"/>
    <n v="449054.83522295079"/>
  </r>
  <r>
    <x v="3"/>
    <s v="Earl Trust Company Ltd as Trustees of the Murdoch Trust"/>
    <s v="Polar Star Limited - Lead Series"/>
    <n v="2.3548277000000001E-3"/>
    <n v="433000.60154378903"/>
    <m/>
    <m/>
    <m/>
    <m/>
    <m/>
    <n v="433000.6"/>
    <n v="-6936.27"/>
    <n v="0"/>
    <n v="426064.32999999996"/>
    <n v="-39.69"/>
    <n v="426024.63999999996"/>
    <n v="-721.68108415300549"/>
    <n v="425302.95891584695"/>
    <n v="0"/>
    <n v="425302.95891584695"/>
  </r>
  <r>
    <x v="1"/>
    <s v="EQC Agrifund LTD"/>
    <s v="Polar Star Limited - Lead Series"/>
    <n v="1.14970869E-2"/>
    <n v="2114059.3857636685"/>
    <m/>
    <m/>
    <m/>
    <m/>
    <m/>
    <n v="2114059.39"/>
    <n v="-33865.279999999999"/>
    <n v="0"/>
    <n v="2080194.11"/>
    <n v="-193.77"/>
    <n v="2080000.34"/>
    <n v="-3523.4978437158475"/>
    <n v="2076476.8421562843"/>
    <n v="0"/>
    <n v="2076476.8421562843"/>
  </r>
  <r>
    <x v="1"/>
    <s v="Evmalida Trust"/>
    <s v="Polar Star Limited - Lead Series"/>
    <n v="1.0134851E-3"/>
    <n v="186357.44171695935"/>
    <m/>
    <m/>
    <m/>
    <m/>
    <m/>
    <n v="186357.44"/>
    <n v="-2985.27"/>
    <n v="0"/>
    <n v="183372.17"/>
    <n v="-17.079999999999998"/>
    <n v="183355.09000000003"/>
    <n v="-310.60151857923506"/>
    <n v="183044.48848142079"/>
    <n v="0"/>
    <n v="183044.48848142079"/>
  </r>
  <r>
    <x v="5"/>
    <s v="FNB Securities Pty Limited"/>
    <s v="Polar Star Limited - Lead Series"/>
    <n v="1.3518685500000001E-2"/>
    <n v="2485786.5599847492"/>
    <m/>
    <m/>
    <m/>
    <m/>
    <m/>
    <n v="2485786.56"/>
    <n v="-39820.01"/>
    <n v="0"/>
    <n v="2445966.5500000003"/>
    <n v="-227.84"/>
    <n v="2445738.7100000004"/>
    <n v="-4143.0546453551915"/>
    <n v="2441595.6553546451"/>
    <n v="0"/>
    <n v="2441595.6553546451"/>
  </r>
  <r>
    <x v="5"/>
    <s v="Geneva Management Group (BVI) Ltd as Trustees of The Bennett Family Offshore Trust"/>
    <s v="Polar Star Limited - Lead Series"/>
    <n v="3.8048730999999999E-3"/>
    <n v="699631.8018208429"/>
    <m/>
    <m/>
    <m/>
    <m/>
    <m/>
    <n v="699631.8"/>
    <n v="-11207.46"/>
    <n v="0"/>
    <n v="688424.34000000008"/>
    <n v="-64.13"/>
    <n v="688360.21000000008"/>
    <n v="-1166.0746726775958"/>
    <n v="687194.13532732252"/>
    <n v="0"/>
    <n v="687194.13532732252"/>
  </r>
  <r>
    <x v="5"/>
    <s v="Geneva Management Group (Switzerland) Limited as Trustees of The Blue Sky Trust"/>
    <s v="Polar Star Limited - Lead Series"/>
    <n v="4.4387466700000003E-2"/>
    <n v="8161871.049647416"/>
    <m/>
    <m/>
    <m/>
    <m/>
    <m/>
    <n v="8161871.0499999998"/>
    <n v="-130745.65"/>
    <n v="0"/>
    <n v="8031125.3999999994"/>
    <n v="-748.1"/>
    <n v="8030377.2999999998"/>
    <n v="-13603.371382513662"/>
    <n v="8016773.9286174858"/>
    <n v="0"/>
    <n v="8016773.9286174858"/>
  </r>
  <r>
    <x v="1"/>
    <s v="Global Lion Fund Limited"/>
    <s v="Polar Star Limited - Lead Series"/>
    <n v="1.4806470999999999E-3"/>
    <n v="178293.57551478088"/>
    <m/>
    <m/>
    <m/>
    <n v="93964.6"/>
    <m/>
    <n v="272258.18"/>
    <n v="-4361.33"/>
    <n v="0"/>
    <n v="267896.84999999998"/>
    <n v="-24.95"/>
    <n v="267871.89999999997"/>
    <n v="-453.77207103825134"/>
    <n v="267418.12792896171"/>
    <n v="0"/>
    <n v="267418.12792896171"/>
  </r>
  <r>
    <x v="1"/>
    <s v="Guernroy Limited Account - G6835508"/>
    <s v="Polar Star Limited - Lead Series"/>
    <n v="9.1073770000000003E-4"/>
    <n v="167464.4774846806"/>
    <m/>
    <m/>
    <m/>
    <m/>
    <m/>
    <n v="167464.48000000001"/>
    <n v="-2682.63"/>
    <n v="0"/>
    <n v="164781.85"/>
    <n v="-15.35"/>
    <n v="164766.5"/>
    <n v="-279.11265027322406"/>
    <n v="164487.38734972678"/>
    <n v="0"/>
    <n v="164487.38734972678"/>
  </r>
  <r>
    <x v="3"/>
    <s v="Guernroy Limited Account G4149852"/>
    <s v="Polar Star Limited - Lead Series"/>
    <n v="3.3716396999999999E-3"/>
    <n v="619969.79492664803"/>
    <m/>
    <m/>
    <m/>
    <m/>
    <m/>
    <n v="619969.79"/>
    <n v="-9931.34"/>
    <n v="0"/>
    <n v="610038.45000000007"/>
    <n v="-56.83"/>
    <n v="609981.62000000011"/>
    <n v="-1033.3021978142078"/>
    <n v="608948.31780218589"/>
    <n v="0"/>
    <n v="608948.31780218589"/>
  </r>
  <r>
    <x v="3"/>
    <s v="Guernroy Limited Account G4149860"/>
    <s v="Polar Star Limited - Lead Series"/>
    <n v="6.4393085999999997E-3"/>
    <n v="1184046.1007894562"/>
    <m/>
    <m/>
    <m/>
    <m/>
    <m/>
    <n v="1184046.1000000001"/>
    <n v="-18967.330000000002"/>
    <n v="0"/>
    <n v="1165078.77"/>
    <n v="-108.53"/>
    <n v="1164970.24"/>
    <n v="-1973.4468546448088"/>
    <n v="1162996.7931453551"/>
    <n v="0"/>
    <n v="1162996.7931453551"/>
  </r>
  <r>
    <x v="3"/>
    <s v="Guernroy Limited Account G4149902"/>
    <s v="Polar Star Limited - Lead Series"/>
    <n v="4.8498329E-3"/>
    <n v="891776.74928147881"/>
    <m/>
    <m/>
    <m/>
    <m/>
    <m/>
    <n v="891776.75"/>
    <n v="-14285.44"/>
    <n v="0"/>
    <n v="877491.31"/>
    <n v="-81.739999999999995"/>
    <n v="877409.57000000007"/>
    <n v="-1486.3222224043718"/>
    <n v="875923.24777759565"/>
    <n v="0"/>
    <n v="875923.24777759565"/>
  </r>
  <r>
    <x v="3"/>
    <s v="Guernroy Limited Account G4152906"/>
    <s v="Polar Star Limited - Lead Series"/>
    <n v="2.2885825000000001E-3"/>
    <n v="420819.58295541018"/>
    <m/>
    <m/>
    <m/>
    <m/>
    <m/>
    <n v="420819.58"/>
    <n v="-6741.14"/>
    <n v="0"/>
    <n v="414078.44"/>
    <n v="-38.57"/>
    <n v="414039.87"/>
    <n v="-701.37901475409831"/>
    <n v="413338.49098524591"/>
    <n v="0"/>
    <n v="413338.49098524591"/>
  </r>
  <r>
    <x v="3"/>
    <s v="Guernroy Limited Account G542977"/>
    <s v="Polar Star Limited - Lead Series"/>
    <n v="6.5001800000000004E-4"/>
    <n v="119523.89850078718"/>
    <m/>
    <m/>
    <m/>
    <m/>
    <m/>
    <n v="119523.9"/>
    <n v="-1914.66"/>
    <n v="0"/>
    <n v="117609.23999999999"/>
    <n v="-10.96"/>
    <n v="117598.27999999998"/>
    <n v="-199.21020109289617"/>
    <n v="117399.06979890709"/>
    <n v="0"/>
    <n v="117399.06979890709"/>
  </r>
  <r>
    <x v="1"/>
    <s v="Hero Nominees Limited Account Obonds"/>
    <s v="Polar Star Limited - Lead Series"/>
    <n v="1.42892696E-2"/>
    <n v="2627479.8812700282"/>
    <m/>
    <m/>
    <m/>
    <m/>
    <m/>
    <n v="2627479.88"/>
    <n v="-42089.81"/>
    <n v="0"/>
    <n v="2585390.0699999998"/>
    <n v="-240.83"/>
    <n v="2585149.2399999998"/>
    <n v="-4379.2145595628408"/>
    <n v="2580770.0254404368"/>
    <n v="0"/>
    <n v="2580770.0254404368"/>
  </r>
  <r>
    <x v="1"/>
    <s v="Ian Doyle"/>
    <s v="Polar Star Limited - Lead Series"/>
    <n v="5.8881769999999996E-4"/>
    <n v="108270.52332213141"/>
    <m/>
    <m/>
    <m/>
    <m/>
    <m/>
    <n v="108270.52"/>
    <n v="-1734.39"/>
    <n v="0"/>
    <n v="106536.13"/>
    <n v="-9.92"/>
    <n v="106526.21"/>
    <n v="-180.45423551912569"/>
    <n v="106345.75576448088"/>
    <n v="0"/>
    <n v="106345.75576448088"/>
  </r>
  <r>
    <x v="5"/>
    <s v="Investec Bank (Channel Islands) Nominees Limited a/c 18242"/>
    <s v="Polar Star Limited - Lead Series"/>
    <n v="1.5787349999999999E-3"/>
    <n v="290294.36812680092"/>
    <m/>
    <m/>
    <m/>
    <m/>
    <m/>
    <n v="290294.37"/>
    <n v="-4650.25"/>
    <n v="0"/>
    <n v="285644.12"/>
    <n v="-26.61"/>
    <n v="285617.51"/>
    <n v="-483.83294043715853"/>
    <n v="285133.67705956288"/>
    <n v="0"/>
    <n v="285133.67705956288"/>
  </r>
  <r>
    <x v="1"/>
    <s v="Kaeleen Fairless Brown"/>
    <s v="Polar Star Limited - Lead Series"/>
    <n v="6.2797419999999996E-4"/>
    <n v="115470.52957070146"/>
    <m/>
    <m/>
    <m/>
    <m/>
    <m/>
    <n v="115470.53"/>
    <n v="-1849.73"/>
    <n v="0"/>
    <n v="113620.8"/>
    <n v="-10.58"/>
    <n v="113610.22"/>
    <n v="-192.45447103825137"/>
    <n v="113417.76552896175"/>
    <n v="0"/>
    <n v="113417.76552896175"/>
  </r>
  <r>
    <x v="6"/>
    <s v="Lasborough Investments Limited"/>
    <s v="Polar Star Limited - Lead Series"/>
    <n v="1.55034213E-2"/>
    <n v="2850735.4739378155"/>
    <m/>
    <m/>
    <m/>
    <m/>
    <m/>
    <n v="2850735.47"/>
    <n v="-45666.16"/>
    <n v="0"/>
    <n v="2805069.31"/>
    <n v="-261.29000000000002"/>
    <n v="2804808.02"/>
    <n v="-4751.3141322404372"/>
    <n v="2800056.7058677594"/>
    <n v="0"/>
    <n v="2800056.7058677594"/>
  </r>
  <r>
    <x v="1"/>
    <s v="Matthew John Clark Rattray and Katherine Elizabeth Rattray"/>
    <s v="Polar Star Limited - Lead Series"/>
    <n v="5.5392199999999999E-4"/>
    <m/>
    <m/>
    <m/>
    <m/>
    <n v="101853.98"/>
    <m/>
    <n v="101853.98"/>
    <n v="-1631.61"/>
    <m/>
    <n v="100222.37"/>
    <n v="-9.34"/>
    <n v="100213.03"/>
    <n v="-169.75977759562844"/>
    <n v="100043.27022240438"/>
    <n v="0"/>
    <n v="100043.27022240438"/>
  </r>
  <r>
    <x v="1"/>
    <s v="Mr David Drewienka"/>
    <s v="Polar Star Limited - Lead Series"/>
    <n v="6.5154359999999997E-4"/>
    <n v="119804.43299161621"/>
    <m/>
    <m/>
    <m/>
    <m/>
    <m/>
    <n v="119804.43"/>
    <n v="-1919.16"/>
    <n v="0"/>
    <n v="117885.26999999999"/>
    <n v="-10.98"/>
    <n v="117874.29"/>
    <n v="-199.67775901639342"/>
    <n v="117674.6122409836"/>
    <n v="0"/>
    <n v="117674.6122409836"/>
  </r>
  <r>
    <x v="1"/>
    <s v="Mr Deon Jacques Hugo"/>
    <s v="Polar Star Limited - Lead Series"/>
    <n v="2.399408E-3"/>
    <n v="330864.83846265223"/>
    <m/>
    <m/>
    <m/>
    <n v="110333.09"/>
    <m/>
    <n v="441197.93"/>
    <n v="-7067.58"/>
    <n v="0"/>
    <n v="434130.35"/>
    <n v="-40.44"/>
    <n v="434089.91"/>
    <n v="-735.34356338797807"/>
    <n v="433354.56643661199"/>
    <n v="0"/>
    <n v="433354.56643661199"/>
  </r>
  <r>
    <x v="1"/>
    <s v="Mr Ewoud Derksen"/>
    <s v="Polar Star Limited - Lead Series"/>
    <n v="9.9670899999999992E-4"/>
    <n v="183272.68947858989"/>
    <m/>
    <m/>
    <m/>
    <m/>
    <m/>
    <n v="183272.69"/>
    <n v="-2935.86"/>
    <n v="0"/>
    <n v="180336.83000000002"/>
    <n v="-16.8"/>
    <n v="180320.03000000003"/>
    <n v="-305.46016010928969"/>
    <n v="180014.56983989073"/>
    <n v="0"/>
    <n v="180014.56983989073"/>
  </r>
  <r>
    <x v="1"/>
    <s v="Mr Peter John Emanuel"/>
    <s v="Polar Star Limited - Lead Series"/>
    <n v="7.4936019999999998E-4"/>
    <n v="137790.71504916853"/>
    <m/>
    <m/>
    <m/>
    <m/>
    <m/>
    <n v="137790.72"/>
    <n v="-2207.2800000000002"/>
    <n v="0"/>
    <n v="135583.44"/>
    <n v="-12.63"/>
    <n v="135570.81"/>
    <n v="-229.65547049180327"/>
    <n v="135341.1545295082"/>
    <n v="0"/>
    <n v="135341.1545295082"/>
  </r>
  <r>
    <x v="1"/>
    <s v="Mr Philip Rudolph Muller"/>
    <s v="Polar Star Limited - Lead Series"/>
    <n v="1.8735128E-3"/>
    <n v="344497.46212404309"/>
    <m/>
    <m/>
    <m/>
    <m/>
    <m/>
    <n v="344497.46"/>
    <n v="-5518.53"/>
    <n v="0"/>
    <n v="338978.93"/>
    <n v="-31.58"/>
    <n v="338947.35"/>
    <n v="-574.17310655737697"/>
    <n v="338373.17689344258"/>
    <n v="0"/>
    <n v="338373.17689344258"/>
  </r>
  <r>
    <x v="1"/>
    <s v="Mr Pieter Eduard Beyers"/>
    <s v="Polar Star Limited - Lead Series"/>
    <n v="0"/>
    <n v="0"/>
    <m/>
    <n v="0"/>
    <m/>
    <m/>
    <m/>
    <n v="0"/>
    <n v="0"/>
    <n v="0"/>
    <n v="0"/>
    <n v="0"/>
    <n v="0"/>
    <n v="0"/>
    <n v="0"/>
    <n v="0"/>
    <n v="0"/>
  </r>
  <r>
    <x v="3"/>
    <s v="Mr Rowan Murray Smith"/>
    <s v="Polar Star Limited - Lead Series"/>
    <n v="6.2808739000000001E-3"/>
    <n v="1154913.4645002305"/>
    <m/>
    <m/>
    <m/>
    <m/>
    <m/>
    <n v="1154913.46"/>
    <n v="-18500.650000000001"/>
    <n v="0"/>
    <n v="1136412.81"/>
    <n v="-105.86"/>
    <n v="1136306.95"/>
    <n v="-1924.8915546448088"/>
    <n v="1134382.0584453552"/>
    <n v="0"/>
    <n v="1134382.0584453552"/>
  </r>
  <r>
    <x v="1"/>
    <s v="Mr Stephanus De Swardt"/>
    <s v="Polar Star Limited - Lead Series"/>
    <n v="2.9773178E-3"/>
    <m/>
    <m/>
    <m/>
    <m/>
    <n v="547462.73"/>
    <m/>
    <n v="547462.73"/>
    <n v="-8769.85"/>
    <m/>
    <n v="538692.88"/>
    <n v="-50.18"/>
    <n v="538642.69999999995"/>
    <n v="-912.4548469945355"/>
    <n v="537730.24515300547"/>
    <n v="0"/>
    <n v="537730.24515300547"/>
  </r>
  <r>
    <x v="1"/>
    <s v="Ms Mona Kathleen Haumann"/>
    <s v="Polar Star Limited - Lead Series"/>
    <n v="6.2809499999999996E-4"/>
    <n v="115492.73661494782"/>
    <m/>
    <m/>
    <m/>
    <m/>
    <m/>
    <n v="115492.74"/>
    <n v="-1850.09"/>
    <n v="0"/>
    <n v="113642.65000000001"/>
    <n v="-10.59"/>
    <n v="113632.06000000001"/>
    <n v="-192.49146775956288"/>
    <n v="113439.56853224045"/>
    <n v="0"/>
    <n v="113439.56853224045"/>
  </r>
  <r>
    <x v="1"/>
    <s v="Ms Nicola Jean Bird"/>
    <s v="Polar Star Limited - Lead Series"/>
    <n v="1.2349943E-3"/>
    <n v="227088.06775303432"/>
    <m/>
    <m/>
    <m/>
    <m/>
    <m/>
    <n v="227088.07"/>
    <n v="-3637.74"/>
    <n v="0"/>
    <n v="223450.33000000002"/>
    <n v="-20.81"/>
    <n v="223429.52000000002"/>
    <n v="-378.48716502732248"/>
    <n v="223051.03283497269"/>
    <n v="0"/>
    <n v="223051.03283497269"/>
  </r>
  <r>
    <x v="1"/>
    <s v="Paul Haumann"/>
    <s v="Polar Star Limited - Lead Series"/>
    <n v="6.0835019999999997E-4"/>
    <n v="111862.1221776678"/>
    <m/>
    <m/>
    <m/>
    <m/>
    <m/>
    <n v="111862.12"/>
    <n v="-1791.93"/>
    <n v="0"/>
    <n v="110070.19"/>
    <n v="-10.25"/>
    <n v="110059.94"/>
    <n v="-186.44033551912568"/>
    <n v="109873.49966448087"/>
    <n v="0"/>
    <n v="109873.49966448087"/>
  </r>
  <r>
    <x v="7"/>
    <s v="Pershing Nominees Limited A/C ZCC066261"/>
    <s v="Polar Star Limited - Lead Series"/>
    <n v="9.4273450000000004E-4"/>
    <n v="173347.97975221637"/>
    <m/>
    <m/>
    <m/>
    <m/>
    <m/>
    <n v="173347.98"/>
    <n v="-2776.87"/>
    <n v="0"/>
    <n v="170571.11000000002"/>
    <n v="-15.89"/>
    <n v="170555.22"/>
    <n v="-288.91867868852461"/>
    <n v="170266.30132131148"/>
    <n v="0"/>
    <n v="170266.30132131148"/>
  </r>
  <r>
    <x v="7"/>
    <s v="Pershing Nominees Limited A/C ZCC066533"/>
    <s v="Polar Star Limited - Lead Series"/>
    <n v="0"/>
    <n v="0"/>
    <m/>
    <m/>
    <m/>
    <m/>
    <m/>
    <n v="0"/>
    <n v="0"/>
    <n v="0"/>
    <n v="0"/>
    <n v="0"/>
    <n v="0"/>
    <n v="0"/>
    <n v="0"/>
    <n v="0"/>
    <n v="0"/>
  </r>
  <r>
    <x v="7"/>
    <s v="Pershing Nominees Limited A/C ZCC071956"/>
    <s v="Polar Star Limited - Lead Series"/>
    <n v="6.4647209999999997E-4"/>
    <n v="118871.88544389405"/>
    <m/>
    <m/>
    <m/>
    <m/>
    <m/>
    <n v="118871.89"/>
    <n v="-1904.22"/>
    <n v="0"/>
    <n v="116967.67"/>
    <n v="-10.9"/>
    <n v="116956.77"/>
    <n v="-198.12349016393443"/>
    <n v="116758.64650983606"/>
    <n v="0"/>
    <n v="116758.64650983606"/>
  </r>
  <r>
    <x v="7"/>
    <s v="Pershing Nominees Limited A/C ZCC072652"/>
    <s v="Polar Star Limited - Lead Series"/>
    <n v="7.7256619999999999E-4"/>
    <n v="142057.79958984428"/>
    <m/>
    <m/>
    <m/>
    <m/>
    <m/>
    <n v="142057.79999999999"/>
    <n v="-2275.64"/>
    <n v="0"/>
    <n v="139782.15999999997"/>
    <n v="-13.02"/>
    <n v="139769.13999999998"/>
    <n v="-236.76739562841527"/>
    <n v="139532.37260437157"/>
    <n v="0"/>
    <n v="139532.37260437157"/>
  </r>
  <r>
    <x v="7"/>
    <s v="Pershing Nominees Ltd A/C ZCC073222"/>
    <s v="Polar Star Limited - Lead Series"/>
    <n v="5.5392199999999999E-4"/>
    <m/>
    <m/>
    <m/>
    <m/>
    <n v="101853.98"/>
    <m/>
    <n v="101853.98"/>
    <n v="-1631.61"/>
    <m/>
    <n v="100222.37"/>
    <n v="-9.34"/>
    <n v="100213.03"/>
    <n v="-169.75977759562844"/>
    <n v="100043.27022240438"/>
    <n v="0"/>
    <n v="100043.27022240438"/>
  </r>
  <r>
    <x v="7"/>
    <s v="Pershing Nominees Limited A/C ZCC073504"/>
    <s v="Polar Star Limited - Lead Series"/>
    <n v="1.8535000999999999E-3"/>
    <n v="340817.57889714616"/>
    <m/>
    <m/>
    <m/>
    <m/>
    <m/>
    <n v="340817.58"/>
    <n v="-5459.58"/>
    <n v="0"/>
    <n v="335358"/>
    <n v="-31.24"/>
    <n v="335326.76"/>
    <n v="-568.03986666666663"/>
    <n v="334758.72013333335"/>
    <n v="0"/>
    <n v="334758.72013333335"/>
  </r>
  <r>
    <x v="7"/>
    <s v="Pershing Nominees Limited A/C ZCC076424"/>
    <s v="Polar Star Limited - Lead Series"/>
    <n v="1.3351824E-3"/>
    <n v="245510.45225964024"/>
    <m/>
    <m/>
    <m/>
    <m/>
    <m/>
    <n v="245510.45"/>
    <n v="-3932.85"/>
    <n v="0"/>
    <n v="241577.60000000001"/>
    <n v="-22.5"/>
    <n v="241555.1"/>
    <n v="-409.19169945355191"/>
    <n v="241145.90830054646"/>
    <n v="0"/>
    <n v="241145.90830054646"/>
  </r>
  <r>
    <x v="7"/>
    <s v="Pershing Nominees Limited ZCC066593"/>
    <s v="Polar Star Limited - Lead Series"/>
    <n v="1.0567599000000001E-3"/>
    <n v="194314.71212928032"/>
    <m/>
    <m/>
    <m/>
    <m/>
    <m/>
    <n v="194314.71"/>
    <n v="-3112.74"/>
    <n v="0"/>
    <n v="191201.97"/>
    <n v="-17.809999999999999"/>
    <n v="191184.16"/>
    <n v="-323.86387759562842"/>
    <n v="190860.29612240437"/>
    <n v="0"/>
    <n v="190860.29612240437"/>
  </r>
  <r>
    <x v="7"/>
    <s v="Pershing Nominees Limited ZCC066618"/>
    <s v="Polar Star Limited - Lead Series"/>
    <n v="1.4822131000000001E-3"/>
    <n v="272546.12462233455"/>
    <m/>
    <m/>
    <m/>
    <m/>
    <m/>
    <n v="272546.12"/>
    <n v="-4365.9399999999996"/>
    <n v="0"/>
    <n v="268180.18"/>
    <n v="-24.98"/>
    <n v="268155.2"/>
    <n v="-454.2519781420765"/>
    <n v="267700.94802185794"/>
    <n v="0"/>
    <n v="267700.94802185794"/>
  </r>
  <r>
    <x v="7"/>
    <s v="Pershing Nominees Limited ZCC066651"/>
    <s v="Polar Star Limited - Lead Series"/>
    <n v="3.6558990000000002E-4"/>
    <n v="67223.867118983224"/>
    <m/>
    <m/>
    <m/>
    <m/>
    <m/>
    <n v="67223.87"/>
    <n v="-1076.8599999999999"/>
    <n v="0"/>
    <n v="66147.009999999995"/>
    <n v="-6.16"/>
    <n v="66140.849999999991"/>
    <n v="-112.04187704918033"/>
    <n v="66028.80812295081"/>
    <n v="0"/>
    <n v="66028.80812295081"/>
  </r>
  <r>
    <x v="7"/>
    <s v="Pershing Nominees Limited ZCC067911"/>
    <s v="Polar Star Limited - Lead Series"/>
    <n v="0"/>
    <n v="0"/>
    <m/>
    <m/>
    <m/>
    <m/>
    <m/>
    <n v="0"/>
    <n v="0"/>
    <n v="0"/>
    <n v="0"/>
    <n v="0"/>
    <n v="0"/>
    <n v="0"/>
    <n v="0"/>
    <n v="0"/>
    <n v="0"/>
  </r>
  <r>
    <x v="7"/>
    <s v="Pershing Nominees Limited ZCC069486"/>
    <s v="Polar Star Limited - Lead Series"/>
    <n v="7.4481310000000002E-4"/>
    <n v="136954.6188445556"/>
    <m/>
    <m/>
    <m/>
    <m/>
    <m/>
    <n v="136954.62"/>
    <n v="-2193.89"/>
    <n v="0"/>
    <n v="134760.72999999998"/>
    <n v="-12.55"/>
    <n v="134748.18"/>
    <n v="-228.26194426229506"/>
    <n v="134519.91805573771"/>
    <n v="0"/>
    <n v="134519.91805573771"/>
  </r>
  <r>
    <x v="7"/>
    <s v="Pershing Nominees Limited ZCC069630"/>
    <s v="Polar Star Limited - Lead Series"/>
    <n v="6.5141340000000002E-4"/>
    <n v="119780.47588199512"/>
    <m/>
    <m/>
    <m/>
    <m/>
    <m/>
    <n v="119780.48"/>
    <n v="-1918.77"/>
    <n v="0"/>
    <n v="117861.70999999999"/>
    <n v="-10.98"/>
    <n v="117850.73"/>
    <n v="-199.63784863387977"/>
    <n v="117651.09215136612"/>
    <n v="0"/>
    <n v="117651.09215136612"/>
  </r>
  <r>
    <x v="7"/>
    <s v="Pershing Nominees Limited ZCC070936"/>
    <s v="Polar Star Limited - Lead Series"/>
    <n v="3.4487649999999999E-4"/>
    <n v="63415.141508482404"/>
    <m/>
    <m/>
    <m/>
    <m/>
    <m/>
    <n v="63415.14"/>
    <n v="-1015.85"/>
    <n v="0"/>
    <n v="62399.29"/>
    <n v="-5.81"/>
    <n v="62393.48"/>
    <n v="-105.69387322404373"/>
    <n v="62287.786126775958"/>
    <n v="0"/>
    <n v="62287.786126775958"/>
  </r>
  <r>
    <x v="7"/>
    <s v="Pershing Nominees Limited ZCC071738"/>
    <s v="Polar Star Limited - Lead Series"/>
    <n v="0"/>
    <n v="0"/>
    <m/>
    <m/>
    <m/>
    <m/>
    <m/>
    <n v="0"/>
    <n v="0"/>
    <n v="0"/>
    <n v="0"/>
    <n v="0"/>
    <n v="0"/>
    <n v="0"/>
    <n v="0"/>
    <n v="0"/>
    <n v="0"/>
  </r>
  <r>
    <x v="7"/>
    <s v="Pershing Nominees Limited ZCC071898"/>
    <s v="Polar Star Limited - Lead Series"/>
    <n v="6.9009989999999999E-4"/>
    <n v="126894.06647307934"/>
    <m/>
    <m/>
    <m/>
    <m/>
    <m/>
    <n v="126894.07"/>
    <n v="-2032.73"/>
    <n v="0"/>
    <n v="124861.34000000001"/>
    <n v="-11.63"/>
    <n v="124849.71"/>
    <n v="-211.49404426229509"/>
    <n v="124638.21595573772"/>
    <n v="0"/>
    <n v="124638.21595573772"/>
  </r>
  <r>
    <x v="7"/>
    <s v="Pershing Nominees Limited ZCC071927"/>
    <s v="Polar Star Limited - Lead Series"/>
    <n v="0"/>
    <n v="18979.874258514541"/>
    <m/>
    <n v="-18979.87"/>
    <m/>
    <m/>
    <m/>
    <n v="0"/>
    <n v="0"/>
    <n v="0"/>
    <n v="0"/>
    <n v="0"/>
    <n v="0"/>
    <n v="0"/>
    <n v="0"/>
    <n v="0"/>
    <n v="0"/>
  </r>
  <r>
    <x v="7"/>
    <s v="Pershing Nominees Ltd A/C ZCC066489"/>
    <s v="Polar Star Limited - Lead Series"/>
    <n v="6.245294E-4"/>
    <n v="114837.11466618026"/>
    <m/>
    <m/>
    <m/>
    <m/>
    <m/>
    <n v="114837.11"/>
    <n v="-1839.58"/>
    <n v="0"/>
    <n v="112997.53"/>
    <n v="-10.53"/>
    <n v="112987"/>
    <n v="-191.39874316939893"/>
    <n v="112795.6012568306"/>
    <n v="0"/>
    <n v="112795.6012568306"/>
  </r>
  <r>
    <x v="7"/>
    <s v="Pershing Nominees Ltd A/C ZCC066720"/>
    <s v="Polar Star Limited - Lead Series"/>
    <n v="3.0721913999999999E-3"/>
    <n v="564907.89342442167"/>
    <m/>
    <m/>
    <m/>
    <m/>
    <m/>
    <n v="564907.89"/>
    <n v="-9049.2999999999993"/>
    <n v="0"/>
    <n v="555858.59"/>
    <n v="-51.78"/>
    <n v="555806.80999999994"/>
    <n v="-941.53066174863386"/>
    <n v="554865.27933825133"/>
    <n v="0"/>
    <n v="554865.27933825133"/>
  </r>
  <r>
    <x v="7"/>
    <s v="Pershing Nominees Ltd A/C ZCC071055"/>
    <s v="Polar Star Limited - Lead Series"/>
    <n v="1.8349491499999999E-2"/>
    <n v="3374064.6813978013"/>
    <m/>
    <m/>
    <m/>
    <m/>
    <m/>
    <n v="3374064.68"/>
    <n v="-54049.41"/>
    <n v="0"/>
    <n v="3320015.27"/>
    <n v="-309.26"/>
    <n v="3319706.0100000002"/>
    <n v="-5623.5457000000015"/>
    <n v="3314082.4643000001"/>
    <n v="0"/>
    <n v="3314082.4643000001"/>
  </r>
  <r>
    <x v="7"/>
    <s v="Pershing Nominees Ltd A/C ZCC072704"/>
    <s v="Polar Star Limited - Lead Series"/>
    <n v="9.1298680000000002E-4"/>
    <n v="167878.0367187378"/>
    <m/>
    <m/>
    <m/>
    <m/>
    <m/>
    <n v="167878.04"/>
    <n v="-2689.25"/>
    <n v="0"/>
    <n v="165188.79"/>
    <n v="-15.39"/>
    <n v="165173.4"/>
    <n v="-279.80193442622954"/>
    <n v="164893.59806557375"/>
    <n v="0"/>
    <n v="164893.59806557375"/>
  </r>
  <r>
    <x v="7"/>
    <s v="Pershing Nominees Ltd A/C ZCC072734"/>
    <s v="Polar Star Limited - Lead Series"/>
    <n v="2.4911019000000002E-3"/>
    <n v="458058.42318655743"/>
    <m/>
    <m/>
    <m/>
    <m/>
    <m/>
    <n v="458058.42"/>
    <n v="-7337.67"/>
    <n v="0"/>
    <n v="450720.75"/>
    <n v="-41.98"/>
    <n v="450678.77"/>
    <n v="-763.4449109289618"/>
    <n v="449915.32508907106"/>
    <n v="0"/>
    <n v="449915.32508907106"/>
  </r>
  <r>
    <x v="7"/>
    <s v="Pershing Nominees Ltd A/C ZCC072979"/>
    <s v="Polar Star Limited - Lead Series"/>
    <n v="0"/>
    <n v="0"/>
    <m/>
    <m/>
    <m/>
    <m/>
    <m/>
    <n v="0"/>
    <n v="0"/>
    <n v="0"/>
    <n v="0"/>
    <n v="0"/>
    <n v="0"/>
    <n v="0"/>
    <n v="0"/>
    <n v="0"/>
    <n v="0"/>
  </r>
  <r>
    <x v="7"/>
    <s v="Pershing Nominees Ltd A/C ZCC073783"/>
    <s v="Polar Star Limited - Lead Series"/>
    <n v="6.0458479999999997E-4"/>
    <m/>
    <m/>
    <m/>
    <m/>
    <n v="111169.75"/>
    <m/>
    <n v="111169.75"/>
    <n v="-1780.84"/>
    <m/>
    <n v="109388.91"/>
    <n v="-10.19"/>
    <n v="109378.72"/>
    <n v="-185.28635628415304"/>
    <n v="109193.43364371585"/>
    <n v="0"/>
    <n v="109193.43364371585"/>
  </r>
  <r>
    <x v="7"/>
    <s v="Pershing Nominees Ltd A/C ZCC073091"/>
    <s v="Polar Star Limited - Lead Series"/>
    <n v="0"/>
    <n v="0"/>
    <m/>
    <m/>
    <m/>
    <m/>
    <m/>
    <n v="0"/>
    <n v="0"/>
    <n v="0"/>
    <n v="0"/>
    <n v="0"/>
    <n v="0"/>
    <n v="0"/>
    <n v="0"/>
    <n v="0"/>
    <n v="0"/>
  </r>
  <r>
    <x v="7"/>
    <s v="Pershing Nominees Ltd A/C ZCC073288"/>
    <s v="Polar Star Limited - Lead Series"/>
    <n v="5.962265E-4"/>
    <m/>
    <m/>
    <m/>
    <m/>
    <n v="109632.83"/>
    <m/>
    <n v="109632.83"/>
    <n v="-1756.22"/>
    <m/>
    <n v="107876.61"/>
    <n v="-10.050000000000001"/>
    <n v="107866.56"/>
    <n v="-182.72477377049182"/>
    <n v="107683.83522622951"/>
    <n v="0"/>
    <n v="107683.83522622951"/>
  </r>
  <r>
    <x v="7"/>
    <s v="Pershing Nominees Ltd A/C ZCC073291"/>
    <s v="Polar Star Limited - Lead Series"/>
    <n v="0"/>
    <n v="0"/>
    <m/>
    <m/>
    <m/>
    <m/>
    <m/>
    <n v="0"/>
    <n v="0"/>
    <n v="0"/>
    <n v="0"/>
    <n v="0"/>
    <n v="0"/>
    <n v="0"/>
    <n v="0"/>
    <n v="0"/>
    <n v="0"/>
  </r>
  <r>
    <x v="7"/>
    <s v="Pershing Nominees Ltd A/C ZCC073423"/>
    <s v="Polar Star Limited - Lead Series"/>
    <n v="4.1088060000000001E-4"/>
    <n v="75551.844882118399"/>
    <m/>
    <m/>
    <m/>
    <m/>
    <m/>
    <n v="75551.839999999997"/>
    <n v="-1210.27"/>
    <n v="0"/>
    <n v="74341.569999999992"/>
    <n v="-6.92"/>
    <n v="74334.649999999994"/>
    <n v="-125.92208469945355"/>
    <n v="74208.727915300537"/>
    <n v="0"/>
    <n v="74208.727915300537"/>
  </r>
  <r>
    <x v="7"/>
    <s v="Pershing Nominees Ltd A/C ZCC073532"/>
    <s v="Polar Star Limited - Lead Series"/>
    <n v="0"/>
    <n v="0"/>
    <m/>
    <m/>
    <m/>
    <m/>
    <m/>
    <n v="0"/>
    <n v="0"/>
    <n v="0"/>
    <n v="0"/>
    <n v="0"/>
    <n v="0"/>
    <n v="0"/>
    <n v="0"/>
    <n v="0"/>
    <n v="0"/>
  </r>
  <r>
    <x v="7"/>
    <s v="Pershing Nominees Ltd A/C ZCC073601"/>
    <s v="Polar Star Limited - Lead Series"/>
    <n v="0"/>
    <n v="0"/>
    <m/>
    <n v="0"/>
    <m/>
    <m/>
    <m/>
    <n v="0"/>
    <n v="0"/>
    <n v="0"/>
    <n v="0"/>
    <n v="0"/>
    <n v="0"/>
    <n v="0"/>
    <n v="0"/>
    <n v="0"/>
    <n v="0"/>
  </r>
  <r>
    <x v="7"/>
    <s v="Pershing Nominees Ltd A/C ZCC073786"/>
    <s v="Polar Star Limited - Lead Series"/>
    <n v="5.8881769999999996E-4"/>
    <n v="108270.52332213141"/>
    <m/>
    <m/>
    <m/>
    <m/>
    <m/>
    <n v="108270.52"/>
    <n v="-1734.39"/>
    <n v="0"/>
    <n v="106536.13"/>
    <n v="-9.92"/>
    <n v="106526.21"/>
    <n v="-180.45423551912569"/>
    <n v="106345.75576448088"/>
    <n v="0"/>
    <n v="106345.75576448088"/>
  </r>
  <r>
    <x v="7"/>
    <s v="Pershing Nominees Ltd A/C ZCC073809"/>
    <s v="Polar Star Limited - Lead Series"/>
    <n v="2.8211554999999998E-3"/>
    <n v="216541.06641901282"/>
    <m/>
    <m/>
    <m/>
    <n v="302206.89"/>
    <m/>
    <n v="518747.96"/>
    <n v="-8309.86"/>
    <n v="0"/>
    <n v="510438.10000000003"/>
    <n v="-47.55"/>
    <n v="510390.55000000005"/>
    <n v="-864.59601366120228"/>
    <n v="509525.95398633886"/>
    <n v="0"/>
    <n v="509525.95398633886"/>
  </r>
  <r>
    <x v="7"/>
    <s v="Pershing Nominees Ltd A/C ZCC076894"/>
    <s v="Polar Star Limited - Lead Series"/>
    <n v="1.0861362E-3"/>
    <n v="199716.36306364503"/>
    <m/>
    <m/>
    <m/>
    <m/>
    <m/>
    <n v="199716.36"/>
    <n v="-3199.27"/>
    <n v="0"/>
    <n v="196517.09"/>
    <n v="-18.309999999999999"/>
    <n v="196498.78"/>
    <n v="-332.86678579234973"/>
    <n v="196165.91321420766"/>
    <n v="0"/>
    <n v="196165.91321420766"/>
  </r>
  <r>
    <x v="7"/>
    <s v="Pershing Nominees Limited Designation ZCC077838"/>
    <s v="Polar Star Limited - Lead Series"/>
    <n v="0"/>
    <n v="0"/>
    <m/>
    <n v="0"/>
    <m/>
    <m/>
    <m/>
    <n v="0"/>
    <n v="0"/>
    <n v="0"/>
    <n v="0"/>
    <n v="0"/>
    <n v="0"/>
    <n v="0"/>
    <n v="0"/>
    <n v="0"/>
    <n v="0"/>
  </r>
  <r>
    <x v="7"/>
    <s v="Pershing Nominees Ltd A/C ZJC050209"/>
    <s v="Polar Star Limited - Lead Series"/>
    <n v="6.2877650000000001E-4"/>
    <n v="115618.05909305227"/>
    <m/>
    <m/>
    <m/>
    <m/>
    <m/>
    <n v="115618.06"/>
    <n v="-1852.09"/>
    <n v="0"/>
    <n v="113765.97"/>
    <n v="-10.6"/>
    <n v="113755.37"/>
    <n v="-192.70035355191257"/>
    <n v="113562.66964644808"/>
    <n v="0"/>
    <n v="113562.66964644808"/>
  </r>
  <r>
    <x v="1"/>
    <s v="Pierre Jacques Hugo and Moira Lesley Hugo"/>
    <s v="Polar Star Limited - Lead Series"/>
    <n v="5.8065160000000005E-4"/>
    <n v="106768.94745587748"/>
    <m/>
    <m/>
    <m/>
    <m/>
    <m/>
    <n v="106768.95"/>
    <n v="-1710.34"/>
    <n v="0"/>
    <n v="105058.61"/>
    <n v="-9.7899999999999991"/>
    <n v="105048.82"/>
    <n v="-177.95155300546449"/>
    <n v="104870.86844699454"/>
    <n v="0"/>
    <n v="104870.86844699454"/>
  </r>
  <r>
    <x v="1"/>
    <s v="Pinotage Trustees Sarl as trustee of the Dune Warrior Trust"/>
    <s v="Polar Star Limited - Lead Series"/>
    <n v="2.6483775000000001E-3"/>
    <n v="232342.97026767317"/>
    <m/>
    <m/>
    <m/>
    <n v="254634.94"/>
    <m/>
    <n v="486977.91"/>
    <n v="-7800.94"/>
    <n v="0"/>
    <n v="479176.97"/>
    <n v="-44.64"/>
    <n v="479132.32999999996"/>
    <n v="-811.64493060109282"/>
    <n v="478320.68506939884"/>
    <n v="0"/>
    <n v="478320.68506939884"/>
  </r>
  <r>
    <x v="1"/>
    <s v="Principal Nominees Ltd- PIM"/>
    <s v="Polar Star Limited - Lead Series"/>
    <n v="6.4647209999999997E-4"/>
    <n v="118871.88544389405"/>
    <m/>
    <m/>
    <m/>
    <m/>
    <m/>
    <n v="118871.89"/>
    <n v="-1904.22"/>
    <n v="0"/>
    <n v="116967.67"/>
    <n v="-10.9"/>
    <n v="116956.77"/>
    <n v="-198.12349016393443"/>
    <n v="116758.64650983606"/>
    <n v="0"/>
    <n v="116758.64650983606"/>
  </r>
  <r>
    <x v="5"/>
    <s v="Private Market Capital Pty Ltd as Trustee for The Dyer PEIF"/>
    <s v="Polar Star Limited - Lead Series"/>
    <n v="9.6274749999999997E-4"/>
    <n v="177027.93219073827"/>
    <m/>
    <m/>
    <m/>
    <m/>
    <m/>
    <n v="177027.93"/>
    <n v="-2835.82"/>
    <n v="0"/>
    <n v="174192.11"/>
    <n v="-16.23"/>
    <n v="174175.87999999998"/>
    <n v="-295.05203715846994"/>
    <n v="173880.82796284152"/>
    <n v="0"/>
    <n v="173880.82796284152"/>
  </r>
  <r>
    <x v="1"/>
    <s v="Quayside Services  Limited as Trustees of The Kalulu Trust"/>
    <s v="Polar Star Limited - Lead Series"/>
    <n v="1.01701259E-2"/>
    <n v="1870060.6834791554"/>
    <m/>
    <m/>
    <m/>
    <m/>
    <m/>
    <n v="1870060.68"/>
    <n v="-29956.65"/>
    <n v="0"/>
    <n v="1840104.03"/>
    <n v="-171.41"/>
    <n v="1839932.62"/>
    <n v="-3116.8257497267759"/>
    <n v="1836815.7942502734"/>
    <n v="0"/>
    <n v="1836815.7942502734"/>
  </r>
  <r>
    <x v="7"/>
    <s v="RBCIS- GFP A/C RBC I&amp;TS TRUST FOR BANK OF VALLETTA (Reinvest)"/>
    <s v="Polar Star Limited - Lead Series"/>
    <n v="4.20500662E-2"/>
    <n v="7531052.9949579202"/>
    <m/>
    <m/>
    <m/>
    <n v="201021.94"/>
    <m/>
    <n v="7732074.9299999997"/>
    <n v="-123860.72"/>
    <n v="0"/>
    <n v="7608214.21"/>
    <n v="-708.7"/>
    <n v="7607505.5099999998"/>
    <n v="-12887.031191803278"/>
    <n v="7594618.4788081963"/>
    <n v="0"/>
    <n v="7594618.4788081963"/>
  </r>
  <r>
    <x v="7"/>
    <s v="Royal Bank of Canada"/>
    <s v="Polar Star Limited - Lead Series"/>
    <n v="0"/>
    <n v="0"/>
    <m/>
    <n v="0"/>
    <m/>
    <m/>
    <m/>
    <n v="0"/>
    <n v="0"/>
    <n v="0"/>
    <n v="0"/>
    <n v="0"/>
    <n v="0"/>
    <n v="0"/>
    <n v="0"/>
    <n v="0"/>
    <n v="0"/>
  </r>
  <r>
    <x v="6"/>
    <s v="IQ EQ Fund Services (Curacao) NV as custodian for the Global Asset Allocation Fund D6 Segregated Portfolio"/>
    <s v="Polar Star Limited - Lead Series"/>
    <n v="1.0020732500000001E-2"/>
    <n v="1842590.5400842826"/>
    <m/>
    <m/>
    <m/>
    <m/>
    <m/>
    <n v="1842590.54"/>
    <n v="-29516.6"/>
    <n v="0"/>
    <n v="1813073.94"/>
    <n v="-168.89"/>
    <n v="1812905.05"/>
    <n v="-3071.041341530055"/>
    <n v="1809834.0086584699"/>
    <n v="0"/>
    <n v="1809834.0086584699"/>
  </r>
  <r>
    <x v="3"/>
    <s v="Scampi Trust C/O Solomon Gerber, Trustee"/>
    <s v="Polar Star Limited - Lead Series"/>
    <n v="1.1072059000000001E-3"/>
    <m/>
    <m/>
    <m/>
    <m/>
    <n v="203590.62"/>
    <m/>
    <n v="203590.62"/>
    <n v="-3261.33"/>
    <m/>
    <n v="200329.29"/>
    <n v="-18.66"/>
    <n v="200310.63"/>
    <n v="-339.32401803278685"/>
    <n v="199971.30598196722"/>
    <n v="0"/>
    <n v="199971.30598196722"/>
  </r>
  <r>
    <x v="1"/>
    <s v="Schindlers Trust Mauritius Limited as Trustee of the Feldman Investment Trust"/>
    <s v="Polar Star Limited - Lead Series"/>
    <n v="1.5274872E-3"/>
    <m/>
    <m/>
    <m/>
    <m/>
    <n v="280871.03000000003"/>
    <m/>
    <n v="280871.03000000003"/>
    <n v="-4499.3"/>
    <m/>
    <n v="276371.73000000004"/>
    <n v="-25.74"/>
    <n v="276345.99000000005"/>
    <n v="-468.127086885246"/>
    <n v="275877.86291311478"/>
    <n v="0"/>
    <n v="275877.86291311478"/>
  </r>
  <r>
    <x v="1"/>
    <s v="Shirley Turner"/>
    <s v="Polar Star Limited - Lead Series"/>
    <n v="1.1763804E-3"/>
    <m/>
    <m/>
    <m/>
    <m/>
    <n v="216310.28"/>
    <m/>
    <n v="216310.28"/>
    <n v="-3465.09"/>
    <m/>
    <n v="212845.19"/>
    <n v="-19.829999999999998"/>
    <n v="212825.36000000002"/>
    <n v="-360.52383387978148"/>
    <n v="212464.83616612022"/>
    <n v="0"/>
    <n v="212464.83616612022"/>
  </r>
  <r>
    <x v="1"/>
    <s v="SGBT Lux / SGHCI CASH"/>
    <s v="Polar Star Limited - Lead Series"/>
    <n v="6.7232165000000003E-3"/>
    <n v="1236250.4619307755"/>
    <m/>
    <m/>
    <m/>
    <m/>
    <m/>
    <n v="1236250.46"/>
    <n v="-19803.59"/>
    <n v="0"/>
    <n v="1216446.8699999999"/>
    <n v="-113.31"/>
    <n v="1216333.5599999998"/>
    <n v="-2060.4557573770489"/>
    <n v="1214273.1042426229"/>
    <n v="0"/>
    <n v="1214273.1042426229"/>
  </r>
  <r>
    <x v="5"/>
    <s v="Simon Peter Fifield"/>
    <s v="Polar Star Limited - Lead Series"/>
    <n v="8.1112130000000004E-4"/>
    <n v="149147.21554905744"/>
    <m/>
    <m/>
    <m/>
    <m/>
    <m/>
    <n v="149147.22"/>
    <n v="-2389.1999999999998"/>
    <n v="0"/>
    <n v="146758.01999999999"/>
    <n v="-13.67"/>
    <n v="146744.34999999998"/>
    <n v="-248.58332513661199"/>
    <n v="146495.76667486338"/>
    <n v="0"/>
    <n v="146495.76667486338"/>
  </r>
  <r>
    <x v="5"/>
    <s v="SRA Investments Pty Ltd"/>
    <s v="Polar Star Limited - Lead Series"/>
    <n v="8.6811462800000003E-2"/>
    <n v="15962703.385081876"/>
    <m/>
    <m/>
    <m/>
    <m/>
    <m/>
    <n v="15962703.390000001"/>
    <n v="-255707.8"/>
    <n v="0"/>
    <n v="15706995.59"/>
    <n v="-1463.1"/>
    <n v="15705532.49"/>
    <n v="-26605.000392896178"/>
    <n v="15678927.489607103"/>
    <n v="0"/>
    <n v="15678927.489607103"/>
  </r>
  <r>
    <x v="3"/>
    <s v="Stenham Trustees Limited RE Boundary Nominee"/>
    <s v="Polar Star Limited - Lead Series"/>
    <n v="1.5404975E-3"/>
    <n v="283263.32722957816"/>
    <m/>
    <m/>
    <m/>
    <m/>
    <m/>
    <n v="283263.33"/>
    <n v="-4537.62"/>
    <n v="0"/>
    <n v="278725.71000000002"/>
    <n v="-25.96"/>
    <n v="278699.75"/>
    <n v="-472.11433060109289"/>
    <n v="278227.63566939888"/>
    <n v="0"/>
    <n v="278227.63566939888"/>
  </r>
  <r>
    <x v="3"/>
    <s v="Stenham Trustees Limited RE Jameson Nominee"/>
    <s v="Polar Star Limited - Lead Series"/>
    <n v="1.0945639000000001E-3"/>
    <n v="201266.0410092661"/>
    <m/>
    <m/>
    <m/>
    <m/>
    <m/>
    <n v="201266.04"/>
    <n v="-3224.1"/>
    <n v="0"/>
    <n v="198041.94"/>
    <n v="-18.45"/>
    <n v="198023.49"/>
    <n v="-335.44962786885247"/>
    <n v="197688.04037213113"/>
    <n v="0"/>
    <n v="197688.04037213113"/>
  </r>
  <r>
    <x v="3"/>
    <s v="Stenham Trustees Limited RE Waterloo Nominee"/>
    <s v="Polar Star Limited - Lead Series"/>
    <n v="8.4743749999999999E-4"/>
    <n v="155824.97065021307"/>
    <m/>
    <n v="0"/>
    <m/>
    <m/>
    <m/>
    <n v="155824.97"/>
    <n v="-2496.17"/>
    <n v="0"/>
    <n v="153328.79999999999"/>
    <n v="-14.28"/>
    <n v="153314.51999999999"/>
    <n v="-259.71312131147539"/>
    <n v="153054.80687868851"/>
    <n v="0"/>
    <n v="153054.80687868851"/>
  </r>
  <r>
    <x v="1"/>
    <s v="UBS AG, Zurich/ FX6972222"/>
    <s v="Polar Star Limited - Lead Series"/>
    <n v="0"/>
    <n v="0"/>
    <m/>
    <m/>
    <m/>
    <m/>
    <m/>
    <n v="0"/>
    <n v="0"/>
    <n v="0"/>
    <n v="0"/>
    <n v="0"/>
    <n v="0"/>
    <n v="0"/>
    <n v="0"/>
    <n v="0"/>
    <n v="0"/>
  </r>
  <r>
    <x v="1"/>
    <s v="UBS Switzerland AG/FX6972222"/>
    <s v="Polar Star Limited - Lead Series"/>
    <n v="0"/>
    <n v="0"/>
    <m/>
    <m/>
    <m/>
    <m/>
    <m/>
    <n v="0"/>
    <n v="0"/>
    <n v="0"/>
    <n v="0"/>
    <n v="0"/>
    <n v="0"/>
    <n v="0"/>
    <n v="0"/>
    <n v="0"/>
    <n v="0"/>
  </r>
  <r>
    <x v="3"/>
    <s v="Upstream INC."/>
    <s v="Polar Star Limited - Lead Series"/>
    <n v="7.6948946999999997E-3"/>
    <n v="1414920.5387981199"/>
    <m/>
    <m/>
    <m/>
    <m/>
    <m/>
    <n v="1414920.54"/>
    <n v="-22665.72"/>
    <n v="0"/>
    <n v="1392254.82"/>
    <n v="-129.69"/>
    <n v="1392125.1300000001"/>
    <n v="-2358.244755737705"/>
    <n v="1389766.8852442624"/>
    <n v="0"/>
    <n v="1389766.8852442624"/>
  </r>
  <r>
    <x v="1"/>
    <s v="Vidacos Nominees Limited Designation FPIOM"/>
    <s v="Polar Star Limited - Lead Series"/>
    <n v="6.7700859999999998E-4"/>
    <n v="124486.87626859883"/>
    <m/>
    <m/>
    <m/>
    <m/>
    <m/>
    <n v="124486.88"/>
    <n v="-1994.17"/>
    <n v="0"/>
    <n v="122492.71"/>
    <n v="-11.41"/>
    <n v="122481.3"/>
    <n v="-207.48198360655738"/>
    <n v="122273.81801639344"/>
    <n v="0"/>
    <n v="122273.81801639344"/>
  </r>
  <r>
    <x v="1"/>
    <s v="Vidacos Nominees Limited Designation IBSAG"/>
    <s v="Polar Star Limited - Lead Series"/>
    <n v="6.6843758099999998E-2"/>
    <n v="12291085.183031462"/>
    <m/>
    <m/>
    <m/>
    <m/>
    <m/>
    <n v="12291085.18"/>
    <n v="-196891.86"/>
    <n v="0"/>
    <n v="12094193.32"/>
    <n v="-1126.57"/>
    <n v="12093066.75"/>
    <n v="-20485.522909836065"/>
    <n v="12072581.227090163"/>
    <n v="0"/>
    <n v="12072581.227090163"/>
  </r>
  <r>
    <x v="1"/>
    <s v="Vidacos Nominees Limited Designation BWMGENCA"/>
    <s v="Polar Star Limited - Lead Series"/>
    <n v="6.3353590000000005E-4"/>
    <n v="116493.20054153386"/>
    <m/>
    <m/>
    <m/>
    <m/>
    <m/>
    <n v="116493.2"/>
    <n v="-1866.11"/>
    <n v="0"/>
    <n v="114627.09"/>
    <n v="-10.68"/>
    <n v="114616.41"/>
    <n v="-194.15894590163936"/>
    <n v="114422.25105409836"/>
    <n v="0"/>
    <n v="114422.25105409836"/>
  </r>
  <r>
    <x v="7"/>
    <s v="196Five Alliance Limited"/>
    <s v="Polar Star Limited - Lead Series"/>
    <n v="6.2572949999999995E-4"/>
    <m/>
    <m/>
    <m/>
    <m/>
    <n v="115057.79"/>
    <m/>
    <n v="115057.79"/>
    <n v="-1843.12"/>
    <n v="0"/>
    <n v="113214.67"/>
    <n v="-10.55"/>
    <n v="113204.12"/>
    <n v="-191.76654207650273"/>
    <n v="113012.3534579235"/>
    <n v="0"/>
    <n v="113012.3534579235"/>
  </r>
  <r>
    <x v="3"/>
    <s v="Credit Suisse London Nominees Ltd"/>
    <s v="Polar Star Limited - Aug 17"/>
    <n v="1.8303007900000001E-2"/>
    <n v="3365517.3739271737"/>
    <m/>
    <m/>
    <m/>
    <m/>
    <n v="0"/>
    <n v="3365517.37"/>
    <n v="-53912.49"/>
    <n v="0"/>
    <n v="3311604.88"/>
    <n v="-308.48"/>
    <n v="3311296.4"/>
    <n v="-5609.2999125683054"/>
    <n v="3305687.1000874317"/>
    <n v="0"/>
    <n v="3305687.1000874317"/>
  </r>
  <r>
    <x v="8"/>
    <s v="Agulhas Nominees (Pty) LTD for Sanlam Private Wealth- 'Asset Swap'"/>
    <s v="Polar Star Limited - Lead - Oct 17"/>
    <n v="2.4208566300000001E-2"/>
    <n v="4492791.6086997446"/>
    <m/>
    <n v="-41372.979999999996"/>
    <m/>
    <m/>
    <n v="0"/>
    <n v="4451418.63"/>
    <n v="-71307.63"/>
    <n v="0"/>
    <n v="4380111"/>
    <n v="-408.01"/>
    <n v="4379702.99"/>
    <n v="-7419.1689994535536"/>
    <n v="4372283.8210005462"/>
    <n v="0"/>
    <n v="4372283.8210005462"/>
  </r>
  <r>
    <x v="8"/>
    <s v="Agulhas Nominees (Pty) LTD for Sanlam Private Wealth- 'Foreign Allowance'"/>
    <s v="Polar Star Limited - Lead - Oct 17"/>
    <n v="8.4742799999999998E-5"/>
    <n v="15582.325023306097"/>
    <m/>
    <m/>
    <m/>
    <m/>
    <m/>
    <n v="15582.33"/>
    <n v="-249.61"/>
    <n v="0"/>
    <n v="15332.72"/>
    <n v="-1.43"/>
    <n v="15331.289999999999"/>
    <n v="-25.971037704918036"/>
    <n v="15305.318962295081"/>
    <n v="0"/>
    <n v="15305.318962295081"/>
  </r>
  <r>
    <x v="6"/>
    <s v="Credit Suisse London Nominees Ltd"/>
    <s v="Polar Star Limited - Jan 18"/>
    <n v="1.8846127800000001E-2"/>
    <n v="3465385.0791302905"/>
    <m/>
    <n v="0"/>
    <m/>
    <n v="0"/>
    <n v="0"/>
    <n v="3465385.08"/>
    <n v="-55512.28"/>
    <n v="0"/>
    <n v="3409872.8000000003"/>
    <n v="-317.63"/>
    <n v="3409555.1700000004"/>
    <n v="-5775.7491950819676"/>
    <n v="3403779.4208049183"/>
    <n v="0"/>
    <n v="3403779.4208049183"/>
  </r>
  <r>
    <x v="7"/>
    <s v="RBCIS- GFP A/C RBC I&amp;TS TRUST FOR BANK OF VALLETTA (Reinvest)"/>
    <s v="CL A - Aug 16"/>
    <n v="0"/>
    <n v="201021.93252220409"/>
    <m/>
    <m/>
    <m/>
    <n v="-201021.93"/>
    <n v="0"/>
    <n v="0"/>
    <n v="0"/>
    <n v="0"/>
    <n v="0"/>
    <n v="0"/>
    <n v="0"/>
    <n v="0"/>
    <n v="0"/>
    <n v="0"/>
    <n v="0"/>
  </r>
  <r>
    <x v="1"/>
    <s v="Schindlers Trust Mauritius Limited as Trustee of the Feldman Investment Trust"/>
    <s v="CL A - Aug 16"/>
    <n v="0"/>
    <n v="280870.99192812701"/>
    <m/>
    <m/>
    <m/>
    <n v="-280870.99"/>
    <n v="0"/>
    <n v="0"/>
    <n v="0"/>
    <n v="0"/>
    <n v="0"/>
    <n v="0"/>
    <n v="0"/>
    <n v="0"/>
    <n v="0"/>
    <n v="0"/>
    <n v="0"/>
  </r>
  <r>
    <x v="2"/>
    <s v="Agulhas Nominees (Pty) LTD for Sanlam Private Wealth- 'Foreign Allowance'"/>
    <s v="CL A - Sep 16"/>
    <n v="0"/>
    <n v="69840.070209677957"/>
    <m/>
    <n v="0"/>
    <m/>
    <n v="-69840.070000000007"/>
    <n v="0"/>
    <n v="0"/>
    <n v="0"/>
    <n v="0"/>
    <n v="0"/>
    <n v="0"/>
    <n v="0"/>
    <n v="0"/>
    <n v="0"/>
    <n v="0"/>
    <n v="0"/>
  </r>
  <r>
    <x v="7"/>
    <s v="CLEARSTREAM BANKING S.A. AFS 104650"/>
    <s v="CL A - Sep 16"/>
    <n v="0"/>
    <n v="305561.94671399228"/>
    <m/>
    <n v="0"/>
    <m/>
    <n v="-305561.95"/>
    <n v="0"/>
    <n v="0"/>
    <n v="0"/>
    <m/>
    <n v="0"/>
    <n v="0"/>
    <n v="0"/>
    <n v="0"/>
    <n v="0"/>
    <n v="0"/>
    <n v="0"/>
  </r>
  <r>
    <x v="7"/>
    <s v="Credit Suisse London Nominees Ltd"/>
    <s v="CL A - Sep 16"/>
    <n v="0"/>
    <n v="101853.98555978586"/>
    <m/>
    <n v="0"/>
    <m/>
    <n v="-101853.99"/>
    <n v="0"/>
    <n v="0"/>
    <n v="0"/>
    <m/>
    <n v="0"/>
    <n v="0"/>
    <n v="0"/>
    <n v="0"/>
    <n v="0"/>
    <n v="0"/>
    <n v="0"/>
  </r>
  <r>
    <x v="1"/>
    <s v="Global Lion Fund Limited"/>
    <s v="CL A - Sep 16"/>
    <n v="0"/>
    <n v="93964.585241342778"/>
    <m/>
    <m/>
    <m/>
    <n v="-93964.59"/>
    <n v="0"/>
    <n v="0"/>
    <n v="0"/>
    <m/>
    <n v="0"/>
    <n v="0"/>
    <n v="0"/>
    <n v="0"/>
    <n v="0"/>
    <n v="0"/>
    <n v="0"/>
  </r>
  <r>
    <x v="1"/>
    <s v="Matthew John Clark Rattray and Katherine Elizabeth Rattray"/>
    <s v="CL A - Sep 16"/>
    <n v="0"/>
    <n v="101853.98555978586"/>
    <m/>
    <m/>
    <m/>
    <n v="-101853.99"/>
    <n v="0"/>
    <n v="0"/>
    <n v="0"/>
    <m/>
    <n v="0"/>
    <n v="0"/>
    <n v="0"/>
    <n v="0"/>
    <n v="0"/>
    <n v="0"/>
    <n v="0"/>
  </r>
  <r>
    <x v="7"/>
    <s v="Pershing Nominees Ltd A/C ZCC073222"/>
    <s v="CL A - Sep 16"/>
    <n v="0"/>
    <n v="101853.98555978586"/>
    <m/>
    <m/>
    <m/>
    <n v="-101853.99"/>
    <n v="0"/>
    <n v="0"/>
    <n v="0"/>
    <m/>
    <n v="0"/>
    <n v="0"/>
    <n v="0"/>
    <n v="0"/>
    <n v="0"/>
    <n v="0"/>
    <n v="0"/>
  </r>
  <r>
    <x v="7"/>
    <s v="Pershing Nominees Ltd A/C ZCC073809"/>
    <s v="CL A - Sep 16"/>
    <n v="0"/>
    <n v="152780.94844358289"/>
    <m/>
    <m/>
    <m/>
    <n v="-152780.95000000001"/>
    <n v="0"/>
    <n v="0"/>
    <n v="0"/>
    <m/>
    <n v="0"/>
    <n v="0"/>
    <n v="0"/>
    <n v="0"/>
    <n v="0"/>
    <n v="0"/>
    <n v="0"/>
  </r>
  <r>
    <x v="1"/>
    <s v="Pinotage Trustees Sarl as trustee of the Dune Warrior Trust"/>
    <s v="CL A - Sep 16"/>
    <n v="0"/>
    <n v="254634.92403800355"/>
    <m/>
    <m/>
    <m/>
    <n v="-254634.92"/>
    <n v="0"/>
    <n v="0"/>
    <n v="0"/>
    <m/>
    <n v="0"/>
    <n v="0"/>
    <n v="0"/>
    <n v="0"/>
    <n v="0"/>
    <n v="0"/>
    <n v="0"/>
  </r>
  <r>
    <x v="1"/>
    <s v="Aletta Elizabeth Heine"/>
    <s v="CL A - Nov 16"/>
    <n v="0"/>
    <n v="104120.46577462669"/>
    <m/>
    <m/>
    <m/>
    <n v="-104120.47"/>
    <n v="0"/>
    <n v="0"/>
    <n v="0"/>
    <m/>
    <n v="0"/>
    <n v="0"/>
    <n v="0"/>
    <n v="0"/>
    <n v="0"/>
    <n v="0"/>
    <n v="0"/>
  </r>
  <r>
    <x v="2"/>
    <s v="Agulhas Nominees (Pty) LTD for Sanlam Private Wealth- 'Asset Swap'"/>
    <s v="CL A - Nov 16"/>
    <n v="0"/>
    <n v="12714.768755687108"/>
    <m/>
    <m/>
    <m/>
    <n v="-12714.77"/>
    <m/>
    <n v="0"/>
    <n v="0"/>
    <m/>
    <n v="0"/>
    <n v="0"/>
    <n v="0"/>
    <n v="0"/>
    <n v="0"/>
    <n v="0"/>
    <n v="0"/>
  </r>
  <r>
    <x v="2"/>
    <s v="Agulhas Nominees (Pty) LTD for Sanlam Private Wealth- 'Foreign Allowance'"/>
    <s v="CL A - Nov 16"/>
    <n v="0"/>
    <n v="598528.07318509475"/>
    <m/>
    <m/>
    <m/>
    <n v="-598528.06999999995"/>
    <m/>
    <n v="0"/>
    <n v="0"/>
    <m/>
    <n v="0"/>
    <n v="0"/>
    <n v="0"/>
    <n v="0"/>
    <n v="0"/>
    <n v="0"/>
    <n v="0"/>
  </r>
  <r>
    <x v="4"/>
    <s v="Apollo Nominees Inc"/>
    <s v="CL A - Nov 16"/>
    <n v="0"/>
    <n v="531057.42705882364"/>
    <m/>
    <n v="-305588.12"/>
    <m/>
    <n v="-225469.31"/>
    <m/>
    <n v="0"/>
    <n v="0"/>
    <m/>
    <n v="0"/>
    <n v="0"/>
    <n v="0"/>
    <n v="0"/>
    <n v="0"/>
    <n v="0"/>
    <n v="0"/>
  </r>
  <r>
    <x v="1"/>
    <s v="Bryan David Maccallum"/>
    <s v="CL A - Nov 16"/>
    <n v="0"/>
    <n v="105629.19021333323"/>
    <m/>
    <m/>
    <m/>
    <n v="-105629.19"/>
    <m/>
    <n v="0"/>
    <n v="0"/>
    <m/>
    <n v="0"/>
    <n v="0"/>
    <n v="0"/>
    <n v="0"/>
    <n v="0"/>
    <n v="0"/>
    <n v="0"/>
  </r>
  <r>
    <x v="7"/>
    <s v="CLEARSTREAM BANKING S.A. AFS 104650"/>
    <s v="CL A - Nov 16"/>
    <n v="0"/>
    <n v="1593497.279192738"/>
    <m/>
    <m/>
    <m/>
    <n v="-1593497.28"/>
    <m/>
    <n v="0"/>
    <n v="0"/>
    <m/>
    <n v="0"/>
    <n v="0"/>
    <n v="0"/>
    <n v="0"/>
    <n v="0"/>
    <n v="0"/>
    <n v="0"/>
  </r>
  <r>
    <x v="1"/>
    <s v="Clearstream Banking S.A. AFS 160111"/>
    <s v="CL A - Nov 16"/>
    <n v="1.19245284E-2"/>
    <n v="2192656.404199867"/>
    <m/>
    <m/>
    <m/>
    <m/>
    <m/>
    <n v="2192656.4"/>
    <n v="-35124.339999999997"/>
    <m/>
    <n v="2157532.06"/>
    <n v="-200.97"/>
    <n v="2157331.09"/>
    <n v="-3654.4952890710383"/>
    <n v="2153676.5947109289"/>
    <n v="0"/>
    <n v="2153676.5947109289"/>
  </r>
  <r>
    <x v="1"/>
    <s v="Dave Robert Maxwell"/>
    <s v="CL A - Nov 16"/>
    <n v="0"/>
    <n v="115407.23062111165"/>
    <m/>
    <m/>
    <m/>
    <n v="-115407.23"/>
    <m/>
    <n v="0"/>
    <n v="0"/>
    <m/>
    <n v="0"/>
    <n v="0"/>
    <n v="0"/>
    <n v="0"/>
    <n v="0"/>
    <n v="0"/>
    <n v="0"/>
  </r>
  <r>
    <x v="3"/>
    <s v="Earl Fiduciary AG as Trustees of Lulukop Trust"/>
    <s v="CL A - Nov 16"/>
    <n v="2.0539478999999999E-3"/>
    <n v="377675.47842665971"/>
    <m/>
    <m/>
    <m/>
    <m/>
    <m/>
    <n v="377675.48"/>
    <n v="-6050.01"/>
    <m/>
    <n v="371625.47"/>
    <n v="-34.619999999999997"/>
    <n v="371590.85"/>
    <n v="-629.47083879781417"/>
    <n v="370961.37916120217"/>
    <n v="0"/>
    <n v="370961.37916120217"/>
  </r>
  <r>
    <x v="1"/>
    <s v="Mr Deon Jacques Hugo"/>
    <s v="CL A - Nov 16"/>
    <n v="0"/>
    <n v="110333.08909508743"/>
    <m/>
    <m/>
    <m/>
    <n v="-110333.09"/>
    <m/>
    <n v="0"/>
    <n v="0"/>
    <m/>
    <n v="0"/>
    <n v="0"/>
    <n v="0"/>
    <n v="0"/>
    <n v="0"/>
    <n v="0"/>
    <n v="0"/>
  </r>
  <r>
    <x v="1"/>
    <s v="Mr Stephanus De Swardt"/>
    <s v="CL A - Nov 16"/>
    <n v="0"/>
    <n v="547462.69808295998"/>
    <m/>
    <m/>
    <m/>
    <n v="-547462.69999999995"/>
    <m/>
    <n v="0"/>
    <n v="0"/>
    <m/>
    <n v="0"/>
    <n v="0"/>
    <n v="0"/>
    <n v="0"/>
    <n v="0"/>
    <n v="0"/>
    <n v="0"/>
  </r>
  <r>
    <x v="7"/>
    <s v="Pershing Nominees Ltd A/C ZCC073783"/>
    <s v="CL A - Nov 16"/>
    <n v="0"/>
    <n v="111169.74888025763"/>
    <m/>
    <m/>
    <m/>
    <n v="-111169.75"/>
    <n v="0"/>
    <n v="0"/>
    <n v="0"/>
    <m/>
    <n v="0"/>
    <n v="0"/>
    <n v="0"/>
    <n v="0"/>
    <n v="0"/>
    <n v="0"/>
    <n v="0"/>
  </r>
  <r>
    <x v="7"/>
    <s v="Pershing Nominees Ltd A/C ZCC073288"/>
    <s v="CL A - Nov 16"/>
    <n v="0"/>
    <n v="109632.81576067458"/>
    <m/>
    <m/>
    <m/>
    <n v="-109632.82"/>
    <m/>
    <n v="0"/>
    <n v="0"/>
    <m/>
    <n v="0"/>
    <n v="0"/>
    <n v="0"/>
    <n v="0"/>
    <n v="0"/>
    <n v="0"/>
    <n v="0"/>
  </r>
  <r>
    <x v="7"/>
    <s v="Pershing Nominees Ltd A/C ZCC073809"/>
    <s v="CL A - Nov 16"/>
    <n v="0"/>
    <n v="149425.920908075"/>
    <m/>
    <m/>
    <m/>
    <n v="-149425.92000000001"/>
    <m/>
    <n v="0"/>
    <n v="0"/>
    <m/>
    <n v="0"/>
    <n v="0"/>
    <n v="0"/>
    <n v="0"/>
    <n v="0"/>
    <n v="0"/>
    <n v="0"/>
  </r>
  <r>
    <x v="3"/>
    <s v="Scampi Trust C/O Solomon Gerber, Trustee"/>
    <s v="CL A - Nov 16"/>
    <n v="0"/>
    <n v="203590.6024652521"/>
    <m/>
    <m/>
    <m/>
    <n v="-203590.6"/>
    <m/>
    <n v="0"/>
    <n v="0"/>
    <m/>
    <n v="0"/>
    <n v="0"/>
    <n v="0"/>
    <n v="0"/>
    <n v="0"/>
    <n v="0"/>
    <n v="0"/>
  </r>
  <r>
    <x v="6"/>
    <s v="IQ EQ Fund Services (Curacao) NV as custodian for the Global Asset Allocation Fund D6 Segregated Portfolio"/>
    <s v="CL A - Nov 16"/>
    <n v="3.34636985E-2"/>
    <n v="6153232.2713520229"/>
    <m/>
    <m/>
    <m/>
    <m/>
    <m/>
    <n v="6153232.2699999996"/>
    <n v="-98569.11"/>
    <m/>
    <n v="6054663.1599999992"/>
    <n v="-563.99"/>
    <n v="6054099.169999999"/>
    <n v="-10255.577828961746"/>
    <n v="6043843.5921710376"/>
    <n v="0"/>
    <n v="6043843.5921710376"/>
  </r>
  <r>
    <x v="1"/>
    <s v="Shirley Turner"/>
    <s v="CL A - Nov 16"/>
    <n v="0"/>
    <n v="216310.25558418944"/>
    <m/>
    <m/>
    <m/>
    <n v="-216310.26"/>
    <m/>
    <n v="0"/>
    <n v="0"/>
    <m/>
    <n v="0"/>
    <n v="0"/>
    <n v="0"/>
    <n v="0"/>
    <n v="0"/>
    <n v="0"/>
    <n v="0"/>
  </r>
  <r>
    <x v="7"/>
    <s v="196Five Alliance Limited"/>
    <s v="CL A - Nov 16"/>
    <n v="0"/>
    <n v="115057.79101384274"/>
    <m/>
    <m/>
    <m/>
    <n v="-115057.79"/>
    <m/>
    <n v="0"/>
    <n v="0"/>
    <m/>
    <n v="0"/>
    <n v="0"/>
    <n v="0"/>
    <n v="0"/>
    <n v="0"/>
    <n v="0"/>
    <n v="0"/>
  </r>
  <r>
    <x v="7"/>
    <s v="Clearstream Banking S.A. AFS 160111"/>
    <s v="CL A - Dec 16"/>
    <n v="0"/>
    <n v="153759.52119758906"/>
    <m/>
    <m/>
    <m/>
    <n v="-153759.51999999999"/>
    <n v="0"/>
    <n v="0"/>
    <n v="0"/>
    <m/>
    <n v="0"/>
    <n v="0"/>
    <n v="0"/>
    <n v="0"/>
    <n v="0"/>
    <n v="0"/>
    <n v="0"/>
  </r>
  <r>
    <x v="2"/>
    <s v="Agulhas Nominees (Pty) LTD for Sanlam Private Wealth- 'Asset Swap'"/>
    <s v="CL A - Jun 19"/>
    <n v="3.8889920000000002E-4"/>
    <n v="71509.935868493165"/>
    <m/>
    <m/>
    <m/>
    <m/>
    <m/>
    <n v="71509.94"/>
    <n v="-1145.52"/>
    <m/>
    <n v="70364.42"/>
    <n v="-6.55"/>
    <n v="70357.87"/>
    <n v="-119.18546284153004"/>
    <n v="70238.684537158464"/>
    <n v="0"/>
    <n v="70238.684537158464"/>
  </r>
  <r>
    <x v="2"/>
    <s v="Agulhas Nominees (Pty) LTD for Sanlam Private Wealth- 'Foreign Allowance'"/>
    <s v="CL A - Jun 19"/>
    <n v="7.0741580000000003E-4"/>
    <n v="130078.08094246578"/>
    <m/>
    <m/>
    <m/>
    <m/>
    <m/>
    <n v="130078.08"/>
    <n v="-2083.73"/>
    <m/>
    <n v="127994.35"/>
    <n v="-11.92"/>
    <n v="127982.43000000001"/>
    <n v="-216.80083770491805"/>
    <n v="127765.6291622951"/>
    <n v="0"/>
    <n v="127765.6291622951"/>
  </r>
  <r>
    <x v="1"/>
    <s v="Apollo Nominees Inc"/>
    <s v="CL A - Jun 19"/>
    <n v="5.1462120000000001E-4"/>
    <n v="94627.431934246575"/>
    <m/>
    <m/>
    <m/>
    <m/>
    <m/>
    <n v="94627.43"/>
    <n v="-1515.84"/>
    <m/>
    <n v="93111.59"/>
    <n v="-8.67"/>
    <n v="93102.92"/>
    <n v="-157.71532896174864"/>
    <n v="92945.204671038256"/>
    <n v="0"/>
    <n v="92945.204671038256"/>
  </r>
  <r>
    <x v="7"/>
    <s v="CLEARSTREAM BANKING S.A. AFS 104650"/>
    <s v="CL A - Jun 19"/>
    <n v="2.0584849000000001E-3"/>
    <n v="378509.73772054794"/>
    <m/>
    <m/>
    <m/>
    <m/>
    <m/>
    <n v="378509.74"/>
    <n v="-6063.38"/>
    <m/>
    <n v="372446.36"/>
    <n v="-34.69"/>
    <n v="372411.67"/>
    <n v="-630.86129890710379"/>
    <n v="371780.8087010929"/>
    <n v="0"/>
    <n v="371780.8087010929"/>
  </r>
  <r>
    <x v="7"/>
    <s v="RBCIS- GFP A/C RBC I&amp;TS TRUST FOR BANK OF VALLETTA (Reinvest)"/>
    <s v="CL A - Jun 19"/>
    <n v="1.38947731E-2"/>
    <n v="2554940.7221260276"/>
    <m/>
    <m/>
    <m/>
    <m/>
    <m/>
    <n v="2554940.7200000002"/>
    <n v="-40927.800000000003"/>
    <m/>
    <n v="2514012.9200000004"/>
    <n v="-234.18"/>
    <n v="2513778.7400000002"/>
    <n v="-4258.3137125683061"/>
    <n v="2509520.4262874317"/>
    <n v="0"/>
    <n v="2509520.4262874317"/>
  </r>
  <r>
    <x v="8"/>
    <s v="Agulhas Nominees (Pty) LTD for Sanlam Private Wealth- 'Foreign Allowance'"/>
    <s v="CL A - Mar 19"/>
    <n v="6.1852000000000003E-5"/>
    <n v="11373.218635221921"/>
    <m/>
    <m/>
    <m/>
    <m/>
    <m/>
    <n v="11373.22"/>
    <n v="-182.19"/>
    <m/>
    <n v="11191.029999999999"/>
    <n v="-1.04"/>
    <n v="11189.989999999998"/>
    <n v="-18.955720765027319"/>
    <n v="11171.034279234971"/>
    <n v="0"/>
    <n v="11171.034279234971"/>
  </r>
  <r>
    <x v="2"/>
    <s v="Agulhas Nominees (Pty) LTD for Sanlam Private Wealth- 'Asset Swap'"/>
    <s v="CL A - May 19"/>
    <n v="0"/>
    <n v="28805.270904109595"/>
    <m/>
    <m/>
    <m/>
    <n v="-28805.27"/>
    <m/>
    <n v="0"/>
    <n v="0"/>
    <m/>
    <n v="0"/>
    <n v="0"/>
    <n v="0"/>
    <n v="0"/>
    <n v="0"/>
    <n v="0"/>
    <n v="0"/>
  </r>
  <r>
    <x v="2"/>
    <s v="Agulhas Nominees (Pty) LTD for Sanlam Private Wealth- 'Foreign Allowance'"/>
    <s v="CL A - May 19"/>
    <n v="0"/>
    <n v="46279.988043835619"/>
    <m/>
    <m/>
    <m/>
    <n v="-46279.99"/>
    <m/>
    <n v="0"/>
    <n v="0"/>
    <m/>
    <n v="0"/>
    <n v="0"/>
    <n v="0"/>
    <n v="0"/>
    <n v="0"/>
    <n v="0"/>
    <n v="0"/>
  </r>
  <r>
    <x v="9"/>
    <s v="Balmore Investments Limited"/>
    <s v="CL C - Aug 16"/>
    <n v="0"/>
    <n v="634965.16767586442"/>
    <m/>
    <m/>
    <m/>
    <n v="-634965.17000000004"/>
    <m/>
    <n v="0"/>
    <n v="0"/>
    <m/>
    <n v="0"/>
    <n v="0"/>
    <n v="0"/>
    <n v="0"/>
    <n v="0"/>
    <n v="0"/>
    <n v="0"/>
  </r>
  <r>
    <x v="9"/>
    <s v="EIM Nominees Limited"/>
    <s v="CL C - Aug 16"/>
    <n v="0"/>
    <n v="2148786.9389748736"/>
    <m/>
    <m/>
    <m/>
    <n v="-2148786.94"/>
    <m/>
    <n v="0"/>
    <n v="0"/>
    <m/>
    <n v="0"/>
    <n v="0"/>
    <n v="0"/>
    <n v="0"/>
    <n v="0"/>
    <n v="0"/>
    <n v="0"/>
  </r>
  <r>
    <x v="9"/>
    <s v="Greengate Capital Limited"/>
    <s v="CL C - Aug 16"/>
    <n v="0"/>
    <n v="8684604.4972287696"/>
    <n v="0"/>
    <m/>
    <m/>
    <n v="-8684604.5"/>
    <m/>
    <n v="0"/>
    <n v="0"/>
    <m/>
    <n v="0"/>
    <n v="0"/>
    <n v="0"/>
    <n v="0"/>
    <n v="0"/>
    <n v="0"/>
    <n v="0"/>
  </r>
  <r>
    <x v="9"/>
    <s v="UBS Switzerland AG/FX6972222"/>
    <s v="CL C - Aug 16"/>
    <n v="0"/>
    <n v="1038201.2328241644"/>
    <m/>
    <m/>
    <m/>
    <n v="-1038201.23"/>
    <m/>
    <n v="0"/>
    <n v="0"/>
    <m/>
    <n v="0"/>
    <n v="0"/>
    <n v="0"/>
    <n v="0"/>
    <n v="0"/>
    <n v="0"/>
    <n v="0"/>
  </r>
  <r>
    <x v="9"/>
    <s v="EIM Nominees Limited"/>
    <s v="CL C - Sep 16"/>
    <n v="0"/>
    <n v="560468.839143969"/>
    <m/>
    <m/>
    <m/>
    <n v="-560468.84"/>
    <m/>
    <n v="0"/>
    <n v="0"/>
    <m/>
    <n v="0"/>
    <n v="0"/>
    <n v="0"/>
    <n v="0"/>
    <n v="0"/>
    <n v="0"/>
    <n v="0"/>
  </r>
  <r>
    <x v="9"/>
    <s v="Greengate Capital Limited"/>
    <s v="CL C - Sep 16"/>
    <n v="0"/>
    <n v="815227.38702747936"/>
    <n v="0"/>
    <m/>
    <m/>
    <n v="-815227.39"/>
    <m/>
    <n v="0"/>
    <n v="0"/>
    <m/>
    <n v="0"/>
    <n v="0"/>
    <n v="0"/>
    <n v="0"/>
    <n v="0"/>
    <n v="0"/>
    <n v="0"/>
  </r>
  <r>
    <x v="9"/>
    <s v="Balmore Investments Limited"/>
    <s v="CL C - Lead series"/>
    <n v="3.4531905999999998E-3"/>
    <m/>
    <m/>
    <m/>
    <m/>
    <n v="634965.19999999995"/>
    <m/>
    <n v="634965.19999999995"/>
    <n v="-10171.56"/>
    <m/>
    <n v="624793.6399999999"/>
    <n v="-58.2"/>
    <n v="624735.43999999994"/>
    <n v="-793.72125573770472"/>
    <n v="623941.71874426224"/>
    <n v="0"/>
    <n v="623941.71874426224"/>
  </r>
  <r>
    <x v="9"/>
    <s v="Greengate Capital Limited"/>
    <s v="CL C - Lead series"/>
    <n v="5.1663827900000001E-2"/>
    <m/>
    <m/>
    <m/>
    <m/>
    <n v="9499832.5700000003"/>
    <m/>
    <n v="9499832.5700000003"/>
    <n v="-152178.57"/>
    <m/>
    <n v="9347654"/>
    <n v="-870.73"/>
    <n v="9346783.2699999996"/>
    <n v="-11875.011531557375"/>
    <n v="9334908.2584684417"/>
    <n v="0"/>
    <n v="9334908.2584684417"/>
  </r>
  <r>
    <x v="9"/>
    <s v="EIM Nominees Limited"/>
    <s v="CL C - Lead series"/>
    <n v="3.1620360899999998E-2"/>
    <n v="3105027.4612353402"/>
    <m/>
    <m/>
    <m/>
    <n v="2709255.88"/>
    <m/>
    <n v="5814283.3399999999"/>
    <n v="-93139.46"/>
    <m/>
    <n v="5721143.8799999999"/>
    <n v="-532.91999999999996"/>
    <n v="5720610.96"/>
    <n v="-7267.9893344262291"/>
    <n v="5713342.9706655741"/>
    <n v="0"/>
    <n v="5713342.9706655741"/>
  </r>
  <r>
    <x v="9"/>
    <s v="SGBT Lux / SGHCI CASH"/>
    <s v="CL C - Lead series"/>
    <n v="5.8310709999999995E-4"/>
    <n v="107220.47325049253"/>
    <n v="0"/>
    <m/>
    <m/>
    <n v="0"/>
    <m/>
    <n v="107220.47"/>
    <n v="-1717.57"/>
    <m/>
    <n v="105502.9"/>
    <n v="-9.83"/>
    <n v="105493.06999999999"/>
    <n v="-134.02808073770487"/>
    <n v="105359.04191926229"/>
    <n v="0"/>
    <n v="105359.04191926229"/>
  </r>
  <r>
    <x v="9"/>
    <s v="UBS Switzerland AG/FX6972222"/>
    <s v="CL C - Lead series"/>
    <n v="5.6461467999999997E-3"/>
    <m/>
    <m/>
    <m/>
    <m/>
    <n v="1038201.23"/>
    <m/>
    <n v="1038201.23"/>
    <n v="-16631.03"/>
    <m/>
    <n v="1021570.2"/>
    <n v="-95.16"/>
    <n v="1021475.0399999999"/>
    <n v="-1297.7756655737701"/>
    <n v="1020177.2643344261"/>
    <n v="0"/>
    <n v="1020177.2643344261"/>
  </r>
  <r>
    <x v="9"/>
    <s v="UBS AG, Zurich/ FX6972222"/>
    <s v="CL C - Lead series"/>
    <n v="3.9099238000000003E-3"/>
    <n v="718948.3082509602"/>
    <m/>
    <m/>
    <m/>
    <n v="0"/>
    <m/>
    <n v="718948.31"/>
    <n v="-11516.89"/>
    <m/>
    <n v="707431.42"/>
    <n v="-65.900000000000006"/>
    <n v="707365.52"/>
    <n v="-898.70209508196706"/>
    <n v="706466.81790491811"/>
    <n v="0"/>
    <n v="706466.817904918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12" firstHeaderRow="1" firstDataRow="1" firstDataCol="1"/>
  <pivotFields count="20">
    <pivotField axis="axisRow" showAll="0">
      <items count="11">
        <item x="9"/>
        <item x="7"/>
        <item x="4"/>
        <item x="1"/>
        <item x="5"/>
        <item x="0"/>
        <item x="3"/>
        <item x="2"/>
        <item x="8"/>
        <item x="6"/>
        <item t="default"/>
      </items>
    </pivotField>
    <pivotField showAll="0"/>
    <pivotField showAll="0"/>
    <pivotField numFmtId="191" showAll="0"/>
    <pivotField showAll="0"/>
    <pivotField showAll="0"/>
    <pivotField showAll="0"/>
    <pivotField showAll="0"/>
    <pivotField showAll="0"/>
    <pivotField showAll="0"/>
    <pivotField numFmtId="164" showAll="0"/>
    <pivotField numFmtId="164" showAll="0"/>
    <pivotField showAll="0"/>
    <pivotField numFmtId="164" showAll="0"/>
    <pivotField numFmtId="164" showAll="0"/>
    <pivotField numFmtId="164" showAll="0"/>
    <pivotField numFmtId="164" showAll="0"/>
    <pivotField numFmtId="164" showAll="0"/>
    <pivotField showAll="0"/>
    <pivotField dataField="1" numFmtId="164" showAll="0"/>
  </pivotFields>
  <rowFields count="1">
    <field x="0"/>
  </rowFields>
  <rowItems count="11">
    <i>
      <x/>
    </i>
    <i>
      <x v="1"/>
    </i>
    <i>
      <x v="2"/>
    </i>
    <i>
      <x v="3"/>
    </i>
    <i>
      <x v="4"/>
    </i>
    <i>
      <x v="5"/>
    </i>
    <i>
      <x v="6"/>
    </i>
    <i>
      <x v="7"/>
    </i>
    <i>
      <x v="8"/>
    </i>
    <i>
      <x v="9"/>
    </i>
    <i t="grand">
      <x/>
    </i>
  </rowItems>
  <colItems count="1">
    <i/>
  </colItems>
  <dataFields count="1">
    <dataField name="Sum of Closing NAV " fld="19" baseField="0" baseItem="0" numFmtId="202"/>
  </dataFields>
  <formats count="9">
    <format dxfId="8">
      <pivotArea outline="0" collapsedLevelsAreSubtotals="1" fieldPosition="0"/>
    </format>
    <format dxfId="7">
      <pivotArea dataOnly="0" labelOnly="1" outline="0" axis="axisValues" fieldPosition="0"/>
    </format>
    <format dxfId="6">
      <pivotArea collapsedLevelsAreSubtotals="1" fieldPosition="0">
        <references count="1">
          <reference field="0" count="2">
            <x v="8"/>
            <x v="9"/>
          </reference>
        </references>
      </pivotArea>
    </format>
    <format dxfId="5">
      <pivotArea collapsedLevelsAreSubtotals="1" fieldPosition="0">
        <references count="1">
          <reference field="0" count="1">
            <x v="4"/>
          </reference>
        </references>
      </pivotArea>
    </format>
    <format dxfId="4">
      <pivotArea collapsedLevelsAreSubtotals="1" fieldPosition="0">
        <references count="1">
          <reference field="0" count="1">
            <x v="7"/>
          </reference>
        </references>
      </pivotArea>
    </format>
    <format dxfId="3">
      <pivotArea collapsedLevelsAreSubtotals="1" fieldPosition="0">
        <references count="1">
          <reference field="0" count="1">
            <x v="1"/>
          </reference>
        </references>
      </pivotArea>
    </format>
    <format dxfId="2">
      <pivotArea collapsedLevelsAreSubtotals="1" fieldPosition="0">
        <references count="1">
          <reference field="0" count="1">
            <x v="6"/>
          </reference>
        </references>
      </pivotArea>
    </format>
    <format dxfId="1">
      <pivotArea collapsedLevelsAreSubtotals="1" fieldPosition="0">
        <references count="1">
          <reference field="0" count="1">
            <x v="5"/>
          </reference>
        </references>
      </pivotArea>
    </format>
    <format dxfId="0">
      <pivotArea collapsedLevelsAreSubtotals="1" fieldPosition="0">
        <references count="1">
          <reference field="0"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20"/>
  <sheetViews>
    <sheetView workbookViewId="0">
      <selection activeCell="E41" sqref="E41"/>
    </sheetView>
  </sheetViews>
  <sheetFormatPr defaultColWidth="9.140625" defaultRowHeight="11.25" x14ac:dyDescent="0.2"/>
  <cols>
    <col min="1" max="1" width="15.140625" style="373" customWidth="1"/>
    <col min="2" max="2" width="14.5703125" style="373" bestFit="1" customWidth="1"/>
    <col min="3" max="3" width="5.7109375" style="373" customWidth="1"/>
    <col min="4" max="4" width="14.5703125" style="373" bestFit="1" customWidth="1"/>
    <col min="5" max="5" width="15.42578125" style="373" bestFit="1" customWidth="1"/>
    <col min="6" max="6" width="16.5703125" style="489" customWidth="1"/>
    <col min="7" max="7" width="18.5703125" style="489" customWidth="1"/>
    <col min="8" max="8" width="3" style="373" customWidth="1"/>
    <col min="9" max="9" width="13.5703125" style="373" bestFit="1" customWidth="1"/>
    <col min="10" max="11" width="16.5703125" style="373" bestFit="1" customWidth="1"/>
    <col min="12" max="16384" width="9.140625" style="373"/>
  </cols>
  <sheetData>
    <row r="1" spans="1:11" s="4" customFormat="1" ht="18.75" x14ac:dyDescent="0.3">
      <c r="A1" s="1" t="s">
        <v>20</v>
      </c>
      <c r="B1" s="1"/>
      <c r="C1" s="1"/>
      <c r="D1" s="1"/>
      <c r="E1" s="1"/>
      <c r="F1" s="1"/>
      <c r="G1" s="1"/>
    </row>
    <row r="2" spans="1:11" s="4" customFormat="1" ht="15.75" x14ac:dyDescent="0.25">
      <c r="A2" s="5" t="s">
        <v>342</v>
      </c>
      <c r="B2" s="5"/>
      <c r="C2" s="5"/>
      <c r="D2" s="5"/>
      <c r="E2" s="5"/>
      <c r="F2" s="5"/>
      <c r="G2" s="5"/>
    </row>
    <row r="3" spans="1:11" s="4" customFormat="1" ht="15" x14ac:dyDescent="0.25">
      <c r="A3" s="486">
        <v>43677</v>
      </c>
      <c r="B3" s="487"/>
      <c r="C3" s="487"/>
      <c r="D3" s="487"/>
      <c r="E3" s="487"/>
      <c r="F3" s="487"/>
      <c r="G3" s="487"/>
      <c r="H3" s="9"/>
      <c r="I3" s="9"/>
      <c r="J3" s="9"/>
      <c r="K3" s="9"/>
    </row>
    <row r="4" spans="1:11" s="489" customFormat="1" x14ac:dyDescent="0.2">
      <c r="A4" s="10" t="s">
        <v>1</v>
      </c>
      <c r="B4" s="10"/>
      <c r="C4" s="10"/>
      <c r="D4" s="10"/>
      <c r="E4" s="10"/>
      <c r="F4" s="10"/>
      <c r="G4" s="10"/>
      <c r="H4" s="510"/>
      <c r="I4" s="510"/>
      <c r="J4" s="510"/>
      <c r="K4" s="510"/>
    </row>
    <row r="5" spans="1:11" s="489" customFormat="1" x14ac:dyDescent="0.2">
      <c r="A5" s="488" t="s">
        <v>2</v>
      </c>
      <c r="B5" s="488"/>
      <c r="C5" s="488"/>
      <c r="D5" s="488"/>
      <c r="E5" s="488"/>
      <c r="F5" s="488"/>
      <c r="G5" s="488"/>
      <c r="H5" s="511"/>
      <c r="I5" s="511"/>
      <c r="J5" s="511"/>
      <c r="K5" s="511"/>
    </row>
    <row r="6" spans="1:11" s="4" customFormat="1" ht="13.5" thickBot="1" x14ac:dyDescent="0.25">
      <c r="A6" s="578"/>
      <c r="B6" s="578"/>
      <c r="C6" s="578"/>
      <c r="D6" s="578"/>
      <c r="E6" s="578"/>
      <c r="F6" s="578"/>
      <c r="G6" s="578"/>
      <c r="H6" s="9"/>
      <c r="I6" s="9"/>
      <c r="J6" s="9"/>
      <c r="K6" s="9"/>
    </row>
    <row r="7" spans="1:11" x14ac:dyDescent="0.2">
      <c r="J7" s="526" t="s">
        <v>358</v>
      </c>
      <c r="K7" s="527" t="s">
        <v>359</v>
      </c>
    </row>
    <row r="8" spans="1:11" s="18" customFormat="1" ht="12.75" x14ac:dyDescent="0.2">
      <c r="A8" s="490"/>
      <c r="B8" s="490"/>
      <c r="F8" s="491" t="s">
        <v>6</v>
      </c>
      <c r="G8" s="492">
        <v>180932277.23701313</v>
      </c>
      <c r="H8" s="35"/>
      <c r="I8" s="35"/>
      <c r="J8" s="528">
        <v>180932280.61000001</v>
      </c>
      <c r="K8" s="529">
        <f>J8-G8</f>
        <v>3.3729868829250336</v>
      </c>
    </row>
    <row r="9" spans="1:11" s="18" customFormat="1" ht="12.75" x14ac:dyDescent="0.2">
      <c r="G9" s="3"/>
      <c r="H9" s="490"/>
      <c r="I9" s="530">
        <f>G8-I8</f>
        <v>180932277.23701313</v>
      </c>
      <c r="J9" s="524"/>
      <c r="K9" s="525"/>
    </row>
    <row r="10" spans="1:11" s="18" customFormat="1" ht="12.75" x14ac:dyDescent="0.2">
      <c r="B10" s="493"/>
      <c r="C10" s="494"/>
      <c r="D10" s="495"/>
      <c r="E10" s="496" t="s">
        <v>343</v>
      </c>
      <c r="F10" s="490"/>
      <c r="G10" s="497"/>
    </row>
    <row r="11" spans="1:11" s="18" customFormat="1" ht="12.75" x14ac:dyDescent="0.2">
      <c r="B11" s="498">
        <v>0</v>
      </c>
      <c r="C11" s="499" t="s">
        <v>344</v>
      </c>
      <c r="D11" s="498">
        <v>25000000</v>
      </c>
      <c r="E11" s="500">
        <f>0.17%</f>
        <v>1.7000000000000001E-3</v>
      </c>
      <c r="F11" s="501">
        <f>IF(G8&gt;D11,D11,G8)</f>
        <v>25000000</v>
      </c>
      <c r="G11" s="3">
        <f>IF(F11=0,0,(F11*E11)/12)</f>
        <v>3541.6666666666665</v>
      </c>
      <c r="I11" s="531">
        <f>E11/12</f>
        <v>1.4166666666666668E-4</v>
      </c>
    </row>
    <row r="12" spans="1:11" s="18" customFormat="1" ht="12.75" x14ac:dyDescent="0.2">
      <c r="B12" s="502">
        <f>D11</f>
        <v>25000000</v>
      </c>
      <c r="C12" s="499" t="s">
        <v>344</v>
      </c>
      <c r="D12" s="498">
        <v>50000000</v>
      </c>
      <c r="E12" s="500">
        <f>0.14%</f>
        <v>1.4000000000000002E-3</v>
      </c>
      <c r="F12" s="501">
        <f>IF($G$8&gt;D12,D12-D11,$G$8-F11)</f>
        <v>25000000</v>
      </c>
      <c r="G12" s="3">
        <f>IF(F12=0,0,(F12*E12)/12)</f>
        <v>2916.6666666666674</v>
      </c>
      <c r="I12" s="531">
        <f>E12/12</f>
        <v>1.1666666666666668E-4</v>
      </c>
    </row>
    <row r="13" spans="1:11" s="18" customFormat="1" ht="12.75" x14ac:dyDescent="0.2">
      <c r="B13" s="502">
        <f>D12</f>
        <v>50000000</v>
      </c>
      <c r="C13" s="499" t="s">
        <v>344</v>
      </c>
      <c r="D13" s="498">
        <v>100000000</v>
      </c>
      <c r="E13" s="500">
        <f>0.12%</f>
        <v>1.1999999999999999E-3</v>
      </c>
      <c r="F13" s="501">
        <f>IF($G$8&gt;D13,D13-D12,$G$8-F12-F11)</f>
        <v>50000000</v>
      </c>
      <c r="G13" s="3">
        <f>IF(F13=0,0,(F13*E13)/12)</f>
        <v>4999.9999999999991</v>
      </c>
      <c r="I13" s="531">
        <f>E13/12</f>
        <v>9.9999999999999991E-5</v>
      </c>
    </row>
    <row r="14" spans="1:11" s="18" customFormat="1" ht="12.75" x14ac:dyDescent="0.2">
      <c r="B14" s="502">
        <f>D13</f>
        <v>100000000</v>
      </c>
      <c r="C14" s="503" t="s">
        <v>344</v>
      </c>
      <c r="D14" s="504" t="s">
        <v>345</v>
      </c>
      <c r="E14" s="500">
        <f>0.08%</f>
        <v>8.0000000000000004E-4</v>
      </c>
      <c r="F14" s="501">
        <f>G8-F13-F12-F11</f>
        <v>80932277.237013131</v>
      </c>
      <c r="G14" s="3">
        <f>IF(F14=0,0,(F14*E14)/12)</f>
        <v>5395.4851491342088</v>
      </c>
      <c r="I14" s="531">
        <f>E14/12</f>
        <v>6.666666666666667E-5</v>
      </c>
    </row>
    <row r="15" spans="1:11" s="18" customFormat="1" ht="12.75" x14ac:dyDescent="0.2">
      <c r="G15" s="3"/>
    </row>
    <row r="16" spans="1:11" s="18" customFormat="1" ht="12.75" x14ac:dyDescent="0.2">
      <c r="A16" s="18" t="s">
        <v>346</v>
      </c>
      <c r="G16" s="505">
        <v>3000</v>
      </c>
    </row>
    <row r="17" spans="1:7" s="18" customFormat="1" ht="12.75" x14ac:dyDescent="0.2">
      <c r="A17" s="506"/>
      <c r="G17" s="3"/>
    </row>
    <row r="18" spans="1:7" s="18" customFormat="1" ht="19.5" thickBot="1" x14ac:dyDescent="0.35">
      <c r="A18" s="507" t="s">
        <v>347</v>
      </c>
      <c r="C18" s="508"/>
      <c r="D18" s="508"/>
      <c r="E18" s="508"/>
      <c r="F18" s="508"/>
      <c r="G18" s="43">
        <v>3000</v>
      </c>
    </row>
    <row r="19" spans="1:7" s="18" customFormat="1" ht="19.5" thickBot="1" x14ac:dyDescent="0.35">
      <c r="A19" s="507"/>
      <c r="C19" s="508"/>
      <c r="D19" s="508"/>
      <c r="E19" s="508"/>
      <c r="F19" s="508"/>
      <c r="G19" s="43"/>
    </row>
    <row r="20" spans="1:7" s="18" customFormat="1" ht="13.5" thickBot="1" x14ac:dyDescent="0.25">
      <c r="A20" s="509" t="s">
        <v>348</v>
      </c>
      <c r="B20" s="509"/>
      <c r="G20" s="36">
        <f>SUM(G11:G15)</f>
        <v>16853.818482467541</v>
      </c>
    </row>
  </sheetData>
  <mergeCells count="1">
    <mergeCell ref="A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tabColor rgb="FFFFFF00"/>
    <pageSetUpPr fitToPage="1"/>
  </sheetPr>
  <dimension ref="A1:G123"/>
  <sheetViews>
    <sheetView zoomScaleNormal="100" zoomScaleSheetLayoutView="100" workbookViewId="0">
      <selection activeCell="E41" sqref="E41"/>
    </sheetView>
  </sheetViews>
  <sheetFormatPr defaultColWidth="9.140625" defaultRowHeight="12.75" x14ac:dyDescent="0.2"/>
  <cols>
    <col min="1" max="1" width="29.5703125" style="18" customWidth="1"/>
    <col min="2" max="2" width="21.140625" style="18" customWidth="1"/>
    <col min="3" max="3" width="20.5703125" style="18" bestFit="1" customWidth="1"/>
    <col min="4" max="4" width="22.140625" style="18" customWidth="1"/>
    <col min="5" max="5" width="11" style="3" bestFit="1" customWidth="1"/>
    <col min="6" max="6" width="14.140625" style="18" bestFit="1" customWidth="1"/>
    <col min="7" max="7" width="16.5703125" style="18" bestFit="1" customWidth="1"/>
    <col min="8" max="16384" width="9.140625" style="18"/>
  </cols>
  <sheetData>
    <row r="1" spans="1:7" s="4" customFormat="1" ht="18.75" x14ac:dyDescent="0.3">
      <c r="A1" s="1" t="s">
        <v>20</v>
      </c>
      <c r="B1" s="2"/>
      <c r="C1" s="2"/>
      <c r="D1" s="2"/>
      <c r="E1" s="3"/>
    </row>
    <row r="2" spans="1:7" s="4" customFormat="1" ht="15.75" x14ac:dyDescent="0.25">
      <c r="A2" s="5" t="s">
        <v>0</v>
      </c>
      <c r="B2" s="2"/>
      <c r="C2" s="2"/>
      <c r="D2" s="2"/>
      <c r="E2" s="3"/>
    </row>
    <row r="3" spans="1:7" s="4" customFormat="1" ht="15.75" x14ac:dyDescent="0.25">
      <c r="A3" s="6">
        <v>43677</v>
      </c>
      <c r="B3" s="7"/>
      <c r="C3" s="2"/>
      <c r="D3" s="2"/>
      <c r="E3" s="8"/>
      <c r="F3" s="9"/>
      <c r="G3" s="9"/>
    </row>
    <row r="4" spans="1:7" s="4" customFormat="1" x14ac:dyDescent="0.2">
      <c r="A4" s="10" t="s">
        <v>1</v>
      </c>
      <c r="B4" s="11"/>
      <c r="C4" s="11"/>
      <c r="D4" s="11"/>
      <c r="E4" s="12"/>
      <c r="F4" s="13"/>
      <c r="G4" s="13"/>
    </row>
    <row r="5" spans="1:7" s="4" customFormat="1" x14ac:dyDescent="0.2">
      <c r="A5" s="14" t="s">
        <v>2</v>
      </c>
      <c r="B5" s="15"/>
      <c r="C5" s="15"/>
      <c r="D5" s="15"/>
      <c r="E5" s="16"/>
      <c r="F5" s="17"/>
      <c r="G5" s="17"/>
    </row>
    <row r="6" spans="1:7" s="9" customFormat="1" ht="6" customHeight="1" thickBot="1" x14ac:dyDescent="0.25">
      <c r="A6" s="557"/>
      <c r="B6" s="557"/>
      <c r="C6" s="557"/>
      <c r="D6" s="557"/>
      <c r="E6" s="8"/>
    </row>
    <row r="8" spans="1:7" x14ac:dyDescent="0.2">
      <c r="A8" s="18" t="s">
        <v>413</v>
      </c>
    </row>
    <row r="9" spans="1:7" x14ac:dyDescent="0.2">
      <c r="A9" s="19"/>
      <c r="B9" s="19"/>
      <c r="F9" s="520" t="s">
        <v>358</v>
      </c>
      <c r="G9" s="521" t="s">
        <v>359</v>
      </c>
    </row>
    <row r="10" spans="1:7" x14ac:dyDescent="0.2">
      <c r="C10" s="20" t="s">
        <v>3</v>
      </c>
      <c r="D10" s="21">
        <v>180915423.41853067</v>
      </c>
      <c r="F10" s="522">
        <v>180915426.78</v>
      </c>
      <c r="G10" s="523">
        <v>-3.3614693284034729</v>
      </c>
    </row>
    <row r="11" spans="1:7" x14ac:dyDescent="0.2">
      <c r="C11" s="20" t="s">
        <v>4</v>
      </c>
      <c r="D11" s="22">
        <v>-38925744.339999996</v>
      </c>
      <c r="F11" s="524"/>
      <c r="G11" s="525"/>
    </row>
    <row r="12" spans="1:7" x14ac:dyDescent="0.2">
      <c r="C12" s="20" t="s">
        <v>5</v>
      </c>
      <c r="D12" s="22">
        <v>17526463.299999997</v>
      </c>
      <c r="F12" s="23"/>
      <c r="G12" s="23"/>
    </row>
    <row r="13" spans="1:7" x14ac:dyDescent="0.2">
      <c r="C13" s="20" t="s">
        <v>6</v>
      </c>
      <c r="D13" s="24">
        <v>124463215.77853067</v>
      </c>
    </row>
    <row r="14" spans="1:7" x14ac:dyDescent="0.2">
      <c r="D14" s="4"/>
    </row>
    <row r="15" spans="1:7" x14ac:dyDescent="0.2">
      <c r="C15" s="25" t="s">
        <v>7</v>
      </c>
      <c r="D15" s="26" t="s">
        <v>8</v>
      </c>
    </row>
    <row r="16" spans="1:7" x14ac:dyDescent="0.2">
      <c r="B16" s="27" t="s">
        <v>9</v>
      </c>
      <c r="C16" s="28">
        <v>0.02</v>
      </c>
      <c r="D16" s="4"/>
    </row>
    <row r="17" spans="1:7" x14ac:dyDescent="0.2">
      <c r="B17" s="27" t="s">
        <v>10</v>
      </c>
      <c r="C17" s="29">
        <v>5.4644808743169399E-5</v>
      </c>
      <c r="D17" s="30">
        <v>210839.32727510663</v>
      </c>
    </row>
    <row r="18" spans="1:7" x14ac:dyDescent="0.2">
      <c r="B18" s="31"/>
      <c r="C18" s="32"/>
      <c r="D18" s="30"/>
    </row>
    <row r="19" spans="1:7" x14ac:dyDescent="0.2">
      <c r="C19" s="25" t="s">
        <v>11</v>
      </c>
      <c r="D19" s="26" t="s">
        <v>8</v>
      </c>
    </row>
    <row r="20" spans="1:7" x14ac:dyDescent="0.2">
      <c r="B20" s="27" t="s">
        <v>9</v>
      </c>
      <c r="C20" s="28">
        <v>1.4999999999999999E-2</v>
      </c>
      <c r="D20" s="4"/>
    </row>
    <row r="21" spans="1:7" x14ac:dyDescent="0.2">
      <c r="B21" s="27" t="s">
        <v>10</v>
      </c>
      <c r="C21" s="29">
        <v>4.0983606557377049E-5</v>
      </c>
      <c r="D21" s="30">
        <v>22267.22796311475</v>
      </c>
    </row>
    <row r="22" spans="1:7" x14ac:dyDescent="0.2">
      <c r="B22" s="31"/>
      <c r="C22" s="32"/>
      <c r="D22" s="30"/>
    </row>
    <row r="23" spans="1:7" x14ac:dyDescent="0.2">
      <c r="A23" s="33"/>
      <c r="C23" s="34"/>
      <c r="D23" s="30"/>
      <c r="F23" s="35"/>
    </row>
    <row r="24" spans="1:7" ht="13.5" thickBot="1" x14ac:dyDescent="0.25">
      <c r="A24" s="33"/>
      <c r="C24" s="20" t="s">
        <v>12</v>
      </c>
      <c r="D24" s="36">
        <v>233106.55523822136</v>
      </c>
      <c r="F24" s="35"/>
    </row>
    <row r="25" spans="1:7" x14ac:dyDescent="0.2">
      <c r="D25" s="4"/>
      <c r="G25" s="35"/>
    </row>
    <row r="26" spans="1:7" x14ac:dyDescent="0.2">
      <c r="A26" s="37" t="s">
        <v>13</v>
      </c>
      <c r="D26" s="4"/>
      <c r="G26" s="35"/>
    </row>
    <row r="27" spans="1:7" x14ac:dyDescent="0.2">
      <c r="A27" s="38" t="s">
        <v>14</v>
      </c>
      <c r="B27" s="38" t="s">
        <v>15</v>
      </c>
      <c r="C27" s="38" t="s">
        <v>16</v>
      </c>
      <c r="D27" s="39" t="s">
        <v>8</v>
      </c>
      <c r="E27" s="18"/>
    </row>
    <row r="28" spans="1:7" x14ac:dyDescent="0.2">
      <c r="A28" s="18" t="s">
        <v>149</v>
      </c>
      <c r="B28" s="40">
        <v>0</v>
      </c>
      <c r="C28" s="41">
        <v>38925744.339999996</v>
      </c>
      <c r="D28" s="30">
        <v>0</v>
      </c>
      <c r="E28" s="18"/>
    </row>
    <row r="29" spans="1:7" x14ac:dyDescent="0.2">
      <c r="A29" s="18" t="s">
        <v>377</v>
      </c>
      <c r="B29" s="40">
        <v>0</v>
      </c>
      <c r="C29" s="41">
        <v>0</v>
      </c>
      <c r="D29" s="30">
        <v>0</v>
      </c>
      <c r="E29" s="18"/>
    </row>
    <row r="30" spans="1:7" x14ac:dyDescent="0.2">
      <c r="A30" s="18" t="s">
        <v>240</v>
      </c>
      <c r="B30" s="40">
        <v>0.02</v>
      </c>
      <c r="C30" s="41">
        <v>101575484.50999998</v>
      </c>
      <c r="D30" s="30">
        <v>172067.76064535516</v>
      </c>
      <c r="E30" s="18"/>
    </row>
    <row r="31" spans="1:7" x14ac:dyDescent="0.2">
      <c r="A31" s="18" t="s">
        <v>243</v>
      </c>
      <c r="B31" s="40">
        <v>0.02</v>
      </c>
      <c r="C31" s="41">
        <v>0</v>
      </c>
      <c r="D31" s="30">
        <v>0</v>
      </c>
      <c r="E31" s="18"/>
    </row>
    <row r="32" spans="1:7" x14ac:dyDescent="0.2">
      <c r="A32" s="18" t="s">
        <v>244</v>
      </c>
      <c r="B32" s="40">
        <v>0.02</v>
      </c>
      <c r="C32" s="41">
        <v>3311296.4</v>
      </c>
      <c r="D32" s="30">
        <v>5609.2999125683054</v>
      </c>
      <c r="E32" s="18"/>
    </row>
    <row r="33" spans="1:5" ht="13.5" customHeight="1" x14ac:dyDescent="0.2">
      <c r="A33" s="18" t="s">
        <v>246</v>
      </c>
      <c r="B33" s="40">
        <v>0.02</v>
      </c>
      <c r="C33" s="41">
        <v>4395034.28</v>
      </c>
      <c r="D33" s="30">
        <v>7445.1400371584714</v>
      </c>
      <c r="E33" s="18"/>
    </row>
    <row r="34" spans="1:5" ht="13.5" customHeight="1" x14ac:dyDescent="0.2">
      <c r="A34" s="18" t="s">
        <v>247</v>
      </c>
      <c r="B34" s="40">
        <v>0.02</v>
      </c>
      <c r="C34" s="41">
        <v>3409555.1700000004</v>
      </c>
      <c r="D34" s="30">
        <v>5775.7491950819685</v>
      </c>
      <c r="E34" s="18"/>
    </row>
    <row r="35" spans="1:5" x14ac:dyDescent="0.2">
      <c r="A35" s="18" t="s">
        <v>248</v>
      </c>
      <c r="B35" s="40">
        <v>0.02</v>
      </c>
      <c r="C35" s="41">
        <v>0</v>
      </c>
      <c r="D35" s="30">
        <v>0</v>
      </c>
      <c r="E35" s="18"/>
    </row>
    <row r="36" spans="1:5" x14ac:dyDescent="0.2">
      <c r="A36" s="18" t="s">
        <v>378</v>
      </c>
      <c r="B36" s="40">
        <v>0.02</v>
      </c>
      <c r="C36" s="41">
        <v>0</v>
      </c>
      <c r="D36" s="30">
        <v>0</v>
      </c>
      <c r="E36" s="18"/>
    </row>
    <row r="37" spans="1:5" x14ac:dyDescent="0.2">
      <c r="A37" s="18" t="s">
        <v>250</v>
      </c>
      <c r="B37" s="40">
        <v>0.02</v>
      </c>
      <c r="C37" s="41">
        <v>0</v>
      </c>
      <c r="D37" s="30">
        <v>0</v>
      </c>
      <c r="E37" s="18"/>
    </row>
    <row r="38" spans="1:5" x14ac:dyDescent="0.2">
      <c r="A38" s="18" t="s">
        <v>254</v>
      </c>
      <c r="B38" s="40">
        <v>0.02</v>
      </c>
      <c r="C38" s="41">
        <v>0</v>
      </c>
      <c r="D38" s="30">
        <v>0</v>
      </c>
      <c r="E38" s="18"/>
    </row>
    <row r="39" spans="1:5" x14ac:dyDescent="0.2">
      <c r="A39" s="18" t="s">
        <v>257</v>
      </c>
      <c r="B39" s="40">
        <v>0.02</v>
      </c>
      <c r="C39" s="41">
        <v>8583021.1099999994</v>
      </c>
      <c r="D39" s="30">
        <v>14539.543956830601</v>
      </c>
      <c r="E39" s="18"/>
    </row>
    <row r="40" spans="1:5" x14ac:dyDescent="0.2">
      <c r="A40" s="18" t="s">
        <v>260</v>
      </c>
      <c r="B40" s="40">
        <v>0.02</v>
      </c>
      <c r="C40" s="41">
        <v>0</v>
      </c>
      <c r="D40" s="30">
        <v>0</v>
      </c>
      <c r="E40" s="18"/>
    </row>
    <row r="41" spans="1:5" x14ac:dyDescent="0.2">
      <c r="A41" s="18" t="s">
        <v>262</v>
      </c>
      <c r="B41" s="40">
        <v>0.02</v>
      </c>
      <c r="C41" s="41">
        <v>0</v>
      </c>
      <c r="D41" s="30">
        <v>0</v>
      </c>
      <c r="E41" s="18"/>
    </row>
    <row r="42" spans="1:5" x14ac:dyDescent="0.2">
      <c r="A42" s="18" t="s">
        <v>263</v>
      </c>
      <c r="B42" s="40">
        <v>0.02</v>
      </c>
      <c r="C42" s="41">
        <v>0</v>
      </c>
      <c r="D42" s="30">
        <v>0</v>
      </c>
      <c r="E42" s="18"/>
    </row>
    <row r="43" spans="1:5" x14ac:dyDescent="0.2">
      <c r="A43" s="18" t="s">
        <v>264</v>
      </c>
      <c r="B43" s="40">
        <v>0.02</v>
      </c>
      <c r="C43" s="41">
        <v>0</v>
      </c>
      <c r="D43" s="30">
        <v>0</v>
      </c>
      <c r="E43" s="18"/>
    </row>
    <row r="44" spans="1:5" x14ac:dyDescent="0.2">
      <c r="A44" s="18" t="s">
        <v>265</v>
      </c>
      <c r="B44" s="40">
        <v>0.02</v>
      </c>
      <c r="C44" s="41">
        <v>0</v>
      </c>
      <c r="D44" s="30">
        <v>0</v>
      </c>
      <c r="E44" s="18"/>
    </row>
    <row r="45" spans="1:5" x14ac:dyDescent="0.2">
      <c r="A45" s="18" t="s">
        <v>266</v>
      </c>
      <c r="B45" s="40">
        <v>0.02</v>
      </c>
      <c r="C45" s="41">
        <v>0</v>
      </c>
      <c r="D45" s="30">
        <v>0</v>
      </c>
      <c r="E45" s="18"/>
    </row>
    <row r="46" spans="1:5" x14ac:dyDescent="0.2">
      <c r="A46" s="18" t="s">
        <v>267</v>
      </c>
      <c r="B46" s="40">
        <v>0.02</v>
      </c>
      <c r="C46" s="41">
        <v>0</v>
      </c>
      <c r="D46" s="30">
        <v>0</v>
      </c>
      <c r="E46" s="18"/>
    </row>
    <row r="47" spans="1:5" x14ac:dyDescent="0.2">
      <c r="A47" s="18" t="s">
        <v>269</v>
      </c>
      <c r="B47" s="40">
        <v>0.02</v>
      </c>
      <c r="C47" s="41">
        <v>0</v>
      </c>
      <c r="D47" s="30">
        <v>0</v>
      </c>
      <c r="E47" s="18"/>
    </row>
    <row r="48" spans="1:5" ht="11.25" customHeight="1" x14ac:dyDescent="0.2">
      <c r="A48" s="18" t="s">
        <v>271</v>
      </c>
      <c r="B48" s="40">
        <v>0.02</v>
      </c>
      <c r="C48" s="41">
        <v>0</v>
      </c>
      <c r="D48" s="30">
        <v>0</v>
      </c>
      <c r="E48" s="18"/>
    </row>
    <row r="49" spans="1:7" x14ac:dyDescent="0.2">
      <c r="A49" s="18" t="s">
        <v>412</v>
      </c>
      <c r="B49" s="40">
        <v>0.02</v>
      </c>
      <c r="C49" s="41">
        <v>3177633.63</v>
      </c>
      <c r="D49" s="30">
        <v>5382.8766409836062</v>
      </c>
      <c r="E49" s="18"/>
    </row>
    <row r="50" spans="1:7" ht="11.25" customHeight="1" x14ac:dyDescent="0.2">
      <c r="A50" s="18" t="s">
        <v>384</v>
      </c>
      <c r="B50" s="40">
        <v>0.02</v>
      </c>
      <c r="C50" s="41">
        <v>11189.989999999998</v>
      </c>
      <c r="D50" s="30">
        <v>18.955720765027319</v>
      </c>
      <c r="E50" s="18"/>
    </row>
    <row r="51" spans="1:7" ht="11.25" customHeight="1" x14ac:dyDescent="0.2">
      <c r="A51" s="18" t="s">
        <v>404</v>
      </c>
      <c r="B51" s="40">
        <v>0.02</v>
      </c>
      <c r="C51" s="41">
        <v>0</v>
      </c>
      <c r="D51" s="30">
        <v>0</v>
      </c>
      <c r="E51" s="18"/>
      <c r="F51" s="35"/>
    </row>
    <row r="52" spans="1:7" ht="11.25" customHeight="1" x14ac:dyDescent="0.2">
      <c r="A52" s="18" t="s">
        <v>371</v>
      </c>
      <c r="B52" s="40">
        <v>1.4999999999999999E-2</v>
      </c>
      <c r="C52" s="41">
        <v>0</v>
      </c>
      <c r="D52" s="30">
        <v>0</v>
      </c>
      <c r="E52" s="18"/>
    </row>
    <row r="53" spans="1:7" ht="11.25" customHeight="1" x14ac:dyDescent="0.2">
      <c r="A53" s="18" t="s">
        <v>379</v>
      </c>
      <c r="B53" s="40">
        <v>1.4999999999999999E-2</v>
      </c>
      <c r="C53" s="41">
        <v>0</v>
      </c>
      <c r="D53" s="30">
        <v>0</v>
      </c>
      <c r="E53" s="18"/>
    </row>
    <row r="54" spans="1:7" ht="11.25" customHeight="1" x14ac:dyDescent="0.2">
      <c r="A54" s="18" t="s">
        <v>372</v>
      </c>
      <c r="B54" s="40">
        <v>1.4999999999999999E-2</v>
      </c>
      <c r="C54" s="41">
        <v>0</v>
      </c>
      <c r="D54" s="30">
        <v>0</v>
      </c>
      <c r="E54" s="18"/>
    </row>
    <row r="55" spans="1:7" ht="11.25" customHeight="1" x14ac:dyDescent="0.2">
      <c r="A55" s="18" t="s">
        <v>373</v>
      </c>
      <c r="B55" s="40">
        <v>1.4999999999999999E-2</v>
      </c>
      <c r="C55" s="41">
        <v>0</v>
      </c>
      <c r="D55" s="30">
        <v>0</v>
      </c>
      <c r="E55" s="18"/>
    </row>
    <row r="56" spans="1:7" ht="11.25" customHeight="1" x14ac:dyDescent="0.2">
      <c r="A56" s="18" t="s">
        <v>374</v>
      </c>
      <c r="B56" s="40">
        <v>1.4999999999999999E-2</v>
      </c>
      <c r="C56" s="41">
        <v>0</v>
      </c>
      <c r="D56" s="30">
        <v>0</v>
      </c>
      <c r="E56" s="18"/>
    </row>
    <row r="57" spans="1:7" ht="11.25" customHeight="1" x14ac:dyDescent="0.2">
      <c r="A57" s="18" t="s">
        <v>375</v>
      </c>
      <c r="B57" s="40">
        <v>1.4999999999999999E-2</v>
      </c>
      <c r="C57" s="41">
        <v>17526463.299999997</v>
      </c>
      <c r="D57" s="30">
        <v>22267.227963114747</v>
      </c>
      <c r="E57" s="18"/>
    </row>
    <row r="58" spans="1:7" ht="11.25" customHeight="1" x14ac:dyDescent="0.2">
      <c r="A58" s="18" t="s">
        <v>383</v>
      </c>
      <c r="B58" s="40">
        <v>1.4999999999999999E-2</v>
      </c>
      <c r="C58" s="41">
        <v>0</v>
      </c>
      <c r="D58" s="30">
        <v>0</v>
      </c>
      <c r="E58" s="18"/>
    </row>
    <row r="59" spans="1:7" ht="13.7" customHeight="1" x14ac:dyDescent="0.2">
      <c r="B59" s="40"/>
      <c r="C59" s="41"/>
      <c r="D59" s="30"/>
      <c r="E59" s="18"/>
    </row>
    <row r="60" spans="1:7" x14ac:dyDescent="0.2">
      <c r="B60" s="40"/>
      <c r="C60" s="41"/>
      <c r="D60" s="30"/>
      <c r="E60" s="18"/>
    </row>
    <row r="61" spans="1:7" ht="13.5" thickBot="1" x14ac:dyDescent="0.25">
      <c r="B61" s="40"/>
      <c r="C61" s="42">
        <v>180915422.72999996</v>
      </c>
      <c r="D61" s="43">
        <v>233106.55407185786</v>
      </c>
    </row>
    <row r="62" spans="1:7" x14ac:dyDescent="0.2">
      <c r="D62" s="4"/>
      <c r="G62" s="35"/>
    </row>
    <row r="63" spans="1:7" x14ac:dyDescent="0.2">
      <c r="A63" s="44" t="s">
        <v>17</v>
      </c>
      <c r="B63" s="45"/>
      <c r="C63" s="45"/>
      <c r="D63" s="46"/>
    </row>
    <row r="64" spans="1:7" x14ac:dyDescent="0.2">
      <c r="A64" s="47" t="s">
        <v>18</v>
      </c>
      <c r="B64" s="45"/>
      <c r="C64" s="45"/>
      <c r="D64" s="46"/>
      <c r="F64" s="35"/>
    </row>
    <row r="65" spans="1:7" x14ac:dyDescent="0.2">
      <c r="A65" s="47" t="s">
        <v>19</v>
      </c>
      <c r="B65" s="45"/>
      <c r="C65" s="45"/>
      <c r="D65" s="46"/>
    </row>
    <row r="68" spans="1:7" x14ac:dyDescent="0.2">
      <c r="G68" s="35"/>
    </row>
    <row r="123" spans="3:7" x14ac:dyDescent="0.2">
      <c r="C123" s="18">
        <f>SUM(C10:C121)/2</f>
        <v>180915422.74754778</v>
      </c>
      <c r="D123" s="18">
        <f>SUM(D10:D121)/2</f>
        <v>142455892.18784073</v>
      </c>
      <c r="G123" s="18">
        <f>SUM(G10:G121)/2</f>
        <v>-1.6807346642017365</v>
      </c>
    </row>
  </sheetData>
  <printOptions horizontalCentered="1"/>
  <pageMargins left="0.74803149606299213" right="0.74803149606299213" top="0.98425196850393704" bottom="0.98425196850393704" header="0.51181102362204722" footer="0.51181102362204722"/>
  <pageSetup scale="67"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0">
    <tabColor rgb="FFFFFF00"/>
    <pageSetUpPr fitToPage="1"/>
  </sheetPr>
  <dimension ref="A1:AG289"/>
  <sheetViews>
    <sheetView zoomScale="70" zoomScaleNormal="70" zoomScaleSheetLayoutView="71" workbookViewId="0">
      <pane xSplit="2" ySplit="1" topLeftCell="P2" activePane="bottomRight" state="frozen"/>
      <selection activeCell="E41" sqref="E41"/>
      <selection pane="topRight" activeCell="E41" sqref="E41"/>
      <selection pane="bottomLeft" activeCell="E41" sqref="E41"/>
      <selection pane="bottomRight" activeCell="E41" sqref="E41"/>
    </sheetView>
  </sheetViews>
  <sheetFormatPr defaultColWidth="9.28515625" defaultRowHeight="12.75" x14ac:dyDescent="0.2"/>
  <cols>
    <col min="1" max="1" width="1.5703125" customWidth="1"/>
    <col min="2" max="2" width="37.5703125" customWidth="1"/>
    <col min="3" max="3" width="21.28515625" customWidth="1"/>
    <col min="4" max="4" width="21.5703125" customWidth="1"/>
    <col min="5" max="5" width="27.28515625" customWidth="1"/>
    <col min="6" max="6" width="24.28515625" customWidth="1"/>
    <col min="7" max="7" width="29.5703125" customWidth="1"/>
    <col min="8" max="8" width="28.140625" customWidth="1"/>
    <col min="9" max="9" width="29.7109375" customWidth="1"/>
    <col min="10" max="10" width="35" customWidth="1"/>
    <col min="11" max="11" width="23.5703125" customWidth="1"/>
    <col min="12" max="12" width="22.85546875" customWidth="1"/>
    <col min="13" max="13" width="24.28515625" customWidth="1"/>
    <col min="14" max="14" width="27.5703125" customWidth="1"/>
    <col min="15" max="15" width="19.85546875" customWidth="1"/>
    <col min="16" max="16" width="19.7109375" customWidth="1"/>
    <col min="17" max="17" width="24.28515625" customWidth="1"/>
    <col min="18" max="18" width="21.85546875" customWidth="1"/>
    <col min="19" max="19" width="23" customWidth="1"/>
    <col min="20" max="20" width="28.42578125" customWidth="1"/>
    <col min="21" max="21" width="26.28515625" customWidth="1"/>
    <col min="22" max="22" width="25.28515625" customWidth="1"/>
    <col min="23" max="23" width="19.42578125" customWidth="1"/>
    <col min="24" max="24" width="19.85546875" customWidth="1"/>
    <col min="25" max="25" width="26.28515625" customWidth="1"/>
    <col min="26" max="26" width="21" customWidth="1"/>
    <col min="27" max="27" width="16.28515625" customWidth="1"/>
    <col min="28" max="29" width="19.28515625" bestFit="1" customWidth="1"/>
    <col min="30" max="30" width="13" bestFit="1" customWidth="1"/>
    <col min="31" max="31" width="15.7109375" bestFit="1" customWidth="1"/>
    <col min="32" max="32" width="9.28515625" customWidth="1"/>
    <col min="33" max="33" width="17.7109375" bestFit="1" customWidth="1"/>
  </cols>
  <sheetData>
    <row r="1" spans="1:33" ht="36" customHeight="1" x14ac:dyDescent="0.35">
      <c r="A1" s="48" t="s">
        <v>20</v>
      </c>
      <c r="B1" s="48"/>
      <c r="C1" s="48"/>
      <c r="D1" s="588" t="s">
        <v>21</v>
      </c>
      <c r="E1" s="589"/>
      <c r="F1" s="589"/>
      <c r="G1" s="590"/>
      <c r="H1" s="49"/>
      <c r="I1" s="49"/>
      <c r="J1" s="50"/>
      <c r="K1" s="50"/>
      <c r="L1" s="50"/>
      <c r="M1" s="50"/>
      <c r="N1" s="50"/>
      <c r="O1" s="50"/>
      <c r="P1" s="50"/>
      <c r="Q1" s="50"/>
      <c r="R1" s="50"/>
      <c r="S1" s="50"/>
      <c r="T1" s="51"/>
      <c r="U1" s="50"/>
      <c r="V1" s="50"/>
      <c r="W1" s="50"/>
      <c r="X1" s="50"/>
      <c r="Y1" s="50"/>
      <c r="Z1" s="50"/>
      <c r="AA1" s="50"/>
      <c r="AB1" s="50"/>
      <c r="AC1" s="50"/>
      <c r="AD1" s="50"/>
      <c r="AE1" s="50"/>
      <c r="AF1" s="50"/>
      <c r="AG1" s="50"/>
    </row>
    <row r="2" spans="1:33" ht="36" x14ac:dyDescent="0.35">
      <c r="A2" s="52" t="s">
        <v>22</v>
      </c>
      <c r="B2" s="52"/>
      <c r="C2" s="52"/>
      <c r="D2" s="591"/>
      <c r="E2" s="592"/>
      <c r="F2" s="592"/>
      <c r="G2" s="593"/>
      <c r="H2" s="49"/>
      <c r="I2" s="49"/>
      <c r="J2" s="50"/>
      <c r="K2" s="50"/>
      <c r="L2" s="50"/>
      <c r="M2" s="50"/>
      <c r="N2" s="50"/>
      <c r="O2" s="50"/>
      <c r="P2" s="50"/>
      <c r="Q2" s="50"/>
      <c r="R2" s="50"/>
      <c r="S2" s="50"/>
      <c r="T2" s="51"/>
      <c r="U2" s="50"/>
      <c r="V2" s="50"/>
      <c r="W2" s="50"/>
      <c r="X2" s="50"/>
      <c r="Y2" s="50"/>
      <c r="Z2" s="50"/>
      <c r="AA2" s="50"/>
      <c r="AB2" s="50"/>
      <c r="AC2" s="50"/>
      <c r="AD2" s="50"/>
      <c r="AE2" s="50"/>
      <c r="AF2" s="50"/>
      <c r="AG2" s="50"/>
    </row>
    <row r="3" spans="1:33" ht="23.25" x14ac:dyDescent="0.35">
      <c r="A3" s="594">
        <v>43677</v>
      </c>
      <c r="B3" s="594"/>
      <c r="C3" s="594"/>
      <c r="D3" s="53"/>
      <c r="E3" s="53"/>
      <c r="F3" s="53"/>
      <c r="G3" s="53"/>
      <c r="H3" s="49"/>
      <c r="I3" s="49"/>
      <c r="J3" s="49"/>
      <c r="K3" s="50"/>
      <c r="L3" s="50"/>
      <c r="M3" s="50"/>
      <c r="N3" s="50"/>
      <c r="O3" s="50"/>
      <c r="P3" s="50"/>
      <c r="Q3" s="50"/>
      <c r="R3" s="50"/>
      <c r="S3" s="50"/>
      <c r="T3" s="50"/>
      <c r="U3" s="50"/>
      <c r="V3" s="50"/>
      <c r="W3" s="50"/>
      <c r="X3" s="50"/>
      <c r="Y3" s="50"/>
      <c r="Z3" s="50"/>
      <c r="AA3" s="50"/>
      <c r="AB3" s="50"/>
      <c r="AC3" s="50"/>
      <c r="AD3" s="50"/>
      <c r="AE3" s="50"/>
      <c r="AF3" s="50"/>
      <c r="AG3" s="50"/>
    </row>
    <row r="4" spans="1:33" x14ac:dyDescent="0.2">
      <c r="A4" s="49" t="s">
        <v>1</v>
      </c>
      <c r="B4" s="49"/>
      <c r="C4" s="49"/>
      <c r="D4" s="49"/>
      <c r="E4" s="49"/>
      <c r="F4" s="49"/>
      <c r="G4" s="49"/>
      <c r="H4" s="49"/>
      <c r="I4" s="49"/>
      <c r="J4" s="49"/>
      <c r="K4" s="49"/>
      <c r="L4" s="49"/>
      <c r="M4" s="49"/>
      <c r="N4" s="49"/>
      <c r="O4" s="49"/>
      <c r="P4" s="49"/>
      <c r="Q4" s="49"/>
      <c r="R4" s="49"/>
      <c r="S4" s="49"/>
      <c r="T4" s="49"/>
      <c r="U4" s="49"/>
      <c r="V4" s="49"/>
      <c r="W4" s="54"/>
      <c r="X4" s="55"/>
      <c r="Y4" s="55"/>
      <c r="Z4" s="55"/>
      <c r="AA4" s="55"/>
      <c r="AB4" s="55"/>
      <c r="AC4" s="55"/>
      <c r="AD4" s="55"/>
      <c r="AE4" s="55"/>
      <c r="AF4" s="55"/>
      <c r="AG4" s="55"/>
    </row>
    <row r="5" spans="1:33" x14ac:dyDescent="0.2">
      <c r="A5" s="56" t="s">
        <v>2</v>
      </c>
      <c r="B5" s="56"/>
      <c r="C5" s="56"/>
      <c r="D5" s="56"/>
      <c r="E5" s="56"/>
      <c r="F5" s="56"/>
      <c r="G5" s="56"/>
      <c r="H5" s="56"/>
      <c r="I5" s="56"/>
      <c r="J5" s="56"/>
      <c r="K5" s="56"/>
      <c r="L5" s="56"/>
      <c r="M5" s="56"/>
      <c r="N5" s="56"/>
      <c r="O5" s="56"/>
      <c r="P5" s="56"/>
      <c r="Q5" s="56"/>
      <c r="R5" s="56"/>
      <c r="S5" s="57"/>
      <c r="T5" s="57"/>
      <c r="U5" s="58"/>
      <c r="V5" s="58"/>
      <c r="W5" s="58"/>
      <c r="X5" s="58"/>
      <c r="Y5" s="58"/>
      <c r="Z5" s="58"/>
      <c r="AA5" s="58"/>
      <c r="AB5" s="58"/>
      <c r="AC5" s="55"/>
      <c r="AD5" s="55"/>
      <c r="AE5" s="55"/>
      <c r="AF5" s="55"/>
      <c r="AG5" s="55"/>
    </row>
    <row r="6" spans="1:33" x14ac:dyDescent="0.2">
      <c r="A6" s="59"/>
      <c r="B6" s="59">
        <v>1</v>
      </c>
      <c r="C6" s="59">
        <f>+B6+1</f>
        <v>2</v>
      </c>
      <c r="D6" s="59">
        <f t="shared" ref="D6:S6" si="0">+C6+1</f>
        <v>3</v>
      </c>
      <c r="E6" s="59">
        <f t="shared" si="0"/>
        <v>4</v>
      </c>
      <c r="F6" s="59">
        <f t="shared" si="0"/>
        <v>5</v>
      </c>
      <c r="G6" s="59">
        <f t="shared" si="0"/>
        <v>6</v>
      </c>
      <c r="H6" s="59">
        <f t="shared" si="0"/>
        <v>7</v>
      </c>
      <c r="I6" s="59">
        <f t="shared" si="0"/>
        <v>8</v>
      </c>
      <c r="J6" s="59">
        <f t="shared" si="0"/>
        <v>9</v>
      </c>
      <c r="K6" s="59">
        <f t="shared" si="0"/>
        <v>10</v>
      </c>
      <c r="L6" s="59">
        <f t="shared" si="0"/>
        <v>11</v>
      </c>
      <c r="M6" s="59">
        <f t="shared" si="0"/>
        <v>12</v>
      </c>
      <c r="N6" s="59">
        <f t="shared" si="0"/>
        <v>13</v>
      </c>
      <c r="O6" s="59">
        <f t="shared" si="0"/>
        <v>14</v>
      </c>
      <c r="P6" s="59">
        <f t="shared" si="0"/>
        <v>15</v>
      </c>
      <c r="Q6" s="59">
        <f t="shared" si="0"/>
        <v>16</v>
      </c>
      <c r="R6" s="59">
        <f t="shared" si="0"/>
        <v>17</v>
      </c>
      <c r="S6" s="59">
        <f t="shared" si="0"/>
        <v>18</v>
      </c>
      <c r="T6" s="59">
        <v>3</v>
      </c>
      <c r="U6" s="59">
        <f t="shared" ref="U6:AB6" si="1">+T6+1</f>
        <v>4</v>
      </c>
      <c r="V6" s="59">
        <f t="shared" si="1"/>
        <v>5</v>
      </c>
      <c r="W6" s="59">
        <f t="shared" si="1"/>
        <v>6</v>
      </c>
      <c r="X6" s="59">
        <f t="shared" si="1"/>
        <v>7</v>
      </c>
      <c r="Y6" s="59">
        <f t="shared" si="1"/>
        <v>8</v>
      </c>
      <c r="Z6" s="59">
        <f t="shared" si="1"/>
        <v>9</v>
      </c>
      <c r="AA6" s="59">
        <f t="shared" si="1"/>
        <v>10</v>
      </c>
      <c r="AB6" s="59">
        <f t="shared" si="1"/>
        <v>11</v>
      </c>
      <c r="AC6" s="59">
        <v>4</v>
      </c>
      <c r="AD6" s="59"/>
      <c r="AE6" s="59"/>
      <c r="AF6" s="59"/>
      <c r="AG6" s="59"/>
    </row>
    <row r="7" spans="1:33" ht="13.5" thickBot="1" x14ac:dyDescent="0.25">
      <c r="A7" s="60"/>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50"/>
      <c r="AE7" s="50"/>
      <c r="AF7" s="50"/>
      <c r="AG7" s="50"/>
    </row>
    <row r="8" spans="1:33" ht="63" x14ac:dyDescent="0.2">
      <c r="A8" s="62"/>
      <c r="B8" s="63" t="s">
        <v>23</v>
      </c>
      <c r="C8" s="63" t="s">
        <v>24</v>
      </c>
      <c r="D8" s="63" t="s">
        <v>25</v>
      </c>
      <c r="E8" s="63" t="s">
        <v>26</v>
      </c>
      <c r="F8" s="63" t="s">
        <v>27</v>
      </c>
      <c r="G8" s="63" t="s">
        <v>28</v>
      </c>
      <c r="H8" s="63" t="s">
        <v>29</v>
      </c>
      <c r="I8" s="63" t="s">
        <v>30</v>
      </c>
      <c r="J8" s="63" t="s">
        <v>31</v>
      </c>
      <c r="K8" s="63" t="s">
        <v>32</v>
      </c>
      <c r="L8" s="63" t="s">
        <v>33</v>
      </c>
      <c r="M8" s="63" t="s">
        <v>34</v>
      </c>
      <c r="N8" s="63" t="s">
        <v>35</v>
      </c>
      <c r="O8" s="63" t="s">
        <v>36</v>
      </c>
      <c r="P8" s="63" t="s">
        <v>37</v>
      </c>
      <c r="Q8" s="63" t="s">
        <v>38</v>
      </c>
      <c r="R8" s="63" t="s">
        <v>39</v>
      </c>
      <c r="S8" s="63" t="s">
        <v>40</v>
      </c>
      <c r="T8" s="63" t="s">
        <v>41</v>
      </c>
      <c r="U8" s="63" t="s">
        <v>42</v>
      </c>
      <c r="V8" s="63" t="s">
        <v>43</v>
      </c>
      <c r="W8" s="63" t="s">
        <v>44</v>
      </c>
      <c r="X8" s="63" t="s">
        <v>45</v>
      </c>
      <c r="Y8" s="63" t="s">
        <v>46</v>
      </c>
      <c r="Z8" s="64" t="s">
        <v>47</v>
      </c>
      <c r="AA8" s="65" t="str">
        <f>CONCATENATE("Should the Hurdle RESET @ the end of ",TEXT($A$3,"dd mmm yy"),"?")</f>
        <v>Should the Hurdle RESET @ the end of 31 Jul 19?</v>
      </c>
      <c r="AB8" s="65" t="str">
        <f>CONCATENATE("Should the HWM RESET @ the end of ",TEXT($A$3,"dd mmm yy"),"?")</f>
        <v>Should the HWM RESET @ the end of 31 Jul 19?</v>
      </c>
      <c r="AC8" s="65" t="str">
        <f>CONCATENATE("HWM to be carried Forward in  ",TEXT($A$3+1,"mmm yy")," valuation")</f>
        <v>HWM to be carried Forward in  Aug 19 valuation</v>
      </c>
      <c r="AD8" s="66"/>
      <c r="AE8" s="66"/>
      <c r="AF8" s="66"/>
      <c r="AG8" s="66"/>
    </row>
    <row r="9" spans="1:33" ht="15.75" x14ac:dyDescent="0.25">
      <c r="A9" s="67"/>
      <c r="B9" s="67"/>
      <c r="C9" s="67"/>
      <c r="D9" s="67"/>
      <c r="E9" s="67"/>
      <c r="F9" s="67"/>
      <c r="G9" s="67"/>
      <c r="H9" s="67"/>
      <c r="I9" s="67"/>
      <c r="J9" s="67"/>
      <c r="K9" s="67"/>
      <c r="L9" s="67"/>
      <c r="M9" s="68"/>
      <c r="N9" s="69"/>
      <c r="O9" s="70"/>
      <c r="P9" s="67"/>
      <c r="Q9" s="67"/>
      <c r="R9" s="67"/>
      <c r="S9" s="67"/>
      <c r="T9" s="67"/>
      <c r="U9" s="71"/>
      <c r="V9" s="67"/>
      <c r="W9" s="67"/>
      <c r="X9" s="67"/>
      <c r="Y9" s="67"/>
      <c r="Z9" s="72"/>
      <c r="AA9" s="73"/>
      <c r="AB9" s="67"/>
      <c r="AC9" s="67"/>
      <c r="AD9" s="67"/>
      <c r="AE9" s="67"/>
      <c r="AF9" s="67"/>
      <c r="AG9" s="67"/>
    </row>
    <row r="10" spans="1:33" ht="15.75" x14ac:dyDescent="0.25">
      <c r="A10" s="72"/>
      <c r="B10" s="74" t="s">
        <v>149</v>
      </c>
      <c r="C10" s="75">
        <v>43647</v>
      </c>
      <c r="D10" s="75">
        <v>43282</v>
      </c>
      <c r="E10" s="76">
        <v>0</v>
      </c>
      <c r="F10" s="77">
        <v>40150625.06823279</v>
      </c>
      <c r="G10" s="536">
        <v>0</v>
      </c>
      <c r="H10" s="536">
        <v>-315154.55173780111</v>
      </c>
      <c r="I10" s="78">
        <f t="shared" ref="I10:I37" si="2">SUM(F10:H10)</f>
        <v>39835470.516494989</v>
      </c>
      <c r="J10" s="79">
        <f>I10*E10</f>
        <v>0</v>
      </c>
      <c r="K10" s="79"/>
      <c r="L10" s="79">
        <f>I10+J10+K10</f>
        <v>39835470.516494989</v>
      </c>
      <c r="M10" s="79">
        <v>38925744.339999996</v>
      </c>
      <c r="N10" s="537">
        <v>255380.52</v>
      </c>
      <c r="O10" s="79">
        <f t="shared" ref="O10:O37" si="3">IF(N10&gt;0,M10-I10,0)</f>
        <v>-909726.17649499327</v>
      </c>
      <c r="P10" s="80">
        <v>0</v>
      </c>
      <c r="Q10" s="81">
        <f>IF(O10&gt;0,MIN(O10*P10,M10-L10),0)</f>
        <v>0</v>
      </c>
      <c r="R10" s="82">
        <v>0</v>
      </c>
      <c r="S10" s="81">
        <f>SUM(Q10,R10)</f>
        <v>0</v>
      </c>
      <c r="T10" s="81">
        <f>Q10-V10</f>
        <v>0</v>
      </c>
      <c r="U10" s="538"/>
      <c r="V10" s="83">
        <v>0</v>
      </c>
      <c r="W10" s="83">
        <f t="shared" ref="W10:W37" si="4">Q10-U10-V10</f>
        <v>0</v>
      </c>
      <c r="X10" s="83">
        <f t="shared" ref="X10:X37" si="5">M10-Q10</f>
        <v>38925744.339999996</v>
      </c>
      <c r="Y10" s="84"/>
      <c r="Z10" s="85">
        <f t="shared" ref="Z10:Z37" si="6">E10-Y10</f>
        <v>0</v>
      </c>
      <c r="AA10" s="86" t="str">
        <f>IF($C$47="YES","YES","NO")</f>
        <v>NO</v>
      </c>
      <c r="AB10" s="86" t="str">
        <f>IF(AND($C$47="YES",M10&gt;I10),"YES","NO")</f>
        <v>NO</v>
      </c>
      <c r="AC10" s="87">
        <f t="shared" ref="AC10:AC37" si="7">IF(AB10="YES",X10,I10)</f>
        <v>39835470.516494989</v>
      </c>
      <c r="AD10" s="72"/>
      <c r="AE10" s="72"/>
      <c r="AF10" s="72"/>
      <c r="AG10" s="69"/>
    </row>
    <row r="11" spans="1:33" ht="15.75" x14ac:dyDescent="0.25">
      <c r="A11" s="72"/>
      <c r="B11" s="224" t="s">
        <v>377</v>
      </c>
      <c r="C11" s="75">
        <v>43647</v>
      </c>
      <c r="D11" s="75">
        <v>43435</v>
      </c>
      <c r="E11" s="76">
        <v>0</v>
      </c>
      <c r="F11" s="77">
        <v>0</v>
      </c>
      <c r="G11" s="536">
        <v>0</v>
      </c>
      <c r="H11" s="541">
        <v>0</v>
      </c>
      <c r="I11" s="78">
        <f t="shared" si="2"/>
        <v>0</v>
      </c>
      <c r="J11" s="79">
        <f>I11*E11</f>
        <v>0</v>
      </c>
      <c r="K11" s="79"/>
      <c r="L11" s="79">
        <f>I11+J11+K11</f>
        <v>0</v>
      </c>
      <c r="M11" s="79">
        <v>0</v>
      </c>
      <c r="N11" s="537">
        <v>0</v>
      </c>
      <c r="O11" s="79"/>
      <c r="P11" s="80">
        <v>0</v>
      </c>
      <c r="Q11" s="81">
        <f>IF(O11&gt;0,MIN(O11*P11,M11-L11),0)</f>
        <v>0</v>
      </c>
      <c r="R11" s="82">
        <v>0</v>
      </c>
      <c r="S11" s="81">
        <f>SUM(Q11,R11)</f>
        <v>0</v>
      </c>
      <c r="T11" s="81">
        <f>Q11-V11</f>
        <v>0</v>
      </c>
      <c r="U11" s="538"/>
      <c r="V11" s="83"/>
      <c r="W11" s="83"/>
      <c r="X11" s="83">
        <f t="shared" si="5"/>
        <v>0</v>
      </c>
      <c r="Y11" s="84"/>
      <c r="Z11" s="85">
        <f t="shared" si="6"/>
        <v>0</v>
      </c>
      <c r="AA11" s="86"/>
      <c r="AB11" s="86"/>
      <c r="AC11" s="87"/>
      <c r="AD11" s="72"/>
      <c r="AE11" s="72"/>
      <c r="AF11" s="72"/>
      <c r="AG11" s="69"/>
    </row>
    <row r="12" spans="1:33" ht="15.75" x14ac:dyDescent="0.25">
      <c r="A12" s="72"/>
      <c r="B12" s="74" t="s">
        <v>240</v>
      </c>
      <c r="C12" s="75">
        <v>43647</v>
      </c>
      <c r="D12" s="562">
        <v>43647</v>
      </c>
      <c r="E12" s="76">
        <f>(HLOOKUP(C12,$I$61:$N$62,2))</f>
        <v>6.1356643835616441E-3</v>
      </c>
      <c r="F12" s="77">
        <v>97111208.857733488</v>
      </c>
      <c r="G12" s="78">
        <v>6308348.1000000006</v>
      </c>
      <c r="H12" s="541">
        <v>-180819.95081004789</v>
      </c>
      <c r="I12" s="541">
        <f t="shared" si="2"/>
        <v>103238737.00692344</v>
      </c>
      <c r="J12" s="79">
        <f t="shared" ref="J12:J37" si="8">I12*E12</f>
        <v>633438.24165726756</v>
      </c>
      <c r="K12" s="79">
        <v>-146034.48935168455</v>
      </c>
      <c r="L12" s="79">
        <f>I12+J12+K12</f>
        <v>103726140.75922902</v>
      </c>
      <c r="M12" s="79">
        <v>101403416.74935462</v>
      </c>
      <c r="N12" s="79">
        <f t="shared" ref="N12:N37" si="9">M12-L12</f>
        <v>-2322724.0098744035</v>
      </c>
      <c r="O12" s="79">
        <f t="shared" si="3"/>
        <v>0</v>
      </c>
      <c r="P12" s="80">
        <v>0.2</v>
      </c>
      <c r="Q12" s="81">
        <f>IF(O12&gt;0,MIN(O12*P12,M12-L12),0)</f>
        <v>0</v>
      </c>
      <c r="R12" s="82">
        <v>0</v>
      </c>
      <c r="S12" s="81">
        <f>SUM(Q12,R12)</f>
        <v>0</v>
      </c>
      <c r="T12" s="81">
        <f>Q12-V12</f>
        <v>0</v>
      </c>
      <c r="U12" s="88"/>
      <c r="V12" s="83">
        <v>0</v>
      </c>
      <c r="W12" s="83">
        <f t="shared" si="4"/>
        <v>0</v>
      </c>
      <c r="X12" s="83">
        <f t="shared" si="5"/>
        <v>101403416.74935462</v>
      </c>
      <c r="Y12" s="84">
        <v>0</v>
      </c>
      <c r="Z12" s="85">
        <f t="shared" si="6"/>
        <v>6.1356643835616441E-3</v>
      </c>
      <c r="AA12" s="86" t="str">
        <f t="shared" ref="AA12:AA37" si="10">IF($C$47="YES","YES","NO")</f>
        <v>NO</v>
      </c>
      <c r="AB12" s="86" t="str">
        <f t="shared" ref="AB12:AB37" si="11">IF(AND($C$47="YES",M12&gt;I12),"YES","NO")</f>
        <v>NO</v>
      </c>
      <c r="AC12" s="87">
        <f t="shared" si="7"/>
        <v>103238737.00692344</v>
      </c>
      <c r="AD12" s="72"/>
      <c r="AE12" s="72"/>
      <c r="AF12" s="72"/>
      <c r="AG12" s="69"/>
    </row>
    <row r="13" spans="1:33" ht="15.75" x14ac:dyDescent="0.25">
      <c r="A13" s="72"/>
      <c r="B13" s="74" t="s">
        <v>243</v>
      </c>
      <c r="C13" s="75">
        <v>43647</v>
      </c>
      <c r="D13" s="75">
        <v>43556</v>
      </c>
      <c r="E13" s="76">
        <f t="shared" ref="E13:E20" si="12">(HLOOKUP(C13,$I$61:$N$62,2))</f>
        <v>6.1356643835616441E-3</v>
      </c>
      <c r="F13" s="77">
        <v>0</v>
      </c>
      <c r="G13" s="78">
        <v>0</v>
      </c>
      <c r="H13" s="541">
        <v>0</v>
      </c>
      <c r="I13" s="541">
        <f t="shared" si="2"/>
        <v>0</v>
      </c>
      <c r="J13" s="79">
        <f t="shared" si="8"/>
        <v>0</v>
      </c>
      <c r="K13" s="79"/>
      <c r="L13" s="79">
        <f t="shared" ref="L13:L26" si="13">I13+J13+K13</f>
        <v>0</v>
      </c>
      <c r="M13" s="79">
        <v>0</v>
      </c>
      <c r="N13" s="79">
        <f t="shared" si="9"/>
        <v>0</v>
      </c>
      <c r="O13" s="79">
        <f t="shared" si="3"/>
        <v>0</v>
      </c>
      <c r="P13" s="80">
        <v>0.2</v>
      </c>
      <c r="Q13" s="81">
        <f t="shared" ref="Q13:Q26" si="14">IF(O13&gt;0,MIN(O13*P13,M13-L13),0)</f>
        <v>0</v>
      </c>
      <c r="R13" s="82">
        <v>0</v>
      </c>
      <c r="S13" s="81">
        <f t="shared" ref="S13:S26" si="15">SUM(Q13,R13)</f>
        <v>0</v>
      </c>
      <c r="T13" s="81">
        <f>Q13-V13</f>
        <v>0</v>
      </c>
      <c r="U13" s="88"/>
      <c r="V13" s="83">
        <v>0</v>
      </c>
      <c r="W13" s="83">
        <f t="shared" si="4"/>
        <v>0</v>
      </c>
      <c r="X13" s="83">
        <f t="shared" si="5"/>
        <v>0</v>
      </c>
      <c r="Y13" s="84"/>
      <c r="Z13" s="85">
        <f t="shared" si="6"/>
        <v>6.1356643835616441E-3</v>
      </c>
      <c r="AA13" s="86" t="str">
        <f t="shared" si="10"/>
        <v>NO</v>
      </c>
      <c r="AB13" s="86" t="str">
        <f t="shared" si="11"/>
        <v>NO</v>
      </c>
      <c r="AC13" s="87">
        <f t="shared" si="7"/>
        <v>0</v>
      </c>
      <c r="AD13" s="72"/>
      <c r="AE13" s="72"/>
      <c r="AF13" s="72"/>
      <c r="AG13" s="69"/>
    </row>
    <row r="14" spans="1:33" ht="15.75" x14ac:dyDescent="0.25">
      <c r="A14" s="72"/>
      <c r="B14" s="74" t="s">
        <v>244</v>
      </c>
      <c r="C14" s="75">
        <v>43647</v>
      </c>
      <c r="D14" s="562">
        <v>43647</v>
      </c>
      <c r="E14" s="76">
        <f t="shared" si="12"/>
        <v>6.1356643835616441E-3</v>
      </c>
      <c r="F14" s="77">
        <v>3365517.3739271737</v>
      </c>
      <c r="G14" s="78">
        <v>0</v>
      </c>
      <c r="H14" s="541">
        <v>0</v>
      </c>
      <c r="I14" s="541">
        <f t="shared" si="2"/>
        <v>3365517.3739271737</v>
      </c>
      <c r="J14" s="79">
        <f t="shared" si="8"/>
        <v>20649.685083462875</v>
      </c>
      <c r="K14" s="79"/>
      <c r="L14" s="79">
        <f t="shared" si="13"/>
        <v>3386167.0590106365</v>
      </c>
      <c r="M14" s="79">
        <v>3305687.1000874317</v>
      </c>
      <c r="N14" s="79">
        <f t="shared" si="9"/>
        <v>-80479.958923204802</v>
      </c>
      <c r="O14" s="79">
        <f>IF(N14&gt;0,M14-I14,0)</f>
        <v>0</v>
      </c>
      <c r="P14" s="80">
        <v>0.2</v>
      </c>
      <c r="Q14" s="81">
        <f t="shared" si="14"/>
        <v>0</v>
      </c>
      <c r="R14" s="82">
        <v>0</v>
      </c>
      <c r="S14" s="81">
        <f t="shared" si="15"/>
        <v>0</v>
      </c>
      <c r="T14" s="81">
        <f t="shared" ref="T14:T26" si="16">Q14-V14</f>
        <v>0</v>
      </c>
      <c r="U14" s="88"/>
      <c r="V14" s="83">
        <v>0</v>
      </c>
      <c r="W14" s="83">
        <f t="shared" si="4"/>
        <v>0</v>
      </c>
      <c r="X14" s="83">
        <f t="shared" si="5"/>
        <v>3305687.1000874317</v>
      </c>
      <c r="Y14" s="84"/>
      <c r="Z14" s="85">
        <f>E14-Y14</f>
        <v>6.1356643835616441E-3</v>
      </c>
      <c r="AA14" s="86" t="str">
        <f t="shared" si="10"/>
        <v>NO</v>
      </c>
      <c r="AB14" s="86" t="str">
        <f t="shared" si="11"/>
        <v>NO</v>
      </c>
      <c r="AC14" s="87">
        <f>IF(AB14="YES",X14,I14)</f>
        <v>3365517.3739271737</v>
      </c>
      <c r="AD14" s="72"/>
      <c r="AE14" s="72"/>
      <c r="AF14" s="72"/>
      <c r="AG14" s="69"/>
    </row>
    <row r="15" spans="1:33" ht="15.75" x14ac:dyDescent="0.25">
      <c r="A15" s="72"/>
      <c r="B15" s="74" t="s">
        <v>246</v>
      </c>
      <c r="C15" s="75">
        <v>43647</v>
      </c>
      <c r="D15" s="562">
        <v>43647</v>
      </c>
      <c r="E15" s="76">
        <f t="shared" si="12"/>
        <v>6.1356643835616441E-3</v>
      </c>
      <c r="F15" s="77">
        <v>4508373.9337230502</v>
      </c>
      <c r="G15" s="78">
        <v>0</v>
      </c>
      <c r="H15" s="541">
        <v>-41372.979999999989</v>
      </c>
      <c r="I15" s="541">
        <f t="shared" si="2"/>
        <v>4467000.9537230497</v>
      </c>
      <c r="J15" s="79">
        <f t="shared" si="8"/>
        <v>27408.018653094412</v>
      </c>
      <c r="K15" s="79">
        <v>-4951.4710956691897</v>
      </c>
      <c r="L15" s="79">
        <f>I15+J15+K15</f>
        <v>4489457.5012804754</v>
      </c>
      <c r="M15" s="79">
        <v>4387589.1399628418</v>
      </c>
      <c r="N15" s="79">
        <f t="shared" si="9"/>
        <v>-101868.36131763365</v>
      </c>
      <c r="O15" s="79">
        <f>IF(N15&gt;0,M15-I15,0)</f>
        <v>0</v>
      </c>
      <c r="P15" s="80">
        <v>0.2</v>
      </c>
      <c r="Q15" s="81">
        <f>IF(O15&gt;0,MIN(O15*P15,M15-L15),0)</f>
        <v>0</v>
      </c>
      <c r="R15" s="82">
        <v>0</v>
      </c>
      <c r="S15" s="81">
        <f>SUM(Q15,R15)</f>
        <v>0</v>
      </c>
      <c r="T15" s="81">
        <f>Q15-V15</f>
        <v>0</v>
      </c>
      <c r="U15" s="88"/>
      <c r="V15" s="83">
        <v>0</v>
      </c>
      <c r="W15" s="83">
        <f t="shared" si="4"/>
        <v>0</v>
      </c>
      <c r="X15" s="83">
        <f t="shared" si="5"/>
        <v>4387589.1399628418</v>
      </c>
      <c r="Y15" s="84"/>
      <c r="Z15" s="85">
        <f>E15-Y15</f>
        <v>6.1356643835616441E-3</v>
      </c>
      <c r="AA15" s="86" t="str">
        <f t="shared" si="10"/>
        <v>NO</v>
      </c>
      <c r="AB15" s="86" t="str">
        <f t="shared" si="11"/>
        <v>NO</v>
      </c>
      <c r="AC15" s="87">
        <f>IF(AB15="YES",X15,I15)</f>
        <v>4467000.9537230497</v>
      </c>
      <c r="AD15" s="72"/>
      <c r="AE15" s="72"/>
      <c r="AF15" s="72"/>
      <c r="AG15" s="69"/>
    </row>
    <row r="16" spans="1:33" ht="15.75" x14ac:dyDescent="0.25">
      <c r="A16" s="72"/>
      <c r="B16" s="74" t="s">
        <v>378</v>
      </c>
      <c r="C16" s="75">
        <v>43647</v>
      </c>
      <c r="D16" s="75">
        <v>43466</v>
      </c>
      <c r="E16" s="76">
        <f t="shared" si="12"/>
        <v>6.1356643835616441E-3</v>
      </c>
      <c r="F16" s="77">
        <v>0</v>
      </c>
      <c r="G16" s="78">
        <v>0</v>
      </c>
      <c r="H16" s="541">
        <v>0</v>
      </c>
      <c r="I16" s="541">
        <f t="shared" si="2"/>
        <v>0</v>
      </c>
      <c r="J16" s="79">
        <f>I16*E16</f>
        <v>0</v>
      </c>
      <c r="K16" s="79"/>
      <c r="L16" s="79">
        <f>I16+J16+K16</f>
        <v>0</v>
      </c>
      <c r="M16" s="79">
        <v>0</v>
      </c>
      <c r="N16" s="79">
        <f t="shared" si="9"/>
        <v>0</v>
      </c>
      <c r="O16" s="79">
        <f>IF(N16&gt;0,M16-I16,0)</f>
        <v>0</v>
      </c>
      <c r="P16" s="80">
        <v>0.2</v>
      </c>
      <c r="Q16" s="81">
        <f>IF(O16&gt;0,MIN(O16*P16,M16-L16),0)</f>
        <v>0</v>
      </c>
      <c r="R16" s="82">
        <v>0</v>
      </c>
      <c r="S16" s="81">
        <f>SUM(Q16,R16)</f>
        <v>0</v>
      </c>
      <c r="T16" s="81">
        <f>Q16-V16</f>
        <v>0</v>
      </c>
      <c r="U16" s="88"/>
      <c r="V16" s="83">
        <v>0</v>
      </c>
      <c r="W16" s="83">
        <f t="shared" si="4"/>
        <v>0</v>
      </c>
      <c r="X16" s="83">
        <f t="shared" si="5"/>
        <v>0</v>
      </c>
      <c r="Y16" s="84"/>
      <c r="Z16" s="85">
        <f>E16-Y16</f>
        <v>6.1356643835616441E-3</v>
      </c>
      <c r="AA16" s="86" t="str">
        <f t="shared" si="10"/>
        <v>NO</v>
      </c>
      <c r="AB16" s="86" t="str">
        <f t="shared" si="11"/>
        <v>NO</v>
      </c>
      <c r="AC16" s="87">
        <f>IF(AB16="YES",X16,I16)</f>
        <v>0</v>
      </c>
      <c r="AD16" s="72"/>
      <c r="AE16" s="72"/>
      <c r="AF16" s="72"/>
      <c r="AG16" s="69"/>
    </row>
    <row r="17" spans="1:33" ht="15.75" x14ac:dyDescent="0.25">
      <c r="A17" s="72"/>
      <c r="B17" s="74" t="s">
        <v>247</v>
      </c>
      <c r="C17" s="75">
        <v>43647</v>
      </c>
      <c r="D17" s="562">
        <v>43647</v>
      </c>
      <c r="E17" s="76">
        <f t="shared" si="12"/>
        <v>6.1356643835616441E-3</v>
      </c>
      <c r="F17" s="77">
        <v>3465385.0791302905</v>
      </c>
      <c r="G17" s="78">
        <v>0</v>
      </c>
      <c r="H17" s="541">
        <v>0</v>
      </c>
      <c r="I17" s="541">
        <f t="shared" si="2"/>
        <v>3465385.0791302905</v>
      </c>
      <c r="J17" s="79">
        <f t="shared" si="8"/>
        <v>21262.439805345675</v>
      </c>
      <c r="K17" s="79"/>
      <c r="L17" s="79">
        <f>I17+J17+K17</f>
        <v>3486647.5189356362</v>
      </c>
      <c r="M17" s="79">
        <v>3403779.4208049183</v>
      </c>
      <c r="N17" s="79">
        <f t="shared" si="9"/>
        <v>-82868.098130717874</v>
      </c>
      <c r="O17" s="79">
        <f>IF(N17&gt;0,M17-I17,0)</f>
        <v>0</v>
      </c>
      <c r="P17" s="80">
        <v>0.2</v>
      </c>
      <c r="Q17" s="81">
        <f>IF(O17&gt;0,MIN(O17*P17,M17-L17),0)</f>
        <v>0</v>
      </c>
      <c r="R17" s="82">
        <v>0</v>
      </c>
      <c r="S17" s="81">
        <f>SUM(Q17,R17)</f>
        <v>0</v>
      </c>
      <c r="T17" s="81">
        <f>Q17-V17</f>
        <v>0</v>
      </c>
      <c r="U17" s="88"/>
      <c r="V17" s="83">
        <v>0</v>
      </c>
      <c r="W17" s="83">
        <f t="shared" si="4"/>
        <v>0</v>
      </c>
      <c r="X17" s="83">
        <f t="shared" si="5"/>
        <v>3403779.4208049183</v>
      </c>
      <c r="Y17" s="84"/>
      <c r="Z17" s="85">
        <f>E17-Y17</f>
        <v>6.1356643835616441E-3</v>
      </c>
      <c r="AA17" s="86" t="str">
        <f t="shared" si="10"/>
        <v>NO</v>
      </c>
      <c r="AB17" s="86" t="str">
        <f t="shared" si="11"/>
        <v>NO</v>
      </c>
      <c r="AC17" s="87">
        <f>IF(AB17="YES",X17,I17)</f>
        <v>3465385.0791302905</v>
      </c>
      <c r="AD17" s="72"/>
      <c r="AE17" s="72"/>
      <c r="AF17" s="72"/>
      <c r="AG17" s="69"/>
    </row>
    <row r="18" spans="1:33" ht="15.75" x14ac:dyDescent="0.25">
      <c r="A18" s="72"/>
      <c r="B18" s="74" t="s">
        <v>248</v>
      </c>
      <c r="C18" s="75">
        <v>43647</v>
      </c>
      <c r="D18" s="75">
        <v>43344</v>
      </c>
      <c r="E18" s="76">
        <f t="shared" si="12"/>
        <v>6.1356643835616441E-3</v>
      </c>
      <c r="F18" s="77">
        <v>0</v>
      </c>
      <c r="G18" s="78">
        <v>0</v>
      </c>
      <c r="H18" s="541">
        <v>0</v>
      </c>
      <c r="I18" s="541">
        <f t="shared" si="2"/>
        <v>0</v>
      </c>
      <c r="J18" s="79">
        <f t="shared" si="8"/>
        <v>0</v>
      </c>
      <c r="K18" s="79"/>
      <c r="L18" s="79">
        <f>I18+J18+K18</f>
        <v>0</v>
      </c>
      <c r="M18" s="79">
        <v>0</v>
      </c>
      <c r="N18" s="79">
        <f t="shared" si="9"/>
        <v>0</v>
      </c>
      <c r="O18" s="79">
        <f>IF(N18&gt;0,M18-I18,0)</f>
        <v>0</v>
      </c>
      <c r="P18" s="80">
        <v>0.2</v>
      </c>
      <c r="Q18" s="81">
        <f>IF(O18&gt;0,MIN(O18*P18,M18-L18),0)</f>
        <v>0</v>
      </c>
      <c r="R18" s="82">
        <v>0</v>
      </c>
      <c r="S18" s="81">
        <f>SUM(Q18,R18)</f>
        <v>0</v>
      </c>
      <c r="T18" s="81">
        <f>Q18-V18</f>
        <v>0</v>
      </c>
      <c r="U18" s="88"/>
      <c r="V18" s="83">
        <v>0</v>
      </c>
      <c r="W18" s="83">
        <f t="shared" si="4"/>
        <v>0</v>
      </c>
      <c r="X18" s="83">
        <f t="shared" si="5"/>
        <v>0</v>
      </c>
      <c r="Y18" s="84"/>
      <c r="Z18" s="85">
        <f>E18-Y18</f>
        <v>6.1356643835616441E-3</v>
      </c>
      <c r="AA18" s="86" t="str">
        <f t="shared" si="10"/>
        <v>NO</v>
      </c>
      <c r="AB18" s="86" t="str">
        <f t="shared" si="11"/>
        <v>NO</v>
      </c>
      <c r="AC18" s="87">
        <f>IF(AB18="YES",X18,I18)</f>
        <v>0</v>
      </c>
      <c r="AD18" s="72"/>
      <c r="AE18" s="72"/>
      <c r="AF18" s="72"/>
      <c r="AG18" s="69"/>
    </row>
    <row r="19" spans="1:33" ht="15.75" x14ac:dyDescent="0.25">
      <c r="A19" s="72"/>
      <c r="B19" s="74" t="s">
        <v>250</v>
      </c>
      <c r="C19" s="75">
        <v>43647</v>
      </c>
      <c r="D19" s="562">
        <v>43647</v>
      </c>
      <c r="E19" s="76">
        <f t="shared" si="12"/>
        <v>6.1356643835616441E-3</v>
      </c>
      <c r="F19" s="77">
        <v>481892.92445033113</v>
      </c>
      <c r="G19" s="78">
        <v>0</v>
      </c>
      <c r="H19" s="541">
        <v>-481892.92</v>
      </c>
      <c r="I19" s="563">
        <v>0</v>
      </c>
      <c r="J19" s="79">
        <f t="shared" si="8"/>
        <v>0</v>
      </c>
      <c r="K19" s="79"/>
      <c r="L19" s="79">
        <f t="shared" si="13"/>
        <v>0</v>
      </c>
      <c r="M19" s="79">
        <v>0</v>
      </c>
      <c r="N19" s="79">
        <f t="shared" si="9"/>
        <v>0</v>
      </c>
      <c r="O19" s="79">
        <f t="shared" si="3"/>
        <v>0</v>
      </c>
      <c r="P19" s="80">
        <v>0.2</v>
      </c>
      <c r="Q19" s="81">
        <f t="shared" si="14"/>
        <v>0</v>
      </c>
      <c r="R19" s="82">
        <v>0</v>
      </c>
      <c r="S19" s="558">
        <f t="shared" si="15"/>
        <v>0</v>
      </c>
      <c r="T19" s="558">
        <f t="shared" si="16"/>
        <v>0</v>
      </c>
      <c r="U19" s="88"/>
      <c r="V19" s="83">
        <v>0</v>
      </c>
      <c r="W19" s="559">
        <f t="shared" si="4"/>
        <v>0</v>
      </c>
      <c r="X19" s="83">
        <f t="shared" si="5"/>
        <v>0</v>
      </c>
      <c r="Y19" s="84"/>
      <c r="Z19" s="85">
        <f t="shared" si="6"/>
        <v>6.1356643835616441E-3</v>
      </c>
      <c r="AA19" s="86" t="str">
        <f t="shared" si="10"/>
        <v>NO</v>
      </c>
      <c r="AB19" s="86" t="str">
        <f t="shared" si="11"/>
        <v>NO</v>
      </c>
      <c r="AC19" s="87">
        <f t="shared" si="7"/>
        <v>0</v>
      </c>
      <c r="AD19" s="72"/>
      <c r="AE19" s="72"/>
      <c r="AF19" s="72"/>
      <c r="AG19" s="69"/>
    </row>
    <row r="20" spans="1:33" ht="15.75" x14ac:dyDescent="0.25">
      <c r="A20" s="72"/>
      <c r="B20" s="74" t="s">
        <v>254</v>
      </c>
      <c r="C20" s="75">
        <v>43647</v>
      </c>
      <c r="D20" s="562">
        <v>43647</v>
      </c>
      <c r="E20" s="76">
        <f t="shared" si="12"/>
        <v>6.1356643835616441E-3</v>
      </c>
      <c r="F20" s="77">
        <v>1182344.4213605919</v>
      </c>
      <c r="G20" s="78">
        <v>0</v>
      </c>
      <c r="H20" s="541">
        <v>-1182344.45</v>
      </c>
      <c r="I20" s="563">
        <v>0</v>
      </c>
      <c r="J20" s="79">
        <f t="shared" si="8"/>
        <v>0</v>
      </c>
      <c r="K20" s="79"/>
      <c r="L20" s="79">
        <f t="shared" si="13"/>
        <v>0</v>
      </c>
      <c r="M20" s="79">
        <v>0</v>
      </c>
      <c r="N20" s="79">
        <f t="shared" si="9"/>
        <v>0</v>
      </c>
      <c r="O20" s="79">
        <f t="shared" si="3"/>
        <v>0</v>
      </c>
      <c r="P20" s="80">
        <v>0.2</v>
      </c>
      <c r="Q20" s="81">
        <f t="shared" si="14"/>
        <v>0</v>
      </c>
      <c r="R20" s="82">
        <v>0</v>
      </c>
      <c r="S20" s="558">
        <f>SUM(Q20,R20)</f>
        <v>0</v>
      </c>
      <c r="T20" s="558">
        <f t="shared" si="16"/>
        <v>0</v>
      </c>
      <c r="U20" s="88"/>
      <c r="V20" s="83">
        <v>0</v>
      </c>
      <c r="W20" s="559">
        <f t="shared" si="4"/>
        <v>0</v>
      </c>
      <c r="X20" s="83">
        <f t="shared" si="5"/>
        <v>0</v>
      </c>
      <c r="Y20" s="84"/>
      <c r="Z20" s="85">
        <f t="shared" si="6"/>
        <v>6.1356643835616441E-3</v>
      </c>
      <c r="AA20" s="86" t="str">
        <f t="shared" si="10"/>
        <v>NO</v>
      </c>
      <c r="AB20" s="86" t="str">
        <f t="shared" si="11"/>
        <v>NO</v>
      </c>
      <c r="AC20" s="87">
        <f t="shared" si="7"/>
        <v>0</v>
      </c>
      <c r="AD20" s="72"/>
      <c r="AE20" s="72"/>
      <c r="AF20" s="72"/>
      <c r="AG20" s="69"/>
    </row>
    <row r="21" spans="1:33" ht="15.75" x14ac:dyDescent="0.25">
      <c r="A21" s="72"/>
      <c r="B21" s="74" t="s">
        <v>257</v>
      </c>
      <c r="C21" s="75">
        <v>43647</v>
      </c>
      <c r="D21" s="562">
        <v>43647</v>
      </c>
      <c r="E21" s="76">
        <f t="shared" ref="E21:E37" si="17">HLOOKUP(C21,$I$61:$N$62,2)</f>
        <v>6.1356643835616441E-3</v>
      </c>
      <c r="F21" s="77">
        <v>13347501.510570301</v>
      </c>
      <c r="G21" s="78">
        <v>0</v>
      </c>
      <c r="H21" s="541">
        <v>-4623937.3699999992</v>
      </c>
      <c r="I21" s="541">
        <f t="shared" si="2"/>
        <v>8723564.1405703016</v>
      </c>
      <c r="J21" s="79">
        <f t="shared" si="8"/>
        <v>53524.861795012745</v>
      </c>
      <c r="K21" s="79"/>
      <c r="L21" s="79">
        <f t="shared" si="13"/>
        <v>8777089.0023653135</v>
      </c>
      <c r="M21" s="79">
        <v>8568481.5660431683</v>
      </c>
      <c r="N21" s="79">
        <f t="shared" si="9"/>
        <v>-208607.43632214516</v>
      </c>
      <c r="O21" s="79">
        <f t="shared" si="3"/>
        <v>0</v>
      </c>
      <c r="P21" s="80">
        <v>0.2</v>
      </c>
      <c r="Q21" s="81">
        <f t="shared" si="14"/>
        <v>0</v>
      </c>
      <c r="R21" s="82">
        <v>0</v>
      </c>
      <c r="S21" s="81">
        <f t="shared" si="15"/>
        <v>0</v>
      </c>
      <c r="T21" s="81">
        <f t="shared" si="16"/>
        <v>0</v>
      </c>
      <c r="U21" s="88"/>
      <c r="V21" s="83">
        <v>0</v>
      </c>
      <c r="W21" s="83">
        <f t="shared" si="4"/>
        <v>0</v>
      </c>
      <c r="X21" s="83">
        <f t="shared" si="5"/>
        <v>8568481.5660431683</v>
      </c>
      <c r="Y21" s="84"/>
      <c r="Z21" s="85">
        <f t="shared" si="6"/>
        <v>6.1356643835616441E-3</v>
      </c>
      <c r="AA21" s="86" t="str">
        <f t="shared" si="10"/>
        <v>NO</v>
      </c>
      <c r="AB21" s="86" t="str">
        <f t="shared" si="11"/>
        <v>NO</v>
      </c>
      <c r="AC21" s="87">
        <f t="shared" si="7"/>
        <v>8723564.1405703016</v>
      </c>
      <c r="AD21" s="72"/>
      <c r="AE21" s="72"/>
      <c r="AF21" s="72"/>
      <c r="AG21" s="69"/>
    </row>
    <row r="22" spans="1:33" ht="15.75" x14ac:dyDescent="0.25">
      <c r="A22" s="72"/>
      <c r="B22" s="74" t="s">
        <v>260</v>
      </c>
      <c r="C22" s="75">
        <v>43647</v>
      </c>
      <c r="D22" s="562">
        <v>43647</v>
      </c>
      <c r="E22" s="76">
        <f t="shared" si="17"/>
        <v>6.1356643835616441E-3</v>
      </c>
      <c r="F22" s="77">
        <v>153759.52119758906</v>
      </c>
      <c r="G22" s="78">
        <v>0</v>
      </c>
      <c r="H22" s="541">
        <v>-153759.51999999999</v>
      </c>
      <c r="I22" s="541">
        <f t="shared" si="2"/>
        <v>1.1975890665780753E-3</v>
      </c>
      <c r="J22" s="79">
        <f t="shared" si="8"/>
        <v>7.348004581945931E-6</v>
      </c>
      <c r="K22" s="79"/>
      <c r="L22" s="79">
        <f t="shared" si="13"/>
        <v>1.2049370711600211E-3</v>
      </c>
      <c r="M22" s="79">
        <v>0</v>
      </c>
      <c r="N22" s="79">
        <f t="shared" si="9"/>
        <v>-1.2049370711600211E-3</v>
      </c>
      <c r="O22" s="79">
        <f t="shared" si="3"/>
        <v>0</v>
      </c>
      <c r="P22" s="80">
        <v>0.2</v>
      </c>
      <c r="Q22" s="81">
        <f t="shared" si="14"/>
        <v>0</v>
      </c>
      <c r="R22" s="82">
        <v>0</v>
      </c>
      <c r="S22" s="81">
        <f t="shared" si="15"/>
        <v>0</v>
      </c>
      <c r="T22" s="81">
        <f t="shared" si="16"/>
        <v>0</v>
      </c>
      <c r="U22" s="88"/>
      <c r="V22" s="83">
        <v>0</v>
      </c>
      <c r="W22" s="83">
        <f t="shared" si="4"/>
        <v>0</v>
      </c>
      <c r="X22" s="83">
        <f t="shared" si="5"/>
        <v>0</v>
      </c>
      <c r="Y22" s="84"/>
      <c r="Z22" s="85">
        <f t="shared" si="6"/>
        <v>6.1356643835616441E-3</v>
      </c>
      <c r="AA22" s="86" t="str">
        <f t="shared" si="10"/>
        <v>NO</v>
      </c>
      <c r="AB22" s="86" t="str">
        <f t="shared" si="11"/>
        <v>NO</v>
      </c>
      <c r="AC22" s="87">
        <f t="shared" si="7"/>
        <v>1.1975890665780753E-3</v>
      </c>
      <c r="AD22" s="72"/>
      <c r="AE22" s="72"/>
      <c r="AF22" s="72"/>
      <c r="AG22" s="69"/>
    </row>
    <row r="23" spans="1:33" ht="15.75" x14ac:dyDescent="0.25">
      <c r="A23" s="72"/>
      <c r="B23" s="74" t="s">
        <v>262</v>
      </c>
      <c r="C23" s="75">
        <v>43647</v>
      </c>
      <c r="D23" s="75">
        <v>43556</v>
      </c>
      <c r="E23" s="76">
        <f t="shared" si="17"/>
        <v>6.1356643835616441E-3</v>
      </c>
      <c r="F23" s="77">
        <v>0</v>
      </c>
      <c r="G23" s="536">
        <v>0</v>
      </c>
      <c r="H23" s="541">
        <v>0</v>
      </c>
      <c r="I23" s="541">
        <f t="shared" si="2"/>
        <v>0</v>
      </c>
      <c r="J23" s="79">
        <f t="shared" si="8"/>
        <v>0</v>
      </c>
      <c r="K23" s="79"/>
      <c r="L23" s="79">
        <f t="shared" si="13"/>
        <v>0</v>
      </c>
      <c r="M23" s="79">
        <v>0</v>
      </c>
      <c r="N23" s="79">
        <f t="shared" si="9"/>
        <v>0</v>
      </c>
      <c r="O23" s="79">
        <f t="shared" si="3"/>
        <v>0</v>
      </c>
      <c r="P23" s="80">
        <v>0.2</v>
      </c>
      <c r="Q23" s="81">
        <f t="shared" si="14"/>
        <v>0</v>
      </c>
      <c r="R23" s="82">
        <v>0</v>
      </c>
      <c r="S23" s="81">
        <f t="shared" si="15"/>
        <v>0</v>
      </c>
      <c r="T23" s="81">
        <f t="shared" si="16"/>
        <v>0</v>
      </c>
      <c r="U23" s="88"/>
      <c r="V23" s="83">
        <v>0</v>
      </c>
      <c r="W23" s="83">
        <f t="shared" si="4"/>
        <v>0</v>
      </c>
      <c r="X23" s="83">
        <f t="shared" si="5"/>
        <v>0</v>
      </c>
      <c r="Y23" s="84"/>
      <c r="Z23" s="85">
        <f t="shared" si="6"/>
        <v>6.1356643835616441E-3</v>
      </c>
      <c r="AA23" s="86" t="str">
        <f t="shared" si="10"/>
        <v>NO</v>
      </c>
      <c r="AB23" s="86" t="str">
        <f t="shared" si="11"/>
        <v>NO</v>
      </c>
      <c r="AC23" s="87">
        <f t="shared" si="7"/>
        <v>0</v>
      </c>
      <c r="AD23" s="72"/>
      <c r="AE23" s="72"/>
      <c r="AF23" s="72"/>
      <c r="AG23" s="69"/>
    </row>
    <row r="24" spans="1:33" ht="15.75" x14ac:dyDescent="0.25">
      <c r="A24" s="72"/>
      <c r="B24" s="74" t="s">
        <v>263</v>
      </c>
      <c r="C24" s="75">
        <v>43647</v>
      </c>
      <c r="D24" s="75">
        <v>43466</v>
      </c>
      <c r="E24" s="76">
        <f t="shared" si="17"/>
        <v>6.1356643835616441E-3</v>
      </c>
      <c r="F24" s="77">
        <v>0</v>
      </c>
      <c r="G24" s="536">
        <v>0</v>
      </c>
      <c r="H24" s="541">
        <v>0</v>
      </c>
      <c r="I24" s="541">
        <f t="shared" si="2"/>
        <v>0</v>
      </c>
      <c r="J24" s="79">
        <f t="shared" si="8"/>
        <v>0</v>
      </c>
      <c r="K24" s="79"/>
      <c r="L24" s="79">
        <f t="shared" si="13"/>
        <v>0</v>
      </c>
      <c r="M24" s="79">
        <v>0</v>
      </c>
      <c r="N24" s="79">
        <f t="shared" si="9"/>
        <v>0</v>
      </c>
      <c r="O24" s="79">
        <f t="shared" si="3"/>
        <v>0</v>
      </c>
      <c r="P24" s="80">
        <v>0.2</v>
      </c>
      <c r="Q24" s="81">
        <f t="shared" si="14"/>
        <v>0</v>
      </c>
      <c r="R24" s="82">
        <v>0</v>
      </c>
      <c r="S24" s="81">
        <f t="shared" si="15"/>
        <v>0</v>
      </c>
      <c r="T24" s="81">
        <f t="shared" si="16"/>
        <v>0</v>
      </c>
      <c r="U24" s="88"/>
      <c r="V24" s="83">
        <v>0</v>
      </c>
      <c r="W24" s="83">
        <f t="shared" si="4"/>
        <v>0</v>
      </c>
      <c r="X24" s="83">
        <f t="shared" si="5"/>
        <v>0</v>
      </c>
      <c r="Y24" s="84"/>
      <c r="Z24" s="85">
        <f t="shared" si="6"/>
        <v>6.1356643835616441E-3</v>
      </c>
      <c r="AA24" s="86" t="str">
        <f t="shared" si="10"/>
        <v>NO</v>
      </c>
      <c r="AB24" s="86" t="str">
        <f t="shared" si="11"/>
        <v>NO</v>
      </c>
      <c r="AC24" s="87">
        <f t="shared" si="7"/>
        <v>0</v>
      </c>
      <c r="AD24" s="72"/>
      <c r="AE24" s="72"/>
      <c r="AF24" s="72"/>
      <c r="AG24" s="69"/>
    </row>
    <row r="25" spans="1:33" ht="15.75" x14ac:dyDescent="0.25">
      <c r="A25" s="72"/>
      <c r="B25" s="74" t="s">
        <v>264</v>
      </c>
      <c r="C25" s="75">
        <v>43647</v>
      </c>
      <c r="D25" s="75">
        <v>43466</v>
      </c>
      <c r="E25" s="76">
        <f t="shared" si="17"/>
        <v>6.1356643835616441E-3</v>
      </c>
      <c r="F25" s="77">
        <v>0</v>
      </c>
      <c r="G25" s="536">
        <v>0</v>
      </c>
      <c r="H25" s="541">
        <v>0</v>
      </c>
      <c r="I25" s="541">
        <f t="shared" si="2"/>
        <v>0</v>
      </c>
      <c r="J25" s="79">
        <f t="shared" si="8"/>
        <v>0</v>
      </c>
      <c r="K25" s="79"/>
      <c r="L25" s="79">
        <f t="shared" si="13"/>
        <v>0</v>
      </c>
      <c r="M25" s="79">
        <v>0</v>
      </c>
      <c r="N25" s="79">
        <f t="shared" si="9"/>
        <v>0</v>
      </c>
      <c r="O25" s="79">
        <f t="shared" si="3"/>
        <v>0</v>
      </c>
      <c r="P25" s="80">
        <v>0.2</v>
      </c>
      <c r="Q25" s="81">
        <f t="shared" si="14"/>
        <v>0</v>
      </c>
      <c r="R25" s="82">
        <v>0</v>
      </c>
      <c r="S25" s="81">
        <f t="shared" si="15"/>
        <v>0</v>
      </c>
      <c r="T25" s="81">
        <f t="shared" si="16"/>
        <v>0</v>
      </c>
      <c r="U25" s="88"/>
      <c r="V25" s="83">
        <v>0</v>
      </c>
      <c r="W25" s="83">
        <f t="shared" si="4"/>
        <v>0</v>
      </c>
      <c r="X25" s="83">
        <f t="shared" si="5"/>
        <v>0</v>
      </c>
      <c r="Y25" s="84"/>
      <c r="Z25" s="85">
        <f t="shared" si="6"/>
        <v>6.1356643835616441E-3</v>
      </c>
      <c r="AA25" s="86" t="str">
        <f t="shared" si="10"/>
        <v>NO</v>
      </c>
      <c r="AB25" s="86" t="str">
        <f t="shared" si="11"/>
        <v>NO</v>
      </c>
      <c r="AC25" s="87">
        <f t="shared" si="7"/>
        <v>0</v>
      </c>
      <c r="AD25" s="72"/>
      <c r="AE25" s="72"/>
      <c r="AF25" s="72"/>
      <c r="AG25" s="69"/>
    </row>
    <row r="26" spans="1:33" ht="15.75" x14ac:dyDescent="0.25">
      <c r="A26" s="72"/>
      <c r="B26" s="74" t="s">
        <v>265</v>
      </c>
      <c r="C26" s="75">
        <v>43647</v>
      </c>
      <c r="D26" s="75">
        <v>43466</v>
      </c>
      <c r="E26" s="76">
        <f t="shared" si="17"/>
        <v>6.1356643835616441E-3</v>
      </c>
      <c r="F26" s="77">
        <v>0</v>
      </c>
      <c r="G26" s="536">
        <v>0</v>
      </c>
      <c r="H26" s="541">
        <v>0</v>
      </c>
      <c r="I26" s="541">
        <f t="shared" si="2"/>
        <v>0</v>
      </c>
      <c r="J26" s="79">
        <f t="shared" si="8"/>
        <v>0</v>
      </c>
      <c r="K26" s="79"/>
      <c r="L26" s="79">
        <f t="shared" si="13"/>
        <v>0</v>
      </c>
      <c r="M26" s="79">
        <v>0</v>
      </c>
      <c r="N26" s="79">
        <f t="shared" si="9"/>
        <v>0</v>
      </c>
      <c r="O26" s="79">
        <f t="shared" si="3"/>
        <v>0</v>
      </c>
      <c r="P26" s="80">
        <v>0.2</v>
      </c>
      <c r="Q26" s="81">
        <f t="shared" si="14"/>
        <v>0</v>
      </c>
      <c r="R26" s="82">
        <v>0</v>
      </c>
      <c r="S26" s="81">
        <f t="shared" si="15"/>
        <v>0</v>
      </c>
      <c r="T26" s="81">
        <f t="shared" si="16"/>
        <v>0</v>
      </c>
      <c r="U26" s="88"/>
      <c r="V26" s="83">
        <v>0</v>
      </c>
      <c r="W26" s="83">
        <f t="shared" si="4"/>
        <v>0</v>
      </c>
      <c r="X26" s="83">
        <f t="shared" si="5"/>
        <v>0</v>
      </c>
      <c r="Y26" s="84"/>
      <c r="Z26" s="85">
        <f t="shared" si="6"/>
        <v>6.1356643835616441E-3</v>
      </c>
      <c r="AA26" s="86" t="str">
        <f t="shared" si="10"/>
        <v>NO</v>
      </c>
      <c r="AB26" s="86" t="str">
        <f t="shared" si="11"/>
        <v>NO</v>
      </c>
      <c r="AC26" s="87">
        <f t="shared" si="7"/>
        <v>0</v>
      </c>
      <c r="AD26" s="72"/>
      <c r="AE26" s="72"/>
      <c r="AF26" s="72"/>
      <c r="AG26" s="69"/>
    </row>
    <row r="27" spans="1:33" ht="15.75" x14ac:dyDescent="0.25">
      <c r="A27" s="72"/>
      <c r="B27" s="74" t="s">
        <v>267</v>
      </c>
      <c r="C27" s="75">
        <v>43647</v>
      </c>
      <c r="D27" s="75">
        <v>43466</v>
      </c>
      <c r="E27" s="76">
        <f t="shared" si="17"/>
        <v>6.1356643835616441E-3</v>
      </c>
      <c r="F27" s="77">
        <v>0</v>
      </c>
      <c r="G27" s="536">
        <v>0</v>
      </c>
      <c r="H27" s="541">
        <v>0</v>
      </c>
      <c r="I27" s="541">
        <f t="shared" si="2"/>
        <v>0</v>
      </c>
      <c r="J27" s="79">
        <f t="shared" si="8"/>
        <v>0</v>
      </c>
      <c r="K27" s="79"/>
      <c r="L27" s="79">
        <f>I27+J27+K27</f>
        <v>0</v>
      </c>
      <c r="M27" s="79">
        <v>0</v>
      </c>
      <c r="N27" s="79">
        <f t="shared" si="9"/>
        <v>0</v>
      </c>
      <c r="O27" s="79">
        <f t="shared" si="3"/>
        <v>0</v>
      </c>
      <c r="P27" s="80">
        <v>0.2</v>
      </c>
      <c r="Q27" s="81">
        <f>IF(O27&gt;0,MIN(O27*P27,M27-L27),0)</f>
        <v>0</v>
      </c>
      <c r="R27" s="82">
        <v>0</v>
      </c>
      <c r="S27" s="81">
        <f>SUM(Q27,R27)</f>
        <v>0</v>
      </c>
      <c r="T27" s="81">
        <f>Q27-V27</f>
        <v>0</v>
      </c>
      <c r="U27" s="88"/>
      <c r="V27" s="83">
        <v>0</v>
      </c>
      <c r="W27" s="83">
        <f t="shared" si="4"/>
        <v>0</v>
      </c>
      <c r="X27" s="83">
        <f t="shared" si="5"/>
        <v>0</v>
      </c>
      <c r="Y27" s="84"/>
      <c r="Z27" s="85">
        <f t="shared" si="6"/>
        <v>6.1356643835616441E-3</v>
      </c>
      <c r="AA27" s="86" t="str">
        <f t="shared" si="10"/>
        <v>NO</v>
      </c>
      <c r="AB27" s="86" t="str">
        <f t="shared" si="11"/>
        <v>NO</v>
      </c>
      <c r="AC27" s="87">
        <f t="shared" si="7"/>
        <v>0</v>
      </c>
      <c r="AD27" s="72"/>
      <c r="AE27" s="72"/>
      <c r="AF27" s="72"/>
      <c r="AG27" s="69"/>
    </row>
    <row r="28" spans="1:33" ht="15.75" x14ac:dyDescent="0.25">
      <c r="A28" s="72"/>
      <c r="B28" s="74" t="s">
        <v>412</v>
      </c>
      <c r="C28" s="75">
        <v>43647</v>
      </c>
      <c r="D28" s="75">
        <v>43617</v>
      </c>
      <c r="E28" s="76">
        <f t="shared" si="17"/>
        <v>6.1356643835616441E-3</v>
      </c>
      <c r="F28" s="77">
        <v>3413033.37</v>
      </c>
      <c r="G28" s="78">
        <v>0</v>
      </c>
      <c r="H28" s="541">
        <v>0</v>
      </c>
      <c r="I28" s="541">
        <f t="shared" si="2"/>
        <v>3413033.37</v>
      </c>
      <c r="J28" s="79">
        <f t="shared" si="8"/>
        <v>20941.227288216371</v>
      </c>
      <c r="K28" s="79"/>
      <c r="L28" s="79">
        <f>I28+J28+K28</f>
        <v>3433974.5972882165</v>
      </c>
      <c r="M28" s="79">
        <v>3172250.7533590165</v>
      </c>
      <c r="N28" s="79">
        <f t="shared" si="9"/>
        <v>-261723.84392919997</v>
      </c>
      <c r="O28" s="79">
        <f t="shared" si="3"/>
        <v>0</v>
      </c>
      <c r="P28" s="80">
        <v>0.2</v>
      </c>
      <c r="Q28" s="81">
        <f>IF(O28&gt;0,MIN(O28*P28,M28-L28),0)</f>
        <v>0</v>
      </c>
      <c r="R28" s="82">
        <v>0</v>
      </c>
      <c r="S28" s="81">
        <f>SUM(Q28,R28)</f>
        <v>0</v>
      </c>
      <c r="T28" s="81">
        <f>Q28-V28</f>
        <v>0</v>
      </c>
      <c r="U28" s="88"/>
      <c r="V28" s="83">
        <v>0</v>
      </c>
      <c r="W28" s="83">
        <f t="shared" si="4"/>
        <v>0</v>
      </c>
      <c r="X28" s="83">
        <f t="shared" si="5"/>
        <v>3172250.7533590165</v>
      </c>
      <c r="Y28" s="84"/>
      <c r="Z28" s="85">
        <f t="shared" si="6"/>
        <v>6.1356643835616441E-3</v>
      </c>
      <c r="AA28" s="86" t="str">
        <f t="shared" si="10"/>
        <v>NO</v>
      </c>
      <c r="AB28" s="86" t="str">
        <f t="shared" si="11"/>
        <v>NO</v>
      </c>
      <c r="AC28" s="87">
        <f t="shared" si="7"/>
        <v>3413033.37</v>
      </c>
      <c r="AD28" s="72"/>
      <c r="AE28" s="72"/>
      <c r="AF28" s="72"/>
      <c r="AG28" s="69"/>
    </row>
    <row r="29" spans="1:33" ht="15.75" x14ac:dyDescent="0.25">
      <c r="A29" s="72"/>
      <c r="B29" s="74" t="s">
        <v>384</v>
      </c>
      <c r="C29" s="75">
        <v>43647</v>
      </c>
      <c r="D29" s="562">
        <v>43647</v>
      </c>
      <c r="E29" s="76">
        <f t="shared" si="17"/>
        <v>6.1356643835616441E-3</v>
      </c>
      <c r="F29" s="77">
        <v>11373.218635221921</v>
      </c>
      <c r="G29" s="78">
        <v>0</v>
      </c>
      <c r="H29" s="541">
        <v>0</v>
      </c>
      <c r="I29" s="541">
        <f t="shared" si="2"/>
        <v>11373.218635221921</v>
      </c>
      <c r="J29" s="79">
        <f t="shared" si="8"/>
        <v>69.782252506590709</v>
      </c>
      <c r="K29" s="79"/>
      <c r="L29" s="79">
        <f>I29+J29+K29</f>
        <v>11443.000887728513</v>
      </c>
      <c r="M29" s="79">
        <v>11171.034279234971</v>
      </c>
      <c r="N29" s="79">
        <f t="shared" si="9"/>
        <v>-271.96660849354157</v>
      </c>
      <c r="O29" s="79">
        <f t="shared" si="3"/>
        <v>0</v>
      </c>
      <c r="P29" s="80">
        <v>0.2</v>
      </c>
      <c r="Q29" s="539">
        <f>IF(O29&gt;0,MIN(O29*P29,M29-L29),0)</f>
        <v>0</v>
      </c>
      <c r="R29" s="82">
        <v>0</v>
      </c>
      <c r="S29" s="81">
        <f>SUM(Q29,R29)</f>
        <v>0</v>
      </c>
      <c r="T29" s="81">
        <f>Q29-V29</f>
        <v>0</v>
      </c>
      <c r="U29" s="88"/>
      <c r="V29" s="83">
        <v>0</v>
      </c>
      <c r="W29" s="83">
        <f t="shared" si="4"/>
        <v>0</v>
      </c>
      <c r="X29" s="83">
        <f t="shared" si="5"/>
        <v>11171.034279234971</v>
      </c>
      <c r="Y29" s="84"/>
      <c r="Z29" s="85">
        <f t="shared" si="6"/>
        <v>6.1356643835616441E-3</v>
      </c>
      <c r="AA29" s="86" t="str">
        <f t="shared" si="10"/>
        <v>NO</v>
      </c>
      <c r="AB29" s="86" t="str">
        <f t="shared" si="11"/>
        <v>NO</v>
      </c>
      <c r="AC29" s="87">
        <f t="shared" si="7"/>
        <v>11373.218635221921</v>
      </c>
      <c r="AD29" s="72"/>
      <c r="AE29" s="72"/>
      <c r="AF29" s="72"/>
      <c r="AG29" s="69"/>
    </row>
    <row r="30" spans="1:33" ht="15.75" x14ac:dyDescent="0.25">
      <c r="A30" s="72"/>
      <c r="B30" s="74" t="s">
        <v>404</v>
      </c>
      <c r="C30" s="75">
        <v>43647</v>
      </c>
      <c r="D30" s="562">
        <v>43647</v>
      </c>
      <c r="E30" s="76">
        <f t="shared" si="17"/>
        <v>6.1356643835616441E-3</v>
      </c>
      <c r="F30" s="77">
        <v>75085.258947945214</v>
      </c>
      <c r="G30" s="78">
        <v>0</v>
      </c>
      <c r="H30" s="541"/>
      <c r="I30" s="541">
        <f>SUM(F30:H30)</f>
        <v>75085.258947945214</v>
      </c>
      <c r="J30" s="79">
        <f t="shared" si="8"/>
        <v>460.69794905741071</v>
      </c>
      <c r="K30" s="79"/>
      <c r="L30" s="79">
        <f>I30+J30+K30</f>
        <v>75545.95689700263</v>
      </c>
      <c r="M30" s="79">
        <v>0</v>
      </c>
      <c r="N30" s="79">
        <f t="shared" si="9"/>
        <v>-75545.95689700263</v>
      </c>
      <c r="O30" s="79">
        <f t="shared" si="3"/>
        <v>0</v>
      </c>
      <c r="P30" s="80">
        <v>0.2</v>
      </c>
      <c r="Q30" s="539">
        <f>IF(O30&gt;0,MIN(O30*P30,M30-L30),0)</f>
        <v>0</v>
      </c>
      <c r="R30" s="82">
        <v>0</v>
      </c>
      <c r="S30" s="81">
        <f>SUM(Q30,R30)</f>
        <v>0</v>
      </c>
      <c r="T30" s="81">
        <f>Q30-V30</f>
        <v>0</v>
      </c>
      <c r="U30" s="88"/>
      <c r="V30" s="83"/>
      <c r="W30" s="83">
        <f t="shared" si="4"/>
        <v>0</v>
      </c>
      <c r="X30" s="83">
        <f t="shared" si="5"/>
        <v>0</v>
      </c>
      <c r="Y30" s="84"/>
      <c r="Z30" s="85">
        <f t="shared" si="6"/>
        <v>6.1356643835616441E-3</v>
      </c>
      <c r="AA30" s="86" t="str">
        <f t="shared" si="10"/>
        <v>NO</v>
      </c>
      <c r="AB30" s="86" t="str">
        <f t="shared" si="11"/>
        <v>NO</v>
      </c>
      <c r="AC30" s="87">
        <f t="shared" si="7"/>
        <v>75085.258947945214</v>
      </c>
      <c r="AD30" s="72"/>
      <c r="AE30" s="72"/>
      <c r="AF30" s="72"/>
      <c r="AG30" s="69"/>
    </row>
    <row r="31" spans="1:33" ht="15.75" x14ac:dyDescent="0.25">
      <c r="A31" s="72"/>
      <c r="B31" s="74" t="s">
        <v>371</v>
      </c>
      <c r="C31" s="75">
        <v>43647</v>
      </c>
      <c r="D31" s="562">
        <v>43647</v>
      </c>
      <c r="E31" s="76">
        <f t="shared" si="17"/>
        <v>6.1356643835616441E-3</v>
      </c>
      <c r="F31" s="77">
        <v>12506557.836703673</v>
      </c>
      <c r="G31" s="78">
        <v>0</v>
      </c>
      <c r="H31" s="541">
        <v>-12506557.84</v>
      </c>
      <c r="I31" s="563">
        <v>0</v>
      </c>
      <c r="J31" s="79">
        <f t="shared" si="8"/>
        <v>0</v>
      </c>
      <c r="K31" s="79"/>
      <c r="L31" s="79">
        <f t="shared" ref="L31:L36" si="18">I31+J31+K31</f>
        <v>0</v>
      </c>
      <c r="M31" s="79">
        <v>0</v>
      </c>
      <c r="N31" s="79">
        <f t="shared" si="9"/>
        <v>0</v>
      </c>
      <c r="O31" s="79">
        <f t="shared" si="3"/>
        <v>0</v>
      </c>
      <c r="P31" s="80">
        <v>0.2</v>
      </c>
      <c r="Q31" s="81">
        <f t="shared" ref="Q31:Q36" si="19">IF(O31&gt;0,MIN(O31*P31,M31-L31),0)</f>
        <v>0</v>
      </c>
      <c r="R31" s="82">
        <v>0</v>
      </c>
      <c r="S31" s="81">
        <f t="shared" ref="S31:S37" si="20">SUM(Q31,R31)</f>
        <v>0</v>
      </c>
      <c r="T31" s="81">
        <f>Q31-V31</f>
        <v>0</v>
      </c>
      <c r="U31" s="88"/>
      <c r="V31" s="83">
        <v>0</v>
      </c>
      <c r="W31" s="83">
        <f t="shared" si="4"/>
        <v>0</v>
      </c>
      <c r="X31" s="83">
        <f t="shared" si="5"/>
        <v>0</v>
      </c>
      <c r="Y31" s="84"/>
      <c r="Z31" s="85">
        <f t="shared" si="6"/>
        <v>6.1356643835616441E-3</v>
      </c>
      <c r="AA31" s="86" t="str">
        <f t="shared" si="10"/>
        <v>NO</v>
      </c>
      <c r="AB31" s="86" t="str">
        <f t="shared" si="11"/>
        <v>NO</v>
      </c>
      <c r="AC31" s="87">
        <f t="shared" si="7"/>
        <v>0</v>
      </c>
      <c r="AD31" s="72"/>
      <c r="AE31" s="72"/>
      <c r="AF31" s="72"/>
      <c r="AG31" s="69"/>
    </row>
    <row r="32" spans="1:33" ht="15.75" x14ac:dyDescent="0.25">
      <c r="A32" s="72"/>
      <c r="B32" s="74" t="s">
        <v>379</v>
      </c>
      <c r="C32" s="75">
        <v>43647</v>
      </c>
      <c r="D32" s="75">
        <v>43556</v>
      </c>
      <c r="E32" s="76">
        <f t="shared" si="17"/>
        <v>6.1356643835616441E-3</v>
      </c>
      <c r="F32" s="77">
        <v>0</v>
      </c>
      <c r="G32" s="78">
        <v>0</v>
      </c>
      <c r="H32" s="541">
        <v>0</v>
      </c>
      <c r="I32" s="541">
        <f t="shared" si="2"/>
        <v>0</v>
      </c>
      <c r="J32" s="79">
        <f t="shared" si="8"/>
        <v>0</v>
      </c>
      <c r="K32" s="79"/>
      <c r="L32" s="79">
        <f t="shared" si="18"/>
        <v>0</v>
      </c>
      <c r="M32" s="79">
        <v>0</v>
      </c>
      <c r="N32" s="79">
        <f t="shared" si="9"/>
        <v>0</v>
      </c>
      <c r="O32" s="79">
        <f t="shared" si="3"/>
        <v>0</v>
      </c>
      <c r="P32" s="80">
        <v>0.2</v>
      </c>
      <c r="Q32" s="81">
        <f t="shared" si="19"/>
        <v>0</v>
      </c>
      <c r="R32" s="82">
        <v>0</v>
      </c>
      <c r="S32" s="81">
        <f t="shared" si="20"/>
        <v>0</v>
      </c>
      <c r="T32" s="81">
        <f t="shared" ref="T32:T36" si="21">Q32-V32</f>
        <v>0</v>
      </c>
      <c r="U32" s="88"/>
      <c r="V32" s="83">
        <v>0</v>
      </c>
      <c r="W32" s="83">
        <f t="shared" si="4"/>
        <v>0</v>
      </c>
      <c r="X32" s="83">
        <f t="shared" si="5"/>
        <v>0</v>
      </c>
      <c r="Y32" s="84"/>
      <c r="Z32" s="85">
        <f t="shared" si="6"/>
        <v>6.1356643835616441E-3</v>
      </c>
      <c r="AA32" s="86" t="str">
        <f t="shared" si="10"/>
        <v>NO</v>
      </c>
      <c r="AB32" s="86" t="str">
        <f t="shared" si="11"/>
        <v>NO</v>
      </c>
      <c r="AC32" s="87">
        <f t="shared" si="7"/>
        <v>0</v>
      </c>
      <c r="AD32" s="72"/>
      <c r="AE32" s="72"/>
      <c r="AF32" s="72"/>
      <c r="AG32" s="69"/>
    </row>
    <row r="33" spans="1:33" ht="15.75" x14ac:dyDescent="0.25">
      <c r="A33" s="72"/>
      <c r="B33" s="74" t="s">
        <v>372</v>
      </c>
      <c r="C33" s="75">
        <v>43647</v>
      </c>
      <c r="D33" s="562">
        <v>43647</v>
      </c>
      <c r="E33" s="76">
        <f t="shared" si="17"/>
        <v>6.1356643835616441E-3</v>
      </c>
      <c r="F33" s="77">
        <v>1375696.2261714484</v>
      </c>
      <c r="G33" s="78">
        <v>0</v>
      </c>
      <c r="H33" s="541">
        <v>-1375696.23</v>
      </c>
      <c r="I33" s="563">
        <v>0</v>
      </c>
      <c r="J33" s="79">
        <f t="shared" si="8"/>
        <v>0</v>
      </c>
      <c r="K33" s="79"/>
      <c r="L33" s="79">
        <f t="shared" si="18"/>
        <v>0</v>
      </c>
      <c r="M33" s="79">
        <v>0</v>
      </c>
      <c r="N33" s="79">
        <f t="shared" si="9"/>
        <v>0</v>
      </c>
      <c r="O33" s="79">
        <f t="shared" si="3"/>
        <v>0</v>
      </c>
      <c r="P33" s="80">
        <v>0.2</v>
      </c>
      <c r="Q33" s="81">
        <f t="shared" si="19"/>
        <v>0</v>
      </c>
      <c r="R33" s="82">
        <v>0</v>
      </c>
      <c r="S33" s="558">
        <f t="shared" si="20"/>
        <v>0</v>
      </c>
      <c r="T33" s="558">
        <f t="shared" si="21"/>
        <v>0</v>
      </c>
      <c r="U33" s="88"/>
      <c r="V33" s="83">
        <v>0</v>
      </c>
      <c r="W33" s="559">
        <f t="shared" si="4"/>
        <v>0</v>
      </c>
      <c r="X33" s="83">
        <f t="shared" si="5"/>
        <v>0</v>
      </c>
      <c r="Y33" s="84"/>
      <c r="Z33" s="85">
        <f t="shared" si="6"/>
        <v>6.1356643835616441E-3</v>
      </c>
      <c r="AA33" s="86" t="str">
        <f t="shared" si="10"/>
        <v>NO</v>
      </c>
      <c r="AB33" s="86" t="str">
        <f t="shared" si="11"/>
        <v>NO</v>
      </c>
      <c r="AC33" s="87">
        <f t="shared" si="7"/>
        <v>0</v>
      </c>
      <c r="AD33" s="72"/>
      <c r="AE33" s="72"/>
      <c r="AF33" s="72"/>
      <c r="AG33" s="69"/>
    </row>
    <row r="34" spans="1:33" ht="15.75" x14ac:dyDescent="0.25">
      <c r="A34" s="72"/>
      <c r="B34" s="74" t="s">
        <v>373</v>
      </c>
      <c r="C34" s="75">
        <v>43647</v>
      </c>
      <c r="D34" s="75">
        <v>43556</v>
      </c>
      <c r="E34" s="76">
        <f t="shared" si="17"/>
        <v>6.1356643835616441E-3</v>
      </c>
      <c r="F34" s="77">
        <v>0</v>
      </c>
      <c r="G34" s="78">
        <v>0</v>
      </c>
      <c r="H34" s="541">
        <v>0</v>
      </c>
      <c r="I34" s="541">
        <f t="shared" si="2"/>
        <v>0</v>
      </c>
      <c r="J34" s="79">
        <f t="shared" si="8"/>
        <v>0</v>
      </c>
      <c r="K34" s="79"/>
      <c r="L34" s="79">
        <f t="shared" si="18"/>
        <v>0</v>
      </c>
      <c r="M34" s="79">
        <v>0</v>
      </c>
      <c r="N34" s="79">
        <f t="shared" si="9"/>
        <v>0</v>
      </c>
      <c r="O34" s="79">
        <f t="shared" si="3"/>
        <v>0</v>
      </c>
      <c r="P34" s="80">
        <v>0.2</v>
      </c>
      <c r="Q34" s="539">
        <f t="shared" si="19"/>
        <v>0</v>
      </c>
      <c r="R34" s="82">
        <v>0</v>
      </c>
      <c r="S34" s="81">
        <f t="shared" si="20"/>
        <v>0</v>
      </c>
      <c r="T34" s="81">
        <f t="shared" si="21"/>
        <v>0</v>
      </c>
      <c r="U34" s="88"/>
      <c r="V34" s="83">
        <v>0</v>
      </c>
      <c r="W34" s="83">
        <f t="shared" si="4"/>
        <v>0</v>
      </c>
      <c r="X34" s="83">
        <f t="shared" si="5"/>
        <v>0</v>
      </c>
      <c r="Y34" s="84"/>
      <c r="Z34" s="85">
        <f t="shared" si="6"/>
        <v>6.1356643835616441E-3</v>
      </c>
      <c r="AA34" s="86" t="str">
        <f t="shared" si="10"/>
        <v>NO</v>
      </c>
      <c r="AB34" s="86" t="str">
        <f t="shared" si="11"/>
        <v>NO</v>
      </c>
      <c r="AC34" s="87">
        <f t="shared" si="7"/>
        <v>0</v>
      </c>
      <c r="AD34" s="72"/>
      <c r="AE34" s="72"/>
      <c r="AF34" s="72"/>
      <c r="AG34" s="69"/>
    </row>
    <row r="35" spans="1:33" ht="15.75" x14ac:dyDescent="0.25">
      <c r="A35" s="72"/>
      <c r="B35" s="74" t="s">
        <v>374</v>
      </c>
      <c r="C35" s="75">
        <v>43647</v>
      </c>
      <c r="D35" s="75">
        <v>43556</v>
      </c>
      <c r="E35" s="76">
        <f t="shared" si="17"/>
        <v>6.1356643835616441E-3</v>
      </c>
      <c r="F35" s="77">
        <v>0</v>
      </c>
      <c r="G35" s="78">
        <v>0</v>
      </c>
      <c r="H35" s="541">
        <v>0</v>
      </c>
      <c r="I35" s="541">
        <f t="shared" si="2"/>
        <v>0</v>
      </c>
      <c r="J35" s="79">
        <f t="shared" si="8"/>
        <v>0</v>
      </c>
      <c r="K35" s="79"/>
      <c r="L35" s="79">
        <f t="shared" si="18"/>
        <v>0</v>
      </c>
      <c r="M35" s="79">
        <v>0</v>
      </c>
      <c r="N35" s="79">
        <f t="shared" si="9"/>
        <v>0</v>
      </c>
      <c r="O35" s="79">
        <f t="shared" si="3"/>
        <v>0</v>
      </c>
      <c r="P35" s="80">
        <v>0.2</v>
      </c>
      <c r="Q35" s="81">
        <f t="shared" si="19"/>
        <v>0</v>
      </c>
      <c r="R35" s="82">
        <v>0</v>
      </c>
      <c r="S35" s="81">
        <f t="shared" si="20"/>
        <v>0</v>
      </c>
      <c r="T35" s="81">
        <f t="shared" si="21"/>
        <v>0</v>
      </c>
      <c r="U35" s="88"/>
      <c r="V35" s="83">
        <v>0</v>
      </c>
      <c r="W35" s="83">
        <f t="shared" si="4"/>
        <v>0</v>
      </c>
      <c r="X35" s="83">
        <f t="shared" si="5"/>
        <v>0</v>
      </c>
      <c r="Y35" s="84"/>
      <c r="Z35" s="85">
        <f t="shared" si="6"/>
        <v>6.1356643835616441E-3</v>
      </c>
      <c r="AA35" s="86" t="str">
        <f t="shared" si="10"/>
        <v>NO</v>
      </c>
      <c r="AB35" s="86" t="str">
        <f t="shared" si="11"/>
        <v>NO</v>
      </c>
      <c r="AC35" s="87">
        <f t="shared" si="7"/>
        <v>0</v>
      </c>
      <c r="AD35" s="72"/>
      <c r="AE35" s="72"/>
      <c r="AF35" s="72"/>
      <c r="AG35" s="69"/>
    </row>
    <row r="36" spans="1:33" ht="15.75" x14ac:dyDescent="0.25">
      <c r="A36" s="72"/>
      <c r="B36" s="74" t="s">
        <v>383</v>
      </c>
      <c r="C36" s="75">
        <v>43647</v>
      </c>
      <c r="D36" s="75">
        <v>43556</v>
      </c>
      <c r="E36" s="76">
        <f t="shared" si="17"/>
        <v>6.1356643835616441E-3</v>
      </c>
      <c r="F36" s="77">
        <v>0</v>
      </c>
      <c r="G36" s="78">
        <v>0</v>
      </c>
      <c r="H36" s="541">
        <v>0</v>
      </c>
      <c r="I36" s="541">
        <f t="shared" si="2"/>
        <v>0</v>
      </c>
      <c r="J36" s="79">
        <f t="shared" si="8"/>
        <v>0</v>
      </c>
      <c r="K36" s="79"/>
      <c r="L36" s="79">
        <f t="shared" si="18"/>
        <v>0</v>
      </c>
      <c r="M36" s="79">
        <v>0</v>
      </c>
      <c r="N36" s="79">
        <f t="shared" si="9"/>
        <v>0</v>
      </c>
      <c r="O36" s="79">
        <f t="shared" si="3"/>
        <v>0</v>
      </c>
      <c r="P36" s="80">
        <v>0.2</v>
      </c>
      <c r="Q36" s="81">
        <f t="shared" si="19"/>
        <v>0</v>
      </c>
      <c r="R36" s="82">
        <v>0</v>
      </c>
      <c r="S36" s="81">
        <f t="shared" si="20"/>
        <v>0</v>
      </c>
      <c r="T36" s="81">
        <f t="shared" si="21"/>
        <v>0</v>
      </c>
      <c r="U36" s="88"/>
      <c r="V36" s="83">
        <v>0</v>
      </c>
      <c r="W36" s="83">
        <f t="shared" si="4"/>
        <v>0</v>
      </c>
      <c r="X36" s="83">
        <f t="shared" si="5"/>
        <v>0</v>
      </c>
      <c r="Y36" s="84"/>
      <c r="Z36" s="85">
        <f t="shared" si="6"/>
        <v>6.1356643835616441E-3</v>
      </c>
      <c r="AA36" s="86" t="str">
        <f t="shared" si="10"/>
        <v>NO</v>
      </c>
      <c r="AB36" s="86" t="str">
        <f t="shared" si="11"/>
        <v>NO</v>
      </c>
      <c r="AC36" s="87">
        <f t="shared" si="7"/>
        <v>0</v>
      </c>
      <c r="AD36" s="72"/>
      <c r="AE36" s="72"/>
      <c r="AF36" s="72"/>
      <c r="AG36" s="69"/>
    </row>
    <row r="37" spans="1:33" ht="15.75" x14ac:dyDescent="0.25">
      <c r="A37" s="72"/>
      <c r="B37" s="74" t="s">
        <v>375</v>
      </c>
      <c r="C37" s="75">
        <v>43647</v>
      </c>
      <c r="D37" s="562">
        <v>43647</v>
      </c>
      <c r="E37" s="76">
        <f t="shared" si="17"/>
        <v>6.1356643835616441E-3</v>
      </c>
      <c r="F37" s="77">
        <v>3931196.2427367931</v>
      </c>
      <c r="G37" s="78">
        <v>13882254.879999999</v>
      </c>
      <c r="H37" s="541">
        <v>0</v>
      </c>
      <c r="I37" s="541">
        <f t="shared" si="2"/>
        <v>17813451.122736793</v>
      </c>
      <c r="J37" s="79">
        <f t="shared" si="8"/>
        <v>109297.35760209232</v>
      </c>
      <c r="K37" s="79"/>
      <c r="L37" s="79">
        <f>I37+J37+K37</f>
        <v>17922748.480338886</v>
      </c>
      <c r="M37" s="79">
        <v>17504196.072036888</v>
      </c>
      <c r="N37" s="79">
        <f t="shared" si="9"/>
        <v>-418552.40830199793</v>
      </c>
      <c r="O37" s="79">
        <f t="shared" si="3"/>
        <v>0</v>
      </c>
      <c r="P37" s="80">
        <v>0.2</v>
      </c>
      <c r="Q37" s="81">
        <f>IF(O37&gt;0,MIN(O37*P37,M37-L37),0)</f>
        <v>0</v>
      </c>
      <c r="R37" s="82">
        <v>0</v>
      </c>
      <c r="S37" s="81">
        <f t="shared" si="20"/>
        <v>0</v>
      </c>
      <c r="T37" s="81">
        <f>Q37-V37</f>
        <v>0</v>
      </c>
      <c r="U37" s="88"/>
      <c r="V37" s="83">
        <v>0</v>
      </c>
      <c r="W37" s="83">
        <f t="shared" si="4"/>
        <v>0</v>
      </c>
      <c r="X37" s="83">
        <f t="shared" si="5"/>
        <v>17504196.072036888</v>
      </c>
      <c r="Y37" s="84"/>
      <c r="Z37" s="85">
        <f t="shared" si="6"/>
        <v>6.1356643835616441E-3</v>
      </c>
      <c r="AA37" s="86" t="str">
        <f t="shared" si="10"/>
        <v>NO</v>
      </c>
      <c r="AB37" s="86" t="str">
        <f t="shared" si="11"/>
        <v>NO</v>
      </c>
      <c r="AC37" s="87">
        <f t="shared" si="7"/>
        <v>17813451.122736793</v>
      </c>
      <c r="AD37" s="72"/>
      <c r="AE37" s="72"/>
      <c r="AF37" s="72"/>
      <c r="AG37" s="69"/>
    </row>
    <row r="38" spans="1:33" ht="15.75" x14ac:dyDescent="0.25">
      <c r="A38" s="72"/>
      <c r="B38" s="74"/>
      <c r="C38" s="89"/>
      <c r="D38" s="89"/>
      <c r="E38" s="76"/>
      <c r="F38" s="90"/>
      <c r="G38" s="78"/>
      <c r="H38" s="79"/>
      <c r="I38" s="78"/>
      <c r="J38" s="79"/>
      <c r="K38" s="79"/>
      <c r="L38" s="79"/>
      <c r="M38" s="79"/>
      <c r="N38" s="79"/>
      <c r="O38" s="79"/>
      <c r="P38" s="91"/>
      <c r="Q38" s="81"/>
      <c r="R38" s="92"/>
      <c r="S38" s="81"/>
      <c r="T38" s="81"/>
      <c r="U38" s="92"/>
      <c r="V38" s="92"/>
      <c r="W38" s="83"/>
      <c r="X38" s="83"/>
      <c r="Y38" s="84"/>
      <c r="Z38" s="93"/>
      <c r="AA38" s="86"/>
      <c r="AB38" s="86"/>
      <c r="AC38" s="87"/>
      <c r="AD38" s="72"/>
      <c r="AE38" s="72"/>
      <c r="AF38" s="72"/>
      <c r="AG38" s="72"/>
    </row>
    <row r="39" spans="1:33" ht="15.75" x14ac:dyDescent="0.25">
      <c r="A39" s="94"/>
      <c r="B39" s="95"/>
      <c r="C39" s="96"/>
      <c r="D39" s="96"/>
      <c r="E39" s="96"/>
      <c r="F39" s="97"/>
      <c r="G39" s="97"/>
      <c r="H39" s="97"/>
      <c r="I39" s="97"/>
      <c r="J39" s="97"/>
      <c r="K39" s="97"/>
      <c r="L39" s="97"/>
      <c r="M39" s="98"/>
      <c r="N39" s="98"/>
      <c r="O39" s="98"/>
      <c r="P39" s="99"/>
      <c r="Q39" s="100"/>
      <c r="R39" s="100"/>
      <c r="S39" s="100"/>
      <c r="T39" s="100"/>
      <c r="U39" s="94"/>
      <c r="V39" s="94"/>
      <c r="W39" s="101"/>
      <c r="X39" s="102"/>
      <c r="Y39" s="94"/>
      <c r="Z39" s="94"/>
      <c r="AA39" s="94"/>
      <c r="AB39" s="94"/>
      <c r="AC39" s="94"/>
      <c r="AD39" s="67"/>
      <c r="AE39" s="67"/>
      <c r="AF39" s="67"/>
      <c r="AG39" s="67"/>
    </row>
    <row r="40" spans="1:33" ht="19.5" thickBot="1" x14ac:dyDescent="0.35">
      <c r="A40" s="67"/>
      <c r="B40" s="103" t="s">
        <v>48</v>
      </c>
      <c r="C40" s="104" t="str">
        <f>IF(ROUND(($A$3-MIN($C$8:C39))/30,0)&gt;3,"Error! One of the series likely has an incorrect hurdle rate exceeding 3 mths","Ok")</f>
        <v>Ok</v>
      </c>
      <c r="D40" s="105"/>
      <c r="E40" s="105"/>
      <c r="F40" s="107">
        <f t="shared" ref="F40:X40" si="22">SUM(F10:F38)</f>
        <v>185079550.84352067</v>
      </c>
      <c r="G40" s="107">
        <f t="shared" si="22"/>
        <v>20190602.98</v>
      </c>
      <c r="H40" s="107">
        <f t="shared" si="22"/>
        <v>-20861535.812547848</v>
      </c>
      <c r="I40" s="107">
        <f t="shared" si="22"/>
        <v>184408618.04228678</v>
      </c>
      <c r="J40" s="107">
        <f t="shared" si="22"/>
        <v>887052.31209340401</v>
      </c>
      <c r="K40" s="107">
        <f t="shared" si="22"/>
        <v>-150985.96044735375</v>
      </c>
      <c r="L40" s="107">
        <f t="shared" si="22"/>
        <v>185144684.39393282</v>
      </c>
      <c r="M40" s="107">
        <f t="shared" si="22"/>
        <v>180682316.17592812</v>
      </c>
      <c r="N40" s="107">
        <f>SUM(N10:N38)</f>
        <v>-3297261.5215097363</v>
      </c>
      <c r="O40" s="107">
        <f t="shared" si="22"/>
        <v>-909726.17649499327</v>
      </c>
      <c r="P40" s="107"/>
      <c r="Q40" s="107">
        <f t="shared" si="22"/>
        <v>0</v>
      </c>
      <c r="R40" s="107">
        <f t="shared" si="22"/>
        <v>0</v>
      </c>
      <c r="S40" s="107">
        <f t="shared" si="22"/>
        <v>0</v>
      </c>
      <c r="T40" s="107">
        <f t="shared" si="22"/>
        <v>0</v>
      </c>
      <c r="U40" s="107">
        <f t="shared" si="22"/>
        <v>0</v>
      </c>
      <c r="V40" s="107">
        <f t="shared" si="22"/>
        <v>0</v>
      </c>
      <c r="W40" s="107">
        <f t="shared" si="22"/>
        <v>0</v>
      </c>
      <c r="X40" s="107">
        <f t="shared" si="22"/>
        <v>180682316.17592812</v>
      </c>
      <c r="Y40" s="67"/>
      <c r="Z40" s="67"/>
      <c r="AA40" s="67"/>
      <c r="AB40" s="67"/>
      <c r="AC40" s="67"/>
      <c r="AD40" s="67"/>
      <c r="AE40" s="67"/>
      <c r="AF40" s="67"/>
      <c r="AG40" s="67"/>
    </row>
    <row r="41" spans="1:33" ht="16.5" thickBot="1" x14ac:dyDescent="0.3">
      <c r="A41" s="67"/>
      <c r="B41" s="105"/>
      <c r="C41" s="108"/>
      <c r="D41" s="108"/>
      <c r="E41" s="109"/>
      <c r="F41" s="110"/>
      <c r="G41" s="110"/>
      <c r="H41" s="110"/>
      <c r="I41" s="110"/>
      <c r="J41" s="110"/>
      <c r="K41" s="110"/>
      <c r="L41" s="111" t="s">
        <v>49</v>
      </c>
      <c r="M41" s="112">
        <v>-0.68736433982849121</v>
      </c>
      <c r="N41" s="113">
        <v>-3297261.5215097363</v>
      </c>
      <c r="O41" s="114"/>
      <c r="P41" s="67"/>
      <c r="Q41" s="67"/>
      <c r="R41" s="67"/>
      <c r="S41" s="115" t="s">
        <v>50</v>
      </c>
      <c r="T41" s="116">
        <v>0</v>
      </c>
      <c r="U41" s="67"/>
      <c r="V41" s="67"/>
      <c r="W41" s="67"/>
      <c r="X41" s="117">
        <v>180682316.86329246</v>
      </c>
      <c r="Y41" s="67"/>
      <c r="Z41" s="67"/>
      <c r="AA41" s="67"/>
      <c r="AB41" s="67"/>
      <c r="AC41" s="67"/>
      <c r="AD41" s="67"/>
      <c r="AE41" s="67"/>
      <c r="AF41" s="67"/>
      <c r="AG41" s="67"/>
    </row>
    <row r="42" spans="1:33" ht="16.5" thickBot="1" x14ac:dyDescent="0.3">
      <c r="A42" s="67"/>
      <c r="B42" s="105"/>
      <c r="C42" s="105"/>
      <c r="D42" s="105"/>
      <c r="E42" s="105"/>
      <c r="F42" s="110"/>
      <c r="G42" s="110"/>
      <c r="H42" s="110"/>
      <c r="I42" s="110"/>
      <c r="J42" s="534" t="e">
        <v>#DIV/0!</v>
      </c>
      <c r="K42" s="110"/>
      <c r="L42" s="110"/>
      <c r="M42" s="118"/>
      <c r="N42" s="106">
        <f>N41-N40</f>
        <v>0</v>
      </c>
      <c r="O42" s="110"/>
      <c r="P42" s="119"/>
      <c r="Q42" s="119"/>
      <c r="R42" s="119"/>
      <c r="S42" s="115" t="s">
        <v>51</v>
      </c>
      <c r="T42" s="116">
        <v>0</v>
      </c>
      <c r="U42" s="67"/>
      <c r="V42" s="67"/>
      <c r="W42" s="120" t="s">
        <v>52</v>
      </c>
      <c r="X42" s="121">
        <f>X40-X41</f>
        <v>-0.68736433982849121</v>
      </c>
      <c r="Y42" s="67"/>
      <c r="Z42" s="67"/>
      <c r="AA42" s="67"/>
      <c r="AB42" s="68"/>
      <c r="AC42" s="67"/>
      <c r="AD42" s="67"/>
      <c r="AE42" s="67"/>
      <c r="AF42" s="67"/>
      <c r="AG42" s="67"/>
    </row>
    <row r="43" spans="1:33" ht="15.75" x14ac:dyDescent="0.25">
      <c r="A43" s="67"/>
      <c r="B43" s="122" t="s">
        <v>53</v>
      </c>
      <c r="C43" s="123"/>
      <c r="D43" s="123"/>
      <c r="E43" s="105"/>
      <c r="F43" s="110"/>
      <c r="G43" s="110"/>
      <c r="H43" s="110"/>
      <c r="I43" s="110"/>
      <c r="J43" s="110"/>
      <c r="K43" s="110"/>
      <c r="L43" s="110"/>
      <c r="M43" s="118" t="s">
        <v>54</v>
      </c>
      <c r="N43" s="110"/>
      <c r="O43" s="119"/>
      <c r="P43" s="67"/>
      <c r="Q43" s="67"/>
      <c r="R43" s="67"/>
      <c r="S43" s="67"/>
      <c r="T43" s="67"/>
      <c r="U43" s="124"/>
      <c r="V43" s="124"/>
      <c r="W43" s="125"/>
      <c r="X43" s="125"/>
      <c r="Y43" s="125"/>
      <c r="Z43" s="67"/>
      <c r="AA43" s="67"/>
      <c r="AB43" s="68"/>
      <c r="AC43" s="67"/>
      <c r="AD43" s="67"/>
      <c r="AE43" s="67"/>
      <c r="AF43" s="67"/>
      <c r="AG43" s="67"/>
    </row>
    <row r="44" spans="1:33" ht="15.75" x14ac:dyDescent="0.25">
      <c r="A44" s="67"/>
      <c r="B44" s="122"/>
      <c r="C44" s="123"/>
      <c r="D44" s="123"/>
      <c r="E44" s="105"/>
      <c r="F44" s="110"/>
      <c r="G44" s="110"/>
      <c r="H44" s="110"/>
      <c r="I44" s="110"/>
      <c r="J44" s="110"/>
      <c r="K44" s="110"/>
      <c r="L44" s="110"/>
      <c r="M44" s="118"/>
      <c r="N44" s="110"/>
      <c r="O44" s="119"/>
      <c r="P44" s="67"/>
      <c r="Q44" s="67"/>
      <c r="R44" s="67"/>
      <c r="S44" s="67"/>
      <c r="T44" s="67"/>
      <c r="U44" s="124"/>
      <c r="V44" s="124"/>
      <c r="W44" s="125"/>
      <c r="X44" s="125"/>
      <c r="Y44" s="125"/>
      <c r="Z44" s="67"/>
      <c r="AA44" s="67"/>
      <c r="AB44" s="68"/>
      <c r="AC44" s="67"/>
      <c r="AD44" s="67"/>
      <c r="AE44" s="67"/>
      <c r="AF44" s="67"/>
      <c r="AG44" s="67"/>
    </row>
    <row r="45" spans="1:33" ht="18.75" x14ac:dyDescent="0.3">
      <c r="A45" s="67"/>
      <c r="B45" s="126" t="s">
        <v>55</v>
      </c>
      <c r="C45" s="127"/>
      <c r="D45" s="127"/>
      <c r="E45" s="105"/>
      <c r="F45" s="110"/>
      <c r="G45" s="110"/>
      <c r="H45" s="67"/>
      <c r="I45" s="67"/>
      <c r="J45" s="110"/>
      <c r="K45" s="110"/>
      <c r="L45" s="110"/>
      <c r="M45" s="118" t="s">
        <v>56</v>
      </c>
      <c r="N45" s="110">
        <f>-N43-N42</f>
        <v>0</v>
      </c>
      <c r="O45" s="119"/>
      <c r="P45" s="67"/>
      <c r="Q45" s="67"/>
      <c r="R45" s="67"/>
      <c r="S45" s="67"/>
      <c r="T45" s="67"/>
      <c r="U45" s="124">
        <f>S37-U37</f>
        <v>0</v>
      </c>
      <c r="V45" s="124"/>
      <c r="W45" s="125"/>
      <c r="X45" s="125"/>
      <c r="Y45" s="125"/>
      <c r="Z45" s="67"/>
      <c r="AA45" s="67"/>
      <c r="AB45" s="68"/>
      <c r="AC45" s="67"/>
      <c r="AD45" s="67"/>
      <c r="AE45" s="67"/>
      <c r="AF45" s="67"/>
      <c r="AG45" s="67"/>
    </row>
    <row r="46" spans="1:33" ht="16.5" thickBot="1" x14ac:dyDescent="0.3">
      <c r="A46" s="67"/>
      <c r="B46" s="128"/>
      <c r="C46" s="128"/>
      <c r="D46" s="128"/>
      <c r="E46" s="105"/>
      <c r="F46" s="110"/>
      <c r="G46" s="535"/>
      <c r="H46" s="129"/>
      <c r="I46" s="67"/>
      <c r="J46" s="110"/>
      <c r="K46" s="110"/>
      <c r="L46" s="110"/>
      <c r="M46" s="118"/>
      <c r="N46" s="130">
        <f>N43+N45</f>
        <v>0</v>
      </c>
      <c r="O46" s="119"/>
      <c r="P46" s="67"/>
      <c r="Q46" s="67"/>
      <c r="R46" s="67"/>
      <c r="S46" s="67"/>
      <c r="T46" s="67"/>
      <c r="U46" s="124"/>
      <c r="V46" s="124"/>
      <c r="W46" s="125"/>
      <c r="X46" s="125"/>
      <c r="Y46" s="125"/>
      <c r="Z46" s="67"/>
      <c r="AA46" s="67"/>
      <c r="AB46" s="68"/>
      <c r="AC46" s="67"/>
      <c r="AD46" s="67"/>
      <c r="AE46" s="67"/>
      <c r="AF46" s="67"/>
      <c r="AG46" s="67"/>
    </row>
    <row r="47" spans="1:33" ht="16.5" customHeight="1" thickBot="1" x14ac:dyDescent="0.3">
      <c r="A47" s="67"/>
      <c r="B47" s="595" t="s">
        <v>57</v>
      </c>
      <c r="C47" s="597" t="str">
        <f>IF(ISNUMBER(VLOOKUP(MONTH($A$3),C51:C55,COLUMNS(C49:C49),FALSE))=TRUE,"YES","NO")</f>
        <v>NO</v>
      </c>
      <c r="D47" s="128"/>
      <c r="E47" s="105"/>
      <c r="F47" s="110"/>
      <c r="G47" s="535"/>
      <c r="H47" s="67"/>
      <c r="I47" s="67"/>
      <c r="J47" s="131"/>
      <c r="K47" s="131"/>
      <c r="L47" s="110"/>
      <c r="M47" s="118"/>
      <c r="N47" s="132">
        <f>N42+N46</f>
        <v>0</v>
      </c>
      <c r="O47" s="119"/>
      <c r="P47" s="67"/>
      <c r="Q47" s="67"/>
      <c r="R47" s="67"/>
      <c r="S47" s="67"/>
      <c r="T47" s="67"/>
      <c r="U47" s="124"/>
      <c r="V47" s="124"/>
      <c r="W47" s="125"/>
      <c r="X47" s="125"/>
      <c r="Y47" s="125"/>
      <c r="Z47" s="67"/>
      <c r="AA47" s="67"/>
      <c r="AB47" s="68"/>
      <c r="AC47" s="67"/>
      <c r="AD47" s="67"/>
      <c r="AE47" s="67"/>
      <c r="AF47" s="67"/>
      <c r="AG47" s="67"/>
    </row>
    <row r="48" spans="1:33" ht="16.5" thickBot="1" x14ac:dyDescent="0.3">
      <c r="A48" s="67"/>
      <c r="B48" s="596"/>
      <c r="C48" s="598"/>
      <c r="D48" s="128"/>
      <c r="E48" s="110"/>
      <c r="F48" s="67"/>
      <c r="G48" s="133"/>
      <c r="H48" s="133"/>
      <c r="I48" s="118"/>
      <c r="J48" s="110"/>
      <c r="K48" s="110"/>
      <c r="L48" s="119"/>
      <c r="M48" s="67"/>
      <c r="N48" s="67"/>
      <c r="O48" s="67"/>
      <c r="P48" s="67"/>
      <c r="Q48" s="67"/>
      <c r="R48" s="124"/>
      <c r="S48" s="124"/>
      <c r="T48" s="125"/>
      <c r="U48" s="125"/>
      <c r="V48" s="125"/>
      <c r="W48" s="67"/>
      <c r="X48" s="67"/>
      <c r="Y48" s="68"/>
      <c r="Z48" s="67"/>
      <c r="AA48" s="67"/>
      <c r="AB48" s="67"/>
      <c r="AC48" s="67"/>
      <c r="AD48" s="67"/>
      <c r="AE48" s="67"/>
      <c r="AF48" s="67"/>
      <c r="AG48" s="67"/>
    </row>
    <row r="49" spans="1:33" ht="15.75" x14ac:dyDescent="0.25">
      <c r="A49" s="67"/>
      <c r="B49" s="134" t="s">
        <v>58</v>
      </c>
      <c r="C49" s="135">
        <f>MONTH($A$3)</f>
        <v>7</v>
      </c>
      <c r="D49" s="128"/>
      <c r="E49" s="110"/>
      <c r="F49" s="67"/>
      <c r="G49" s="133"/>
      <c r="H49" s="67"/>
      <c r="I49" s="118"/>
      <c r="J49" s="110"/>
      <c r="K49" s="119"/>
      <c r="L49" s="67"/>
      <c r="M49" s="129"/>
      <c r="N49" s="67"/>
      <c r="O49" s="67"/>
      <c r="P49" s="67"/>
      <c r="Q49" s="124"/>
      <c r="R49" s="124"/>
      <c r="S49" s="125"/>
      <c r="T49" s="125"/>
      <c r="U49" s="125"/>
      <c r="V49" s="67"/>
      <c r="W49" s="67"/>
      <c r="X49" s="68"/>
      <c r="Y49" s="67"/>
      <c r="Z49" s="67"/>
      <c r="AA49" s="67"/>
      <c r="AB49" s="67"/>
      <c r="AC49" s="67"/>
      <c r="AD49" s="67"/>
      <c r="AE49" s="67"/>
      <c r="AF49" s="67"/>
      <c r="AG49" s="67"/>
    </row>
    <row r="50" spans="1:33" ht="15.75" x14ac:dyDescent="0.25">
      <c r="A50" s="67"/>
      <c r="B50" s="136" t="s">
        <v>59</v>
      </c>
      <c r="C50" s="137" t="s">
        <v>60</v>
      </c>
      <c r="D50" s="105"/>
      <c r="E50" s="67"/>
      <c r="F50" s="67"/>
      <c r="G50" s="133"/>
      <c r="H50" s="110"/>
      <c r="I50" s="110"/>
      <c r="J50" s="138"/>
      <c r="K50" s="139"/>
      <c r="L50" s="129"/>
      <c r="M50" s="129"/>
      <c r="N50" s="67"/>
      <c r="O50" s="67"/>
      <c r="P50" s="124"/>
      <c r="Q50" s="124"/>
      <c r="R50" s="125"/>
      <c r="S50" s="125"/>
      <c r="T50" s="125"/>
      <c r="U50" s="67"/>
      <c r="V50" s="67"/>
      <c r="W50" s="68"/>
      <c r="X50" s="67"/>
      <c r="Y50" s="67"/>
      <c r="Z50" s="67"/>
      <c r="AA50" s="67"/>
      <c r="AB50" s="67"/>
      <c r="AC50" s="67"/>
      <c r="AD50" s="67"/>
      <c r="AE50" s="67"/>
      <c r="AF50" s="67"/>
      <c r="AG50" s="67"/>
    </row>
    <row r="51" spans="1:33" ht="15.75" x14ac:dyDescent="0.25">
      <c r="A51" s="67"/>
      <c r="B51" s="140" t="s">
        <v>61</v>
      </c>
      <c r="C51" s="141"/>
      <c r="D51" s="105"/>
      <c r="E51" s="67"/>
      <c r="F51" s="67"/>
      <c r="G51" s="133"/>
      <c r="H51" s="110"/>
      <c r="I51" s="110"/>
      <c r="J51" s="117"/>
      <c r="K51" s="67"/>
      <c r="L51" s="129"/>
      <c r="M51" s="67"/>
      <c r="N51" s="67"/>
      <c r="O51" s="67"/>
      <c r="P51" s="124"/>
      <c r="Q51" s="124"/>
      <c r="R51" s="125"/>
      <c r="S51" s="125"/>
      <c r="T51" s="125"/>
      <c r="U51" s="67"/>
      <c r="V51" s="67"/>
      <c r="W51" s="68"/>
      <c r="X51" s="67"/>
      <c r="Y51" s="67"/>
      <c r="Z51" s="67"/>
      <c r="AA51" s="67"/>
      <c r="AB51" s="67"/>
      <c r="AC51" s="67"/>
      <c r="AD51" s="67"/>
      <c r="AE51" s="67"/>
      <c r="AF51" s="67"/>
      <c r="AG51" s="67"/>
    </row>
    <row r="52" spans="1:33" ht="15.75" x14ac:dyDescent="0.25">
      <c r="A52" s="67"/>
      <c r="B52" s="142">
        <v>91</v>
      </c>
      <c r="C52" s="143">
        <f>MONTH(B52)</f>
        <v>3</v>
      </c>
      <c r="D52" s="105"/>
      <c r="E52" s="67"/>
      <c r="F52" s="67"/>
      <c r="G52" s="133"/>
      <c r="H52" s="110"/>
      <c r="I52" s="110"/>
      <c r="J52" s="117"/>
      <c r="K52" s="67"/>
      <c r="L52" s="129"/>
      <c r="M52" s="67"/>
      <c r="N52" s="67"/>
      <c r="O52" s="67"/>
      <c r="P52" s="124"/>
      <c r="Q52" s="124"/>
      <c r="R52" s="125"/>
      <c r="S52" s="125"/>
      <c r="T52" s="125"/>
      <c r="U52" s="67"/>
      <c r="V52" s="67"/>
      <c r="W52" s="68"/>
      <c r="X52" s="67"/>
      <c r="Y52" s="67"/>
      <c r="Z52" s="67"/>
      <c r="AA52" s="67"/>
      <c r="AB52" s="67"/>
      <c r="AC52" s="67"/>
      <c r="AD52" s="67"/>
      <c r="AE52" s="67"/>
      <c r="AF52" s="67"/>
      <c r="AG52" s="67"/>
    </row>
    <row r="53" spans="1:33" ht="15.75" x14ac:dyDescent="0.25">
      <c r="A53" s="67"/>
      <c r="B53" s="144">
        <f>EOMONTH(B52,3)</f>
        <v>182</v>
      </c>
      <c r="C53" s="143">
        <f>MONTH(B53)</f>
        <v>6</v>
      </c>
      <c r="D53" s="105"/>
      <c r="E53" s="67"/>
      <c r="F53" s="67"/>
      <c r="G53" s="110"/>
      <c r="H53" s="110"/>
      <c r="I53" s="110"/>
      <c r="J53" s="119"/>
      <c r="K53" s="67"/>
      <c r="L53" s="67"/>
      <c r="M53" s="67"/>
      <c r="N53" s="67"/>
      <c r="O53" s="67"/>
      <c r="P53" s="124"/>
      <c r="Q53" s="124"/>
      <c r="R53" s="125"/>
      <c r="S53" s="125"/>
      <c r="T53" s="125"/>
      <c r="U53" s="67"/>
      <c r="V53" s="67"/>
      <c r="W53" s="68"/>
      <c r="X53" s="67"/>
      <c r="Y53" s="67"/>
      <c r="Z53" s="67"/>
      <c r="AA53" s="67"/>
      <c r="AB53" s="67"/>
      <c r="AC53" s="67"/>
      <c r="AD53" s="67"/>
      <c r="AE53" s="67"/>
      <c r="AF53" s="67"/>
      <c r="AG53" s="67"/>
    </row>
    <row r="54" spans="1:33" ht="15.75" x14ac:dyDescent="0.25">
      <c r="A54" s="67"/>
      <c r="B54" s="144">
        <f>EOMONTH(B53,3)</f>
        <v>274</v>
      </c>
      <c r="C54" s="143">
        <f>MONTH(B54)</f>
        <v>9</v>
      </c>
      <c r="D54" s="145"/>
      <c r="E54" s="67"/>
      <c r="F54" s="67"/>
      <c r="G54" s="110"/>
      <c r="H54" s="110"/>
      <c r="I54" s="146"/>
      <c r="J54" s="119"/>
      <c r="K54" s="67"/>
      <c r="L54" s="67"/>
      <c r="M54" s="119"/>
      <c r="N54" s="119"/>
      <c r="O54" s="67"/>
      <c r="P54" s="124"/>
      <c r="Q54" s="124"/>
      <c r="R54" s="125"/>
      <c r="S54" s="125"/>
      <c r="T54" s="125"/>
      <c r="U54" s="67"/>
      <c r="V54" s="67"/>
      <c r="W54" s="68"/>
      <c r="X54" s="67"/>
      <c r="Y54" s="67"/>
      <c r="Z54" s="67"/>
      <c r="AA54" s="67"/>
      <c r="AB54" s="67"/>
      <c r="AC54" s="67"/>
      <c r="AD54" s="67"/>
      <c r="AE54" s="67"/>
      <c r="AF54" s="67"/>
      <c r="AG54" s="67"/>
    </row>
    <row r="55" spans="1:33" ht="16.5" thickBot="1" x14ac:dyDescent="0.3">
      <c r="A55" s="67"/>
      <c r="B55" s="147">
        <f>EOMONTH(B54,3)</f>
        <v>366</v>
      </c>
      <c r="C55" s="148">
        <f>MONTH(B55)</f>
        <v>12</v>
      </c>
      <c r="D55" s="105"/>
      <c r="E55" s="67"/>
      <c r="F55" s="67"/>
      <c r="G55" s="110"/>
      <c r="H55" s="110"/>
      <c r="I55" s="516"/>
      <c r="J55" s="149"/>
      <c r="K55" s="129"/>
      <c r="L55" s="517"/>
      <c r="M55" s="67"/>
      <c r="N55" s="67"/>
      <c r="O55" s="67"/>
      <c r="P55" s="124"/>
      <c r="Q55" s="124"/>
      <c r="R55" s="125"/>
      <c r="S55" s="125"/>
      <c r="T55" s="125"/>
      <c r="U55" s="67"/>
      <c r="V55" s="67"/>
      <c r="W55" s="68"/>
      <c r="X55" s="67"/>
      <c r="Y55" s="67"/>
      <c r="Z55" s="67"/>
      <c r="AA55" s="67"/>
      <c r="AB55" s="67"/>
      <c r="AC55" s="67"/>
      <c r="AD55" s="67"/>
      <c r="AE55" s="67"/>
      <c r="AF55" s="67"/>
      <c r="AG55" s="67"/>
    </row>
    <row r="56" spans="1:33" ht="15.75" x14ac:dyDescent="0.25">
      <c r="A56" s="67"/>
      <c r="B56" s="105"/>
      <c r="C56" s="105"/>
      <c r="D56" s="105"/>
      <c r="E56" s="67"/>
      <c r="F56" s="110"/>
      <c r="G56" s="110"/>
      <c r="H56" s="110"/>
      <c r="I56" s="146"/>
      <c r="J56" s="119"/>
      <c r="K56" s="67"/>
      <c r="L56" s="67"/>
      <c r="M56" s="67"/>
      <c r="N56" s="67"/>
      <c r="O56" s="67"/>
      <c r="P56" s="124"/>
      <c r="Q56" s="124"/>
      <c r="R56" s="125"/>
      <c r="S56" s="125"/>
      <c r="T56" s="125"/>
      <c r="U56" s="67"/>
      <c r="V56" s="67"/>
      <c r="W56" s="68"/>
      <c r="X56" s="67"/>
      <c r="Y56" s="67"/>
      <c r="Z56" s="67"/>
      <c r="AA56" s="67"/>
      <c r="AB56" s="67"/>
      <c r="AC56" s="67"/>
      <c r="AD56" s="67"/>
      <c r="AE56" s="67"/>
      <c r="AF56" s="67"/>
      <c r="AG56" s="67"/>
    </row>
    <row r="57" spans="1:33" ht="15.75" x14ac:dyDescent="0.25">
      <c r="A57" s="67"/>
      <c r="B57" s="105"/>
      <c r="C57" s="105"/>
      <c r="D57" s="105"/>
      <c r="E57" s="110"/>
      <c r="F57" s="110"/>
      <c r="G57" s="110"/>
      <c r="H57" s="110"/>
      <c r="I57" s="146"/>
      <c r="J57" s="150"/>
      <c r="K57" s="67"/>
      <c r="L57" s="67"/>
      <c r="M57" s="67"/>
      <c r="N57" s="67"/>
      <c r="O57" s="67"/>
      <c r="P57" s="124"/>
      <c r="Q57" s="124"/>
      <c r="R57" s="125"/>
      <c r="S57" s="125"/>
      <c r="T57" s="125"/>
      <c r="U57" s="67"/>
      <c r="V57" s="67"/>
      <c r="W57" s="68"/>
      <c r="X57" s="67"/>
      <c r="Y57" s="67"/>
      <c r="Z57" s="67"/>
      <c r="AA57" s="67"/>
      <c r="AB57" s="67"/>
      <c r="AC57" s="67"/>
      <c r="AD57" s="67"/>
      <c r="AE57" s="67"/>
      <c r="AF57" s="67"/>
      <c r="AG57" s="67"/>
    </row>
    <row r="58" spans="1:33" ht="18.75" x14ac:dyDescent="0.3">
      <c r="A58" s="67"/>
      <c r="B58" s="126" t="s">
        <v>62</v>
      </c>
      <c r="C58" s="105"/>
      <c r="D58" s="145" t="s">
        <v>63</v>
      </c>
      <c r="E58" s="110"/>
      <c r="F58" s="110"/>
      <c r="G58" s="110"/>
      <c r="H58" s="110"/>
      <c r="I58" s="110"/>
      <c r="J58" s="119"/>
      <c r="K58" s="67"/>
      <c r="L58" s="67"/>
      <c r="M58" s="67"/>
      <c r="N58" s="67"/>
      <c r="O58" s="67"/>
      <c r="P58" s="124"/>
      <c r="Q58" s="124"/>
      <c r="R58" s="125"/>
      <c r="S58" s="125"/>
      <c r="T58" s="125"/>
      <c r="U58" s="67"/>
      <c r="V58" s="67"/>
      <c r="W58" s="68"/>
      <c r="X58" s="67"/>
      <c r="Y58" s="67"/>
      <c r="Z58" s="67"/>
      <c r="AA58" s="67"/>
      <c r="AB58" s="67"/>
      <c r="AC58" s="67"/>
      <c r="AD58" s="67"/>
      <c r="AE58" s="67"/>
      <c r="AF58" s="67"/>
      <c r="AG58" s="67"/>
    </row>
    <row r="59" spans="1:33" ht="18.75" x14ac:dyDescent="0.3">
      <c r="A59" s="67"/>
      <c r="B59" s="126"/>
      <c r="C59" s="105"/>
      <c r="D59" s="105"/>
      <c r="E59" s="110"/>
      <c r="F59" s="110"/>
      <c r="G59" s="110"/>
      <c r="H59" s="110"/>
      <c r="I59" s="110"/>
      <c r="J59" s="119"/>
      <c r="K59" s="67"/>
      <c r="L59" s="67"/>
      <c r="M59" s="67"/>
      <c r="N59" s="67"/>
      <c r="O59" s="67"/>
      <c r="P59" s="124"/>
      <c r="Q59" s="124"/>
      <c r="R59" s="125"/>
      <c r="S59" s="125"/>
      <c r="T59" s="125"/>
      <c r="U59" s="67"/>
      <c r="V59" s="67"/>
      <c r="W59" s="68"/>
      <c r="X59" s="67"/>
      <c r="Y59" s="67"/>
      <c r="Z59" s="67"/>
      <c r="AA59" s="67"/>
      <c r="AB59" s="67"/>
      <c r="AC59" s="67"/>
      <c r="AD59" s="67"/>
      <c r="AE59" s="67"/>
      <c r="AF59" s="67"/>
      <c r="AG59" s="67"/>
    </row>
    <row r="60" spans="1:33" ht="147" x14ac:dyDescent="0.25">
      <c r="A60" s="125"/>
      <c r="B60" s="151" t="s">
        <v>64</v>
      </c>
      <c r="C60" s="152">
        <v>365</v>
      </c>
      <c r="D60" s="153"/>
      <c r="E60" s="154" t="s">
        <v>65</v>
      </c>
      <c r="F60" s="155"/>
      <c r="G60" s="599" t="s">
        <v>66</v>
      </c>
      <c r="H60" s="600"/>
      <c r="I60" s="125"/>
      <c r="J60" s="156" t="s">
        <v>67</v>
      </c>
      <c r="K60" s="157"/>
      <c r="L60" s="157"/>
      <c r="M60" s="157"/>
      <c r="N60" s="157"/>
      <c r="O60" s="157"/>
      <c r="P60" s="124"/>
      <c r="Q60" s="124"/>
      <c r="R60" s="125"/>
      <c r="S60" s="125"/>
      <c r="T60" s="125"/>
      <c r="U60" s="125"/>
      <c r="V60" s="125"/>
      <c r="W60" s="125"/>
      <c r="X60" s="125"/>
      <c r="Y60" s="125"/>
      <c r="Z60" s="125"/>
      <c r="AA60" s="125"/>
      <c r="AB60" s="125"/>
      <c r="AC60" s="125"/>
      <c r="AD60" s="125"/>
      <c r="AE60" s="125"/>
      <c r="AF60" s="125"/>
      <c r="AG60" s="125"/>
    </row>
    <row r="61" spans="1:33" ht="32.25" thickBot="1" x14ac:dyDescent="0.3">
      <c r="A61" s="158"/>
      <c r="B61" s="159" t="s">
        <v>68</v>
      </c>
      <c r="C61" s="159" t="s">
        <v>69</v>
      </c>
      <c r="D61" s="160" t="s">
        <v>70</v>
      </c>
      <c r="E61" s="161" t="s">
        <v>71</v>
      </c>
      <c r="F61" s="162" t="s">
        <v>72</v>
      </c>
      <c r="G61" s="159" t="s">
        <v>73</v>
      </c>
      <c r="H61" s="163" t="s">
        <v>74</v>
      </c>
      <c r="I61" s="164">
        <f>C64</f>
        <v>43647</v>
      </c>
      <c r="J61" s="164">
        <f>EDATE(I61,1)</f>
        <v>43678</v>
      </c>
      <c r="K61" s="164">
        <f>EDATE(J61,1)</f>
        <v>43709</v>
      </c>
      <c r="L61" s="156"/>
      <c r="M61" s="165"/>
      <c r="N61" s="165"/>
      <c r="O61" s="165"/>
      <c r="P61" s="165"/>
      <c r="Q61" s="165"/>
      <c r="R61" s="165"/>
      <c r="S61" s="124"/>
      <c r="T61" s="124"/>
      <c r="U61" s="125"/>
      <c r="V61" s="125"/>
      <c r="W61" s="125"/>
      <c r="X61" s="125"/>
      <c r="Y61" s="125"/>
      <c r="Z61" s="125"/>
      <c r="AA61" s="125"/>
      <c r="AB61" s="125"/>
      <c r="AC61" s="125"/>
      <c r="AD61" s="125"/>
      <c r="AE61" s="125"/>
      <c r="AF61" s="125"/>
      <c r="AG61" s="125"/>
    </row>
    <row r="62" spans="1:33" ht="21.75" thickBot="1" x14ac:dyDescent="0.3">
      <c r="A62" s="158"/>
      <c r="B62" s="166"/>
      <c r="C62" s="167"/>
      <c r="D62" s="167"/>
      <c r="E62" s="167"/>
      <c r="F62" s="167"/>
      <c r="G62" s="167"/>
      <c r="H62" s="168" t="s">
        <v>75</v>
      </c>
      <c r="I62" s="169">
        <f>MAX(I$64:I66)</f>
        <v>6.1356643835616441E-3</v>
      </c>
      <c r="J62" s="169">
        <f>MAX(J$64:J66)</f>
        <v>0</v>
      </c>
      <c r="K62" s="169">
        <f>MAX(K$64:K66)</f>
        <v>0</v>
      </c>
      <c r="L62" s="156"/>
      <c r="M62" s="542"/>
      <c r="N62" s="170"/>
      <c r="O62" s="170"/>
      <c r="P62" s="170"/>
      <c r="Q62" s="170"/>
      <c r="R62" s="170"/>
      <c r="S62" s="124"/>
      <c r="T62" s="124"/>
      <c r="U62" s="125"/>
      <c r="V62" s="125"/>
      <c r="W62" s="125"/>
      <c r="X62" s="125"/>
      <c r="Y62" s="125"/>
      <c r="Z62" s="125"/>
      <c r="AA62" s="125"/>
      <c r="AB62" s="125"/>
      <c r="AC62" s="125"/>
      <c r="AD62" s="125"/>
      <c r="AE62" s="125"/>
      <c r="AF62" s="125"/>
      <c r="AG62" s="125"/>
    </row>
    <row r="63" spans="1:33" ht="21" x14ac:dyDescent="0.25">
      <c r="A63" s="158"/>
      <c r="B63" s="171"/>
      <c r="C63" s="172"/>
      <c r="D63" s="173"/>
      <c r="E63" s="173"/>
      <c r="F63" s="173"/>
      <c r="G63" s="174"/>
      <c r="H63" s="175"/>
      <c r="I63" s="176"/>
      <c r="J63" s="176"/>
      <c r="K63" s="177"/>
      <c r="L63" s="156"/>
      <c r="M63" s="560"/>
      <c r="N63" s="178"/>
      <c r="O63" s="178"/>
      <c r="P63" s="178"/>
      <c r="Q63" s="178"/>
      <c r="R63" s="178"/>
      <c r="S63" s="124"/>
      <c r="T63" s="124"/>
      <c r="U63" s="125"/>
      <c r="V63" s="125"/>
      <c r="W63" s="125"/>
      <c r="X63" s="125"/>
      <c r="Y63" s="125"/>
      <c r="Z63" s="125"/>
      <c r="AA63" s="125"/>
      <c r="AB63" s="125"/>
      <c r="AC63" s="125"/>
      <c r="AD63" s="125"/>
      <c r="AE63" s="125"/>
      <c r="AF63" s="125"/>
      <c r="AG63" s="125"/>
    </row>
    <row r="64" spans="1:33" ht="21" x14ac:dyDescent="0.25">
      <c r="A64" s="158"/>
      <c r="B64" s="179">
        <f>IF(D64&gt;C64,D64-C64+1-SUM(B65:B$70),0)</f>
        <v>31</v>
      </c>
      <c r="C64" s="180">
        <v>43647</v>
      </c>
      <c r="D64" s="181">
        <f>$A$3</f>
        <v>43677</v>
      </c>
      <c r="E64" s="182">
        <v>2.2242499999999998E-2</v>
      </c>
      <c r="F64" s="182">
        <v>0.05</v>
      </c>
      <c r="G64" s="183">
        <f>SUM(E64:F64)</f>
        <v>7.2242500000000001E-2</v>
      </c>
      <c r="H64" s="184">
        <f>G64/$C$60*B64</f>
        <v>6.1356643835616441E-3</v>
      </c>
      <c r="I64" s="185">
        <f>IF($C64&lt;I$61,0,I63+$H64)</f>
        <v>6.1356643835616441E-3</v>
      </c>
      <c r="J64" s="185">
        <f>IF($C64&lt;J$61,0,J63+$H64)</f>
        <v>0</v>
      </c>
      <c r="K64" s="185">
        <f>IF($C64&lt;K$61,0,K63+$H64)</f>
        <v>0</v>
      </c>
      <c r="L64" s="156"/>
      <c r="M64" s="564">
        <f>IF($C64&lt;M$61,0,M63+$H64)</f>
        <v>6.1356643835616441E-3</v>
      </c>
      <c r="N64" s="186"/>
      <c r="O64" s="186"/>
      <c r="P64" s="186"/>
      <c r="Q64" s="186"/>
      <c r="R64" s="186"/>
      <c r="S64" s="124"/>
      <c r="T64" s="124"/>
      <c r="U64" s="125"/>
      <c r="V64" s="125"/>
      <c r="W64" s="125"/>
      <c r="X64" s="125"/>
      <c r="Y64" s="125"/>
      <c r="Z64" s="125"/>
      <c r="AA64" s="125"/>
      <c r="AB64" s="125"/>
      <c r="AC64" s="125"/>
      <c r="AD64" s="125"/>
      <c r="AE64" s="125"/>
      <c r="AF64" s="125"/>
      <c r="AG64" s="125"/>
    </row>
    <row r="65" spans="1:33" ht="21" x14ac:dyDescent="0.25">
      <c r="A65" s="158"/>
      <c r="B65" s="179">
        <f>IF(D65&gt;C65,D65-C65+1-SUM(B66:B$70),0)</f>
        <v>0</v>
      </c>
      <c r="C65" s="187">
        <f>EDATE(C64,1)</f>
        <v>43678</v>
      </c>
      <c r="D65" s="181">
        <f>$A$3</f>
        <v>43677</v>
      </c>
      <c r="E65" s="182">
        <v>2.4305E-2</v>
      </c>
      <c r="F65" s="188">
        <f>F64</f>
        <v>0.05</v>
      </c>
      <c r="G65" s="183">
        <f>SUM(E65:F65)</f>
        <v>7.430500000000001E-2</v>
      </c>
      <c r="H65" s="184">
        <f>G65/$C$60*B65</f>
        <v>0</v>
      </c>
      <c r="I65" s="185">
        <f>IF($C65&lt;I$61,0,I64+$H65)</f>
        <v>6.1356643835616441E-3</v>
      </c>
      <c r="J65" s="185">
        <f>IF($C65&lt;J$61,0,J64+$H65)</f>
        <v>0</v>
      </c>
      <c r="K65" s="185">
        <f t="shared" ref="I65:K66" si="23">IF($C65&lt;K$61,0,K64+$H65)</f>
        <v>0</v>
      </c>
      <c r="L65" s="156"/>
      <c r="M65" s="186"/>
      <c r="N65" s="186"/>
      <c r="O65" s="186"/>
      <c r="P65" s="186"/>
      <c r="Q65" s="186"/>
      <c r="R65" s="186"/>
      <c r="S65" s="124"/>
      <c r="T65" s="124"/>
      <c r="U65" s="125"/>
      <c r="V65" s="125"/>
      <c r="W65" s="125"/>
      <c r="X65" s="125"/>
      <c r="Y65" s="125"/>
      <c r="Z65" s="125"/>
      <c r="AA65" s="125"/>
      <c r="AB65" s="125"/>
      <c r="AC65" s="125"/>
      <c r="AD65" s="125"/>
      <c r="AE65" s="125"/>
      <c r="AF65" s="125"/>
      <c r="AG65" s="125"/>
    </row>
    <row r="66" spans="1:33" ht="21" x14ac:dyDescent="0.25">
      <c r="A66" s="158"/>
      <c r="B66" s="179">
        <f>IF(D66&gt;C66,D66-C66+1-SUM(B69:B$70),0)</f>
        <v>0</v>
      </c>
      <c r="C66" s="187">
        <f>EDATE(C65,1)</f>
        <v>43709</v>
      </c>
      <c r="D66" s="181">
        <f>$A$3</f>
        <v>43677</v>
      </c>
      <c r="E66" s="182">
        <v>2.3980000000000001E-2</v>
      </c>
      <c r="F66" s="188">
        <f>F65</f>
        <v>0.05</v>
      </c>
      <c r="G66" s="183">
        <f>SUM(E66:F66)</f>
        <v>7.3980000000000004E-2</v>
      </c>
      <c r="H66" s="184">
        <f>G66/$C$60*B66</f>
        <v>0</v>
      </c>
      <c r="I66" s="185">
        <f t="shared" si="23"/>
        <v>6.1356643835616441E-3</v>
      </c>
      <c r="J66" s="185">
        <f>IF($C66&lt;J$61,0,J65+$H66)</f>
        <v>0</v>
      </c>
      <c r="K66" s="185">
        <f>IF($C66&lt;K$61,0,K65+$H66)</f>
        <v>0</v>
      </c>
      <c r="L66" s="156"/>
      <c r="M66" s="186"/>
      <c r="N66" s="125"/>
      <c r="O66" s="186"/>
      <c r="P66" s="186"/>
      <c r="Q66" s="186"/>
      <c r="R66" s="186"/>
      <c r="S66" s="124"/>
      <c r="T66" s="124"/>
      <c r="U66" s="125"/>
      <c r="V66" s="125"/>
      <c r="W66" s="189"/>
      <c r="X66" s="190"/>
      <c r="Y66" s="125"/>
      <c r="Z66" s="125"/>
      <c r="AA66" s="125"/>
      <c r="AB66" s="125"/>
      <c r="AC66" s="125"/>
      <c r="AD66" s="125"/>
      <c r="AE66" s="125"/>
      <c r="AF66" s="125"/>
      <c r="AG66" s="125"/>
    </row>
    <row r="67" spans="1:33" ht="21" x14ac:dyDescent="0.25">
      <c r="A67" s="158"/>
      <c r="B67" s="191"/>
      <c r="C67" s="192"/>
      <c r="D67" s="192"/>
      <c r="E67" s="193"/>
      <c r="F67" s="194"/>
      <c r="G67" s="195"/>
      <c r="H67" s="195"/>
      <c r="I67" s="125"/>
      <c r="J67" s="156"/>
      <c r="K67" s="125"/>
      <c r="L67" s="186"/>
      <c r="M67" s="186"/>
      <c r="N67" s="186"/>
      <c r="O67" s="186"/>
      <c r="P67" s="124"/>
      <c r="Q67" s="124"/>
      <c r="R67" s="125"/>
      <c r="S67" s="125"/>
      <c r="T67" s="189"/>
      <c r="U67" s="190"/>
      <c r="V67" s="125"/>
      <c r="W67" s="125"/>
      <c r="X67" s="125"/>
      <c r="Y67" s="125"/>
      <c r="Z67" s="125"/>
      <c r="AA67" s="125"/>
      <c r="AB67" s="125"/>
      <c r="AC67" s="125"/>
      <c r="AD67" s="125"/>
      <c r="AE67" s="125"/>
      <c r="AF67" s="125"/>
      <c r="AG67" s="125"/>
    </row>
    <row r="68" spans="1:33" ht="26.25" x14ac:dyDescent="0.25">
      <c r="A68" s="158"/>
      <c r="B68" s="196" t="str">
        <f>IF(COUNTIFS($C$62:$C$67,"&lt;&gt;0",$C$62:$C$67,"&lt;&gt;")&gt;3,CONCATENATE("!! THERE IS AN ERROR IN THE ",TEXT($A$3,"DD MMM YYYY")," VALUATION!!! HURDLE FOR ANY SERIES SHOULD RESET AS AT END OF EACH PF PERIOD, PLS AMEND!"),"")</f>
        <v/>
      </c>
      <c r="C68" s="197"/>
      <c r="D68" s="197"/>
      <c r="E68" s="197"/>
      <c r="F68" s="197"/>
      <c r="G68" s="197"/>
      <c r="H68" s="197"/>
      <c r="I68" s="125"/>
      <c r="J68" s="156"/>
      <c r="K68" s="125"/>
      <c r="L68" s="198"/>
      <c r="M68" s="186"/>
      <c r="N68" s="186"/>
      <c r="O68" s="186"/>
      <c r="P68" s="124"/>
      <c r="Q68" s="124"/>
      <c r="R68" s="125"/>
      <c r="S68" s="125"/>
      <c r="T68" s="189"/>
      <c r="U68" s="190"/>
      <c r="V68" s="125"/>
      <c r="W68" s="125"/>
      <c r="X68" s="125"/>
      <c r="Y68" s="125"/>
      <c r="Z68" s="125"/>
      <c r="AA68" s="125"/>
      <c r="AB68" s="125"/>
      <c r="AC68" s="125"/>
      <c r="AD68" s="125"/>
      <c r="AE68" s="125"/>
      <c r="AF68" s="125"/>
      <c r="AG68" s="125"/>
    </row>
    <row r="69" spans="1:33" ht="26.25" x14ac:dyDescent="0.4">
      <c r="A69" s="72"/>
      <c r="B69" s="199" t="s">
        <v>76</v>
      </c>
      <c r="C69" s="200"/>
      <c r="D69" s="200"/>
      <c r="E69" s="200"/>
      <c r="F69" s="200"/>
      <c r="G69" s="200"/>
      <c r="H69" s="200"/>
      <c r="I69" s="72"/>
      <c r="J69" s="156"/>
      <c r="K69" s="201"/>
      <c r="L69" s="202"/>
      <c r="M69" s="201"/>
      <c r="N69" s="201"/>
      <c r="O69" s="201"/>
      <c r="P69" s="72"/>
      <c r="Q69" s="72"/>
      <c r="R69" s="72"/>
      <c r="S69" s="72"/>
      <c r="T69" s="83"/>
      <c r="U69" s="190"/>
      <c r="V69" s="72"/>
      <c r="W69" s="72"/>
      <c r="X69" s="72"/>
      <c r="Y69" s="72"/>
      <c r="Z69" s="72"/>
      <c r="AA69" s="72"/>
      <c r="AB69" s="72"/>
      <c r="AC69" s="72"/>
      <c r="AD69" s="72"/>
      <c r="AE69" s="72"/>
      <c r="AF69" s="72"/>
      <c r="AG69" s="72"/>
    </row>
    <row r="70" spans="1:33" ht="15.75" x14ac:dyDescent="0.25">
      <c r="A70" s="72"/>
      <c r="B70" s="203"/>
      <c r="C70" s="203"/>
      <c r="D70" s="203"/>
      <c r="E70" s="204"/>
      <c r="F70" s="204"/>
      <c r="G70" s="125"/>
      <c r="H70" s="125"/>
      <c r="I70" s="72"/>
      <c r="J70" s="110"/>
      <c r="K70" s="186"/>
      <c r="L70" s="519"/>
      <c r="M70" s="205"/>
      <c r="N70" s="205"/>
      <c r="O70" s="205"/>
      <c r="P70" s="72"/>
      <c r="Q70" s="72"/>
      <c r="R70" s="72"/>
      <c r="S70" s="72"/>
      <c r="T70" s="72"/>
      <c r="U70" s="72"/>
      <c r="V70" s="72"/>
      <c r="W70" s="72"/>
      <c r="X70" s="72"/>
      <c r="Y70" s="72"/>
      <c r="Z70" s="72"/>
      <c r="AA70" s="72"/>
      <c r="AB70" s="72"/>
      <c r="AC70" s="72"/>
      <c r="AD70" s="72"/>
      <c r="AE70" s="72"/>
      <c r="AF70" s="72"/>
      <c r="AG70" s="72"/>
    </row>
    <row r="71" spans="1:33" ht="15.75" x14ac:dyDescent="0.25">
      <c r="A71" s="206"/>
      <c r="B71" s="207" t="s">
        <v>405</v>
      </c>
      <c r="C71" s="208"/>
      <c r="D71" s="208"/>
      <c r="E71" s="207"/>
      <c r="F71" s="206"/>
      <c r="G71" s="209"/>
      <c r="H71" s="209"/>
      <c r="I71" s="210"/>
      <c r="J71" s="211"/>
      <c r="K71" s="211"/>
      <c r="L71" s="212"/>
      <c r="M71" s="212"/>
      <c r="N71" s="212"/>
      <c r="O71" s="212"/>
      <c r="P71" s="206"/>
      <c r="Q71" s="206"/>
      <c r="R71" s="206"/>
      <c r="S71" s="206"/>
      <c r="T71" s="206"/>
      <c r="U71" s="206"/>
      <c r="V71" s="206"/>
      <c r="W71" s="206"/>
      <c r="X71" s="206"/>
      <c r="Y71" s="206"/>
      <c r="Z71" s="206"/>
      <c r="AA71" s="206"/>
      <c r="AB71" s="206"/>
      <c r="AC71" s="206"/>
      <c r="AD71" s="206"/>
      <c r="AE71" s="206"/>
      <c r="AF71" s="206"/>
      <c r="AG71" s="206"/>
    </row>
    <row r="72" spans="1:33" ht="15.75" x14ac:dyDescent="0.25">
      <c r="A72" s="206"/>
      <c r="B72" s="207"/>
      <c r="C72" s="208"/>
      <c r="D72" s="208"/>
      <c r="E72" s="207"/>
      <c r="F72" s="206"/>
      <c r="G72" s="209"/>
      <c r="H72" s="209"/>
      <c r="I72" s="210"/>
      <c r="J72" s="211"/>
      <c r="K72" s="211"/>
      <c r="L72" s="212"/>
      <c r="M72" s="212"/>
      <c r="N72" s="212"/>
      <c r="O72" s="212"/>
      <c r="P72" s="206"/>
      <c r="Q72" s="206"/>
      <c r="R72" s="206"/>
      <c r="S72" s="206"/>
      <c r="T72" s="206"/>
      <c r="U72" s="206"/>
      <c r="V72" s="206"/>
      <c r="W72" s="206"/>
      <c r="X72" s="206"/>
      <c r="Y72" s="206"/>
      <c r="Z72" s="206"/>
      <c r="AA72" s="206"/>
      <c r="AB72" s="206"/>
      <c r="AC72" s="206"/>
      <c r="AD72" s="206"/>
      <c r="AE72" s="206"/>
      <c r="AF72" s="206"/>
      <c r="AG72" s="72"/>
    </row>
    <row r="73" spans="1:33" ht="18.75" x14ac:dyDescent="0.3">
      <c r="A73" s="206"/>
      <c r="B73" s="126" t="s">
        <v>406</v>
      </c>
      <c r="C73" s="208"/>
      <c r="D73" s="208"/>
      <c r="E73" s="207"/>
      <c r="F73" s="206"/>
      <c r="G73" s="209"/>
      <c r="H73" s="209"/>
      <c r="I73" s="210"/>
      <c r="J73" s="211"/>
      <c r="K73" s="211"/>
      <c r="L73" s="212"/>
      <c r="M73" s="212"/>
      <c r="N73" s="212"/>
      <c r="O73" s="212"/>
      <c r="P73" s="206"/>
      <c r="Q73" s="206"/>
      <c r="R73" s="206"/>
      <c r="S73" s="206"/>
      <c r="T73" s="206"/>
      <c r="U73" s="206"/>
      <c r="V73" s="206"/>
      <c r="W73" s="206"/>
      <c r="X73" s="206"/>
      <c r="Y73" s="206"/>
      <c r="Z73" s="206"/>
      <c r="AA73" s="206"/>
      <c r="AB73" s="206"/>
      <c r="AC73" s="206"/>
      <c r="AD73" s="206"/>
      <c r="AE73" s="206"/>
      <c r="AF73" s="206"/>
      <c r="AG73" s="72"/>
    </row>
    <row r="74" spans="1:33" ht="32.25" thickBot="1" x14ac:dyDescent="0.3">
      <c r="A74" s="206"/>
      <c r="B74" s="159" t="s">
        <v>68</v>
      </c>
      <c r="C74" s="159" t="s">
        <v>69</v>
      </c>
      <c r="D74" s="160" t="s">
        <v>70</v>
      </c>
      <c r="E74" s="161" t="s">
        <v>71</v>
      </c>
      <c r="F74" s="162" t="s">
        <v>72</v>
      </c>
      <c r="G74" s="159" t="s">
        <v>73</v>
      </c>
      <c r="H74" s="163" t="s">
        <v>74</v>
      </c>
      <c r="I74" s="164">
        <v>42644</v>
      </c>
      <c r="J74" s="164"/>
      <c r="K74" s="164"/>
      <c r="L74" s="156"/>
      <c r="M74" s="212"/>
      <c r="N74" s="212"/>
      <c r="O74" s="212"/>
      <c r="P74" s="206"/>
      <c r="Q74" s="206"/>
      <c r="R74" s="206"/>
      <c r="S74" s="206"/>
      <c r="T74" s="206"/>
      <c r="U74" s="206"/>
      <c r="V74" s="206"/>
      <c r="W74" s="206"/>
      <c r="X74" s="206"/>
      <c r="Y74" s="206"/>
      <c r="Z74" s="206"/>
      <c r="AA74" s="206"/>
      <c r="AB74" s="206"/>
      <c r="AC74" s="206"/>
      <c r="AD74" s="206"/>
      <c r="AE74" s="206"/>
      <c r="AF74" s="206"/>
      <c r="AG74" s="72"/>
    </row>
    <row r="75" spans="1:33" ht="21.75" thickBot="1" x14ac:dyDescent="0.3">
      <c r="A75" s="206"/>
      <c r="B75" s="166"/>
      <c r="C75" s="167"/>
      <c r="D75" s="167"/>
      <c r="E75" s="167"/>
      <c r="F75" s="167"/>
      <c r="G75" s="167"/>
      <c r="H75" s="168" t="s">
        <v>75</v>
      </c>
      <c r="I75" s="169">
        <f>MAX(I76:I$79)</f>
        <v>0.13856525671232878</v>
      </c>
      <c r="J75" s="169"/>
      <c r="K75" s="169"/>
      <c r="L75" s="156"/>
      <c r="M75" s="212"/>
      <c r="N75" s="212"/>
      <c r="O75" s="212"/>
      <c r="P75" s="206"/>
      <c r="Q75" s="206"/>
      <c r="R75" s="206"/>
      <c r="S75" s="206"/>
      <c r="T75" s="206"/>
      <c r="U75" s="206"/>
      <c r="V75" s="206"/>
      <c r="W75" s="206"/>
      <c r="X75" s="206"/>
      <c r="Y75" s="206"/>
      <c r="Z75" s="206"/>
      <c r="AA75" s="206"/>
      <c r="AB75" s="206"/>
      <c r="AC75" s="206"/>
      <c r="AD75" s="206"/>
      <c r="AE75" s="206"/>
      <c r="AF75" s="206"/>
      <c r="AG75" s="72"/>
    </row>
    <row r="76" spans="1:33" ht="21" x14ac:dyDescent="0.25">
      <c r="A76" s="206"/>
      <c r="B76" s="179">
        <f>IF(D76&gt;C76,D76-C76+1-SUM(B77:B$79),0)</f>
        <v>30</v>
      </c>
      <c r="C76" s="180">
        <v>42675</v>
      </c>
      <c r="D76" s="181">
        <f>$A$3</f>
        <v>43677</v>
      </c>
      <c r="E76" s="182">
        <v>6.2367000000000004E-3</v>
      </c>
      <c r="F76" s="182">
        <v>0.05</v>
      </c>
      <c r="G76" s="183">
        <f>SUM(E76:F76)</f>
        <v>5.6236700000000001E-2</v>
      </c>
      <c r="H76" s="184">
        <f>G76/$C$60*B76</f>
        <v>4.6221945205479455E-3</v>
      </c>
      <c r="I76" s="185">
        <f>IF($C76&lt;I$74,0,I63+$H76)</f>
        <v>4.6221945205479455E-3</v>
      </c>
      <c r="J76" s="185"/>
      <c r="K76" s="185"/>
      <c r="L76" s="156"/>
      <c r="M76" s="212"/>
      <c r="N76" s="212"/>
      <c r="O76" s="212"/>
      <c r="P76" s="206"/>
      <c r="Q76" s="206"/>
      <c r="R76" s="206"/>
      <c r="S76" s="206"/>
      <c r="T76" s="206"/>
      <c r="U76" s="206"/>
      <c r="V76" s="206"/>
      <c r="W76" s="206"/>
      <c r="X76" s="206"/>
      <c r="Y76" s="206"/>
      <c r="Z76" s="206"/>
      <c r="AA76" s="206"/>
      <c r="AB76" s="206"/>
      <c r="AC76" s="206"/>
      <c r="AD76" s="206"/>
      <c r="AE76" s="206"/>
      <c r="AF76" s="206"/>
      <c r="AG76" s="72"/>
    </row>
    <row r="77" spans="1:33" ht="21" x14ac:dyDescent="0.25">
      <c r="A77" s="206"/>
      <c r="B77" s="179">
        <f>IF(D77&gt;C77,D77-C77+1-SUM(B78:B$79),0)</f>
        <v>31</v>
      </c>
      <c r="C77" s="180">
        <f>EDATE(C76,1)</f>
        <v>42705</v>
      </c>
      <c r="D77" s="181">
        <f>$A$3</f>
        <v>43677</v>
      </c>
      <c r="E77" s="182">
        <v>7.7166999999999999E-3</v>
      </c>
      <c r="F77" s="188">
        <f>F76</f>
        <v>0.05</v>
      </c>
      <c r="G77" s="183">
        <f>SUM(E77:F77)</f>
        <v>5.7716700000000003E-2</v>
      </c>
      <c r="H77" s="184">
        <f>G77/$C$60*B77</f>
        <v>4.9019663013698637E-3</v>
      </c>
      <c r="I77" s="185">
        <f>IF($C77&lt;I$74,0,I76+$H77)</f>
        <v>9.5241608219178084E-3</v>
      </c>
      <c r="J77" s="185"/>
      <c r="K77" s="185"/>
      <c r="L77" s="156"/>
      <c r="M77" s="212"/>
      <c r="N77" s="212"/>
      <c r="O77" s="212"/>
      <c r="P77" s="206"/>
      <c r="Q77" s="206"/>
      <c r="R77" s="206"/>
      <c r="S77" s="206"/>
      <c r="T77" s="206"/>
      <c r="U77" s="206"/>
      <c r="V77" s="206"/>
      <c r="W77" s="206"/>
      <c r="X77" s="206"/>
      <c r="Y77" s="206"/>
      <c r="Z77" s="206"/>
      <c r="AA77" s="206"/>
      <c r="AB77" s="206"/>
      <c r="AC77" s="206"/>
      <c r="AD77" s="206"/>
      <c r="AE77" s="206"/>
      <c r="AF77" s="206"/>
      <c r="AG77" s="72"/>
    </row>
    <row r="78" spans="1:33" ht="21" x14ac:dyDescent="0.25">
      <c r="A78" s="206"/>
      <c r="B78" s="179">
        <f>IF(D78&gt;C78,D78-C78+1-SUM(B79:B$79),0)</f>
        <v>31</v>
      </c>
      <c r="C78" s="180">
        <f>EDATE(C77,1)</f>
        <v>42736</v>
      </c>
      <c r="D78" s="181">
        <f>$A$3</f>
        <v>43677</v>
      </c>
      <c r="E78" s="182"/>
      <c r="F78" s="188">
        <f>F77</f>
        <v>0.05</v>
      </c>
      <c r="G78" s="183">
        <f>SUM(E78:F78)</f>
        <v>0.05</v>
      </c>
      <c r="H78" s="184">
        <f>G78/$C$60*B78</f>
        <v>4.2465753424657544E-3</v>
      </c>
      <c r="I78" s="185">
        <f>IF($C78&lt;I$74,0,I77+$H78)</f>
        <v>1.3770736164383563E-2</v>
      </c>
      <c r="J78" s="185"/>
      <c r="K78" s="185"/>
      <c r="L78" s="156"/>
      <c r="M78" s="212"/>
      <c r="N78" s="212"/>
      <c r="O78" s="212"/>
      <c r="P78" s="206"/>
      <c r="Q78" s="206"/>
      <c r="R78" s="206"/>
      <c r="S78" s="206"/>
      <c r="T78" s="206"/>
      <c r="U78" s="206"/>
      <c r="V78" s="206"/>
      <c r="W78" s="206"/>
      <c r="X78" s="206"/>
      <c r="Y78" s="206"/>
      <c r="Z78" s="206"/>
      <c r="AA78" s="206"/>
      <c r="AB78" s="206"/>
      <c r="AC78" s="206"/>
      <c r="AD78" s="206"/>
      <c r="AE78" s="206"/>
      <c r="AF78" s="206"/>
      <c r="AG78" s="72"/>
    </row>
    <row r="79" spans="1:33" ht="21" x14ac:dyDescent="0.25">
      <c r="A79" s="206"/>
      <c r="B79" s="179">
        <f>IF(D79&gt;C79,D79-C79+1-SUM(B$80:B81),0)</f>
        <v>911</v>
      </c>
      <c r="C79" s="180">
        <f>EDATE(C78,1)</f>
        <v>42767</v>
      </c>
      <c r="D79" s="181">
        <f>$A$3</f>
        <v>43677</v>
      </c>
      <c r="E79" s="182"/>
      <c r="F79" s="188">
        <f>F78</f>
        <v>0.05</v>
      </c>
      <c r="G79" s="183">
        <f>SUM(E79:F79)</f>
        <v>0.05</v>
      </c>
      <c r="H79" s="184">
        <f>G79/$C$60*B79</f>
        <v>0.12479452054794522</v>
      </c>
      <c r="I79" s="185">
        <f>IF($C79&lt;I$74,0,I78+$H79)</f>
        <v>0.13856525671232878</v>
      </c>
      <c r="J79" s="185"/>
      <c r="K79" s="185"/>
      <c r="L79" s="156"/>
      <c r="M79" s="212"/>
      <c r="N79" s="212"/>
      <c r="O79" s="212"/>
      <c r="P79" s="206"/>
      <c r="Q79" s="206"/>
      <c r="R79" s="206"/>
      <c r="S79" s="206"/>
      <c r="T79" s="206"/>
      <c r="U79" s="206"/>
      <c r="V79" s="206"/>
      <c r="W79" s="206"/>
      <c r="X79" s="206"/>
      <c r="Y79" s="206"/>
      <c r="Z79" s="206"/>
      <c r="AA79" s="206"/>
      <c r="AB79" s="206"/>
      <c r="AC79" s="206"/>
      <c r="AD79" s="206"/>
      <c r="AE79" s="206"/>
      <c r="AF79" s="206"/>
      <c r="AG79" s="72"/>
    </row>
    <row r="80" spans="1:33" ht="15.75" x14ac:dyDescent="0.25">
      <c r="A80" s="206"/>
      <c r="B80" s="207"/>
      <c r="C80" s="208"/>
      <c r="D80" s="208"/>
      <c r="E80" s="207"/>
      <c r="F80" s="206"/>
      <c r="G80" s="209"/>
      <c r="H80" s="209"/>
      <c r="I80" s="210"/>
      <c r="J80" s="211"/>
      <c r="K80" s="211"/>
      <c r="L80" s="212"/>
      <c r="M80" s="212"/>
      <c r="N80" s="212"/>
      <c r="O80" s="212"/>
      <c r="P80" s="206"/>
      <c r="Q80" s="206"/>
      <c r="R80" s="206"/>
      <c r="S80" s="206"/>
      <c r="T80" s="206"/>
      <c r="U80" s="206"/>
      <c r="V80" s="206"/>
      <c r="W80" s="206"/>
      <c r="X80" s="206"/>
      <c r="Y80" s="206"/>
      <c r="Z80" s="206"/>
      <c r="AA80" s="206"/>
      <c r="AB80" s="206"/>
      <c r="AC80" s="206"/>
      <c r="AD80" s="206"/>
      <c r="AE80" s="206"/>
      <c r="AF80" s="206"/>
      <c r="AG80" s="72"/>
    </row>
    <row r="81" spans="1:33" ht="18.75" x14ac:dyDescent="0.3">
      <c r="A81" s="206"/>
      <c r="B81" s="126" t="s">
        <v>407</v>
      </c>
      <c r="C81" s="208"/>
      <c r="D81" s="208"/>
      <c r="E81" s="207"/>
      <c r="F81" s="206"/>
      <c r="G81" s="209"/>
      <c r="H81" s="209"/>
      <c r="I81" s="210"/>
      <c r="J81" s="211"/>
      <c r="K81" s="211"/>
      <c r="L81" s="212"/>
      <c r="M81" s="212"/>
      <c r="N81" s="212"/>
      <c r="O81" s="212"/>
      <c r="P81" s="206"/>
      <c r="Q81" s="206"/>
      <c r="R81" s="206"/>
      <c r="S81" s="206"/>
      <c r="T81" s="206"/>
      <c r="U81" s="206"/>
      <c r="V81" s="206"/>
      <c r="W81" s="206"/>
      <c r="X81" s="206"/>
      <c r="Y81" s="206"/>
      <c r="Z81" s="206"/>
      <c r="AA81" s="206"/>
      <c r="AB81" s="206"/>
      <c r="AC81" s="206"/>
      <c r="AD81" s="206"/>
      <c r="AE81" s="206"/>
      <c r="AF81" s="206"/>
      <c r="AG81" s="72"/>
    </row>
    <row r="82" spans="1:33" ht="32.25" thickBot="1" x14ac:dyDescent="0.3">
      <c r="A82" s="158"/>
      <c r="B82" s="159" t="s">
        <v>68</v>
      </c>
      <c r="C82" s="159" t="s">
        <v>69</v>
      </c>
      <c r="D82" s="160" t="s">
        <v>70</v>
      </c>
      <c r="E82" s="161" t="s">
        <v>71</v>
      </c>
      <c r="F82" s="162" t="s">
        <v>72</v>
      </c>
      <c r="G82" s="159" t="s">
        <v>73</v>
      </c>
      <c r="H82" s="163" t="s">
        <v>74</v>
      </c>
      <c r="I82" s="164">
        <f>C84</f>
        <v>42614</v>
      </c>
      <c r="J82" s="164"/>
      <c r="K82" s="164"/>
      <c r="L82" s="156"/>
      <c r="M82" s="165"/>
      <c r="N82" s="165"/>
      <c r="O82" s="165"/>
      <c r="P82" s="165"/>
      <c r="Q82" s="165"/>
      <c r="R82" s="165"/>
      <c r="S82" s="124"/>
      <c r="T82" s="124"/>
      <c r="U82" s="125"/>
      <c r="V82" s="125"/>
      <c r="W82" s="125"/>
      <c r="X82" s="125"/>
      <c r="Y82" s="125"/>
      <c r="Z82" s="125"/>
      <c r="AA82" s="125"/>
      <c r="AB82" s="125"/>
      <c r="AC82" s="125"/>
      <c r="AD82" s="125"/>
      <c r="AE82" s="125"/>
      <c r="AF82" s="125"/>
      <c r="AG82" s="72"/>
    </row>
    <row r="83" spans="1:33" ht="21.75" thickBot="1" x14ac:dyDescent="0.3">
      <c r="A83" s="158"/>
      <c r="B83" s="166"/>
      <c r="C83" s="167"/>
      <c r="D83" s="167"/>
      <c r="E83" s="167"/>
      <c r="F83" s="167"/>
      <c r="G83" s="167"/>
      <c r="H83" s="168" t="s">
        <v>75</v>
      </c>
      <c r="I83" s="169">
        <f>MAX(I$84:I86)</f>
        <v>0.16378141068493149</v>
      </c>
      <c r="J83" s="169"/>
      <c r="K83" s="169"/>
      <c r="L83" s="156"/>
      <c r="M83" s="165"/>
      <c r="N83" s="165"/>
      <c r="O83" s="165"/>
      <c r="P83" s="165"/>
      <c r="Q83" s="165"/>
      <c r="R83" s="165"/>
      <c r="S83" s="124"/>
      <c r="T83" s="124"/>
      <c r="U83" s="125"/>
      <c r="V83" s="125"/>
      <c r="W83" s="125"/>
      <c r="X83" s="125"/>
      <c r="Y83" s="125"/>
      <c r="Z83" s="125"/>
      <c r="AA83" s="125"/>
      <c r="AB83" s="125"/>
      <c r="AC83" s="125"/>
      <c r="AD83" s="125"/>
      <c r="AE83" s="125"/>
      <c r="AF83" s="125"/>
      <c r="AG83" s="72"/>
    </row>
    <row r="84" spans="1:33" ht="21" x14ac:dyDescent="0.25">
      <c r="A84" s="158"/>
      <c r="B84" s="179">
        <f>IF(D84&gt;C84,D84-C84+1-SUM(B85:B$86),0)</f>
        <v>30</v>
      </c>
      <c r="C84" s="180">
        <v>42614</v>
      </c>
      <c r="D84" s="181">
        <f>$A$3</f>
        <v>43677</v>
      </c>
      <c r="E84" s="182">
        <v>5.3111E-3</v>
      </c>
      <c r="F84" s="182">
        <v>0.05</v>
      </c>
      <c r="G84" s="183">
        <f>SUM(E84:F84)</f>
        <v>5.5311100000000002E-2</v>
      </c>
      <c r="H84" s="184">
        <f>G84/$C$60*B84</f>
        <v>4.5461178082191779E-3</v>
      </c>
      <c r="I84" s="185">
        <f>IF($C84&lt;I$82,0,I63+$H84)</f>
        <v>4.5461178082191779E-3</v>
      </c>
      <c r="J84" s="185"/>
      <c r="K84" s="185"/>
      <c r="L84" s="156"/>
      <c r="M84" s="186"/>
      <c r="N84" s="186"/>
      <c r="O84" s="186"/>
      <c r="P84" s="186"/>
      <c r="Q84" s="186"/>
      <c r="R84" s="186"/>
      <c r="S84" s="124"/>
      <c r="T84" s="124"/>
      <c r="U84" s="125"/>
      <c r="V84" s="125"/>
      <c r="W84" s="125"/>
      <c r="X84" s="125"/>
      <c r="Y84" s="125"/>
      <c r="Z84" s="125"/>
      <c r="AA84" s="125"/>
      <c r="AB84" s="125"/>
      <c r="AC84" s="125"/>
      <c r="AD84" s="125"/>
      <c r="AE84" s="125"/>
      <c r="AF84" s="125"/>
      <c r="AG84" s="72"/>
    </row>
    <row r="85" spans="1:33" ht="21" x14ac:dyDescent="0.25">
      <c r="A85" s="158"/>
      <c r="B85" s="179">
        <f>IF(D85&gt;C85,D85-C85+1-SUM(B86:B$86),0)</f>
        <v>31</v>
      </c>
      <c r="C85" s="180">
        <f>EDATE(C84,1)</f>
        <v>42644</v>
      </c>
      <c r="D85" s="181">
        <f>$A$3</f>
        <v>43677</v>
      </c>
      <c r="E85" s="182">
        <v>5.3378000000000002E-3</v>
      </c>
      <c r="F85" s="188">
        <f>F84</f>
        <v>0.05</v>
      </c>
      <c r="G85" s="183">
        <f>SUM(E85:F85)</f>
        <v>5.5337800000000006E-2</v>
      </c>
      <c r="H85" s="184">
        <f>G85/$C$60*B85</f>
        <v>4.6999227397260283E-3</v>
      </c>
      <c r="I85" s="185">
        <f t="shared" ref="I85:I86" si="24">IF($C85&lt;I$82,0,I84+$H85)</f>
        <v>9.2460405479452071E-3</v>
      </c>
      <c r="J85" s="185"/>
      <c r="K85" s="185"/>
      <c r="L85" s="156"/>
      <c r="M85" s="186"/>
      <c r="N85" s="186"/>
      <c r="O85" s="186"/>
      <c r="P85" s="186"/>
      <c r="Q85" s="186"/>
      <c r="R85" s="186"/>
      <c r="S85" s="124"/>
      <c r="T85" s="124"/>
      <c r="U85" s="125"/>
      <c r="V85" s="125"/>
      <c r="W85" s="125"/>
      <c r="X85" s="125"/>
      <c r="Y85" s="125"/>
      <c r="Z85" s="125"/>
      <c r="AA85" s="125"/>
      <c r="AB85" s="125"/>
      <c r="AC85" s="125"/>
      <c r="AD85" s="125"/>
      <c r="AE85" s="125"/>
      <c r="AF85" s="125"/>
      <c r="AG85" s="72"/>
    </row>
    <row r="86" spans="1:33" ht="21" x14ac:dyDescent="0.25">
      <c r="A86" s="158"/>
      <c r="B86" s="179">
        <f>IF(D86&gt;C86,D86-C86+1-SUM(B$94:B95),0)</f>
        <v>1003</v>
      </c>
      <c r="C86" s="180">
        <f>EDATE(C85,1)</f>
        <v>42675</v>
      </c>
      <c r="D86" s="181">
        <f>$A$3</f>
        <v>43677</v>
      </c>
      <c r="E86" s="182">
        <v>6.2367000000000004E-3</v>
      </c>
      <c r="F86" s="188">
        <f>F85</f>
        <v>0.05</v>
      </c>
      <c r="G86" s="183">
        <f>SUM(E86:F86)</f>
        <v>5.6236700000000001E-2</v>
      </c>
      <c r="H86" s="184">
        <f>G86/$C$60*B86</f>
        <v>0.15453537013698629</v>
      </c>
      <c r="I86" s="185">
        <f t="shared" si="24"/>
        <v>0.16378141068493149</v>
      </c>
      <c r="J86" s="185"/>
      <c r="K86" s="185"/>
      <c r="L86" s="156"/>
      <c r="M86" s="186"/>
      <c r="N86" s="186"/>
      <c r="O86" s="186"/>
      <c r="P86" s="186"/>
      <c r="Q86" s="186"/>
      <c r="R86" s="186"/>
      <c r="S86" s="124"/>
      <c r="T86" s="124"/>
      <c r="U86" s="125"/>
      <c r="V86" s="125"/>
      <c r="W86" s="125"/>
      <c r="X86" s="125"/>
      <c r="Y86" s="125"/>
      <c r="Z86" s="125"/>
      <c r="AA86" s="125"/>
      <c r="AB86" s="125"/>
      <c r="AC86" s="125"/>
      <c r="AD86" s="125"/>
      <c r="AE86" s="125"/>
      <c r="AF86" s="125"/>
      <c r="AG86" s="72"/>
    </row>
    <row r="87" spans="1:33" ht="15.75" x14ac:dyDescent="0.25">
      <c r="A87" s="206"/>
      <c r="B87" s="207"/>
      <c r="C87" s="208"/>
      <c r="D87" s="208"/>
      <c r="E87" s="207"/>
      <c r="F87" s="206"/>
      <c r="G87" s="209"/>
      <c r="H87" s="209"/>
      <c r="I87" s="210"/>
      <c r="J87" s="211"/>
      <c r="K87" s="211"/>
      <c r="L87" s="212"/>
      <c r="M87" s="212"/>
      <c r="N87" s="212"/>
      <c r="O87" s="212"/>
      <c r="P87" s="206"/>
      <c r="Q87" s="206"/>
      <c r="R87" s="206"/>
      <c r="S87" s="206"/>
      <c r="T87" s="206"/>
      <c r="U87" s="206"/>
      <c r="V87" s="206"/>
      <c r="W87" s="206"/>
      <c r="X87" s="206"/>
      <c r="Y87" s="206"/>
      <c r="Z87" s="206"/>
      <c r="AA87" s="206"/>
      <c r="AB87" s="206"/>
      <c r="AC87" s="206"/>
      <c r="AD87" s="206"/>
      <c r="AE87" s="206"/>
      <c r="AF87" s="206"/>
      <c r="AG87" s="72"/>
    </row>
    <row r="88" spans="1:33" ht="18.75" x14ac:dyDescent="0.3">
      <c r="A88" s="206"/>
      <c r="B88" s="126" t="s">
        <v>408</v>
      </c>
      <c r="C88" s="208"/>
      <c r="D88" s="208"/>
      <c r="E88" s="207"/>
      <c r="F88" s="206"/>
      <c r="G88" s="209"/>
      <c r="H88" s="209"/>
      <c r="I88" s="210"/>
      <c r="J88" s="211"/>
      <c r="K88" s="211"/>
      <c r="L88" s="212"/>
      <c r="M88" s="212"/>
      <c r="N88" s="212"/>
      <c r="O88" s="212"/>
      <c r="P88" s="206"/>
      <c r="Q88" s="206"/>
      <c r="R88" s="206"/>
      <c r="S88" s="206"/>
      <c r="T88" s="206"/>
      <c r="U88" s="206"/>
      <c r="V88" s="206"/>
      <c r="W88" s="206"/>
      <c r="X88" s="206"/>
      <c r="Y88" s="206"/>
      <c r="Z88" s="206"/>
      <c r="AA88" s="206"/>
      <c r="AB88" s="206"/>
      <c r="AC88" s="206"/>
      <c r="AD88" s="206"/>
      <c r="AE88" s="206"/>
      <c r="AF88" s="206"/>
      <c r="AG88" s="72"/>
    </row>
    <row r="89" spans="1:33" ht="32.25" thickBot="1" x14ac:dyDescent="0.3">
      <c r="A89" s="158"/>
      <c r="B89" s="159" t="s">
        <v>68</v>
      </c>
      <c r="C89" s="159" t="s">
        <v>69</v>
      </c>
      <c r="D89" s="160" t="s">
        <v>70</v>
      </c>
      <c r="E89" s="161" t="s">
        <v>71</v>
      </c>
      <c r="F89" s="162" t="s">
        <v>72</v>
      </c>
      <c r="G89" s="159" t="s">
        <v>73</v>
      </c>
      <c r="H89" s="163" t="s">
        <v>74</v>
      </c>
      <c r="I89" s="164">
        <f>C91</f>
        <v>42675</v>
      </c>
      <c r="J89" s="164"/>
      <c r="K89" s="164"/>
      <c r="L89" s="156"/>
      <c r="M89" s="165"/>
      <c r="N89" s="165"/>
      <c r="O89" s="165"/>
      <c r="P89" s="165"/>
      <c r="Q89" s="165"/>
      <c r="R89" s="165"/>
      <c r="S89" s="124"/>
      <c r="T89" s="124"/>
      <c r="U89" s="125"/>
      <c r="V89" s="125"/>
      <c r="W89" s="125"/>
      <c r="X89" s="125"/>
      <c r="Y89" s="125"/>
      <c r="Z89" s="125"/>
      <c r="AA89" s="125"/>
      <c r="AB89" s="125"/>
      <c r="AC89" s="125"/>
      <c r="AD89" s="125"/>
      <c r="AE89" s="125"/>
      <c r="AF89" s="125"/>
      <c r="AG89" s="72"/>
    </row>
    <row r="90" spans="1:33" ht="21.75" thickBot="1" x14ac:dyDescent="0.3">
      <c r="A90" s="158"/>
      <c r="B90" s="166"/>
      <c r="C90" s="167"/>
      <c r="D90" s="167"/>
      <c r="E90" s="167"/>
      <c r="F90" s="167"/>
      <c r="G90" s="167"/>
      <c r="H90" s="168" t="s">
        <v>75</v>
      </c>
      <c r="I90" s="169">
        <f>MAX(I$91:I93)</f>
        <v>0.13856525671232878</v>
      </c>
      <c r="J90" s="169"/>
      <c r="K90" s="169"/>
      <c r="L90" s="156"/>
      <c r="M90" s="165"/>
      <c r="N90" s="165"/>
      <c r="O90" s="165"/>
      <c r="P90" s="165"/>
      <c r="Q90" s="165"/>
      <c r="R90" s="165"/>
      <c r="S90" s="124"/>
      <c r="T90" s="124"/>
      <c r="U90" s="125"/>
      <c r="V90" s="125"/>
      <c r="W90" s="125"/>
      <c r="X90" s="125"/>
      <c r="Y90" s="125"/>
      <c r="Z90" s="125"/>
      <c r="AA90" s="125"/>
      <c r="AB90" s="125"/>
      <c r="AC90" s="125"/>
      <c r="AD90" s="125"/>
      <c r="AE90" s="125"/>
      <c r="AF90" s="125"/>
      <c r="AG90" s="72"/>
    </row>
    <row r="91" spans="1:33" ht="21" x14ac:dyDescent="0.25">
      <c r="A91" s="158"/>
      <c r="B91" s="179">
        <f>IF(D91&gt;C91,D91-C91+1-SUM(B$92:B93),0)</f>
        <v>30</v>
      </c>
      <c r="C91" s="180">
        <v>42675</v>
      </c>
      <c r="D91" s="181">
        <f>$A$3</f>
        <v>43677</v>
      </c>
      <c r="E91" s="182">
        <v>6.2367000000000004E-3</v>
      </c>
      <c r="F91" s="182">
        <v>0.05</v>
      </c>
      <c r="G91" s="183">
        <f>SUM(E91:F91)</f>
        <v>5.6236700000000001E-2</v>
      </c>
      <c r="H91" s="184">
        <f>G91/$C$60*B91</f>
        <v>4.6221945205479455E-3</v>
      </c>
      <c r="I91" s="185">
        <f>IF($C91&lt;I$89,0,I88+$H91)</f>
        <v>4.6221945205479455E-3</v>
      </c>
      <c r="J91" s="185"/>
      <c r="K91" s="185"/>
      <c r="L91" s="156"/>
      <c r="M91" s="186"/>
      <c r="N91" s="186"/>
      <c r="O91" s="186"/>
      <c r="P91" s="186"/>
      <c r="Q91" s="186"/>
      <c r="R91" s="186"/>
      <c r="S91" s="124"/>
      <c r="T91" s="124"/>
      <c r="U91" s="125"/>
      <c r="V91" s="125"/>
      <c r="W91" s="125"/>
      <c r="X91" s="125"/>
      <c r="Y91" s="125"/>
      <c r="Z91" s="125"/>
      <c r="AA91" s="125"/>
      <c r="AB91" s="125"/>
      <c r="AC91" s="125"/>
      <c r="AD91" s="125"/>
      <c r="AE91" s="125"/>
      <c r="AF91" s="125"/>
      <c r="AG91" s="72"/>
    </row>
    <row r="92" spans="1:33" ht="21" x14ac:dyDescent="0.25">
      <c r="A92" s="158"/>
      <c r="B92" s="179">
        <f>IF(D92&gt;C92,D92-C92+1-SUM(B$93:B93),0)</f>
        <v>31</v>
      </c>
      <c r="C92" s="180">
        <f>EDATE(C91,1)</f>
        <v>42705</v>
      </c>
      <c r="D92" s="181">
        <f>$A$3</f>
        <v>43677</v>
      </c>
      <c r="E92" s="182">
        <v>7.7166999999999999E-3</v>
      </c>
      <c r="F92" s="188">
        <f>F91</f>
        <v>0.05</v>
      </c>
      <c r="G92" s="183">
        <f>SUM(E92:F92)</f>
        <v>5.7716700000000003E-2</v>
      </c>
      <c r="H92" s="184">
        <f>G92/$C$60*B92</f>
        <v>4.9019663013698637E-3</v>
      </c>
      <c r="I92" s="185">
        <f>IF($C92&lt;I$89,0,I91+$H92)</f>
        <v>9.5241608219178084E-3</v>
      </c>
      <c r="J92" s="185"/>
      <c r="K92" s="185"/>
      <c r="L92" s="156"/>
      <c r="M92" s="186"/>
      <c r="N92" s="186"/>
      <c r="O92" s="186"/>
      <c r="P92" s="186"/>
      <c r="Q92" s="186"/>
      <c r="R92" s="186"/>
      <c r="S92" s="124"/>
      <c r="T92" s="124"/>
      <c r="U92" s="125"/>
      <c r="V92" s="125"/>
      <c r="W92" s="125"/>
      <c r="X92" s="125"/>
      <c r="Y92" s="125"/>
      <c r="Z92" s="125"/>
      <c r="AA92" s="125"/>
      <c r="AB92" s="125"/>
      <c r="AC92" s="125"/>
      <c r="AD92" s="125"/>
      <c r="AE92" s="125"/>
      <c r="AF92" s="125"/>
      <c r="AG92" s="72"/>
    </row>
    <row r="93" spans="1:33" ht="21" x14ac:dyDescent="0.25">
      <c r="A93" s="158"/>
      <c r="B93" s="179">
        <f>IF(D93&gt;C93,D93-C93+1-SUM(B$94:B94),0)</f>
        <v>942</v>
      </c>
      <c r="C93" s="180">
        <f>EDATE(C92,1)</f>
        <v>42736</v>
      </c>
      <c r="D93" s="181">
        <f>$A$3</f>
        <v>43677</v>
      </c>
      <c r="E93" s="182"/>
      <c r="F93" s="188">
        <f>F92</f>
        <v>0.05</v>
      </c>
      <c r="G93" s="183">
        <f>SUM(E93:F93)</f>
        <v>0.05</v>
      </c>
      <c r="H93" s="184">
        <f>G93/$C$60*B93</f>
        <v>0.12904109589041096</v>
      </c>
      <c r="I93" s="185">
        <f>IF($C93&lt;I$89,0,I92+$H93)</f>
        <v>0.13856525671232878</v>
      </c>
      <c r="J93" s="185"/>
      <c r="K93" s="185"/>
      <c r="L93" s="156"/>
      <c r="M93" s="186"/>
      <c r="N93" s="186"/>
      <c r="O93" s="186"/>
      <c r="P93" s="186"/>
      <c r="Q93" s="186"/>
      <c r="R93" s="186"/>
      <c r="S93" s="124"/>
      <c r="T93" s="124"/>
      <c r="U93" s="125"/>
      <c r="V93" s="125"/>
      <c r="W93" s="125"/>
      <c r="X93" s="125"/>
      <c r="Y93" s="125"/>
      <c r="Z93" s="125"/>
      <c r="AA93" s="125"/>
      <c r="AB93" s="125"/>
      <c r="AC93" s="125"/>
      <c r="AD93" s="125"/>
      <c r="AE93" s="125"/>
      <c r="AF93" s="125"/>
      <c r="AG93" s="72"/>
    </row>
    <row r="94" spans="1:33" ht="15.75" x14ac:dyDescent="0.25">
      <c r="A94" s="206"/>
      <c r="B94" s="207"/>
      <c r="C94" s="208"/>
      <c r="D94" s="208"/>
      <c r="E94" s="207"/>
      <c r="F94" s="206"/>
      <c r="G94" s="209"/>
      <c r="H94" s="209"/>
      <c r="I94" s="210"/>
      <c r="J94" s="211"/>
      <c r="K94" s="211"/>
      <c r="L94" s="212"/>
      <c r="M94" s="212"/>
      <c r="N94" s="212"/>
      <c r="O94" s="212"/>
      <c r="P94" s="206"/>
      <c r="Q94" s="206"/>
      <c r="R94" s="206"/>
      <c r="S94" s="206"/>
      <c r="T94" s="206"/>
      <c r="U94" s="206"/>
      <c r="V94" s="206"/>
      <c r="W94" s="206"/>
      <c r="X94" s="206"/>
      <c r="Y94" s="206"/>
      <c r="Z94" s="206"/>
      <c r="AA94" s="206"/>
      <c r="AB94" s="206"/>
      <c r="AC94" s="206"/>
      <c r="AD94" s="206"/>
      <c r="AE94" s="206"/>
      <c r="AF94" s="206"/>
      <c r="AG94" s="72"/>
    </row>
    <row r="95" spans="1:33" ht="15.75" x14ac:dyDescent="0.25">
      <c r="A95" s="72"/>
      <c r="B95" s="203"/>
      <c r="C95" s="203"/>
      <c r="D95" s="203"/>
      <c r="E95" s="204"/>
      <c r="F95" s="204"/>
      <c r="G95" s="72"/>
      <c r="H95" s="125"/>
      <c r="I95" s="125"/>
      <c r="J95" s="555"/>
      <c r="K95" s="186"/>
      <c r="L95" s="519"/>
      <c r="M95" s="519"/>
      <c r="N95" s="205"/>
      <c r="O95" s="205"/>
      <c r="P95" s="72"/>
      <c r="Q95" s="72"/>
      <c r="R95" s="72"/>
      <c r="S95" s="72"/>
      <c r="T95" s="72"/>
      <c r="U95" s="72"/>
      <c r="V95" s="72"/>
      <c r="W95" s="72"/>
      <c r="X95" s="72"/>
      <c r="Y95" s="72"/>
      <c r="Z95" s="72"/>
      <c r="AA95" s="72"/>
      <c r="AB95" s="72"/>
      <c r="AC95" s="72"/>
      <c r="AD95" s="72"/>
      <c r="AE95" s="72"/>
      <c r="AF95" s="72"/>
      <c r="AG95" s="72"/>
    </row>
    <row r="96" spans="1:33" ht="15.75" x14ac:dyDescent="0.25">
      <c r="A96" s="72"/>
      <c r="B96" s="213" t="s">
        <v>77</v>
      </c>
      <c r="C96" s="214"/>
      <c r="D96" s="214"/>
      <c r="E96" s="214"/>
      <c r="F96" s="214"/>
      <c r="G96" s="215"/>
      <c r="H96" s="204"/>
      <c r="I96" s="72"/>
      <c r="J96" s="540"/>
      <c r="K96" s="216"/>
      <c r="L96" s="217"/>
      <c r="M96" s="72"/>
      <c r="N96" s="72"/>
      <c r="O96" s="72"/>
      <c r="P96" s="72"/>
      <c r="Q96" s="72"/>
      <c r="R96" s="72"/>
      <c r="S96" s="72"/>
      <c r="T96" s="72"/>
      <c r="U96" s="72"/>
      <c r="V96" s="83"/>
      <c r="W96" s="72"/>
      <c r="X96" s="72"/>
      <c r="Y96" s="72"/>
      <c r="Z96" s="72"/>
      <c r="AA96" s="72"/>
      <c r="AB96" s="72"/>
      <c r="AC96" s="72"/>
      <c r="AD96" s="72"/>
      <c r="AE96" s="72"/>
      <c r="AF96" s="72"/>
      <c r="AG96" s="72"/>
    </row>
    <row r="97" spans="1:33" ht="31.5" x14ac:dyDescent="0.25">
      <c r="A97" s="72"/>
      <c r="B97" s="218" t="s">
        <v>78</v>
      </c>
      <c r="C97" s="218" t="s">
        <v>79</v>
      </c>
      <c r="D97" s="218" t="s">
        <v>80</v>
      </c>
      <c r="E97" s="218" t="s">
        <v>81</v>
      </c>
      <c r="F97" s="218" t="s">
        <v>82</v>
      </c>
      <c r="G97" s="218" t="s">
        <v>83</v>
      </c>
      <c r="H97" s="204"/>
      <c r="I97" s="72"/>
      <c r="J97" s="72"/>
      <c r="K97" s="216"/>
      <c r="L97" s="217"/>
      <c r="M97" s="217"/>
      <c r="N97" s="72"/>
      <c r="O97" s="72"/>
      <c r="P97" s="72"/>
      <c r="Q97" s="72"/>
      <c r="R97" s="72"/>
      <c r="S97" s="72"/>
      <c r="T97" s="72"/>
      <c r="U97" s="72"/>
      <c r="V97" s="83"/>
      <c r="W97" s="72"/>
      <c r="X97" s="72"/>
      <c r="Y97" s="72"/>
      <c r="Z97" s="72"/>
      <c r="AA97" s="72"/>
      <c r="AB97" s="72"/>
      <c r="AC97" s="72"/>
      <c r="AD97" s="72"/>
      <c r="AE97" s="72"/>
      <c r="AF97" s="72"/>
      <c r="AG97" s="72"/>
    </row>
    <row r="98" spans="1:33" ht="15.75" x14ac:dyDescent="0.25">
      <c r="A98" s="72"/>
      <c r="B98" s="219"/>
      <c r="C98" s="220" t="s">
        <v>84</v>
      </c>
      <c r="D98" s="220" t="s">
        <v>85</v>
      </c>
      <c r="E98" s="220" t="s">
        <v>86</v>
      </c>
      <c r="F98" s="221"/>
      <c r="G98" s="222"/>
      <c r="H98" s="223"/>
      <c r="I98" s="72"/>
      <c r="J98" s="484"/>
      <c r="K98" s="515"/>
      <c r="L98" s="518"/>
      <c r="M98" s="217"/>
      <c r="N98" s="72"/>
      <c r="O98" s="72"/>
      <c r="P98" s="72"/>
      <c r="Q98" s="72"/>
      <c r="R98" s="72"/>
      <c r="S98" s="72"/>
      <c r="T98" s="72"/>
      <c r="U98" s="72"/>
      <c r="V98" s="72"/>
      <c r="W98" s="72"/>
      <c r="X98" s="72"/>
      <c r="Y98" s="72"/>
      <c r="Z98" s="72"/>
      <c r="AA98" s="72"/>
      <c r="AB98" s="72"/>
      <c r="AC98" s="72"/>
      <c r="AD98" s="72"/>
      <c r="AE98" s="72"/>
      <c r="AF98" s="72"/>
      <c r="AG98" s="72"/>
    </row>
    <row r="99" spans="1:33" ht="15.75" x14ac:dyDescent="0.25">
      <c r="A99" s="72"/>
      <c r="B99" s="224" t="str">
        <f>+B10</f>
        <v>Polar Star Limited - NFP</v>
      </c>
      <c r="C99" s="225">
        <v>-313000</v>
      </c>
      <c r="D99" s="225">
        <v>39876135.619999997</v>
      </c>
      <c r="E99" s="225">
        <f t="shared" ref="E99:E117" si="25">VLOOKUP(B99,$B$10:$F$28,5,0)</f>
        <v>40150625.06823279</v>
      </c>
      <c r="F99" s="225" t="s">
        <v>87</v>
      </c>
      <c r="G99" s="226">
        <f>IF(E99&gt;0,C99/D99*E99,0)</f>
        <v>-315154.55173780111</v>
      </c>
      <c r="H99" s="223"/>
      <c r="I99" s="72"/>
      <c r="J99" s="72"/>
      <c r="K99" s="216"/>
      <c r="L99" s="217"/>
      <c r="M99" s="217"/>
      <c r="N99" s="72"/>
      <c r="O99" s="72"/>
      <c r="P99" s="72"/>
      <c r="Q99" s="72"/>
      <c r="R99" s="72"/>
      <c r="S99" s="72"/>
      <c r="T99" s="72"/>
      <c r="U99" s="72"/>
      <c r="V99" s="83"/>
      <c r="W99" s="72"/>
      <c r="X99" s="72"/>
      <c r="Y99" s="72"/>
      <c r="Z99" s="72"/>
      <c r="AA99" s="72"/>
      <c r="AB99" s="72"/>
      <c r="AC99" s="72"/>
      <c r="AD99" s="72"/>
      <c r="AE99" s="72"/>
      <c r="AF99" s="72"/>
      <c r="AG99" s="72"/>
    </row>
    <row r="100" spans="1:33" ht="15.75" x14ac:dyDescent="0.25">
      <c r="A100" s="72"/>
      <c r="B100" s="224" t="s">
        <v>377</v>
      </c>
      <c r="C100" s="225">
        <v>0</v>
      </c>
      <c r="D100" s="225">
        <v>0</v>
      </c>
      <c r="E100" s="225">
        <f t="shared" si="25"/>
        <v>0</v>
      </c>
      <c r="F100" s="225"/>
      <c r="G100" s="226"/>
      <c r="H100" s="223"/>
      <c r="I100" s="72"/>
      <c r="J100" s="72"/>
      <c r="K100" s="216"/>
      <c r="L100" s="217"/>
      <c r="M100" s="217"/>
      <c r="N100" s="72"/>
      <c r="O100" s="72"/>
      <c r="P100" s="72"/>
      <c r="Q100" s="72"/>
      <c r="R100" s="72"/>
      <c r="S100" s="72"/>
      <c r="T100" s="72"/>
      <c r="U100" s="72"/>
      <c r="V100" s="83"/>
      <c r="W100" s="72"/>
      <c r="X100" s="72"/>
      <c r="Y100" s="72"/>
      <c r="Z100" s="72"/>
      <c r="AA100" s="72"/>
      <c r="AB100" s="72"/>
      <c r="AC100" s="72"/>
      <c r="AD100" s="72"/>
      <c r="AE100" s="72"/>
      <c r="AF100" s="72"/>
      <c r="AG100" s="72"/>
    </row>
    <row r="101" spans="1:33" ht="15.75" x14ac:dyDescent="0.25">
      <c r="A101" s="72"/>
      <c r="B101" s="224" t="str">
        <f>+B12</f>
        <v>Polar Star Limited - Lead Series</v>
      </c>
      <c r="C101" s="225">
        <v>-180819.95</v>
      </c>
      <c r="D101" s="225">
        <v>97111208.422688976</v>
      </c>
      <c r="E101" s="225">
        <f t="shared" si="25"/>
        <v>97111208.857733488</v>
      </c>
      <c r="F101" s="225" t="s">
        <v>87</v>
      </c>
      <c r="G101" s="226">
        <f t="shared" ref="G101:G126" si="26">IF(E101&gt;0,C101/D101*E101,0)</f>
        <v>-180819.95081004789</v>
      </c>
      <c r="H101" s="227"/>
      <c r="I101" s="72"/>
      <c r="J101" s="72"/>
      <c r="K101" s="216"/>
      <c r="L101" s="217"/>
      <c r="M101" s="217"/>
      <c r="N101" s="72"/>
      <c r="O101" s="72"/>
      <c r="P101" s="72"/>
      <c r="Q101" s="72"/>
      <c r="R101" s="72"/>
      <c r="S101" s="72"/>
      <c r="T101" s="72"/>
      <c r="U101" s="72"/>
      <c r="V101" s="72"/>
      <c r="W101" s="72"/>
      <c r="X101" s="72"/>
      <c r="Y101" s="72"/>
      <c r="Z101" s="72"/>
      <c r="AA101" s="72"/>
      <c r="AB101" s="72"/>
      <c r="AC101" s="72"/>
      <c r="AD101" s="72"/>
      <c r="AE101" s="72"/>
      <c r="AF101" s="72"/>
      <c r="AG101" s="72"/>
    </row>
    <row r="102" spans="1:33" ht="15.75" x14ac:dyDescent="0.25">
      <c r="A102" s="72"/>
      <c r="B102" s="224" t="str">
        <f>+B13</f>
        <v>Polar Star Limited - Jan 17</v>
      </c>
      <c r="C102" s="225">
        <v>0</v>
      </c>
      <c r="D102" s="225">
        <v>0</v>
      </c>
      <c r="E102" s="225">
        <f t="shared" si="25"/>
        <v>0</v>
      </c>
      <c r="F102" s="225" t="s">
        <v>87</v>
      </c>
      <c r="G102" s="226">
        <f t="shared" si="26"/>
        <v>0</v>
      </c>
      <c r="H102" s="227"/>
      <c r="I102" s="72"/>
      <c r="J102" s="72"/>
      <c r="K102" s="216"/>
      <c r="L102" s="217"/>
      <c r="M102" s="217"/>
      <c r="N102" s="72"/>
      <c r="O102" s="72"/>
      <c r="P102" s="72"/>
      <c r="Q102" s="72"/>
      <c r="R102" s="72"/>
      <c r="S102" s="72"/>
      <c r="T102" s="72"/>
      <c r="U102" s="72"/>
      <c r="V102" s="72"/>
      <c r="W102" s="72"/>
      <c r="X102" s="72"/>
      <c r="Y102" s="72"/>
      <c r="Z102" s="72"/>
      <c r="AA102" s="72"/>
      <c r="AB102" s="72"/>
      <c r="AC102" s="72"/>
      <c r="AD102" s="72"/>
      <c r="AE102" s="72"/>
      <c r="AF102" s="72"/>
      <c r="AG102" s="72"/>
    </row>
    <row r="103" spans="1:33" ht="15.75" x14ac:dyDescent="0.25">
      <c r="A103" s="72"/>
      <c r="B103" s="224" t="str">
        <f>+B14</f>
        <v>Polar Star Limited - Aug 17</v>
      </c>
      <c r="C103" s="225">
        <v>0</v>
      </c>
      <c r="D103" s="225">
        <v>3365517.3739271737</v>
      </c>
      <c r="E103" s="225">
        <f t="shared" si="25"/>
        <v>3365517.3739271737</v>
      </c>
      <c r="F103" s="225" t="s">
        <v>87</v>
      </c>
      <c r="G103" s="226">
        <f t="shared" si="26"/>
        <v>0</v>
      </c>
      <c r="H103" s="227"/>
      <c r="I103" s="72"/>
      <c r="J103" s="72"/>
      <c r="K103" s="216"/>
      <c r="L103" s="217"/>
      <c r="M103" s="217"/>
      <c r="N103" s="72"/>
      <c r="O103" s="72"/>
      <c r="P103" s="72"/>
      <c r="Q103" s="72"/>
      <c r="R103" s="72"/>
      <c r="S103" s="72"/>
      <c r="T103" s="72"/>
      <c r="U103" s="72"/>
      <c r="V103" s="72"/>
      <c r="W103" s="72"/>
      <c r="X103" s="72"/>
      <c r="Y103" s="72"/>
      <c r="Z103" s="72"/>
      <c r="AA103" s="72"/>
      <c r="AB103" s="72"/>
      <c r="AC103" s="72"/>
      <c r="AD103" s="72"/>
      <c r="AE103" s="72"/>
      <c r="AF103" s="72"/>
      <c r="AG103" s="72"/>
    </row>
    <row r="104" spans="1:33" ht="15.75" x14ac:dyDescent="0.25">
      <c r="A104" s="72"/>
      <c r="B104" s="224" t="str">
        <f>+B15</f>
        <v>Polar Star Limited - Lead - Oct 17</v>
      </c>
      <c r="C104" s="225">
        <v>-41372.979999999996</v>
      </c>
      <c r="D104" s="225">
        <v>4508373.9337230511</v>
      </c>
      <c r="E104" s="225">
        <f t="shared" si="25"/>
        <v>4508373.9337230502</v>
      </c>
      <c r="F104" s="225" t="s">
        <v>87</v>
      </c>
      <c r="G104" s="226">
        <f>IF(E104&gt;0,C104/D104*E104,0)</f>
        <v>-41372.979999999989</v>
      </c>
      <c r="H104" s="227"/>
      <c r="I104" s="72"/>
      <c r="J104" s="72"/>
      <c r="K104" s="216"/>
      <c r="L104" s="217"/>
      <c r="M104" s="217"/>
      <c r="N104" s="72"/>
      <c r="O104" s="72"/>
      <c r="P104" s="72"/>
      <c r="Q104" s="72"/>
      <c r="R104" s="72"/>
      <c r="S104" s="72"/>
      <c r="T104" s="72"/>
      <c r="U104" s="72"/>
      <c r="V104" s="72"/>
      <c r="W104" s="72"/>
      <c r="X104" s="72"/>
      <c r="Y104" s="72"/>
      <c r="Z104" s="72"/>
      <c r="AA104" s="72"/>
      <c r="AB104" s="72"/>
      <c r="AC104" s="72"/>
      <c r="AD104" s="72"/>
      <c r="AE104" s="72"/>
      <c r="AF104" s="72"/>
      <c r="AG104" s="72"/>
    </row>
    <row r="105" spans="1:33" ht="15.75" x14ac:dyDescent="0.25">
      <c r="A105" s="72"/>
      <c r="B105" s="224" t="s">
        <v>378</v>
      </c>
      <c r="C105" s="225">
        <v>0</v>
      </c>
      <c r="D105" s="225">
        <v>0</v>
      </c>
      <c r="E105" s="225">
        <f t="shared" si="25"/>
        <v>0</v>
      </c>
      <c r="F105" s="225" t="s">
        <v>87</v>
      </c>
      <c r="G105" s="226">
        <f>IF(E105&gt;0,C105/D105*E105,0)</f>
        <v>0</v>
      </c>
      <c r="H105" s="227"/>
      <c r="I105" s="72"/>
      <c r="J105" s="72"/>
      <c r="K105" s="216"/>
      <c r="L105" s="217"/>
      <c r="M105" s="217"/>
      <c r="N105" s="72"/>
      <c r="O105" s="72"/>
      <c r="P105" s="72"/>
      <c r="Q105" s="72"/>
      <c r="R105" s="72"/>
      <c r="S105" s="72"/>
      <c r="T105" s="72"/>
      <c r="U105" s="72"/>
      <c r="V105" s="72"/>
      <c r="W105" s="72"/>
      <c r="X105" s="72"/>
      <c r="Y105" s="72"/>
      <c r="Z105" s="72"/>
      <c r="AA105" s="72"/>
      <c r="AB105" s="72"/>
      <c r="AC105" s="72"/>
      <c r="AD105" s="72"/>
      <c r="AE105" s="72"/>
      <c r="AF105" s="72"/>
      <c r="AG105" s="72"/>
    </row>
    <row r="106" spans="1:33" ht="15.75" customHeight="1" x14ac:dyDescent="0.25">
      <c r="A106" s="72"/>
      <c r="B106" s="224" t="str">
        <f>+B17</f>
        <v>Polar Star Limited - Jan 18</v>
      </c>
      <c r="C106" s="225">
        <v>0</v>
      </c>
      <c r="D106" s="225">
        <v>3465385.0791302905</v>
      </c>
      <c r="E106" s="225">
        <f t="shared" si="25"/>
        <v>3465385.0791302905</v>
      </c>
      <c r="F106" s="225" t="s">
        <v>87</v>
      </c>
      <c r="G106" s="226">
        <f>IF(E106&gt;0,C106/D106*E106,0)</f>
        <v>0</v>
      </c>
      <c r="H106" s="227"/>
      <c r="I106" s="72"/>
      <c r="J106" s="72"/>
      <c r="K106" s="216"/>
      <c r="L106" s="217"/>
      <c r="M106" s="217"/>
      <c r="N106" s="72"/>
      <c r="O106" s="72"/>
      <c r="P106" s="72"/>
      <c r="Q106" s="72"/>
      <c r="R106" s="72"/>
      <c r="S106" s="72"/>
      <c r="T106" s="72"/>
      <c r="U106" s="72"/>
      <c r="V106" s="72"/>
      <c r="W106" s="72"/>
      <c r="X106" s="72"/>
      <c r="Y106" s="72"/>
      <c r="Z106" s="72"/>
      <c r="AA106" s="72"/>
      <c r="AB106" s="72"/>
      <c r="AC106" s="72"/>
      <c r="AD106" s="72"/>
      <c r="AE106" s="72"/>
      <c r="AF106" s="72"/>
      <c r="AG106" s="67"/>
    </row>
    <row r="107" spans="1:33" ht="15.75" customHeight="1" x14ac:dyDescent="0.25">
      <c r="A107" s="72"/>
      <c r="B107" s="224" t="s">
        <v>248</v>
      </c>
      <c r="C107" s="225">
        <v>0</v>
      </c>
      <c r="D107" s="225">
        <v>0</v>
      </c>
      <c r="E107" s="225">
        <f t="shared" si="25"/>
        <v>0</v>
      </c>
      <c r="F107" s="225" t="s">
        <v>87</v>
      </c>
      <c r="G107" s="226">
        <f t="shared" si="26"/>
        <v>0</v>
      </c>
      <c r="H107" s="227"/>
      <c r="I107" s="72"/>
      <c r="J107" s="72"/>
      <c r="K107" s="216"/>
      <c r="L107" s="217"/>
      <c r="M107" s="217"/>
      <c r="N107" s="72"/>
      <c r="O107" s="72"/>
      <c r="P107" s="72"/>
      <c r="Q107" s="72"/>
      <c r="R107" s="72"/>
      <c r="S107" s="72"/>
      <c r="T107" s="72"/>
      <c r="U107" s="72"/>
      <c r="V107" s="72"/>
      <c r="W107" s="72"/>
      <c r="X107" s="72"/>
      <c r="Y107" s="72"/>
      <c r="Z107" s="72"/>
      <c r="AA107" s="72"/>
      <c r="AB107" s="72"/>
      <c r="AC107" s="72"/>
      <c r="AD107" s="72"/>
      <c r="AE107" s="72"/>
      <c r="AF107" s="72"/>
      <c r="AG107" s="67"/>
    </row>
    <row r="108" spans="1:33" ht="16.5" customHeight="1" x14ac:dyDescent="0.25">
      <c r="A108" s="72"/>
      <c r="B108" s="224" t="str">
        <f t="shared" ref="B108:B117" si="27">+B19</f>
        <v>CL A - Aug 16</v>
      </c>
      <c r="C108" s="225">
        <v>0</v>
      </c>
      <c r="D108" s="225">
        <v>481892.92445033113</v>
      </c>
      <c r="E108" s="225">
        <f t="shared" si="25"/>
        <v>481892.92445033113</v>
      </c>
      <c r="F108" s="225" t="s">
        <v>87</v>
      </c>
      <c r="G108" s="226">
        <f t="shared" si="26"/>
        <v>0</v>
      </c>
      <c r="H108" s="227"/>
      <c r="I108" s="72"/>
      <c r="J108" s="72"/>
      <c r="K108" s="216"/>
      <c r="L108" s="217"/>
      <c r="M108" s="217"/>
      <c r="N108" s="72"/>
      <c r="O108" s="72"/>
      <c r="P108" s="72"/>
      <c r="Q108" s="72"/>
      <c r="R108" s="72"/>
      <c r="S108" s="72"/>
      <c r="T108" s="72"/>
      <c r="U108" s="72"/>
      <c r="V108" s="72"/>
      <c r="W108" s="72"/>
      <c r="X108" s="72"/>
      <c r="Y108" s="72"/>
      <c r="Z108" s="72"/>
      <c r="AA108" s="72"/>
      <c r="AB108" s="72"/>
      <c r="AC108" s="72"/>
      <c r="AD108" s="72"/>
      <c r="AE108" s="72"/>
      <c r="AF108" s="72"/>
      <c r="AG108" s="67"/>
    </row>
    <row r="109" spans="1:33" ht="15.75" x14ac:dyDescent="0.25">
      <c r="A109" s="72"/>
      <c r="B109" s="224" t="str">
        <f t="shared" si="27"/>
        <v>CL A - Sep 16</v>
      </c>
      <c r="C109" s="225">
        <v>0</v>
      </c>
      <c r="D109" s="225">
        <v>1182344.4313259569</v>
      </c>
      <c r="E109" s="225">
        <f t="shared" si="25"/>
        <v>1182344.4213605919</v>
      </c>
      <c r="F109" s="225" t="s">
        <v>87</v>
      </c>
      <c r="G109" s="226">
        <f t="shared" si="26"/>
        <v>0</v>
      </c>
      <c r="H109" s="227"/>
      <c r="I109" s="72"/>
      <c r="J109" s="72"/>
      <c r="K109" s="228"/>
      <c r="L109" s="217"/>
      <c r="M109" s="217"/>
      <c r="N109" s="72"/>
      <c r="O109" s="72"/>
      <c r="P109" s="72"/>
      <c r="Q109" s="72"/>
      <c r="R109" s="72"/>
      <c r="S109" s="72"/>
      <c r="T109" s="72"/>
      <c r="U109" s="72"/>
      <c r="V109" s="72"/>
      <c r="W109" s="72"/>
      <c r="X109" s="72"/>
      <c r="Y109" s="72"/>
      <c r="Z109" s="72"/>
      <c r="AA109" s="72"/>
      <c r="AB109" s="72"/>
      <c r="AC109" s="72"/>
      <c r="AD109" s="72"/>
      <c r="AE109" s="72"/>
      <c r="AF109" s="72"/>
      <c r="AG109" s="241"/>
    </row>
    <row r="110" spans="1:33" ht="15.75" x14ac:dyDescent="0.25">
      <c r="A110" s="72"/>
      <c r="B110" s="224" t="str">
        <f t="shared" si="27"/>
        <v>CL A - Nov 16</v>
      </c>
      <c r="C110" s="225">
        <v>-305588.12</v>
      </c>
      <c r="D110" s="225">
        <v>13347501.510570304</v>
      </c>
      <c r="E110" s="225">
        <f t="shared" si="25"/>
        <v>13347501.510570301</v>
      </c>
      <c r="F110" s="225" t="s">
        <v>87</v>
      </c>
      <c r="G110" s="226">
        <f t="shared" si="26"/>
        <v>-305588.11999999994</v>
      </c>
      <c r="H110" s="227"/>
      <c r="I110" s="72"/>
      <c r="J110" s="72"/>
      <c r="K110" s="228"/>
      <c r="L110" s="217"/>
      <c r="M110" s="217"/>
      <c r="N110" s="72"/>
      <c r="O110" s="72"/>
      <c r="P110" s="72"/>
      <c r="Q110" s="72"/>
      <c r="R110" s="72"/>
      <c r="S110" s="72"/>
      <c r="T110" s="72"/>
      <c r="U110" s="72"/>
      <c r="V110" s="72"/>
      <c r="W110" s="72"/>
      <c r="X110" s="72"/>
      <c r="Y110" s="72"/>
      <c r="Z110" s="72"/>
      <c r="AA110" s="72"/>
      <c r="AB110" s="72"/>
      <c r="AC110" s="72"/>
      <c r="AD110" s="72"/>
      <c r="AE110" s="72"/>
      <c r="AF110" s="72"/>
    </row>
    <row r="111" spans="1:33" ht="15.75" x14ac:dyDescent="0.25">
      <c r="A111" s="72"/>
      <c r="B111" s="224" t="str">
        <f t="shared" si="27"/>
        <v>CL A - Dec 16</v>
      </c>
      <c r="C111" s="225">
        <v>0</v>
      </c>
      <c r="D111" s="225">
        <v>153759.52119758906</v>
      </c>
      <c r="E111" s="225">
        <f t="shared" si="25"/>
        <v>153759.52119758906</v>
      </c>
      <c r="F111" s="225" t="s">
        <v>87</v>
      </c>
      <c r="G111" s="226">
        <f t="shared" si="26"/>
        <v>0</v>
      </c>
      <c r="H111" s="227"/>
      <c r="I111" s="72"/>
      <c r="J111" s="72"/>
      <c r="K111" s="228"/>
      <c r="L111" s="217"/>
      <c r="M111" s="217"/>
      <c r="N111" s="72"/>
      <c r="O111" s="72"/>
      <c r="P111" s="72"/>
      <c r="Q111" s="72"/>
      <c r="R111" s="72"/>
      <c r="S111" s="72"/>
      <c r="T111" s="72"/>
      <c r="U111" s="72"/>
      <c r="V111" s="72"/>
      <c r="W111" s="72"/>
      <c r="X111" s="72"/>
      <c r="Y111" s="72"/>
      <c r="Z111" s="72"/>
      <c r="AA111" s="72"/>
      <c r="AB111" s="72"/>
      <c r="AC111" s="72"/>
      <c r="AD111" s="72"/>
      <c r="AE111" s="72"/>
      <c r="AF111" s="72"/>
    </row>
    <row r="112" spans="1:33" ht="15.75" x14ac:dyDescent="0.25">
      <c r="A112" s="72"/>
      <c r="B112" s="224" t="str">
        <f t="shared" si="27"/>
        <v>CL A - Feb17</v>
      </c>
      <c r="C112" s="225">
        <v>0</v>
      </c>
      <c r="D112" s="225">
        <v>0</v>
      </c>
      <c r="E112" s="225">
        <f t="shared" si="25"/>
        <v>0</v>
      </c>
      <c r="F112" s="225" t="s">
        <v>87</v>
      </c>
      <c r="G112" s="226">
        <f t="shared" si="26"/>
        <v>0</v>
      </c>
      <c r="H112" s="227"/>
      <c r="I112" s="72"/>
      <c r="J112" s="72"/>
      <c r="K112" s="228"/>
      <c r="L112" s="217"/>
      <c r="M112" s="217"/>
      <c r="N112" s="72"/>
      <c r="O112" s="72"/>
      <c r="P112" s="72"/>
      <c r="Q112" s="72"/>
      <c r="R112" s="72"/>
      <c r="S112" s="72"/>
      <c r="T112" s="72"/>
      <c r="U112" s="72"/>
      <c r="V112" s="72"/>
      <c r="W112" s="72"/>
      <c r="X112" s="72"/>
      <c r="Y112" s="72"/>
      <c r="Z112" s="72"/>
      <c r="AA112" s="72"/>
      <c r="AB112" s="72"/>
      <c r="AC112" s="72"/>
      <c r="AD112" s="72"/>
      <c r="AE112" s="72"/>
      <c r="AF112" s="72"/>
    </row>
    <row r="113" spans="1:32" ht="15.75" x14ac:dyDescent="0.25">
      <c r="A113" s="72"/>
      <c r="B113" s="224" t="str">
        <f t="shared" si="27"/>
        <v>CL A - Mar 17</v>
      </c>
      <c r="C113" s="225">
        <v>0</v>
      </c>
      <c r="D113" s="225">
        <v>0</v>
      </c>
      <c r="E113" s="225">
        <f t="shared" si="25"/>
        <v>0</v>
      </c>
      <c r="F113" s="225" t="s">
        <v>87</v>
      </c>
      <c r="G113" s="226">
        <f t="shared" si="26"/>
        <v>0</v>
      </c>
      <c r="H113" s="227"/>
      <c r="I113" s="72"/>
      <c r="J113" s="72"/>
      <c r="K113" s="228"/>
      <c r="L113" s="217"/>
      <c r="M113" s="217"/>
      <c r="N113" s="72"/>
      <c r="O113" s="72"/>
      <c r="P113" s="72"/>
      <c r="Q113" s="72"/>
      <c r="R113" s="72"/>
      <c r="S113" s="72"/>
      <c r="T113" s="72"/>
      <c r="U113" s="72"/>
      <c r="V113" s="72"/>
      <c r="W113" s="72"/>
      <c r="X113" s="72"/>
      <c r="Y113" s="72"/>
      <c r="Z113" s="72"/>
      <c r="AA113" s="72"/>
      <c r="AB113" s="72"/>
      <c r="AC113" s="72"/>
      <c r="AD113" s="72"/>
      <c r="AE113" s="72"/>
      <c r="AF113" s="72"/>
    </row>
    <row r="114" spans="1:32" ht="15.75" x14ac:dyDescent="0.25">
      <c r="A114" s="72"/>
      <c r="B114" s="224" t="str">
        <f t="shared" si="27"/>
        <v>CL A - May 17</v>
      </c>
      <c r="C114" s="225">
        <v>0</v>
      </c>
      <c r="D114" s="225">
        <v>0</v>
      </c>
      <c r="E114" s="225">
        <f t="shared" si="25"/>
        <v>0</v>
      </c>
      <c r="F114" s="225" t="s">
        <v>87</v>
      </c>
      <c r="G114" s="226">
        <f t="shared" si="26"/>
        <v>0</v>
      </c>
      <c r="H114" s="227"/>
      <c r="I114" s="72"/>
      <c r="J114" s="72"/>
      <c r="K114" s="228"/>
      <c r="L114" s="217"/>
      <c r="M114" s="217"/>
      <c r="N114" s="72"/>
      <c r="O114" s="72"/>
      <c r="P114" s="72"/>
      <c r="Q114" s="72"/>
      <c r="R114" s="72"/>
      <c r="S114" s="72"/>
      <c r="T114" s="72"/>
      <c r="U114" s="72"/>
      <c r="V114" s="72"/>
      <c r="W114" s="72"/>
      <c r="X114" s="72"/>
      <c r="Y114" s="72"/>
      <c r="Z114" s="72"/>
      <c r="AA114" s="72"/>
      <c r="AB114" s="72"/>
      <c r="AC114" s="72"/>
      <c r="AD114" s="72"/>
      <c r="AE114" s="72"/>
      <c r="AF114" s="72"/>
    </row>
    <row r="115" spans="1:32" ht="15.75" x14ac:dyDescent="0.25">
      <c r="A115" s="72"/>
      <c r="B115" s="224" t="str">
        <f t="shared" si="27"/>
        <v>CL A - Jul 17</v>
      </c>
      <c r="C115" s="225">
        <v>0</v>
      </c>
      <c r="D115" s="225">
        <v>0</v>
      </c>
      <c r="E115" s="225">
        <f t="shared" si="25"/>
        <v>0</v>
      </c>
      <c r="F115" s="225" t="s">
        <v>87</v>
      </c>
      <c r="G115" s="226">
        <f t="shared" si="26"/>
        <v>0</v>
      </c>
      <c r="H115" s="227"/>
      <c r="I115" s="72"/>
      <c r="J115" s="72"/>
      <c r="K115" s="228"/>
      <c r="L115" s="217"/>
      <c r="M115" s="217"/>
      <c r="N115" s="72"/>
      <c r="O115" s="72"/>
      <c r="P115" s="72"/>
      <c r="Q115" s="72"/>
      <c r="R115" s="72"/>
      <c r="S115" s="72"/>
      <c r="T115" s="72"/>
      <c r="U115" s="72"/>
      <c r="V115" s="72"/>
      <c r="W115" s="72"/>
      <c r="X115" s="72"/>
      <c r="Y115" s="72"/>
      <c r="Z115" s="72"/>
      <c r="AA115" s="72"/>
      <c r="AB115" s="72"/>
      <c r="AC115" s="72"/>
      <c r="AD115" s="72"/>
      <c r="AE115" s="72"/>
      <c r="AF115" s="72"/>
    </row>
    <row r="116" spans="1:32" ht="15.75" x14ac:dyDescent="0.25">
      <c r="A116" s="72"/>
      <c r="B116" s="224" t="str">
        <f t="shared" si="27"/>
        <v>CL A - Sep 17</v>
      </c>
      <c r="C116" s="225">
        <v>0</v>
      </c>
      <c r="D116" s="225">
        <v>0</v>
      </c>
      <c r="E116" s="225">
        <f t="shared" si="25"/>
        <v>0</v>
      </c>
      <c r="F116" s="225" t="s">
        <v>87</v>
      </c>
      <c r="G116" s="226">
        <f t="shared" si="26"/>
        <v>0</v>
      </c>
      <c r="H116" s="227"/>
      <c r="I116" s="72"/>
      <c r="J116" s="72"/>
      <c r="K116" s="228"/>
      <c r="L116" s="217"/>
      <c r="M116" s="217"/>
      <c r="N116" s="72"/>
      <c r="O116" s="72"/>
      <c r="P116" s="72"/>
      <c r="Q116" s="72"/>
      <c r="R116" s="72"/>
      <c r="S116" s="72"/>
      <c r="T116" s="72"/>
      <c r="U116" s="72"/>
      <c r="V116" s="72"/>
      <c r="W116" s="72"/>
      <c r="X116" s="72"/>
      <c r="Y116" s="72"/>
      <c r="Z116" s="72"/>
      <c r="AA116" s="72"/>
      <c r="AB116" s="72"/>
      <c r="AC116" s="72"/>
      <c r="AD116" s="72"/>
      <c r="AE116" s="72"/>
      <c r="AF116" s="72"/>
    </row>
    <row r="117" spans="1:32" ht="15.75" x14ac:dyDescent="0.25">
      <c r="A117" s="72"/>
      <c r="B117" s="224" t="str">
        <f t="shared" si="27"/>
        <v>CL A - Jun 19</v>
      </c>
      <c r="C117" s="225">
        <v>0</v>
      </c>
      <c r="D117" s="225">
        <v>3229665.9085917808</v>
      </c>
      <c r="E117" s="225">
        <f t="shared" si="25"/>
        <v>3413033.37</v>
      </c>
      <c r="F117" s="225" t="s">
        <v>87</v>
      </c>
      <c r="G117" s="226">
        <f t="shared" si="26"/>
        <v>0</v>
      </c>
      <c r="H117" s="227"/>
      <c r="I117" s="72"/>
      <c r="J117" s="72"/>
      <c r="K117" s="228"/>
      <c r="L117" s="217"/>
      <c r="M117" s="217"/>
      <c r="N117" s="72"/>
      <c r="O117" s="72"/>
      <c r="P117" s="72"/>
      <c r="Q117" s="72"/>
      <c r="R117" s="72"/>
      <c r="S117" s="72"/>
      <c r="T117" s="72"/>
      <c r="U117" s="72"/>
      <c r="V117" s="72"/>
      <c r="W117" s="72"/>
      <c r="X117" s="72"/>
      <c r="Y117" s="72"/>
      <c r="Z117" s="72"/>
      <c r="AA117" s="72"/>
      <c r="AB117" s="72"/>
      <c r="AC117" s="72"/>
      <c r="AD117" s="72"/>
      <c r="AE117" s="72"/>
      <c r="AF117" s="72"/>
    </row>
    <row r="118" spans="1:32" ht="15.75" x14ac:dyDescent="0.25">
      <c r="A118" s="72"/>
      <c r="B118" s="224" t="s">
        <v>404</v>
      </c>
      <c r="C118" s="225">
        <v>0</v>
      </c>
      <c r="D118" s="225">
        <v>75085.258947945214</v>
      </c>
      <c r="E118" s="225">
        <f>VLOOKUP(B118,$B$10:$F$30,5,0)</f>
        <v>75085.258947945214</v>
      </c>
      <c r="F118" s="225" t="s">
        <v>87</v>
      </c>
      <c r="G118" s="226">
        <f t="shared" si="26"/>
        <v>0</v>
      </c>
      <c r="H118" s="227"/>
      <c r="I118" s="72"/>
      <c r="J118" s="72"/>
      <c r="K118" s="228"/>
      <c r="L118" s="217"/>
      <c r="M118" s="217"/>
      <c r="N118" s="72"/>
      <c r="O118" s="72"/>
      <c r="P118" s="72"/>
      <c r="Q118" s="72"/>
      <c r="R118" s="72"/>
      <c r="S118" s="72"/>
      <c r="T118" s="72"/>
      <c r="U118" s="72"/>
      <c r="V118" s="72"/>
      <c r="W118" s="72"/>
      <c r="X118" s="72"/>
      <c r="Y118" s="72"/>
      <c r="Z118" s="72"/>
      <c r="AA118" s="72"/>
      <c r="AB118" s="72"/>
      <c r="AC118" s="72"/>
      <c r="AD118" s="72"/>
      <c r="AE118" s="72"/>
      <c r="AF118" s="72"/>
    </row>
    <row r="119" spans="1:32" ht="15.75" x14ac:dyDescent="0.25">
      <c r="A119" s="72"/>
      <c r="B119" s="224" t="str">
        <f t="shared" ref="B119:B123" si="28">B31</f>
        <v>CL C - Aug 16</v>
      </c>
      <c r="C119" s="225">
        <v>0</v>
      </c>
      <c r="D119" s="225">
        <v>12506557.836703673</v>
      </c>
      <c r="E119" s="225">
        <f t="shared" ref="E119:E126" si="29">VLOOKUP(B119,$B$10:$F$37,5,0)</f>
        <v>12506557.836703673</v>
      </c>
      <c r="F119" s="225" t="s">
        <v>87</v>
      </c>
      <c r="G119" s="226">
        <f t="shared" si="26"/>
        <v>0</v>
      </c>
      <c r="H119" s="227"/>
      <c r="I119" s="72"/>
      <c r="J119" s="72"/>
      <c r="K119" s="228"/>
      <c r="L119" s="217"/>
      <c r="M119" s="217"/>
      <c r="N119" s="72"/>
      <c r="O119" s="72"/>
      <c r="P119" s="72"/>
      <c r="Q119" s="72"/>
      <c r="R119" s="72"/>
      <c r="S119" s="72"/>
      <c r="T119" s="72"/>
      <c r="U119" s="72"/>
      <c r="V119" s="72"/>
      <c r="W119" s="72"/>
      <c r="X119" s="72"/>
      <c r="Y119" s="72"/>
      <c r="Z119" s="72"/>
      <c r="AA119" s="72"/>
      <c r="AB119" s="72"/>
      <c r="AC119" s="72"/>
      <c r="AD119" s="72"/>
      <c r="AE119" s="72"/>
      <c r="AF119" s="72"/>
    </row>
    <row r="120" spans="1:32" ht="15.75" x14ac:dyDescent="0.25">
      <c r="A120" s="72"/>
      <c r="B120" s="224" t="str">
        <f t="shared" si="28"/>
        <v>CL C - Dec 16</v>
      </c>
      <c r="C120" s="225">
        <v>0</v>
      </c>
      <c r="D120" s="225">
        <v>0</v>
      </c>
      <c r="E120" s="225">
        <f t="shared" si="29"/>
        <v>0</v>
      </c>
      <c r="F120" s="225" t="s">
        <v>87</v>
      </c>
      <c r="G120" s="226">
        <f t="shared" si="26"/>
        <v>0</v>
      </c>
      <c r="H120" s="227"/>
      <c r="I120" s="72"/>
      <c r="J120" s="72"/>
      <c r="K120" s="228"/>
      <c r="L120" s="217"/>
      <c r="M120" s="217"/>
      <c r="N120" s="72"/>
      <c r="O120" s="72"/>
      <c r="P120" s="72"/>
      <c r="Q120" s="72"/>
      <c r="R120" s="72"/>
      <c r="S120" s="72"/>
      <c r="T120" s="72"/>
      <c r="U120" s="72"/>
      <c r="V120" s="72"/>
      <c r="W120" s="72"/>
      <c r="X120" s="72"/>
      <c r="Y120" s="72"/>
      <c r="Z120" s="72"/>
      <c r="AA120" s="72"/>
      <c r="AB120" s="72"/>
      <c r="AC120" s="72"/>
      <c r="AD120" s="72"/>
      <c r="AE120" s="72"/>
      <c r="AF120" s="72"/>
    </row>
    <row r="121" spans="1:32" ht="15.75" x14ac:dyDescent="0.25">
      <c r="A121" s="72"/>
      <c r="B121" s="224" t="str">
        <f t="shared" si="28"/>
        <v>CL C - Sep 16</v>
      </c>
      <c r="C121" s="225">
        <v>0</v>
      </c>
      <c r="D121" s="225">
        <v>1375696.2261714484</v>
      </c>
      <c r="E121" s="225">
        <f t="shared" si="29"/>
        <v>1375696.2261714484</v>
      </c>
      <c r="F121" s="225" t="s">
        <v>87</v>
      </c>
      <c r="G121" s="226">
        <f t="shared" si="26"/>
        <v>0</v>
      </c>
      <c r="H121" s="227"/>
      <c r="I121" s="72"/>
      <c r="J121" s="72"/>
      <c r="K121" s="228"/>
      <c r="L121" s="217"/>
      <c r="M121" s="217"/>
      <c r="N121" s="72"/>
      <c r="O121" s="72"/>
      <c r="P121" s="72"/>
      <c r="Q121" s="72"/>
      <c r="R121" s="72"/>
      <c r="S121" s="72"/>
      <c r="T121" s="72"/>
      <c r="U121" s="72"/>
      <c r="V121" s="72"/>
      <c r="W121" s="72"/>
      <c r="X121" s="72"/>
      <c r="Y121" s="72"/>
      <c r="Z121" s="72"/>
      <c r="AA121" s="72"/>
      <c r="AB121" s="72"/>
      <c r="AC121" s="72"/>
      <c r="AD121" s="72"/>
      <c r="AE121" s="72"/>
      <c r="AF121" s="72"/>
    </row>
    <row r="122" spans="1:32" ht="15.75" x14ac:dyDescent="0.25">
      <c r="A122" s="72"/>
      <c r="B122" s="224" t="str">
        <f t="shared" si="28"/>
        <v>CL C - May 17</v>
      </c>
      <c r="C122" s="225">
        <v>0</v>
      </c>
      <c r="D122" s="225">
        <v>0</v>
      </c>
      <c r="E122" s="225">
        <f t="shared" si="29"/>
        <v>0</v>
      </c>
      <c r="F122" s="225" t="s">
        <v>87</v>
      </c>
      <c r="G122" s="226">
        <f t="shared" si="26"/>
        <v>0</v>
      </c>
      <c r="H122" s="227"/>
      <c r="I122" s="72"/>
      <c r="J122" s="72"/>
      <c r="K122" s="228"/>
      <c r="L122" s="217"/>
      <c r="M122" s="217"/>
      <c r="N122" s="72"/>
      <c r="O122" s="72"/>
      <c r="P122" s="72"/>
      <c r="Q122" s="72"/>
      <c r="R122" s="72"/>
      <c r="S122" s="72"/>
      <c r="T122" s="72"/>
      <c r="U122" s="72"/>
      <c r="V122" s="72"/>
      <c r="W122" s="72"/>
      <c r="X122" s="72"/>
      <c r="Y122" s="72"/>
      <c r="Z122" s="72"/>
      <c r="AA122" s="72"/>
      <c r="AB122" s="72"/>
      <c r="AC122" s="72"/>
      <c r="AD122" s="72"/>
      <c r="AE122" s="72"/>
      <c r="AF122" s="72"/>
    </row>
    <row r="123" spans="1:32" ht="15.75" x14ac:dyDescent="0.25">
      <c r="A123" s="72"/>
      <c r="B123" s="224" t="str">
        <f t="shared" si="28"/>
        <v>CL C - Nov 16</v>
      </c>
      <c r="C123" s="225">
        <v>0</v>
      </c>
      <c r="D123" s="225">
        <v>0</v>
      </c>
      <c r="E123" s="225">
        <f t="shared" si="29"/>
        <v>0</v>
      </c>
      <c r="F123" s="225" t="s">
        <v>87</v>
      </c>
      <c r="G123" s="226">
        <f t="shared" si="26"/>
        <v>0</v>
      </c>
      <c r="H123" s="227"/>
      <c r="I123" s="72"/>
      <c r="J123" s="72"/>
      <c r="K123" s="228"/>
      <c r="L123" s="217"/>
      <c r="M123" s="217"/>
      <c r="N123" s="72"/>
      <c r="O123" s="72"/>
      <c r="P123" s="72"/>
      <c r="Q123" s="72"/>
      <c r="R123" s="72"/>
      <c r="S123" s="72"/>
      <c r="T123" s="72"/>
      <c r="U123" s="72"/>
      <c r="V123" s="72"/>
      <c r="W123" s="72"/>
      <c r="X123" s="72"/>
      <c r="Y123" s="72"/>
      <c r="Z123" s="72"/>
      <c r="AA123" s="72"/>
      <c r="AB123" s="72"/>
      <c r="AC123" s="72"/>
      <c r="AD123" s="72"/>
      <c r="AE123" s="72"/>
      <c r="AF123" s="72"/>
    </row>
    <row r="124" spans="1:32" ht="15.75" x14ac:dyDescent="0.25">
      <c r="A124" s="72"/>
      <c r="B124" s="224" t="str">
        <f t="shared" ref="B124" si="30">B37</f>
        <v>CL C - Lead series</v>
      </c>
      <c r="C124" s="225">
        <v>0</v>
      </c>
      <c r="D124" s="225">
        <v>3931196.2427367931</v>
      </c>
      <c r="E124" s="225">
        <f t="shared" si="29"/>
        <v>3931196.2427367931</v>
      </c>
      <c r="F124" s="225" t="s">
        <v>87</v>
      </c>
      <c r="G124" s="226">
        <f t="shared" si="26"/>
        <v>0</v>
      </c>
      <c r="H124" s="227"/>
      <c r="I124" s="72"/>
      <c r="J124" s="72"/>
      <c r="K124" s="228"/>
      <c r="L124" s="217"/>
      <c r="M124" s="217"/>
      <c r="N124" s="72"/>
      <c r="O124" s="72"/>
      <c r="P124" s="72"/>
      <c r="Q124" s="72"/>
      <c r="R124" s="72"/>
      <c r="S124" s="72"/>
      <c r="T124" s="72"/>
      <c r="U124" s="72"/>
      <c r="V124" s="72"/>
      <c r="W124" s="72"/>
      <c r="X124" s="72"/>
      <c r="Y124" s="72"/>
      <c r="Z124" s="72"/>
      <c r="AA124" s="72"/>
      <c r="AB124" s="72"/>
      <c r="AC124" s="72"/>
      <c r="AD124" s="72"/>
      <c r="AE124" s="72"/>
      <c r="AF124" s="72"/>
    </row>
    <row r="125" spans="1:32" ht="15.75" x14ac:dyDescent="0.25">
      <c r="A125" s="72"/>
      <c r="B125" s="224" t="s">
        <v>383</v>
      </c>
      <c r="C125" s="225">
        <v>0</v>
      </c>
      <c r="D125" s="225">
        <v>0</v>
      </c>
      <c r="E125" s="225">
        <f t="shared" si="29"/>
        <v>0</v>
      </c>
      <c r="F125" s="225" t="s">
        <v>87</v>
      </c>
      <c r="G125" s="226">
        <f t="shared" si="26"/>
        <v>0</v>
      </c>
      <c r="H125" s="227"/>
      <c r="I125" s="72"/>
      <c r="J125" s="72"/>
      <c r="K125" s="228"/>
      <c r="L125" s="217"/>
      <c r="M125" s="217"/>
      <c r="N125" s="72"/>
      <c r="O125" s="72"/>
      <c r="P125" s="72"/>
      <c r="Q125" s="72"/>
      <c r="R125" s="72"/>
      <c r="S125" s="72"/>
      <c r="T125" s="72"/>
      <c r="U125" s="72"/>
      <c r="V125" s="72"/>
      <c r="W125" s="72"/>
      <c r="X125" s="72"/>
      <c r="Y125" s="72"/>
      <c r="Z125" s="72"/>
      <c r="AA125" s="72"/>
      <c r="AB125" s="72"/>
      <c r="AC125" s="72"/>
      <c r="AD125" s="72"/>
      <c r="AE125" s="72"/>
      <c r="AF125" s="72"/>
    </row>
    <row r="126" spans="1:32" ht="15.75" x14ac:dyDescent="0.25">
      <c r="A126" s="72"/>
      <c r="B126" s="224" t="s">
        <v>384</v>
      </c>
      <c r="C126" s="225">
        <v>0</v>
      </c>
      <c r="D126" s="225">
        <v>11373.218635221921</v>
      </c>
      <c r="E126" s="225">
        <f t="shared" si="29"/>
        <v>11373.218635221921</v>
      </c>
      <c r="F126" s="225" t="s">
        <v>87</v>
      </c>
      <c r="G126" s="226">
        <f t="shared" si="26"/>
        <v>0</v>
      </c>
      <c r="H126" s="227"/>
      <c r="I126" s="72"/>
      <c r="J126" s="72"/>
      <c r="K126" s="228"/>
      <c r="L126" s="217"/>
      <c r="M126" s="217"/>
      <c r="N126" s="72"/>
      <c r="O126" s="72"/>
      <c r="P126" s="72"/>
      <c r="Q126" s="72"/>
      <c r="R126" s="72"/>
      <c r="S126" s="72"/>
      <c r="T126" s="72"/>
      <c r="U126" s="72"/>
      <c r="V126" s="72"/>
      <c r="W126" s="72"/>
      <c r="X126" s="72"/>
      <c r="Y126" s="72"/>
      <c r="Z126" s="72"/>
      <c r="AA126" s="72"/>
      <c r="AB126" s="72"/>
      <c r="AC126" s="72"/>
      <c r="AD126" s="72"/>
      <c r="AE126" s="72"/>
      <c r="AF126" s="72"/>
    </row>
    <row r="127" spans="1:32" ht="15.75" x14ac:dyDescent="0.25">
      <c r="A127" s="72"/>
      <c r="B127" s="229"/>
      <c r="C127" s="230"/>
      <c r="D127" s="230"/>
      <c r="E127" s="230"/>
      <c r="F127" s="230"/>
      <c r="G127" s="231"/>
      <c r="H127" s="232"/>
      <c r="I127" s="72"/>
      <c r="J127" s="72"/>
      <c r="K127" s="228"/>
      <c r="L127" s="217"/>
      <c r="M127" s="217"/>
      <c r="N127" s="72"/>
      <c r="O127" s="72"/>
      <c r="P127" s="72"/>
      <c r="Q127" s="72"/>
      <c r="R127" s="72"/>
      <c r="S127" s="72"/>
      <c r="T127" s="72"/>
      <c r="U127" s="72"/>
      <c r="V127" s="72"/>
      <c r="W127" s="72"/>
      <c r="X127" s="72"/>
      <c r="Y127" s="72"/>
      <c r="Z127" s="72"/>
      <c r="AA127" s="72"/>
      <c r="AB127" s="72"/>
      <c r="AC127" s="72"/>
      <c r="AD127" s="72"/>
      <c r="AE127" s="72"/>
      <c r="AF127" s="72"/>
    </row>
    <row r="128" spans="1:32" ht="16.5" thickBot="1" x14ac:dyDescent="0.3">
      <c r="A128" s="72"/>
      <c r="B128" s="203"/>
      <c r="C128" s="203"/>
      <c r="D128" s="203"/>
      <c r="E128" s="204"/>
      <c r="F128" s="204"/>
      <c r="G128" s="233"/>
      <c r="H128" s="72"/>
      <c r="I128" s="228"/>
      <c r="J128" s="217"/>
      <c r="K128" s="217"/>
      <c r="L128" s="72"/>
      <c r="M128" s="72"/>
      <c r="N128" s="72"/>
      <c r="O128" s="72"/>
      <c r="P128" s="72"/>
      <c r="Q128" s="72"/>
      <c r="R128" s="72"/>
      <c r="S128" s="72"/>
      <c r="T128" s="72"/>
      <c r="U128" s="72"/>
      <c r="V128" s="72"/>
      <c r="W128" s="72"/>
      <c r="X128" s="72"/>
      <c r="Y128" s="72"/>
      <c r="Z128" s="72"/>
      <c r="AA128" s="72"/>
      <c r="AB128" s="72"/>
      <c r="AC128" s="72"/>
      <c r="AD128" s="72"/>
      <c r="AE128" s="72"/>
      <c r="AF128" s="72"/>
    </row>
    <row r="129" spans="1:32" ht="15.75" customHeight="1" x14ac:dyDescent="0.25">
      <c r="A129" s="67"/>
      <c r="B129" s="579" t="s">
        <v>17</v>
      </c>
      <c r="C129" s="582" t="s">
        <v>88</v>
      </c>
      <c r="D129" s="583"/>
      <c r="E129" s="584"/>
      <c r="F129" s="204"/>
      <c r="G129" s="233"/>
      <c r="H129" s="234"/>
      <c r="I129" s="235"/>
      <c r="J129" s="236"/>
      <c r="K129" s="236"/>
      <c r="L129" s="237"/>
      <c r="M129" s="237"/>
      <c r="N129" s="237"/>
      <c r="O129" s="237"/>
      <c r="P129" s="67"/>
      <c r="Q129" s="67"/>
      <c r="R129" s="67"/>
      <c r="S129" s="67"/>
      <c r="T129" s="67"/>
      <c r="U129" s="67"/>
      <c r="V129" s="67"/>
      <c r="W129" s="67"/>
      <c r="X129" s="67"/>
      <c r="Y129" s="67"/>
      <c r="Z129" s="67"/>
      <c r="AA129" s="67"/>
      <c r="AB129" s="67"/>
      <c r="AC129" s="67"/>
      <c r="AD129" s="67"/>
      <c r="AE129" s="67"/>
      <c r="AF129" s="67"/>
    </row>
    <row r="130" spans="1:32" ht="15.75" customHeight="1" x14ac:dyDescent="0.25">
      <c r="A130" s="67"/>
      <c r="B130" s="580"/>
      <c r="C130" s="585" t="s">
        <v>89</v>
      </c>
      <c r="D130" s="586"/>
      <c r="E130" s="587"/>
      <c r="F130" s="204"/>
      <c r="G130" s="233"/>
      <c r="H130" s="234"/>
      <c r="I130" s="235"/>
      <c r="J130" s="238"/>
      <c r="K130" s="238"/>
      <c r="L130" s="237"/>
      <c r="M130" s="237"/>
      <c r="N130" s="237"/>
      <c r="O130" s="237"/>
      <c r="P130" s="67"/>
      <c r="Q130" s="67"/>
      <c r="R130" s="67"/>
      <c r="S130" s="67"/>
      <c r="T130" s="67"/>
      <c r="U130" s="67"/>
      <c r="V130" s="67"/>
      <c r="W130" s="67"/>
      <c r="X130" s="67"/>
      <c r="Y130" s="67"/>
      <c r="Z130" s="67"/>
      <c r="AA130" s="67"/>
      <c r="AB130" s="67"/>
      <c r="AC130" s="67"/>
      <c r="AD130" s="67"/>
      <c r="AE130" s="67"/>
      <c r="AF130" s="67"/>
    </row>
    <row r="131" spans="1:32" ht="16.5" customHeight="1" thickBot="1" x14ac:dyDescent="0.3">
      <c r="A131" s="67"/>
      <c r="B131" s="581"/>
      <c r="C131" s="582" t="s">
        <v>90</v>
      </c>
      <c r="D131" s="583"/>
      <c r="E131" s="584"/>
      <c r="F131" s="204"/>
      <c r="G131" s="233"/>
      <c r="H131" s="234"/>
      <c r="I131" s="239"/>
      <c r="J131" s="240"/>
      <c r="K131" s="240"/>
      <c r="L131" s="237"/>
      <c r="M131" s="237"/>
      <c r="N131" s="237"/>
      <c r="O131" s="237"/>
      <c r="P131" s="67"/>
      <c r="Q131" s="67"/>
      <c r="R131" s="67"/>
      <c r="S131" s="67"/>
      <c r="T131" s="67"/>
      <c r="U131" s="67"/>
      <c r="V131" s="67"/>
      <c r="W131" s="67"/>
      <c r="X131" s="67"/>
      <c r="Y131" s="67"/>
      <c r="Z131" s="67"/>
      <c r="AA131" s="67"/>
      <c r="AB131" s="67"/>
      <c r="AC131" s="67"/>
      <c r="AD131" s="67"/>
      <c r="AE131" s="67"/>
      <c r="AF131" s="67"/>
    </row>
    <row r="132" spans="1:32" x14ac:dyDescent="0.2">
      <c r="A132" s="241"/>
      <c r="B132" s="241"/>
      <c r="C132" s="241"/>
      <c r="D132" s="241"/>
      <c r="E132" s="241"/>
      <c r="F132" s="241"/>
      <c r="G132" s="241"/>
      <c r="H132" s="241"/>
      <c r="I132" s="241"/>
      <c r="J132" s="241"/>
      <c r="K132" s="241"/>
      <c r="L132" s="242"/>
      <c r="M132" s="242"/>
      <c r="N132" s="242"/>
      <c r="O132" s="242"/>
      <c r="P132" s="241"/>
      <c r="Q132" s="241"/>
      <c r="R132" s="241"/>
      <c r="S132" s="241"/>
      <c r="T132" s="241"/>
      <c r="U132" s="241"/>
      <c r="V132" s="241"/>
      <c r="W132" s="241"/>
      <c r="X132" s="241"/>
      <c r="Y132" s="241"/>
      <c r="Z132" s="241"/>
      <c r="AA132" s="241"/>
      <c r="AB132" s="241"/>
      <c r="AC132" s="241"/>
      <c r="AD132" s="241"/>
      <c r="AE132" s="241"/>
      <c r="AF132" s="241"/>
    </row>
    <row r="133" spans="1:32" ht="15.75" thickBot="1" x14ac:dyDescent="0.3">
      <c r="A133" s="243"/>
      <c r="B133" s="243"/>
      <c r="C133" s="243"/>
      <c r="D133" s="243"/>
      <c r="E133" s="243"/>
      <c r="F133" s="243"/>
      <c r="G133" s="243"/>
      <c r="H133" s="244"/>
      <c r="I133" s="244"/>
      <c r="J133" s="244"/>
      <c r="K133" s="244"/>
      <c r="L133" s="245"/>
      <c r="M133" s="245"/>
      <c r="N133" s="245"/>
      <c r="O133" s="245"/>
    </row>
    <row r="134" spans="1:32" ht="15" x14ac:dyDescent="0.25">
      <c r="A134" s="246" t="s">
        <v>91</v>
      </c>
      <c r="B134" s="246"/>
      <c r="C134" s="246"/>
      <c r="D134" s="246"/>
      <c r="E134" s="246"/>
      <c r="F134" s="246"/>
      <c r="G134" s="246"/>
      <c r="H134" s="246"/>
      <c r="I134" s="247"/>
      <c r="J134" s="244"/>
      <c r="K134" s="244"/>
      <c r="L134" s="245"/>
      <c r="M134" s="245"/>
      <c r="N134" s="245"/>
      <c r="O134" s="245"/>
    </row>
    <row r="135" spans="1:32" ht="15" x14ac:dyDescent="0.25">
      <c r="A135" s="248" t="s">
        <v>92</v>
      </c>
      <c r="B135" s="248"/>
      <c r="C135" s="248"/>
      <c r="D135" s="248"/>
      <c r="E135" s="248"/>
      <c r="F135" s="248"/>
      <c r="G135" s="248"/>
      <c r="H135" s="248"/>
      <c r="I135" s="249"/>
      <c r="J135" s="244"/>
      <c r="K135" s="244"/>
      <c r="L135" s="245"/>
      <c r="M135" s="245"/>
      <c r="N135" s="245"/>
      <c r="O135" s="245"/>
    </row>
    <row r="136" spans="1:32" ht="15" x14ac:dyDescent="0.25">
      <c r="A136" s="250" t="s">
        <v>93</v>
      </c>
      <c r="B136" s="250"/>
      <c r="C136" s="250"/>
      <c r="D136" s="250"/>
      <c r="E136" s="250"/>
      <c r="F136" s="250"/>
      <c r="G136" s="250"/>
      <c r="H136" s="250"/>
      <c r="I136" s="251"/>
      <c r="J136" s="244"/>
      <c r="K136" s="244"/>
      <c r="L136" s="245"/>
      <c r="M136" s="245"/>
      <c r="N136" s="245"/>
      <c r="O136" s="245"/>
    </row>
    <row r="137" spans="1:32" ht="15" x14ac:dyDescent="0.25">
      <c r="A137" s="248" t="s">
        <v>94</v>
      </c>
      <c r="B137" s="248"/>
      <c r="C137" s="248"/>
      <c r="D137" s="248"/>
      <c r="E137" s="248"/>
      <c r="F137" s="248"/>
      <c r="G137" s="248"/>
      <c r="H137" s="248"/>
      <c r="I137" s="249"/>
      <c r="J137" s="244"/>
      <c r="K137" s="244"/>
      <c r="L137" s="245"/>
      <c r="M137" s="245"/>
      <c r="N137" s="245"/>
      <c r="O137" s="245"/>
    </row>
    <row r="138" spans="1:32" ht="15" x14ac:dyDescent="0.25">
      <c r="A138" s="250" t="s">
        <v>95</v>
      </c>
      <c r="B138" s="250"/>
      <c r="C138" s="250"/>
      <c r="D138" s="250"/>
      <c r="E138" s="250"/>
      <c r="F138" s="250"/>
      <c r="G138" s="250"/>
      <c r="H138" s="250"/>
      <c r="I138" s="251"/>
      <c r="J138" s="244"/>
      <c r="K138" s="244"/>
      <c r="L138" s="245"/>
      <c r="M138" s="245"/>
      <c r="N138" s="245"/>
      <c r="O138" s="245"/>
    </row>
    <row r="139" spans="1:32" ht="15" x14ac:dyDescent="0.25">
      <c r="A139" s="250" t="s">
        <v>96</v>
      </c>
      <c r="B139" s="250"/>
      <c r="C139" s="250"/>
      <c r="D139" s="250"/>
      <c r="E139" s="250"/>
      <c r="F139" s="250"/>
      <c r="G139" s="250"/>
      <c r="H139" s="250"/>
      <c r="I139" s="251"/>
      <c r="J139" s="244"/>
      <c r="K139" s="244"/>
      <c r="L139" s="245"/>
      <c r="M139" s="245"/>
      <c r="N139" s="245"/>
      <c r="O139" s="245"/>
    </row>
    <row r="140" spans="1:32" ht="15" x14ac:dyDescent="0.25">
      <c r="A140" s="248" t="s">
        <v>97</v>
      </c>
      <c r="B140" s="248"/>
      <c r="C140" s="248"/>
      <c r="D140" s="248"/>
      <c r="E140" s="248"/>
      <c r="F140" s="248"/>
      <c r="G140" s="248"/>
      <c r="H140" s="248"/>
      <c r="I140" s="249"/>
      <c r="J140" s="244"/>
      <c r="K140" s="244"/>
      <c r="L140" s="245"/>
      <c r="M140" s="245"/>
      <c r="N140" s="245"/>
      <c r="O140" s="245"/>
    </row>
    <row r="141" spans="1:32" ht="15" x14ac:dyDescent="0.25">
      <c r="A141" s="250" t="s">
        <v>98</v>
      </c>
      <c r="B141" s="250"/>
      <c r="C141" s="250"/>
      <c r="D141" s="250"/>
      <c r="E141" s="250"/>
      <c r="F141" s="250"/>
      <c r="G141" s="250"/>
      <c r="H141" s="250"/>
      <c r="I141" s="251"/>
      <c r="J141" s="244"/>
      <c r="K141" s="244"/>
      <c r="L141" s="245"/>
      <c r="M141" s="245"/>
      <c r="N141" s="245"/>
      <c r="O141" s="245"/>
    </row>
    <row r="142" spans="1:32" ht="15.75" thickBot="1" x14ac:dyDescent="0.3">
      <c r="A142" s="252"/>
      <c r="B142" s="252"/>
      <c r="C142" s="252"/>
      <c r="D142" s="252"/>
      <c r="E142" s="252"/>
      <c r="F142" s="252"/>
      <c r="G142" s="252"/>
      <c r="H142" s="252"/>
      <c r="I142" s="253"/>
      <c r="J142" s="244"/>
      <c r="K142" s="244"/>
      <c r="L142" s="245"/>
      <c r="M142" s="245"/>
      <c r="N142" s="245"/>
      <c r="O142" s="245"/>
    </row>
    <row r="143" spans="1:32" ht="15.75" thickBot="1" x14ac:dyDescent="0.3">
      <c r="A143" s="254"/>
      <c r="B143" s="254"/>
      <c r="C143" s="254"/>
      <c r="D143" s="254"/>
      <c r="E143" s="254"/>
      <c r="F143" s="254"/>
      <c r="G143" s="254"/>
      <c r="H143" s="254"/>
      <c r="I143" s="254"/>
      <c r="J143" s="244"/>
      <c r="K143" s="244"/>
      <c r="L143" s="245"/>
      <c r="M143" s="245"/>
      <c r="N143" s="245"/>
      <c r="O143" s="245"/>
    </row>
    <row r="144" spans="1:32" ht="27" thickBot="1" x14ac:dyDescent="0.45">
      <c r="A144" s="255" t="s">
        <v>99</v>
      </c>
      <c r="B144" s="256"/>
      <c r="C144" s="257"/>
      <c r="D144" s="258"/>
      <c r="E144" s="259" t="s">
        <v>100</v>
      </c>
      <c r="F144" s="260"/>
      <c r="G144" s="261"/>
      <c r="H144" s="244"/>
      <c r="I144" s="244"/>
      <c r="J144" s="244"/>
      <c r="K144" s="244"/>
      <c r="L144" s="244"/>
      <c r="M144" s="244"/>
      <c r="N144" s="244"/>
      <c r="O144" s="244"/>
    </row>
    <row r="145" spans="1:15" ht="18" thickBot="1" x14ac:dyDescent="0.35">
      <c r="A145" s="543" t="s">
        <v>389</v>
      </c>
      <c r="B145" s="544"/>
      <c r="C145" s="545"/>
      <c r="D145" s="258"/>
      <c r="E145" s="546" t="s">
        <v>390</v>
      </c>
      <c r="F145" s="547"/>
      <c r="G145" s="548"/>
      <c r="H145" s="244"/>
      <c r="I145" s="244"/>
      <c r="J145" s="244"/>
      <c r="K145" s="244"/>
      <c r="L145" s="244"/>
      <c r="M145" s="244"/>
      <c r="N145" s="244"/>
      <c r="O145" s="244"/>
    </row>
    <row r="146" spans="1:15" ht="18" thickBot="1" x14ac:dyDescent="0.35">
      <c r="A146" s="543" t="s">
        <v>391</v>
      </c>
      <c r="B146" s="544"/>
      <c r="C146" s="545"/>
      <c r="D146" s="258"/>
      <c r="E146" s="546" t="s">
        <v>392</v>
      </c>
      <c r="F146" s="547"/>
      <c r="G146" s="548"/>
      <c r="H146" s="244"/>
      <c r="I146" s="244"/>
      <c r="J146" s="244"/>
      <c r="K146" s="244"/>
      <c r="L146" s="244"/>
      <c r="M146" s="244"/>
      <c r="N146" s="244"/>
      <c r="O146" s="244"/>
    </row>
    <row r="147" spans="1:15" ht="18" thickBot="1" x14ac:dyDescent="0.35">
      <c r="A147" s="543" t="s">
        <v>393</v>
      </c>
      <c r="B147" s="544"/>
      <c r="C147" s="545"/>
      <c r="D147" s="258"/>
      <c r="E147" s="549" t="s">
        <v>394</v>
      </c>
      <c r="F147" s="550"/>
      <c r="G147" s="551"/>
      <c r="H147" s="244"/>
      <c r="I147" s="244"/>
      <c r="J147" s="244"/>
      <c r="K147" s="244"/>
      <c r="L147" s="244"/>
      <c r="M147" s="244"/>
      <c r="N147" s="244"/>
      <c r="O147" s="244"/>
    </row>
    <row r="148" spans="1:15" ht="13.5" thickBot="1" x14ac:dyDescent="0.25">
      <c r="A148" s="543" t="s">
        <v>395</v>
      </c>
      <c r="B148" s="544"/>
      <c r="C148" s="545"/>
      <c r="D148" s="258"/>
      <c r="E148" s="244"/>
      <c r="F148" s="244"/>
      <c r="G148" s="254"/>
      <c r="H148" s="244"/>
      <c r="I148" s="244"/>
      <c r="J148" s="244"/>
      <c r="K148" s="244"/>
      <c r="L148" s="244"/>
      <c r="M148" s="244"/>
      <c r="N148" s="244"/>
      <c r="O148" s="244"/>
    </row>
    <row r="149" spans="1:15" ht="13.5" thickBot="1" x14ac:dyDescent="0.25">
      <c r="A149" s="543" t="s">
        <v>396</v>
      </c>
      <c r="B149" s="544"/>
      <c r="C149" s="545"/>
      <c r="D149" s="258"/>
      <c r="E149" s="254"/>
      <c r="F149" s="254"/>
      <c r="G149" s="254"/>
    </row>
    <row r="150" spans="1:15" ht="13.5" thickBot="1" x14ac:dyDescent="0.25">
      <c r="A150" s="543" t="s">
        <v>397</v>
      </c>
      <c r="B150" s="544"/>
      <c r="C150" s="545"/>
      <c r="D150" s="258"/>
      <c r="E150" s="254"/>
      <c r="F150" s="254"/>
      <c r="G150" s="254"/>
    </row>
    <row r="151" spans="1:15" ht="13.5" thickBot="1" x14ac:dyDescent="0.25">
      <c r="A151" s="543" t="s">
        <v>398</v>
      </c>
      <c r="B151" s="544"/>
      <c r="C151" s="545"/>
      <c r="D151" s="258"/>
      <c r="E151" s="254"/>
      <c r="F151" s="254"/>
      <c r="G151" s="254"/>
    </row>
    <row r="152" spans="1:15" ht="13.5" thickBot="1" x14ac:dyDescent="0.25">
      <c r="A152" s="543" t="s">
        <v>399</v>
      </c>
      <c r="B152" s="544"/>
      <c r="C152" s="545"/>
      <c r="D152" s="258"/>
      <c r="E152" s="254"/>
      <c r="F152" s="254"/>
      <c r="G152" s="254"/>
    </row>
    <row r="153" spans="1:15" ht="13.5" thickBot="1" x14ac:dyDescent="0.25">
      <c r="A153" s="552"/>
      <c r="B153" s="553"/>
      <c r="C153" s="554"/>
      <c r="D153" s="258"/>
      <c r="E153" s="254"/>
      <c r="F153" s="254"/>
      <c r="G153" s="254"/>
    </row>
    <row r="154" spans="1:15" x14ac:dyDescent="0.2">
      <c r="A154" s="244"/>
      <c r="B154" s="244"/>
      <c r="C154" s="244"/>
      <c r="D154" s="254"/>
      <c r="E154" s="254"/>
      <c r="F154" s="254"/>
      <c r="G154" s="254"/>
    </row>
    <row r="155" spans="1:15" x14ac:dyDescent="0.2">
      <c r="A155" s="244"/>
      <c r="B155" s="244"/>
      <c r="C155" s="244"/>
      <c r="D155" s="254"/>
      <c r="E155" s="254"/>
      <c r="F155" s="254"/>
      <c r="G155" s="254"/>
    </row>
    <row r="156" spans="1:15" x14ac:dyDescent="0.2">
      <c r="A156" s="244"/>
      <c r="B156" s="244"/>
      <c r="C156" s="244"/>
      <c r="D156" s="254"/>
      <c r="E156" s="254"/>
      <c r="F156" s="254"/>
      <c r="G156" s="254"/>
    </row>
    <row r="254" spans="16:16" x14ac:dyDescent="0.2">
      <c r="P254">
        <f>SUM(P166:P253)</f>
        <v>0</v>
      </c>
    </row>
    <row r="259" spans="16:16" x14ac:dyDescent="0.2">
      <c r="P259">
        <f>SUM(P256:P258)</f>
        <v>0</v>
      </c>
    </row>
    <row r="273" spans="16:16" x14ac:dyDescent="0.2">
      <c r="P273">
        <f>SUM(N273:O273)</f>
        <v>0</v>
      </c>
    </row>
    <row r="277" spans="16:16" x14ac:dyDescent="0.2">
      <c r="P277">
        <f>SUM(N277:O277)</f>
        <v>0</v>
      </c>
    </row>
    <row r="278" spans="16:16" x14ac:dyDescent="0.2">
      <c r="P278">
        <f>SUM(N278:O278)</f>
        <v>0</v>
      </c>
    </row>
    <row r="279" spans="16:16" x14ac:dyDescent="0.2">
      <c r="P279">
        <f>SUM(N279:O279)</f>
        <v>0</v>
      </c>
    </row>
    <row r="281" spans="16:16" x14ac:dyDescent="0.2">
      <c r="P281">
        <f>SUM(N281:O281)</f>
        <v>0</v>
      </c>
    </row>
    <row r="282" spans="16:16" x14ac:dyDescent="0.2">
      <c r="P282">
        <f>SUM(N282:O282)</f>
        <v>0</v>
      </c>
    </row>
    <row r="284" spans="16:16" x14ac:dyDescent="0.2">
      <c r="P284">
        <f>SUM(P277:P283)</f>
        <v>0</v>
      </c>
    </row>
    <row r="285" spans="16:16" x14ac:dyDescent="0.2">
      <c r="P285">
        <f>SUM(P12:P284)/2</f>
        <v>2.600000000000001</v>
      </c>
    </row>
    <row r="289" spans="16:16" x14ac:dyDescent="0.2">
      <c r="P289">
        <f>ROUND(+P$285-P$287,2)</f>
        <v>2.6</v>
      </c>
    </row>
  </sheetData>
  <mergeCells count="9">
    <mergeCell ref="B129:B131"/>
    <mergeCell ref="C129:E129"/>
    <mergeCell ref="C130:E130"/>
    <mergeCell ref="C131:E131"/>
    <mergeCell ref="D1:G2"/>
    <mergeCell ref="A3:C3"/>
    <mergeCell ref="B47:B48"/>
    <mergeCell ref="C47:C48"/>
    <mergeCell ref="G60:H60"/>
  </mergeCells>
  <conditionalFormatting sqref="A501:Z65408">
    <cfRule type="containsText" dxfId="79" priority="829" stopIfTrue="1" operator="containsText" text="Error">
      <formula>NOT(ISERROR(SEARCH("Error",A501)))</formula>
    </cfRule>
  </conditionalFormatting>
  <conditionalFormatting sqref="AG6">
    <cfRule type="containsText" dxfId="78" priority="406" stopIfTrue="1" operator="containsText" text="Error">
      <formula>NOT(ISERROR(SEARCH("Error",AG6)))</formula>
    </cfRule>
  </conditionalFormatting>
  <conditionalFormatting sqref="AF6">
    <cfRule type="containsText" dxfId="77" priority="134" stopIfTrue="1" operator="containsText" text="Error">
      <formula>NOT(ISERROR(SEARCH("Error",AF6)))</formula>
    </cfRule>
  </conditionalFormatting>
  <conditionalFormatting sqref="AA8:AC8 D45 AA10:AC29 AA31:AC37">
    <cfRule type="containsText" dxfId="76" priority="68" operator="containsText" text="Error">
      <formula>NOT(ISERROR(SEARCH("Error",D8)))</formula>
    </cfRule>
  </conditionalFormatting>
  <conditionalFormatting sqref="B45:C45 B47:C55">
    <cfRule type="containsText" dxfId="75" priority="67" operator="containsText" text="Error">
      <formula>NOT(ISERROR(SEARCH("Error",B45)))</formula>
    </cfRule>
  </conditionalFormatting>
  <conditionalFormatting sqref="A1:C2 T1:Z2 D1 A3:AA3 H1:I2 J60:Z60 A67:H70 L61:AC63 A60:D61 A62:H63 A64:D66 G61:I61 F60:G60 G64:G66 A128:Z132 A96:AB96 A97:D98 G97:AB98 A161:Z174 K133:Z160 A53:Z59 G94:Z94 A94:E94 G71:Z73 A80:E81 G80:Z81 A71:E73 M74:Z79 A74:A79 I49:AA49 I48:AB48 I7:AD7 A4:AC5 A6:AE6 T38 E38:M38 E48:F49 A50:F52 H50:Z52 E19:G24 E26:G27 A176:Z500 A175:M175 O175:Z175 J67:Z70 A7:H9 A95:Z95 I8:AC9 E39:AC47 H19:AC27 E10:AC18 X38:AC38 G25 A99:AB127 I28:AC29 E31:AC37 E28:H30 I30:V30 A10:D49 L65:AC66 L64 N64:AC64">
    <cfRule type="containsText" dxfId="74" priority="66" stopIfTrue="1" operator="containsText" text="Error">
      <formula>NOT(ISERROR(SEARCH("Error",A1)))</formula>
    </cfRule>
  </conditionalFormatting>
  <conditionalFormatting sqref="B58:B59">
    <cfRule type="containsText" dxfId="73" priority="65" operator="containsText" text="Error">
      <formula>NOT(ISERROR(SEARCH("Error",B58)))</formula>
    </cfRule>
  </conditionalFormatting>
  <conditionalFormatting sqref="AA38:AC38">
    <cfRule type="containsText" dxfId="72" priority="64" operator="containsText" text="Error">
      <formula>NOT(ISERROR(SEARCH("Error",AA38)))</formula>
    </cfRule>
  </conditionalFormatting>
  <conditionalFormatting sqref="N38:S38 U38:W38">
    <cfRule type="containsText" dxfId="71" priority="63" stopIfTrue="1" operator="containsText" text="Error">
      <formula>NOT(ISERROR(SEARCH("Error",N38)))</formula>
    </cfRule>
  </conditionalFormatting>
  <conditionalFormatting sqref="J61:K61 J63:K63">
    <cfRule type="containsText" dxfId="70" priority="62" stopIfTrue="1" operator="containsText" text="Error">
      <formula>NOT(ISERROR(SEARCH("Error",J61)))</formula>
    </cfRule>
  </conditionalFormatting>
  <conditionalFormatting sqref="I62:I63 J62:K62">
    <cfRule type="containsText" dxfId="69" priority="61" stopIfTrue="1" operator="containsText" text="Error">
      <formula>NOT(ISERROR(SEARCH("Error",I62)))</formula>
    </cfRule>
  </conditionalFormatting>
  <conditionalFormatting sqref="H64:H66">
    <cfRule type="containsText" dxfId="68" priority="60" stopIfTrue="1" operator="containsText" text="Error">
      <formula>NOT(ISERROR(SEARCH("Error",H64)))</formula>
    </cfRule>
  </conditionalFormatting>
  <conditionalFormatting sqref="E60:E61">
    <cfRule type="containsText" dxfId="67" priority="59" stopIfTrue="1" operator="containsText" text="Error">
      <formula>NOT(ISERROR(SEARCH("Error",E60)))</formula>
    </cfRule>
  </conditionalFormatting>
  <conditionalFormatting sqref="F61">
    <cfRule type="containsText" dxfId="66" priority="58" stopIfTrue="1" operator="containsText" text="Error">
      <formula>NOT(ISERROR(SEARCH("Error",F61)))</formula>
    </cfRule>
  </conditionalFormatting>
  <conditionalFormatting sqref="E64:F66">
    <cfRule type="containsText" dxfId="65" priority="57" stopIfTrue="1" operator="containsText" text="Error">
      <formula>NOT(ISERROR(SEARCH("Error",E64)))</formula>
    </cfRule>
  </conditionalFormatting>
  <conditionalFormatting sqref="I64:K66">
    <cfRule type="containsText" dxfId="64" priority="56" stopIfTrue="1" operator="containsText" text="Error">
      <formula>NOT(ISERROR(SEARCH("Error",I64)))</formula>
    </cfRule>
  </conditionalFormatting>
  <conditionalFormatting sqref="E97:F98">
    <cfRule type="containsText" dxfId="63" priority="55" stopIfTrue="1" operator="containsText" text="Error">
      <formula>NOT(ISERROR(SEARCH("Error",E97)))</formula>
    </cfRule>
  </conditionalFormatting>
  <conditionalFormatting sqref="A133:J160">
    <cfRule type="containsText" dxfId="62" priority="54" stopIfTrue="1" operator="containsText" text="Error">
      <formula>NOT(ISERROR(SEARCH("Error",A133)))</formula>
    </cfRule>
  </conditionalFormatting>
  <conditionalFormatting sqref="F85:F86">
    <cfRule type="containsText" dxfId="61" priority="41" stopIfTrue="1" operator="containsText" text="Error">
      <formula>NOT(ISERROR(SEARCH("Error",F85)))</formula>
    </cfRule>
  </conditionalFormatting>
  <conditionalFormatting sqref="L84:AC84 A84:D84 D85:D86 B85:B86 G84:G86">
    <cfRule type="containsText" dxfId="60" priority="53" stopIfTrue="1" operator="containsText" text="Error">
      <formula>NOT(ISERROR(SEARCH("Error",A84)))</formula>
    </cfRule>
  </conditionalFormatting>
  <conditionalFormatting sqref="H84:H86">
    <cfRule type="containsText" dxfId="59" priority="52" stopIfTrue="1" operator="containsText" text="Error">
      <formula>NOT(ISERROR(SEARCH("Error",H84)))</formula>
    </cfRule>
  </conditionalFormatting>
  <conditionalFormatting sqref="E84:F84">
    <cfRule type="containsText" dxfId="58" priority="51" stopIfTrue="1" operator="containsText" text="Error">
      <formula>NOT(ISERROR(SEARCH("Error",E84)))</formula>
    </cfRule>
  </conditionalFormatting>
  <conditionalFormatting sqref="I84:K86">
    <cfRule type="containsText" dxfId="57" priority="50" stopIfTrue="1" operator="containsText" text="Error">
      <formula>NOT(ISERROR(SEARCH("Error",I84)))</formula>
    </cfRule>
  </conditionalFormatting>
  <conditionalFormatting sqref="L85:AC85 A85 C85:C86">
    <cfRule type="containsText" dxfId="56" priority="49" stopIfTrue="1" operator="containsText" text="Error">
      <formula>NOT(ISERROR(SEARCH("Error",A85)))</formula>
    </cfRule>
  </conditionalFormatting>
  <conditionalFormatting sqref="L86:AC86 A86">
    <cfRule type="containsText" dxfId="55" priority="47" stopIfTrue="1" operator="containsText" text="Error">
      <formula>NOT(ISERROR(SEARCH("Error",A86)))</formula>
    </cfRule>
  </conditionalFormatting>
  <conditionalFormatting sqref="E85">
    <cfRule type="containsText" dxfId="54" priority="48" stopIfTrue="1" operator="containsText" text="Error">
      <formula>NOT(ISERROR(SEARCH("Error",E85)))</formula>
    </cfRule>
  </conditionalFormatting>
  <conditionalFormatting sqref="L82:AC83 A82:D82 G82:I82 A83">
    <cfRule type="containsText" dxfId="53" priority="45" stopIfTrue="1" operator="containsText" text="Error">
      <formula>NOT(ISERROR(SEARCH("Error",A82)))</formula>
    </cfRule>
  </conditionalFormatting>
  <conditionalFormatting sqref="E86">
    <cfRule type="containsText" dxfId="52" priority="46" stopIfTrue="1" operator="containsText" text="Error">
      <formula>NOT(ISERROR(SEARCH("Error",E86)))</formula>
    </cfRule>
  </conditionalFormatting>
  <conditionalFormatting sqref="J82:K82">
    <cfRule type="containsText" dxfId="51" priority="44" stopIfTrue="1" operator="containsText" text="Error">
      <formula>NOT(ISERROR(SEARCH("Error",J82)))</formula>
    </cfRule>
  </conditionalFormatting>
  <conditionalFormatting sqref="E82">
    <cfRule type="containsText" dxfId="50" priority="43" stopIfTrue="1" operator="containsText" text="Error">
      <formula>NOT(ISERROR(SEARCH("Error",E82)))</formula>
    </cfRule>
  </conditionalFormatting>
  <conditionalFormatting sqref="F82">
    <cfRule type="containsText" dxfId="49" priority="42" stopIfTrue="1" operator="containsText" text="Error">
      <formula>NOT(ISERROR(SEARCH("Error",F82)))</formula>
    </cfRule>
  </conditionalFormatting>
  <conditionalFormatting sqref="B83:H83">
    <cfRule type="containsText" dxfId="48" priority="40" stopIfTrue="1" operator="containsText" text="Error">
      <formula>NOT(ISERROR(SEARCH("Error",B83)))</formula>
    </cfRule>
  </conditionalFormatting>
  <conditionalFormatting sqref="I83:K83">
    <cfRule type="containsText" dxfId="47" priority="39" stopIfTrue="1" operator="containsText" text="Error">
      <formula>NOT(ISERROR(SEARCH("Error",I83)))</formula>
    </cfRule>
  </conditionalFormatting>
  <conditionalFormatting sqref="B81">
    <cfRule type="containsText" dxfId="46" priority="38" operator="containsText" text="Error">
      <formula>NOT(ISERROR(SEARCH("Error",B81)))</formula>
    </cfRule>
  </conditionalFormatting>
  <conditionalFormatting sqref="L74:L75 B74:D74 G74:I74">
    <cfRule type="containsText" dxfId="45" priority="37" stopIfTrue="1" operator="containsText" text="Error">
      <formula>NOT(ISERROR(SEARCH("Error",B74)))</formula>
    </cfRule>
  </conditionalFormatting>
  <conditionalFormatting sqref="J74:K74">
    <cfRule type="containsText" dxfId="44" priority="36" stopIfTrue="1" operator="containsText" text="Error">
      <formula>NOT(ISERROR(SEARCH("Error",J74)))</formula>
    </cfRule>
  </conditionalFormatting>
  <conditionalFormatting sqref="E74">
    <cfRule type="containsText" dxfId="43" priority="35" stopIfTrue="1" operator="containsText" text="Error">
      <formula>NOT(ISERROR(SEARCH("Error",E74)))</formula>
    </cfRule>
  </conditionalFormatting>
  <conditionalFormatting sqref="F74">
    <cfRule type="containsText" dxfId="42" priority="34" stopIfTrue="1" operator="containsText" text="Error">
      <formula>NOT(ISERROR(SEARCH("Error",F74)))</formula>
    </cfRule>
  </conditionalFormatting>
  <conditionalFormatting sqref="B75:H75">
    <cfRule type="containsText" dxfId="41" priority="33" stopIfTrue="1" operator="containsText" text="Error">
      <formula>NOT(ISERROR(SEARCH("Error",B75)))</formula>
    </cfRule>
  </conditionalFormatting>
  <conditionalFormatting sqref="I75:K75">
    <cfRule type="containsText" dxfId="40" priority="32" stopIfTrue="1" operator="containsText" text="Error">
      <formula>NOT(ISERROR(SEARCH("Error",I75)))</formula>
    </cfRule>
  </conditionalFormatting>
  <conditionalFormatting sqref="F77:F79">
    <cfRule type="containsText" dxfId="39" priority="23" stopIfTrue="1" operator="containsText" text="Error">
      <formula>NOT(ISERROR(SEARCH("Error",F77)))</formula>
    </cfRule>
  </conditionalFormatting>
  <conditionalFormatting sqref="L76 B76:D76 D77:D79 B77:B79 G76:G79">
    <cfRule type="containsText" dxfId="38" priority="31" stopIfTrue="1" operator="containsText" text="Error">
      <formula>NOT(ISERROR(SEARCH("Error",B76)))</formula>
    </cfRule>
  </conditionalFormatting>
  <conditionalFormatting sqref="H76:H79">
    <cfRule type="containsText" dxfId="37" priority="30" stopIfTrue="1" operator="containsText" text="Error">
      <formula>NOT(ISERROR(SEARCH("Error",H76)))</formula>
    </cfRule>
  </conditionalFormatting>
  <conditionalFormatting sqref="E76:F76">
    <cfRule type="containsText" dxfId="36" priority="29" stopIfTrue="1" operator="containsText" text="Error">
      <formula>NOT(ISERROR(SEARCH("Error",E76)))</formula>
    </cfRule>
  </conditionalFormatting>
  <conditionalFormatting sqref="I76:K79">
    <cfRule type="containsText" dxfId="35" priority="28" stopIfTrue="1" operator="containsText" text="Error">
      <formula>NOT(ISERROR(SEARCH("Error",I76)))</formula>
    </cfRule>
  </conditionalFormatting>
  <conditionalFormatting sqref="L77 C77:C79">
    <cfRule type="containsText" dxfId="34" priority="27" stopIfTrue="1" operator="containsText" text="Error">
      <formula>NOT(ISERROR(SEARCH("Error",C77)))</formula>
    </cfRule>
  </conditionalFormatting>
  <conditionalFormatting sqref="L78:L79">
    <cfRule type="containsText" dxfId="33" priority="25" stopIfTrue="1" operator="containsText" text="Error">
      <formula>NOT(ISERROR(SEARCH("Error",L78)))</formula>
    </cfRule>
  </conditionalFormatting>
  <conditionalFormatting sqref="E77">
    <cfRule type="containsText" dxfId="32" priority="26" stopIfTrue="1" operator="containsText" text="Error">
      <formula>NOT(ISERROR(SEARCH("Error",E77)))</formula>
    </cfRule>
  </conditionalFormatting>
  <conditionalFormatting sqref="E78:E79">
    <cfRule type="containsText" dxfId="31" priority="24" stopIfTrue="1" operator="containsText" text="Error">
      <formula>NOT(ISERROR(SEARCH("Error",E78)))</formula>
    </cfRule>
  </conditionalFormatting>
  <conditionalFormatting sqref="B73">
    <cfRule type="containsText" dxfId="30" priority="22" operator="containsText" text="Error">
      <formula>NOT(ISERROR(SEARCH("Error",B73)))</formula>
    </cfRule>
  </conditionalFormatting>
  <conditionalFormatting sqref="A87:E88 G87:Z88">
    <cfRule type="containsText" dxfId="29" priority="21" stopIfTrue="1" operator="containsText" text="Error">
      <formula>NOT(ISERROR(SEARCH("Error",A87)))</formula>
    </cfRule>
  </conditionalFormatting>
  <conditionalFormatting sqref="F92:F93">
    <cfRule type="containsText" dxfId="28" priority="8" stopIfTrue="1" operator="containsText" text="Error">
      <formula>NOT(ISERROR(SEARCH("Error",F92)))</formula>
    </cfRule>
  </conditionalFormatting>
  <conditionalFormatting sqref="L91:AC91 A91:D91 D92:D93 B92:B93 G91:G93">
    <cfRule type="containsText" dxfId="27" priority="20" stopIfTrue="1" operator="containsText" text="Error">
      <formula>NOT(ISERROR(SEARCH("Error",A91)))</formula>
    </cfRule>
  </conditionalFormatting>
  <conditionalFormatting sqref="H91:H93">
    <cfRule type="containsText" dxfId="26" priority="19" stopIfTrue="1" operator="containsText" text="Error">
      <formula>NOT(ISERROR(SEARCH("Error",H91)))</formula>
    </cfRule>
  </conditionalFormatting>
  <conditionalFormatting sqref="E91:F91">
    <cfRule type="containsText" dxfId="25" priority="18" stopIfTrue="1" operator="containsText" text="Error">
      <formula>NOT(ISERROR(SEARCH("Error",E91)))</formula>
    </cfRule>
  </conditionalFormatting>
  <conditionalFormatting sqref="I91:K93">
    <cfRule type="containsText" dxfId="24" priority="17" stopIfTrue="1" operator="containsText" text="Error">
      <formula>NOT(ISERROR(SEARCH("Error",I91)))</formula>
    </cfRule>
  </conditionalFormatting>
  <conditionalFormatting sqref="L92:AC92 A92 C92:C93">
    <cfRule type="containsText" dxfId="23" priority="16" stopIfTrue="1" operator="containsText" text="Error">
      <formula>NOT(ISERROR(SEARCH("Error",A92)))</formula>
    </cfRule>
  </conditionalFormatting>
  <conditionalFormatting sqref="L93:AC93 A93">
    <cfRule type="containsText" dxfId="22" priority="14" stopIfTrue="1" operator="containsText" text="Error">
      <formula>NOT(ISERROR(SEARCH("Error",A93)))</formula>
    </cfRule>
  </conditionalFormatting>
  <conditionalFormatting sqref="E92">
    <cfRule type="containsText" dxfId="21" priority="15" stopIfTrue="1" operator="containsText" text="Error">
      <formula>NOT(ISERROR(SEARCH("Error",E92)))</formula>
    </cfRule>
  </conditionalFormatting>
  <conditionalFormatting sqref="L89:AC90 A89:D89 G89:I89 A90">
    <cfRule type="containsText" dxfId="20" priority="12" stopIfTrue="1" operator="containsText" text="Error">
      <formula>NOT(ISERROR(SEARCH("Error",A89)))</formula>
    </cfRule>
  </conditionalFormatting>
  <conditionalFormatting sqref="E93">
    <cfRule type="containsText" dxfId="19" priority="13" stopIfTrue="1" operator="containsText" text="Error">
      <formula>NOT(ISERROR(SEARCH("Error",E93)))</formula>
    </cfRule>
  </conditionalFormatting>
  <conditionalFormatting sqref="J89:K89">
    <cfRule type="containsText" dxfId="18" priority="11" stopIfTrue="1" operator="containsText" text="Error">
      <formula>NOT(ISERROR(SEARCH("Error",J89)))</formula>
    </cfRule>
  </conditionalFormatting>
  <conditionalFormatting sqref="E89">
    <cfRule type="containsText" dxfId="17" priority="10" stopIfTrue="1" operator="containsText" text="Error">
      <formula>NOT(ISERROR(SEARCH("Error",E89)))</formula>
    </cfRule>
  </conditionalFormatting>
  <conditionalFormatting sqref="F89">
    <cfRule type="containsText" dxfId="16" priority="9" stopIfTrue="1" operator="containsText" text="Error">
      <formula>NOT(ISERROR(SEARCH("Error",F89)))</formula>
    </cfRule>
  </conditionalFormatting>
  <conditionalFormatting sqref="B90:H90">
    <cfRule type="containsText" dxfId="15" priority="7" stopIfTrue="1" operator="containsText" text="Error">
      <formula>NOT(ISERROR(SEARCH("Error",B90)))</formula>
    </cfRule>
  </conditionalFormatting>
  <conditionalFormatting sqref="I90:K90">
    <cfRule type="containsText" dxfId="14" priority="6" stopIfTrue="1" operator="containsText" text="Error">
      <formula>NOT(ISERROR(SEARCH("Error",I90)))</formula>
    </cfRule>
  </conditionalFormatting>
  <conditionalFormatting sqref="B88">
    <cfRule type="containsText" dxfId="13" priority="5" operator="containsText" text="Error">
      <formula>NOT(ISERROR(SEARCH("Error",B88)))</formula>
    </cfRule>
  </conditionalFormatting>
  <conditionalFormatting sqref="E25:G25">
    <cfRule type="containsText" dxfId="12" priority="4" stopIfTrue="1" operator="containsText" text="Error">
      <formula>NOT(ISERROR(SEARCH("Error",E25)))</formula>
    </cfRule>
  </conditionalFormatting>
  <conditionalFormatting sqref="AA30:AC30">
    <cfRule type="containsText" dxfId="11" priority="3" operator="containsText" text="Error">
      <formula>NOT(ISERROR(SEARCH("Error",AA30)))</formula>
    </cfRule>
  </conditionalFormatting>
  <conditionalFormatting sqref="W30:AC30">
    <cfRule type="containsText" dxfId="10" priority="2" stopIfTrue="1" operator="containsText" text="Error">
      <formula>NOT(ISERROR(SEARCH("Error",W30)))</formula>
    </cfRule>
  </conditionalFormatting>
  <conditionalFormatting sqref="M64">
    <cfRule type="containsText" dxfId="9" priority="1" stopIfTrue="1" operator="containsText" text="Error">
      <formula>NOT(ISERROR(SEARCH("Error",M64)))</formula>
    </cfRule>
  </conditionalFormatting>
  <printOptions horizontalCentered="1"/>
  <pageMargins left="0.11811023622047245" right="0.11811023622047245" top="0.51181102362204722" bottom="0.51181102362204722" header="0.31496062992125984" footer="0.31496062992125984"/>
  <pageSetup paperSize="9" scale="25"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tabColor rgb="FFFFFF00"/>
    <pageSetUpPr autoPageBreaks="0" fitToPage="1"/>
  </sheetPr>
  <dimension ref="A1:XFD447"/>
  <sheetViews>
    <sheetView tabSelected="1" zoomScale="70" zoomScaleNormal="70" workbookViewId="0">
      <pane xSplit="1" ySplit="8" topLeftCell="B30" activePane="bottomRight" state="frozen"/>
      <selection activeCell="E41" sqref="E41"/>
      <selection pane="topRight" activeCell="E41" sqref="E41"/>
      <selection pane="bottomLeft" activeCell="E41" sqref="E41"/>
      <selection pane="bottomRight" activeCell="A41" sqref="A41"/>
    </sheetView>
  </sheetViews>
  <sheetFormatPr defaultColWidth="61.7109375" defaultRowHeight="15" x14ac:dyDescent="0.25"/>
  <cols>
    <col min="1" max="1" width="120.85546875" style="347" customWidth="1"/>
    <col min="2" max="2" width="33.85546875" style="361" customWidth="1"/>
    <col min="3" max="3" width="21.42578125" style="361" customWidth="1"/>
    <col min="4" max="4" width="23.140625" style="361" customWidth="1"/>
    <col min="5" max="5" width="26.28515625" style="361" customWidth="1"/>
    <col min="6" max="6" width="25.7109375" style="361" customWidth="1"/>
    <col min="7" max="7" width="20.28515625" style="361" customWidth="1"/>
    <col min="8" max="8" width="24.42578125" style="324" customWidth="1"/>
    <col min="9" max="9" width="26.7109375" style="326" customWidth="1"/>
    <col min="10" max="10" width="29.140625" style="326" customWidth="1"/>
    <col min="11" max="11" width="26.140625" style="326" customWidth="1"/>
    <col min="12" max="13" width="26.7109375" style="326" customWidth="1"/>
    <col min="14" max="14" width="24.7109375" style="326" customWidth="1"/>
    <col min="15" max="15" width="33.7109375" style="361" bestFit="1" customWidth="1"/>
    <col min="16" max="16" width="23.28515625" style="326" customWidth="1"/>
    <col min="17" max="17" width="38.5703125" style="326" bestFit="1" customWidth="1"/>
    <col min="18" max="18" width="26.7109375" style="326" customWidth="1"/>
    <col min="19" max="19" width="26.140625" style="326" customWidth="1"/>
    <col min="20" max="20" width="15.140625" style="303" customWidth="1"/>
    <col min="21" max="22" width="61.7109375" style="324" customWidth="1"/>
    <col min="23" max="16384" width="61.7109375" style="326"/>
  </cols>
  <sheetData>
    <row r="1" spans="1:22" s="266" customFormat="1" ht="18.75" x14ac:dyDescent="0.3">
      <c r="A1" s="263" t="s">
        <v>20</v>
      </c>
      <c r="B1" s="263"/>
      <c r="C1" s="263"/>
      <c r="D1" s="263"/>
      <c r="E1" s="263"/>
      <c r="F1" s="263"/>
      <c r="G1" s="263"/>
      <c r="H1" s="263"/>
      <c r="I1" s="263"/>
      <c r="J1" s="263"/>
      <c r="K1" s="263"/>
      <c r="L1" s="263"/>
      <c r="M1" s="263"/>
      <c r="N1" s="263"/>
      <c r="O1" s="263"/>
      <c r="P1" s="263"/>
      <c r="Q1" s="263"/>
      <c r="R1" s="263"/>
      <c r="S1" s="263"/>
      <c r="T1" s="264"/>
      <c r="U1" s="265"/>
      <c r="V1" s="265"/>
    </row>
    <row r="2" spans="1:22" s="266" customFormat="1" ht="18.75" x14ac:dyDescent="0.3">
      <c r="A2" s="267" t="s">
        <v>101</v>
      </c>
      <c r="B2" s="267"/>
      <c r="C2" s="267"/>
      <c r="D2" s="267"/>
      <c r="E2" s="267"/>
      <c r="F2" s="267"/>
      <c r="G2" s="267"/>
      <c r="H2" s="267"/>
      <c r="I2" s="267"/>
      <c r="J2" s="267"/>
      <c r="K2" s="267"/>
      <c r="L2" s="267"/>
      <c r="M2" s="267"/>
      <c r="N2" s="267"/>
      <c r="O2" s="267"/>
      <c r="P2" s="267"/>
      <c r="Q2" s="267"/>
      <c r="R2" s="267"/>
      <c r="S2" s="267"/>
      <c r="T2" s="264"/>
      <c r="U2" s="265"/>
      <c r="V2" s="265"/>
    </row>
    <row r="3" spans="1:22" s="266" customFormat="1" ht="18.75" x14ac:dyDescent="0.3">
      <c r="A3" s="268">
        <v>43677</v>
      </c>
      <c r="B3" s="268" t="s">
        <v>102</v>
      </c>
      <c r="C3" s="268"/>
      <c r="D3" s="268"/>
      <c r="E3" s="269"/>
      <c r="F3" s="268"/>
      <c r="G3" s="268"/>
      <c r="H3" s="268"/>
      <c r="I3" s="268"/>
      <c r="J3" s="268"/>
      <c r="K3" s="268"/>
      <c r="L3" s="268"/>
      <c r="M3" s="268"/>
      <c r="N3" s="268"/>
      <c r="O3" s="268"/>
      <c r="P3" s="268"/>
      <c r="Q3" s="268"/>
      <c r="R3" s="268"/>
      <c r="S3" s="268"/>
      <c r="T3" s="264"/>
      <c r="U3" s="265"/>
      <c r="V3" s="265"/>
    </row>
    <row r="4" spans="1:22" s="266" customFormat="1" ht="18.75" x14ac:dyDescent="0.3">
      <c r="A4" s="269" t="s">
        <v>1</v>
      </c>
      <c r="B4" s="269"/>
      <c r="C4" s="269"/>
      <c r="D4" s="269"/>
      <c r="E4" s="269"/>
      <c r="F4" s="269"/>
      <c r="G4" s="269"/>
      <c r="H4" s="269"/>
      <c r="I4" s="269"/>
      <c r="J4" s="269"/>
      <c r="K4" s="269"/>
      <c r="L4" s="269"/>
      <c r="M4" s="269"/>
      <c r="N4" s="269"/>
      <c r="O4" s="269"/>
      <c r="P4" s="269"/>
      <c r="Q4" s="269"/>
      <c r="R4" s="269"/>
      <c r="S4" s="269"/>
      <c r="T4" s="264"/>
      <c r="U4" s="265"/>
      <c r="V4" s="265"/>
    </row>
    <row r="5" spans="1:22" s="274" customFormat="1" ht="18.75" x14ac:dyDescent="0.3">
      <c r="A5" s="270" t="s">
        <v>103</v>
      </c>
      <c r="B5" s="271"/>
      <c r="C5" s="271"/>
      <c r="D5" s="271"/>
      <c r="E5" s="271"/>
      <c r="F5" s="271"/>
      <c r="G5" s="271"/>
      <c r="H5" s="271"/>
      <c r="I5" s="271"/>
      <c r="J5" s="271"/>
      <c r="K5" s="271"/>
      <c r="L5" s="271"/>
      <c r="M5" s="271"/>
      <c r="N5" s="271"/>
      <c r="O5" s="271"/>
      <c r="P5" s="271"/>
      <c r="Q5" s="271"/>
      <c r="R5" s="271"/>
      <c r="S5" s="271"/>
      <c r="T5" s="272"/>
      <c r="U5" s="273"/>
      <c r="V5" s="273"/>
    </row>
    <row r="6" spans="1:22" s="266" customFormat="1" ht="19.5" thickBot="1" x14ac:dyDescent="0.35">
      <c r="A6" s="601"/>
      <c r="B6" s="602"/>
      <c r="C6" s="602"/>
      <c r="D6" s="602"/>
      <c r="E6" s="602"/>
      <c r="F6" s="602"/>
      <c r="G6" s="602"/>
      <c r="H6" s="602"/>
      <c r="I6" s="602"/>
      <c r="J6" s="602"/>
      <c r="K6" s="602"/>
      <c r="L6" s="602"/>
      <c r="M6" s="602"/>
      <c r="N6" s="602"/>
      <c r="O6" s="602"/>
      <c r="P6" s="602"/>
      <c r="Q6" s="602"/>
      <c r="R6" s="602"/>
      <c r="S6" s="602"/>
      <c r="T6" s="264"/>
      <c r="U6" s="265"/>
      <c r="V6" s="265"/>
    </row>
    <row r="7" spans="1:22" s="278" customFormat="1" ht="12.75" x14ac:dyDescent="0.2">
      <c r="A7" s="275">
        <v>1</v>
      </c>
      <c r="B7" s="276">
        <f>A7+1</f>
        <v>2</v>
      </c>
      <c r="C7" s="276">
        <f t="shared" ref="C7:S7" si="0">B7+1</f>
        <v>3</v>
      </c>
      <c r="D7" s="276">
        <f t="shared" si="0"/>
        <v>4</v>
      </c>
      <c r="E7" s="276">
        <f t="shared" si="0"/>
        <v>5</v>
      </c>
      <c r="F7" s="276">
        <f t="shared" si="0"/>
        <v>6</v>
      </c>
      <c r="G7" s="276">
        <f t="shared" si="0"/>
        <v>7</v>
      </c>
      <c r="H7" s="276">
        <f t="shared" si="0"/>
        <v>8</v>
      </c>
      <c r="I7" s="276">
        <f t="shared" si="0"/>
        <v>9</v>
      </c>
      <c r="J7" s="276">
        <f t="shared" si="0"/>
        <v>10</v>
      </c>
      <c r="K7" s="276">
        <f t="shared" si="0"/>
        <v>11</v>
      </c>
      <c r="L7" s="276">
        <f t="shared" si="0"/>
        <v>12</v>
      </c>
      <c r="M7" s="276">
        <f t="shared" si="0"/>
        <v>13</v>
      </c>
      <c r="N7" s="276">
        <f t="shared" si="0"/>
        <v>14</v>
      </c>
      <c r="O7" s="276">
        <f t="shared" si="0"/>
        <v>15</v>
      </c>
      <c r="P7" s="276">
        <f t="shared" si="0"/>
        <v>16</v>
      </c>
      <c r="Q7" s="276">
        <f t="shared" si="0"/>
        <v>17</v>
      </c>
      <c r="R7" s="276">
        <f t="shared" si="0"/>
        <v>18</v>
      </c>
      <c r="S7" s="276">
        <f t="shared" si="0"/>
        <v>19</v>
      </c>
      <c r="T7" s="30"/>
      <c r="U7" s="277"/>
      <c r="V7" s="277"/>
    </row>
    <row r="8" spans="1:22" s="289" customFormat="1" ht="46.5" customHeight="1" x14ac:dyDescent="0.2">
      <c r="A8" s="279" t="s">
        <v>104</v>
      </c>
      <c r="B8" s="280" t="s">
        <v>78</v>
      </c>
      <c r="C8" s="281" t="s">
        <v>105</v>
      </c>
      <c r="D8" s="282" t="s">
        <v>106</v>
      </c>
      <c r="E8" s="282" t="s">
        <v>107</v>
      </c>
      <c r="F8" s="282" t="s">
        <v>108</v>
      </c>
      <c r="G8" s="282" t="s">
        <v>109</v>
      </c>
      <c r="H8" s="282" t="s">
        <v>110</v>
      </c>
      <c r="I8" s="283" t="s">
        <v>111</v>
      </c>
      <c r="J8" s="282" t="s">
        <v>112</v>
      </c>
      <c r="K8" s="284" t="s">
        <v>113</v>
      </c>
      <c r="L8" s="285" t="s">
        <v>114</v>
      </c>
      <c r="M8" s="286" t="s">
        <v>115</v>
      </c>
      <c r="N8" s="286" t="s">
        <v>116</v>
      </c>
      <c r="O8" s="286" t="s">
        <v>117</v>
      </c>
      <c r="P8" s="282" t="s">
        <v>118</v>
      </c>
      <c r="Q8" s="286" t="s">
        <v>119</v>
      </c>
      <c r="R8" s="286" t="s">
        <v>120</v>
      </c>
      <c r="S8" s="286" t="s">
        <v>121</v>
      </c>
      <c r="T8" s="287"/>
      <c r="U8" s="288"/>
      <c r="V8" s="288"/>
    </row>
    <row r="9" spans="1:22" s="289" customFormat="1" x14ac:dyDescent="0.2">
      <c r="A9" s="290"/>
      <c r="B9" s="291"/>
      <c r="C9" s="292"/>
      <c r="D9" s="293"/>
      <c r="E9" s="293"/>
      <c r="F9" s="293"/>
      <c r="G9" s="293"/>
      <c r="H9" s="293"/>
      <c r="I9" s="294"/>
      <c r="J9" s="293"/>
      <c r="K9" s="295"/>
      <c r="L9" s="294"/>
      <c r="M9" s="296"/>
      <c r="N9" s="296"/>
      <c r="O9" s="296"/>
      <c r="P9" s="293"/>
      <c r="Q9" s="296"/>
      <c r="R9" s="296"/>
      <c r="S9" s="296"/>
      <c r="T9" s="287"/>
      <c r="U9" s="288"/>
      <c r="V9" s="288"/>
    </row>
    <row r="10" spans="1:22" s="305" customFormat="1" x14ac:dyDescent="0.25">
      <c r="A10" s="297" t="s">
        <v>122</v>
      </c>
      <c r="B10" s="298" t="str">
        <f t="shared" ref="B10:B28" si="1">$A$43</f>
        <v>Polar Star Limited - NFP</v>
      </c>
      <c r="C10" s="299">
        <f t="shared" ref="C10:C41" si="2">ROUND(IF(J10=0,0,J10/$J$420),10)</f>
        <v>1.2730933E-3</v>
      </c>
      <c r="D10" s="297">
        <v>234093.64</v>
      </c>
      <c r="E10" s="297"/>
      <c r="F10" s="300"/>
      <c r="G10" s="297"/>
      <c r="H10" s="297"/>
      <c r="I10" s="300">
        <f t="shared" ref="I10:I26" si="3">+$I$43*(SUM(D10:H10)/SUM($D$43:$H$43))</f>
        <v>0</v>
      </c>
      <c r="J10" s="301">
        <f>ROUND(SUM(D10:I10),2)</f>
        <v>234093.64</v>
      </c>
      <c r="K10" s="301">
        <f t="shared" ref="K10:K41" si="4">ROUND(IF($J10=0,0,$J10/$J$420*K$422),2)</f>
        <v>-3749.96</v>
      </c>
      <c r="L10" s="300"/>
      <c r="M10" s="301">
        <f t="shared" ref="M10" si="5">SUM(J10:L10)</f>
        <v>230343.68000000002</v>
      </c>
      <c r="N10" s="301">
        <f t="shared" ref="N10:N41" si="6">ROUND(IF(M10=0,0,J10/$J$420*$N$422),2)</f>
        <v>-21.46</v>
      </c>
      <c r="O10" s="301">
        <f t="shared" ref="O10" si="7">SUM(M10:N10)</f>
        <v>230322.22000000003</v>
      </c>
      <c r="P10" s="302">
        <f>+$P$43*(O10/$O$43)</f>
        <v>0</v>
      </c>
      <c r="Q10" s="301">
        <f t="shared" ref="Q10:Q41" si="8">SUM(O10:P10)</f>
        <v>230322.22000000003</v>
      </c>
      <c r="R10" s="302"/>
      <c r="S10" s="303">
        <f>SUM(Q10:R10)</f>
        <v>230322.22000000003</v>
      </c>
      <c r="T10" s="303"/>
      <c r="U10" s="304"/>
      <c r="V10" s="304"/>
    </row>
    <row r="11" spans="1:22" s="305" customFormat="1" x14ac:dyDescent="0.25">
      <c r="A11" s="297" t="s">
        <v>123</v>
      </c>
      <c r="B11" s="298" t="str">
        <f t="shared" si="1"/>
        <v>Polar Star Limited - NFP</v>
      </c>
      <c r="C11" s="299">
        <f t="shared" si="2"/>
        <v>9.9925090000000001E-4</v>
      </c>
      <c r="D11" s="297">
        <v>196740.08000000002</v>
      </c>
      <c r="E11" s="297"/>
      <c r="F11" s="300">
        <v>-13000</v>
      </c>
      <c r="G11" s="297"/>
      <c r="H11" s="297"/>
      <c r="I11" s="300">
        <f>+$I$43*(SUM(D11:H11)/SUM($D$43:$H$43))</f>
        <v>0</v>
      </c>
      <c r="J11" s="301">
        <f t="shared" ref="J11:J41" si="9">ROUND(SUM(D11:I11),2)</f>
        <v>183740.08</v>
      </c>
      <c r="K11" s="301">
        <f t="shared" si="4"/>
        <v>-2943.35</v>
      </c>
      <c r="L11" s="300"/>
      <c r="M11" s="301">
        <f t="shared" ref="M11:M41" si="10">SUM(J11:L11)</f>
        <v>180796.72999999998</v>
      </c>
      <c r="N11" s="301">
        <f t="shared" si="6"/>
        <v>-16.84</v>
      </c>
      <c r="O11" s="301">
        <f t="shared" ref="O11:O41" si="11">SUM(M11:N11)</f>
        <v>180779.88999999998</v>
      </c>
      <c r="P11" s="302">
        <f t="shared" ref="P11:P41" si="12">+$P$43*(O11/$O$43)</f>
        <v>0</v>
      </c>
      <c r="Q11" s="301">
        <f t="shared" si="8"/>
        <v>180779.88999999998</v>
      </c>
      <c r="R11" s="302"/>
      <c r="S11" s="303">
        <f t="shared" ref="S11:S41" si="13">SUM(Q11:R11)</f>
        <v>180779.88999999998</v>
      </c>
      <c r="T11" s="303"/>
      <c r="U11" s="304"/>
      <c r="V11" s="304"/>
    </row>
    <row r="12" spans="1:22" s="305" customFormat="1" x14ac:dyDescent="0.25">
      <c r="A12" s="297" t="s">
        <v>124</v>
      </c>
      <c r="B12" s="298" t="str">
        <f t="shared" si="1"/>
        <v>Polar Star Limited - NFP</v>
      </c>
      <c r="C12" s="299">
        <f t="shared" si="2"/>
        <v>1.2668600999999999E-3</v>
      </c>
      <c r="D12" s="297">
        <v>232947.49</v>
      </c>
      <c r="E12" s="297"/>
      <c r="F12" s="300"/>
      <c r="G12" s="297"/>
      <c r="H12" s="297"/>
      <c r="I12" s="300">
        <f t="shared" si="3"/>
        <v>0</v>
      </c>
      <c r="J12" s="301">
        <f t="shared" si="9"/>
        <v>232947.49</v>
      </c>
      <c r="K12" s="301">
        <f t="shared" si="4"/>
        <v>-3731.6</v>
      </c>
      <c r="L12" s="300"/>
      <c r="M12" s="301">
        <f t="shared" si="10"/>
        <v>229215.88999999998</v>
      </c>
      <c r="N12" s="301">
        <f t="shared" si="6"/>
        <v>-21.35</v>
      </c>
      <c r="O12" s="301">
        <f t="shared" si="11"/>
        <v>229194.53999999998</v>
      </c>
      <c r="P12" s="302">
        <f t="shared" si="12"/>
        <v>0</v>
      </c>
      <c r="Q12" s="301">
        <f t="shared" si="8"/>
        <v>229194.53999999998</v>
      </c>
      <c r="R12" s="302"/>
      <c r="S12" s="303">
        <f t="shared" si="13"/>
        <v>229194.53999999998</v>
      </c>
      <c r="T12" s="303"/>
      <c r="U12" s="304"/>
      <c r="V12" s="304"/>
    </row>
    <row r="13" spans="1:22" s="305" customFormat="1" x14ac:dyDescent="0.25">
      <c r="A13" s="297" t="s">
        <v>102</v>
      </c>
      <c r="B13" s="298" t="str">
        <f t="shared" si="1"/>
        <v>Polar Star Limited - NFP</v>
      </c>
      <c r="C13" s="299">
        <f t="shared" si="2"/>
        <v>6.3864640000000001E-4</v>
      </c>
      <c r="D13" s="297">
        <v>117432.91999999998</v>
      </c>
      <c r="E13" s="297"/>
      <c r="F13" s="300"/>
      <c r="G13" s="297"/>
      <c r="H13" s="297"/>
      <c r="I13" s="300">
        <f t="shared" si="3"/>
        <v>0</v>
      </c>
      <c r="J13" s="301">
        <f t="shared" si="9"/>
        <v>117432.92</v>
      </c>
      <c r="K13" s="301">
        <f t="shared" si="4"/>
        <v>-1881.17</v>
      </c>
      <c r="L13" s="300"/>
      <c r="M13" s="301">
        <f t="shared" si="10"/>
        <v>115551.75</v>
      </c>
      <c r="N13" s="301">
        <f t="shared" si="6"/>
        <v>-10.76</v>
      </c>
      <c r="O13" s="301">
        <f t="shared" si="11"/>
        <v>115540.99</v>
      </c>
      <c r="P13" s="302">
        <f t="shared" si="12"/>
        <v>0</v>
      </c>
      <c r="Q13" s="301">
        <f t="shared" si="8"/>
        <v>115540.99</v>
      </c>
      <c r="R13" s="302"/>
      <c r="S13" s="303">
        <f t="shared" si="13"/>
        <v>115540.99</v>
      </c>
      <c r="T13" s="303"/>
      <c r="U13" s="304"/>
      <c r="V13" s="304"/>
    </row>
    <row r="14" spans="1:22" s="305" customFormat="1" x14ac:dyDescent="0.25">
      <c r="A14" s="297" t="s">
        <v>125</v>
      </c>
      <c r="B14" s="298" t="str">
        <f t="shared" si="1"/>
        <v>Polar Star Limited - NFP</v>
      </c>
      <c r="C14" s="299">
        <f t="shared" si="2"/>
        <v>3.1459804000000002E-3</v>
      </c>
      <c r="D14" s="297">
        <v>578476.05000000005</v>
      </c>
      <c r="E14" s="297"/>
      <c r="F14" s="300"/>
      <c r="G14" s="297"/>
      <c r="H14" s="297"/>
      <c r="I14" s="300">
        <f t="shared" si="3"/>
        <v>0</v>
      </c>
      <c r="J14" s="301">
        <f t="shared" si="9"/>
        <v>578476.05000000005</v>
      </c>
      <c r="K14" s="301">
        <f t="shared" si="4"/>
        <v>-9266.65</v>
      </c>
      <c r="L14" s="300"/>
      <c r="M14" s="301">
        <f t="shared" si="10"/>
        <v>569209.4</v>
      </c>
      <c r="N14" s="301">
        <f t="shared" si="6"/>
        <v>-53.02</v>
      </c>
      <c r="O14" s="301">
        <f t="shared" si="11"/>
        <v>569156.38</v>
      </c>
      <c r="P14" s="302">
        <f t="shared" si="12"/>
        <v>0</v>
      </c>
      <c r="Q14" s="301">
        <f t="shared" si="8"/>
        <v>569156.38</v>
      </c>
      <c r="R14" s="302"/>
      <c r="S14" s="303">
        <f t="shared" si="13"/>
        <v>569156.38</v>
      </c>
      <c r="T14" s="303"/>
      <c r="U14" s="304"/>
      <c r="V14" s="304"/>
    </row>
    <row r="15" spans="1:22" s="305" customFormat="1" x14ac:dyDescent="0.25">
      <c r="A15" s="297" t="s">
        <v>126</v>
      </c>
      <c r="B15" s="298" t="str">
        <f t="shared" si="1"/>
        <v>Polar Star Limited - NFP</v>
      </c>
      <c r="C15" s="299">
        <f t="shared" si="2"/>
        <v>4.30159601E-2</v>
      </c>
      <c r="D15" s="297">
        <v>8149681.3900000006</v>
      </c>
      <c r="E15" s="297"/>
      <c r="F15" s="300">
        <v>-240000</v>
      </c>
      <c r="G15" s="297"/>
      <c r="H15" s="297"/>
      <c r="I15" s="300">
        <f t="shared" si="3"/>
        <v>0</v>
      </c>
      <c r="J15" s="301">
        <f t="shared" si="9"/>
        <v>7909681.3899999997</v>
      </c>
      <c r="K15" s="301">
        <f t="shared" si="4"/>
        <v>-126705.81</v>
      </c>
      <c r="L15" s="300"/>
      <c r="M15" s="301">
        <f t="shared" si="10"/>
        <v>7782975.5800000001</v>
      </c>
      <c r="N15" s="301">
        <f t="shared" si="6"/>
        <v>-724.98</v>
      </c>
      <c r="O15" s="301">
        <f t="shared" si="11"/>
        <v>7782250.5999999996</v>
      </c>
      <c r="P15" s="302">
        <f t="shared" si="12"/>
        <v>0</v>
      </c>
      <c r="Q15" s="301">
        <f t="shared" si="8"/>
        <v>7782250.5999999996</v>
      </c>
      <c r="R15" s="302"/>
      <c r="S15" s="303">
        <f t="shared" si="13"/>
        <v>7782250.5999999996</v>
      </c>
      <c r="T15" s="303"/>
      <c r="U15" s="304"/>
      <c r="V15" s="304"/>
    </row>
    <row r="16" spans="1:22" s="305" customFormat="1" x14ac:dyDescent="0.25">
      <c r="A16" s="297" t="s">
        <v>127</v>
      </c>
      <c r="B16" s="298" t="str">
        <f t="shared" si="1"/>
        <v>Polar Star Limited - NFP</v>
      </c>
      <c r="C16" s="299">
        <f t="shared" si="2"/>
        <v>1.2001767000000001E-3</v>
      </c>
      <c r="D16" s="297">
        <v>220685.88</v>
      </c>
      <c r="E16" s="297"/>
      <c r="F16" s="300"/>
      <c r="G16" s="297"/>
      <c r="H16" s="297"/>
      <c r="I16" s="300">
        <f t="shared" si="3"/>
        <v>0</v>
      </c>
      <c r="J16" s="301">
        <f t="shared" si="9"/>
        <v>220685.88</v>
      </c>
      <c r="K16" s="301">
        <f t="shared" si="4"/>
        <v>-3535.18</v>
      </c>
      <c r="L16" s="300"/>
      <c r="M16" s="301">
        <f t="shared" si="10"/>
        <v>217150.7</v>
      </c>
      <c r="N16" s="301">
        <f t="shared" si="6"/>
        <v>-20.23</v>
      </c>
      <c r="O16" s="301">
        <f t="shared" si="11"/>
        <v>217130.47</v>
      </c>
      <c r="P16" s="302">
        <f t="shared" si="12"/>
        <v>0</v>
      </c>
      <c r="Q16" s="301">
        <f t="shared" si="8"/>
        <v>217130.47</v>
      </c>
      <c r="R16" s="302"/>
      <c r="S16" s="303">
        <f t="shared" si="13"/>
        <v>217130.47</v>
      </c>
      <c r="T16" s="303"/>
      <c r="U16" s="304"/>
      <c r="V16" s="304"/>
    </row>
    <row r="17" spans="1:22" s="305" customFormat="1" x14ac:dyDescent="0.25">
      <c r="A17" s="297" t="s">
        <v>128</v>
      </c>
      <c r="B17" s="298" t="str">
        <f t="shared" si="1"/>
        <v>Polar Star Limited - NFP</v>
      </c>
      <c r="C17" s="299">
        <f t="shared" si="2"/>
        <v>4.0052559999999996E-3</v>
      </c>
      <c r="D17" s="297">
        <v>736477.79</v>
      </c>
      <c r="E17" s="297"/>
      <c r="F17" s="300"/>
      <c r="G17" s="297"/>
      <c r="H17" s="297"/>
      <c r="I17" s="300">
        <f t="shared" si="3"/>
        <v>0</v>
      </c>
      <c r="J17" s="301">
        <f t="shared" si="9"/>
        <v>736477.79</v>
      </c>
      <c r="K17" s="301">
        <f t="shared" si="4"/>
        <v>-11797.7</v>
      </c>
      <c r="L17" s="300"/>
      <c r="M17" s="301">
        <f t="shared" si="10"/>
        <v>724680.09000000008</v>
      </c>
      <c r="N17" s="301">
        <f t="shared" si="6"/>
        <v>-67.5</v>
      </c>
      <c r="O17" s="301">
        <f t="shared" si="11"/>
        <v>724612.59000000008</v>
      </c>
      <c r="P17" s="302">
        <f t="shared" si="12"/>
        <v>0</v>
      </c>
      <c r="Q17" s="301">
        <f t="shared" si="8"/>
        <v>724612.59000000008</v>
      </c>
      <c r="R17" s="302"/>
      <c r="S17" s="303">
        <f t="shared" si="13"/>
        <v>724612.59000000008</v>
      </c>
      <c r="T17" s="303"/>
      <c r="U17" s="304"/>
      <c r="V17" s="304"/>
    </row>
    <row r="18" spans="1:22" s="305" customFormat="1" x14ac:dyDescent="0.25">
      <c r="A18" s="297" t="s">
        <v>139</v>
      </c>
      <c r="B18" s="298" t="str">
        <f t="shared" si="1"/>
        <v>Polar Star Limited - NFP</v>
      </c>
      <c r="C18" s="299">
        <f t="shared" si="2"/>
        <v>1.9460440000000001E-3</v>
      </c>
      <c r="D18" s="297">
        <v>357834.35000000003</v>
      </c>
      <c r="E18" s="297"/>
      <c r="F18" s="300"/>
      <c r="G18" s="297"/>
      <c r="H18" s="297"/>
      <c r="I18" s="300">
        <f t="shared" si="3"/>
        <v>0</v>
      </c>
      <c r="J18" s="301">
        <f t="shared" si="9"/>
        <v>357834.35</v>
      </c>
      <c r="K18" s="301">
        <f t="shared" si="4"/>
        <v>-5732.18</v>
      </c>
      <c r="L18" s="300"/>
      <c r="M18" s="301">
        <f t="shared" si="10"/>
        <v>352102.17</v>
      </c>
      <c r="N18" s="301">
        <f t="shared" si="6"/>
        <v>-32.799999999999997</v>
      </c>
      <c r="O18" s="301">
        <f t="shared" si="11"/>
        <v>352069.37</v>
      </c>
      <c r="P18" s="302">
        <f t="shared" si="12"/>
        <v>0</v>
      </c>
      <c r="Q18" s="301">
        <f t="shared" si="8"/>
        <v>352069.37</v>
      </c>
      <c r="R18" s="302"/>
      <c r="S18" s="303">
        <f t="shared" si="13"/>
        <v>352069.37</v>
      </c>
      <c r="T18" s="303"/>
      <c r="U18" s="304"/>
      <c r="V18" s="304"/>
    </row>
    <row r="19" spans="1:22" s="305" customFormat="1" x14ac:dyDescent="0.25">
      <c r="A19" s="297" t="s">
        <v>129</v>
      </c>
      <c r="B19" s="298" t="str">
        <f t="shared" si="1"/>
        <v>Polar Star Limited - NFP</v>
      </c>
      <c r="C19" s="299">
        <f t="shared" si="2"/>
        <v>8.6555460000000003E-4</v>
      </c>
      <c r="D19" s="297">
        <v>159156.29999999999</v>
      </c>
      <c r="E19" s="297"/>
      <c r="F19" s="300"/>
      <c r="G19" s="297"/>
      <c r="H19" s="297"/>
      <c r="I19" s="300">
        <f t="shared" si="3"/>
        <v>0</v>
      </c>
      <c r="J19" s="301">
        <f t="shared" si="9"/>
        <v>159156.29999999999</v>
      </c>
      <c r="K19" s="301">
        <f t="shared" si="4"/>
        <v>-2549.54</v>
      </c>
      <c r="L19" s="300"/>
      <c r="M19" s="301">
        <f t="shared" si="10"/>
        <v>156606.75999999998</v>
      </c>
      <c r="N19" s="301">
        <f t="shared" si="6"/>
        <v>-14.59</v>
      </c>
      <c r="O19" s="301">
        <f t="shared" si="11"/>
        <v>156592.16999999998</v>
      </c>
      <c r="P19" s="302">
        <f t="shared" si="12"/>
        <v>0</v>
      </c>
      <c r="Q19" s="301">
        <f t="shared" si="8"/>
        <v>156592.16999999998</v>
      </c>
      <c r="R19" s="302"/>
      <c r="S19" s="303">
        <f t="shared" si="13"/>
        <v>156592.16999999998</v>
      </c>
      <c r="T19" s="303"/>
      <c r="U19" s="304"/>
      <c r="V19" s="304"/>
    </row>
    <row r="20" spans="1:22" s="305" customFormat="1" x14ac:dyDescent="0.25">
      <c r="A20" s="297" t="s">
        <v>130</v>
      </c>
      <c r="B20" s="298" t="str">
        <f t="shared" si="1"/>
        <v>Polar Star Limited - NFP</v>
      </c>
      <c r="C20" s="299">
        <f t="shared" si="2"/>
        <v>8.2635789999999998E-4</v>
      </c>
      <c r="D20" s="297">
        <v>151948.9</v>
      </c>
      <c r="E20" s="297"/>
      <c r="F20" s="300"/>
      <c r="G20" s="297"/>
      <c r="H20" s="297"/>
      <c r="I20" s="300">
        <f t="shared" si="3"/>
        <v>0</v>
      </c>
      <c r="J20" s="301">
        <f t="shared" si="9"/>
        <v>151948.9</v>
      </c>
      <c r="K20" s="301">
        <f t="shared" si="4"/>
        <v>-2434.08</v>
      </c>
      <c r="L20" s="300"/>
      <c r="M20" s="301">
        <f t="shared" si="10"/>
        <v>149514.82</v>
      </c>
      <c r="N20" s="301">
        <f t="shared" si="6"/>
        <v>-13.93</v>
      </c>
      <c r="O20" s="301">
        <f t="shared" si="11"/>
        <v>149500.89000000001</v>
      </c>
      <c r="P20" s="302">
        <f t="shared" si="12"/>
        <v>0</v>
      </c>
      <c r="Q20" s="301">
        <f t="shared" si="8"/>
        <v>149500.89000000001</v>
      </c>
      <c r="R20" s="302"/>
      <c r="S20" s="303">
        <f t="shared" si="13"/>
        <v>149500.89000000001</v>
      </c>
      <c r="T20" s="303"/>
      <c r="U20" s="304"/>
      <c r="V20" s="304"/>
    </row>
    <row r="21" spans="1:22" s="305" customFormat="1" x14ac:dyDescent="0.25">
      <c r="A21" s="297" t="s">
        <v>134</v>
      </c>
      <c r="B21" s="298" t="str">
        <f t="shared" si="1"/>
        <v>Polar Star Limited - NFP</v>
      </c>
      <c r="C21" s="299">
        <f t="shared" si="2"/>
        <v>1.1009998999999999E-3</v>
      </c>
      <c r="D21" s="297">
        <v>202449.48</v>
      </c>
      <c r="E21" s="297">
        <v>0</v>
      </c>
      <c r="F21" s="300"/>
      <c r="G21" s="297"/>
      <c r="H21" s="297"/>
      <c r="I21" s="300">
        <f t="shared" si="3"/>
        <v>0</v>
      </c>
      <c r="J21" s="301">
        <f t="shared" si="9"/>
        <v>202449.48</v>
      </c>
      <c r="K21" s="301">
        <f t="shared" si="4"/>
        <v>-3243.05</v>
      </c>
      <c r="L21" s="300"/>
      <c r="M21" s="301">
        <f t="shared" si="10"/>
        <v>199206.43000000002</v>
      </c>
      <c r="N21" s="301">
        <f t="shared" si="6"/>
        <v>-18.559999999999999</v>
      </c>
      <c r="O21" s="301">
        <f t="shared" si="11"/>
        <v>199187.87000000002</v>
      </c>
      <c r="P21" s="302">
        <f t="shared" si="12"/>
        <v>0</v>
      </c>
      <c r="Q21" s="301">
        <f t="shared" si="8"/>
        <v>199187.87000000002</v>
      </c>
      <c r="R21" s="302"/>
      <c r="S21" s="303">
        <f t="shared" si="13"/>
        <v>199187.87000000002</v>
      </c>
      <c r="T21" s="303"/>
      <c r="U21" s="304"/>
      <c r="V21" s="304"/>
    </row>
    <row r="22" spans="1:22" s="305" customFormat="1" x14ac:dyDescent="0.25">
      <c r="A22" s="297" t="s">
        <v>135</v>
      </c>
      <c r="B22" s="298" t="str">
        <f t="shared" si="1"/>
        <v>Polar Star Limited - NFP</v>
      </c>
      <c r="C22" s="299">
        <f t="shared" si="2"/>
        <v>6.1015220000000005E-4</v>
      </c>
      <c r="D22" s="297">
        <v>112193.46</v>
      </c>
      <c r="E22" s="297"/>
      <c r="F22" s="300"/>
      <c r="G22" s="297"/>
      <c r="H22" s="297"/>
      <c r="I22" s="300">
        <f t="shared" si="3"/>
        <v>0</v>
      </c>
      <c r="J22" s="301">
        <f t="shared" si="9"/>
        <v>112193.46</v>
      </c>
      <c r="K22" s="301">
        <f t="shared" si="4"/>
        <v>-1797.24</v>
      </c>
      <c r="L22" s="300"/>
      <c r="M22" s="301">
        <f t="shared" si="10"/>
        <v>110396.22</v>
      </c>
      <c r="N22" s="301">
        <f t="shared" si="6"/>
        <v>-10.28</v>
      </c>
      <c r="O22" s="301">
        <f t="shared" si="11"/>
        <v>110385.94</v>
      </c>
      <c r="P22" s="302">
        <f t="shared" si="12"/>
        <v>0</v>
      </c>
      <c r="Q22" s="301">
        <f t="shared" si="8"/>
        <v>110385.94</v>
      </c>
      <c r="R22" s="302"/>
      <c r="S22" s="303">
        <f t="shared" si="13"/>
        <v>110385.94</v>
      </c>
      <c r="T22" s="303"/>
      <c r="U22" s="304"/>
      <c r="V22" s="304"/>
    </row>
    <row r="23" spans="1:22" s="305" customFormat="1" x14ac:dyDescent="0.25">
      <c r="A23" s="297" t="s">
        <v>131</v>
      </c>
      <c r="B23" s="298" t="str">
        <f t="shared" si="1"/>
        <v>Polar Star Limited - NFP</v>
      </c>
      <c r="C23" s="299">
        <f t="shared" si="2"/>
        <v>3.3996778000000001E-3</v>
      </c>
      <c r="D23" s="297">
        <v>625125.37</v>
      </c>
      <c r="E23" s="297"/>
      <c r="F23" s="300"/>
      <c r="G23" s="297"/>
      <c r="H23" s="297"/>
      <c r="I23" s="300">
        <f t="shared" si="3"/>
        <v>0</v>
      </c>
      <c r="J23" s="301">
        <f t="shared" si="9"/>
        <v>625125.37</v>
      </c>
      <c r="K23" s="301">
        <f t="shared" si="4"/>
        <v>-10013.93</v>
      </c>
      <c r="L23" s="300"/>
      <c r="M23" s="301">
        <f t="shared" si="10"/>
        <v>615111.43999999994</v>
      </c>
      <c r="N23" s="301">
        <f t="shared" si="6"/>
        <v>-57.3</v>
      </c>
      <c r="O23" s="301">
        <f t="shared" si="11"/>
        <v>615054.1399999999</v>
      </c>
      <c r="P23" s="302">
        <f t="shared" si="12"/>
        <v>0</v>
      </c>
      <c r="Q23" s="301">
        <f t="shared" si="8"/>
        <v>615054.1399999999</v>
      </c>
      <c r="R23" s="302"/>
      <c r="S23" s="303">
        <f t="shared" si="13"/>
        <v>615054.1399999999</v>
      </c>
      <c r="T23" s="303"/>
      <c r="U23" s="304"/>
      <c r="V23" s="304"/>
    </row>
    <row r="24" spans="1:22" s="305" customFormat="1" x14ac:dyDescent="0.25">
      <c r="A24" s="297" t="s">
        <v>132</v>
      </c>
      <c r="B24" s="298" t="str">
        <f t="shared" si="1"/>
        <v>Polar Star Limited - NFP</v>
      </c>
      <c r="C24" s="299">
        <f t="shared" si="2"/>
        <v>7.5051740000000005E-4</v>
      </c>
      <c r="D24" s="297">
        <v>148003.51</v>
      </c>
      <c r="E24" s="297"/>
      <c r="F24" s="300">
        <v>-10000</v>
      </c>
      <c r="G24" s="297"/>
      <c r="H24" s="297"/>
      <c r="I24" s="300">
        <f t="shared" si="3"/>
        <v>0</v>
      </c>
      <c r="J24" s="301">
        <f t="shared" si="9"/>
        <v>138003.51</v>
      </c>
      <c r="K24" s="301">
        <f t="shared" si="4"/>
        <v>-2210.69</v>
      </c>
      <c r="L24" s="300"/>
      <c r="M24" s="301">
        <f t="shared" si="10"/>
        <v>135792.82</v>
      </c>
      <c r="N24" s="301">
        <f t="shared" si="6"/>
        <v>-12.65</v>
      </c>
      <c r="O24" s="301">
        <f t="shared" si="11"/>
        <v>135780.17000000001</v>
      </c>
      <c r="P24" s="302">
        <f t="shared" si="12"/>
        <v>0</v>
      </c>
      <c r="Q24" s="301">
        <f t="shared" si="8"/>
        <v>135780.17000000001</v>
      </c>
      <c r="R24" s="302"/>
      <c r="S24" s="303">
        <f t="shared" si="13"/>
        <v>135780.17000000001</v>
      </c>
      <c r="T24" s="303"/>
      <c r="U24" s="304"/>
      <c r="V24" s="304"/>
    </row>
    <row r="25" spans="1:22" s="305" customFormat="1" x14ac:dyDescent="0.25">
      <c r="A25" s="297" t="s">
        <v>133</v>
      </c>
      <c r="B25" s="298" t="str">
        <f t="shared" si="1"/>
        <v>Polar Star Limited - NFP</v>
      </c>
      <c r="C25" s="299">
        <f t="shared" si="2"/>
        <v>1.0205066E-3</v>
      </c>
      <c r="D25" s="297">
        <v>187648.54</v>
      </c>
      <c r="E25" s="297"/>
      <c r="F25" s="300">
        <v>0</v>
      </c>
      <c r="G25" s="297"/>
      <c r="H25" s="297"/>
      <c r="I25" s="300">
        <f t="shared" si="3"/>
        <v>0</v>
      </c>
      <c r="J25" s="301">
        <f t="shared" si="9"/>
        <v>187648.54</v>
      </c>
      <c r="K25" s="301">
        <f t="shared" si="4"/>
        <v>-3005.96</v>
      </c>
      <c r="L25" s="300"/>
      <c r="M25" s="301">
        <f t="shared" si="10"/>
        <v>184642.58000000002</v>
      </c>
      <c r="N25" s="301">
        <f t="shared" si="6"/>
        <v>-17.2</v>
      </c>
      <c r="O25" s="301">
        <f t="shared" si="11"/>
        <v>184625.38</v>
      </c>
      <c r="P25" s="302">
        <f t="shared" si="12"/>
        <v>0</v>
      </c>
      <c r="Q25" s="301">
        <f t="shared" si="8"/>
        <v>184625.38</v>
      </c>
      <c r="R25" s="302"/>
      <c r="S25" s="303">
        <f t="shared" si="13"/>
        <v>184625.38</v>
      </c>
      <c r="T25" s="303"/>
      <c r="U25" s="304"/>
      <c r="V25" s="304"/>
    </row>
    <row r="26" spans="1:22" s="305" customFormat="1" x14ac:dyDescent="0.25">
      <c r="A26" s="297" t="s">
        <v>136</v>
      </c>
      <c r="B26" s="298" t="str">
        <f t="shared" si="1"/>
        <v>Polar Star Limited - NFP</v>
      </c>
      <c r="C26" s="299">
        <f t="shared" si="2"/>
        <v>9.2672730000000001E-4</v>
      </c>
      <c r="D26" s="297">
        <v>170404.61000000002</v>
      </c>
      <c r="E26" s="297"/>
      <c r="F26" s="300"/>
      <c r="G26" s="297"/>
      <c r="H26" s="297"/>
      <c r="I26" s="300">
        <f t="shared" si="3"/>
        <v>0</v>
      </c>
      <c r="J26" s="301">
        <f t="shared" si="9"/>
        <v>170404.61</v>
      </c>
      <c r="K26" s="301">
        <f t="shared" si="4"/>
        <v>-2729.72</v>
      </c>
      <c r="L26" s="300"/>
      <c r="M26" s="301">
        <f t="shared" si="10"/>
        <v>167674.88999999998</v>
      </c>
      <c r="N26" s="301">
        <f t="shared" si="6"/>
        <v>-15.62</v>
      </c>
      <c r="O26" s="301">
        <f t="shared" si="11"/>
        <v>167659.26999999999</v>
      </c>
      <c r="P26" s="302">
        <f t="shared" si="12"/>
        <v>0</v>
      </c>
      <c r="Q26" s="301">
        <f t="shared" si="8"/>
        <v>167659.26999999999</v>
      </c>
      <c r="R26" s="302"/>
      <c r="S26" s="303">
        <f t="shared" si="13"/>
        <v>167659.26999999999</v>
      </c>
      <c r="T26" s="303"/>
      <c r="U26" s="304"/>
      <c r="V26" s="304"/>
    </row>
    <row r="27" spans="1:22" s="305" customFormat="1" x14ac:dyDescent="0.25">
      <c r="A27" s="297" t="s">
        <v>380</v>
      </c>
      <c r="B27" s="298" t="str">
        <f t="shared" si="1"/>
        <v>Polar Star Limited - NFP</v>
      </c>
      <c r="C27" s="299">
        <f t="shared" si="2"/>
        <v>2.9462889999999999E-3</v>
      </c>
      <c r="D27" s="297">
        <v>541757.23</v>
      </c>
      <c r="E27" s="297"/>
      <c r="F27" s="300"/>
      <c r="G27" s="297"/>
      <c r="H27" s="297"/>
      <c r="I27" s="300"/>
      <c r="J27" s="301">
        <f t="shared" si="9"/>
        <v>541757.23</v>
      </c>
      <c r="K27" s="301">
        <f t="shared" si="4"/>
        <v>-8678.4500000000007</v>
      </c>
      <c r="L27" s="300"/>
      <c r="M27" s="301">
        <f t="shared" si="10"/>
        <v>533078.78</v>
      </c>
      <c r="N27" s="301">
        <f t="shared" si="6"/>
        <v>-49.66</v>
      </c>
      <c r="O27" s="301">
        <f t="shared" si="11"/>
        <v>533029.12</v>
      </c>
      <c r="P27" s="302">
        <f t="shared" si="12"/>
        <v>0</v>
      </c>
      <c r="Q27" s="301">
        <f t="shared" si="8"/>
        <v>533029.12</v>
      </c>
      <c r="R27" s="302"/>
      <c r="S27" s="303">
        <f t="shared" si="13"/>
        <v>533029.12</v>
      </c>
      <c r="T27" s="303"/>
      <c r="U27" s="304"/>
      <c r="V27" s="304"/>
    </row>
    <row r="28" spans="1:22" s="305" customFormat="1" x14ac:dyDescent="0.25">
      <c r="A28" s="297" t="s">
        <v>137</v>
      </c>
      <c r="B28" s="298" t="str">
        <f t="shared" si="1"/>
        <v>Polar Star Limited - NFP</v>
      </c>
      <c r="C28" s="299">
        <f t="shared" si="2"/>
        <v>1.5552477999999999E-3</v>
      </c>
      <c r="D28" s="297">
        <v>285975.58999999997</v>
      </c>
      <c r="E28" s="297">
        <v>0</v>
      </c>
      <c r="F28" s="300"/>
      <c r="G28" s="297"/>
      <c r="H28" s="297"/>
      <c r="I28" s="300">
        <f>+$I$43*(SUM(D28:H28)/SUM($D$43:$H$43))</f>
        <v>0</v>
      </c>
      <c r="J28" s="301">
        <f t="shared" si="9"/>
        <v>285975.59000000003</v>
      </c>
      <c r="K28" s="301">
        <f t="shared" si="4"/>
        <v>-4581.07</v>
      </c>
      <c r="L28" s="300"/>
      <c r="M28" s="301">
        <f t="shared" si="10"/>
        <v>281394.52</v>
      </c>
      <c r="N28" s="301">
        <f t="shared" si="6"/>
        <v>-26.21</v>
      </c>
      <c r="O28" s="301">
        <f t="shared" si="11"/>
        <v>281368.31</v>
      </c>
      <c r="P28" s="302">
        <f t="shared" si="12"/>
        <v>0</v>
      </c>
      <c r="Q28" s="301">
        <f t="shared" si="8"/>
        <v>281368.31</v>
      </c>
      <c r="R28" s="302"/>
      <c r="S28" s="303">
        <f t="shared" si="13"/>
        <v>281368.31</v>
      </c>
      <c r="T28" s="303"/>
      <c r="U28" s="304"/>
      <c r="V28" s="304"/>
    </row>
    <row r="29" spans="1:22" s="305" customFormat="1" x14ac:dyDescent="0.25">
      <c r="A29" s="297" t="s">
        <v>138</v>
      </c>
      <c r="B29" s="298" t="str">
        <f>$A$43</f>
        <v>Polar Star Limited - NFP</v>
      </c>
      <c r="C29" s="299">
        <f t="shared" si="2"/>
        <v>3.0006823999999999E-3</v>
      </c>
      <c r="D29" s="297">
        <v>551758.97</v>
      </c>
      <c r="E29" s="297"/>
      <c r="F29" s="300"/>
      <c r="G29" s="297"/>
      <c r="H29" s="297"/>
      <c r="I29" s="300">
        <f>+$I$43*(SUM(D29:H29)/SUM($D$43:$H$43))</f>
        <v>0</v>
      </c>
      <c r="J29" s="301">
        <f t="shared" si="9"/>
        <v>551758.97</v>
      </c>
      <c r="K29" s="301">
        <f t="shared" si="4"/>
        <v>-8838.67</v>
      </c>
      <c r="L29" s="300"/>
      <c r="M29" s="301">
        <f t="shared" si="10"/>
        <v>542920.29999999993</v>
      </c>
      <c r="N29" s="301">
        <f t="shared" si="6"/>
        <v>-50.57</v>
      </c>
      <c r="O29" s="301">
        <f t="shared" si="11"/>
        <v>542869.73</v>
      </c>
      <c r="P29" s="302">
        <f t="shared" si="12"/>
        <v>0</v>
      </c>
      <c r="Q29" s="301">
        <f t="shared" si="8"/>
        <v>542869.73</v>
      </c>
      <c r="R29" s="302"/>
      <c r="S29" s="303">
        <f t="shared" si="13"/>
        <v>542869.73</v>
      </c>
      <c r="T29" s="303"/>
      <c r="U29" s="304">
        <f>SUM(U9:U25)</f>
        <v>0</v>
      </c>
      <c r="V29" s="304">
        <f>SUM(V9:V25)</f>
        <v>0</v>
      </c>
    </row>
    <row r="30" spans="1:22" s="305" customFormat="1" x14ac:dyDescent="0.25">
      <c r="A30" s="297" t="s">
        <v>140</v>
      </c>
      <c r="B30" s="298" t="str">
        <f>$A$43</f>
        <v>Polar Star Limited - NFP</v>
      </c>
      <c r="C30" s="299">
        <f t="shared" si="2"/>
        <v>5.8829913000000003E-3</v>
      </c>
      <c r="D30" s="297">
        <v>1081751.6700000002</v>
      </c>
      <c r="E30" s="297"/>
      <c r="F30" s="300"/>
      <c r="G30" s="297"/>
      <c r="H30" s="297"/>
      <c r="I30" s="300">
        <f>+$I$43*(SUM(D30:H30)/SUM($D$43:$H$43))</f>
        <v>0</v>
      </c>
      <c r="J30" s="301">
        <f t="shared" si="9"/>
        <v>1081751.67</v>
      </c>
      <c r="K30" s="301">
        <f t="shared" si="4"/>
        <v>-17328.669999999998</v>
      </c>
      <c r="L30" s="300"/>
      <c r="M30" s="301">
        <f t="shared" si="10"/>
        <v>1064423</v>
      </c>
      <c r="N30" s="301">
        <f t="shared" si="6"/>
        <v>-99.15</v>
      </c>
      <c r="O30" s="301">
        <f t="shared" si="11"/>
        <v>1064323.8500000001</v>
      </c>
      <c r="P30" s="302">
        <f t="shared" si="12"/>
        <v>0</v>
      </c>
      <c r="Q30" s="301">
        <f t="shared" si="8"/>
        <v>1064323.8500000001</v>
      </c>
      <c r="R30" s="302"/>
      <c r="S30" s="303">
        <f t="shared" si="13"/>
        <v>1064323.8500000001</v>
      </c>
      <c r="T30" s="303"/>
      <c r="U30" s="304"/>
      <c r="V30" s="304"/>
    </row>
    <row r="31" spans="1:22" s="305" customFormat="1" x14ac:dyDescent="0.25">
      <c r="A31" s="297" t="s">
        <v>141</v>
      </c>
      <c r="B31" s="298" t="str">
        <f t="shared" ref="B31:B41" si="14">$A$43</f>
        <v>Polar Star Limited - NFP</v>
      </c>
      <c r="C31" s="299">
        <f t="shared" si="2"/>
        <v>1.4744140000000001E-3</v>
      </c>
      <c r="D31" s="297">
        <v>271112.05</v>
      </c>
      <c r="E31" s="297"/>
      <c r="F31" s="300"/>
      <c r="G31" s="297"/>
      <c r="H31" s="297"/>
      <c r="I31" s="300">
        <f>+$I$43*(SUM(D31:H31)/SUM($D$43:$H$43))</f>
        <v>0</v>
      </c>
      <c r="J31" s="301">
        <f t="shared" si="9"/>
        <v>271112.05</v>
      </c>
      <c r="K31" s="301">
        <f t="shared" si="4"/>
        <v>-4342.97</v>
      </c>
      <c r="L31" s="300"/>
      <c r="M31" s="301">
        <f t="shared" si="10"/>
        <v>266769.08</v>
      </c>
      <c r="N31" s="301">
        <f t="shared" si="6"/>
        <v>-24.85</v>
      </c>
      <c r="O31" s="301">
        <f t="shared" si="11"/>
        <v>266744.23000000004</v>
      </c>
      <c r="P31" s="302">
        <f t="shared" si="12"/>
        <v>0</v>
      </c>
      <c r="Q31" s="301">
        <f t="shared" si="8"/>
        <v>266744.23000000004</v>
      </c>
      <c r="R31" s="302"/>
      <c r="S31" s="303">
        <f t="shared" si="13"/>
        <v>266744.23000000004</v>
      </c>
      <c r="T31" s="303"/>
      <c r="U31" s="304"/>
      <c r="V31" s="304"/>
    </row>
    <row r="32" spans="1:22" s="305" customFormat="1" x14ac:dyDescent="0.25">
      <c r="A32" s="297" t="s">
        <v>381</v>
      </c>
      <c r="B32" s="298" t="str">
        <f t="shared" si="14"/>
        <v>Polar Star Limited - NFP</v>
      </c>
      <c r="C32" s="299">
        <f t="shared" si="2"/>
        <v>2.07906663E-2</v>
      </c>
      <c r="D32" s="297">
        <v>3872942.61</v>
      </c>
      <c r="E32" s="297"/>
      <c r="F32" s="300">
        <v>-50000</v>
      </c>
      <c r="G32" s="297"/>
      <c r="H32" s="297"/>
      <c r="I32" s="300"/>
      <c r="J32" s="301">
        <f t="shared" si="9"/>
        <v>3822942.61</v>
      </c>
      <c r="K32" s="301">
        <f t="shared" si="4"/>
        <v>-61240.02</v>
      </c>
      <c r="L32" s="300"/>
      <c r="M32" s="301">
        <f t="shared" si="10"/>
        <v>3761702.59</v>
      </c>
      <c r="N32" s="301">
        <f t="shared" si="6"/>
        <v>-350.4</v>
      </c>
      <c r="O32" s="301">
        <f t="shared" si="11"/>
        <v>3761352.19</v>
      </c>
      <c r="P32" s="302">
        <f t="shared" si="12"/>
        <v>0</v>
      </c>
      <c r="Q32" s="301">
        <f t="shared" si="8"/>
        <v>3761352.19</v>
      </c>
      <c r="R32" s="302"/>
      <c r="S32" s="303">
        <f t="shared" si="13"/>
        <v>3761352.19</v>
      </c>
      <c r="T32" s="303"/>
      <c r="U32" s="304"/>
      <c r="V32" s="304"/>
    </row>
    <row r="33" spans="1:22" s="305" customFormat="1" x14ac:dyDescent="0.25">
      <c r="A33" s="297" t="s">
        <v>142</v>
      </c>
      <c r="B33" s="298" t="str">
        <f t="shared" si="14"/>
        <v>Polar Star Limited - NFP</v>
      </c>
      <c r="C33" s="299">
        <f t="shared" si="2"/>
        <v>6.1459839999999997E-4</v>
      </c>
      <c r="D33" s="297">
        <v>113011.01999999999</v>
      </c>
      <c r="E33" s="297"/>
      <c r="F33" s="300"/>
      <c r="G33" s="297"/>
      <c r="H33" s="297"/>
      <c r="I33" s="300">
        <f>+$I$43*(SUM(D33:H33)/SUM($D$43:$H$43))</f>
        <v>0</v>
      </c>
      <c r="J33" s="301">
        <f t="shared" si="9"/>
        <v>113011.02</v>
      </c>
      <c r="K33" s="301">
        <f t="shared" si="4"/>
        <v>-1810.33</v>
      </c>
      <c r="L33" s="300"/>
      <c r="M33" s="301">
        <f t="shared" si="10"/>
        <v>111200.69</v>
      </c>
      <c r="N33" s="301">
        <f t="shared" si="6"/>
        <v>-10.36</v>
      </c>
      <c r="O33" s="301">
        <f t="shared" si="11"/>
        <v>111190.33</v>
      </c>
      <c r="P33" s="302">
        <f t="shared" si="12"/>
        <v>0</v>
      </c>
      <c r="Q33" s="301">
        <f t="shared" si="8"/>
        <v>111190.33</v>
      </c>
      <c r="R33" s="302"/>
      <c r="S33" s="303">
        <f t="shared" si="13"/>
        <v>111190.33</v>
      </c>
      <c r="T33" s="303"/>
      <c r="U33" s="304"/>
      <c r="V33" s="304"/>
    </row>
    <row r="34" spans="1:22" s="305" customFormat="1" x14ac:dyDescent="0.25">
      <c r="A34" s="297" t="s">
        <v>143</v>
      </c>
      <c r="B34" s="298" t="str">
        <f t="shared" si="14"/>
        <v>Polar Star Limited - NFP</v>
      </c>
      <c r="C34" s="299">
        <f t="shared" si="2"/>
        <v>6.2775180000000002E-4</v>
      </c>
      <c r="D34" s="297">
        <v>115429.63</v>
      </c>
      <c r="E34" s="297"/>
      <c r="F34" s="300"/>
      <c r="G34" s="297"/>
      <c r="H34" s="297"/>
      <c r="I34" s="300">
        <f>+$I$43*(SUM(D34:H34)/SUM($D$43:$H$43))</f>
        <v>0</v>
      </c>
      <c r="J34" s="301">
        <f t="shared" si="9"/>
        <v>115429.63</v>
      </c>
      <c r="K34" s="301">
        <f t="shared" si="4"/>
        <v>-1849.08</v>
      </c>
      <c r="L34" s="300"/>
      <c r="M34" s="301">
        <f t="shared" si="10"/>
        <v>113580.55</v>
      </c>
      <c r="N34" s="301">
        <f t="shared" si="6"/>
        <v>-10.58</v>
      </c>
      <c r="O34" s="301">
        <f t="shared" si="11"/>
        <v>113569.97</v>
      </c>
      <c r="P34" s="302">
        <f t="shared" si="12"/>
        <v>0</v>
      </c>
      <c r="Q34" s="301">
        <f t="shared" si="8"/>
        <v>113569.97</v>
      </c>
      <c r="R34" s="302"/>
      <c r="S34" s="303">
        <f t="shared" si="13"/>
        <v>113569.97</v>
      </c>
      <c r="T34" s="303"/>
      <c r="U34" s="304"/>
      <c r="V34" s="304"/>
    </row>
    <row r="35" spans="1:22" s="305" customFormat="1" x14ac:dyDescent="0.25">
      <c r="A35" s="297" t="s">
        <v>144</v>
      </c>
      <c r="B35" s="298" t="str">
        <f t="shared" si="14"/>
        <v>Polar Star Limited - NFP</v>
      </c>
      <c r="C35" s="299">
        <f t="shared" si="2"/>
        <v>0</v>
      </c>
      <c r="D35" s="297">
        <v>0</v>
      </c>
      <c r="E35" s="297"/>
      <c r="F35" s="300"/>
      <c r="G35" s="297"/>
      <c r="H35" s="297"/>
      <c r="I35" s="300">
        <f>+$I$43*(SUM(D35:H35)/SUM($D$43:$H$43))</f>
        <v>0</v>
      </c>
      <c r="J35" s="301">
        <f t="shared" si="9"/>
        <v>0</v>
      </c>
      <c r="K35" s="301">
        <f t="shared" si="4"/>
        <v>0</v>
      </c>
      <c r="L35" s="300"/>
      <c r="M35" s="301">
        <f t="shared" si="10"/>
        <v>0</v>
      </c>
      <c r="N35" s="301">
        <f t="shared" si="6"/>
        <v>0</v>
      </c>
      <c r="O35" s="301">
        <f t="shared" si="11"/>
        <v>0</v>
      </c>
      <c r="P35" s="302">
        <f t="shared" si="12"/>
        <v>0</v>
      </c>
      <c r="Q35" s="301">
        <f t="shared" si="8"/>
        <v>0</v>
      </c>
      <c r="R35" s="302"/>
      <c r="S35" s="303">
        <f t="shared" si="13"/>
        <v>0</v>
      </c>
      <c r="T35" s="303"/>
      <c r="U35" s="304"/>
      <c r="V35" s="304"/>
    </row>
    <row r="36" spans="1:22" s="305" customFormat="1" x14ac:dyDescent="0.25">
      <c r="A36" s="297" t="s">
        <v>145</v>
      </c>
      <c r="B36" s="298" t="str">
        <f t="shared" si="14"/>
        <v>Polar Star Limited - NFP</v>
      </c>
      <c r="C36" s="299">
        <f t="shared" si="2"/>
        <v>3.1125056E-3</v>
      </c>
      <c r="D36" s="297">
        <v>572320.78</v>
      </c>
      <c r="E36" s="297"/>
      <c r="F36" s="300"/>
      <c r="G36" s="297"/>
      <c r="H36" s="297"/>
      <c r="I36" s="300"/>
      <c r="J36" s="301">
        <f t="shared" si="9"/>
        <v>572320.78</v>
      </c>
      <c r="K36" s="301">
        <f t="shared" si="4"/>
        <v>-9168.0499999999993</v>
      </c>
      <c r="L36" s="300"/>
      <c r="M36" s="301">
        <f t="shared" si="10"/>
        <v>563152.73</v>
      </c>
      <c r="N36" s="301">
        <f t="shared" si="6"/>
        <v>-52.46</v>
      </c>
      <c r="O36" s="301">
        <f t="shared" si="11"/>
        <v>563100.27</v>
      </c>
      <c r="P36" s="302">
        <f t="shared" si="12"/>
        <v>0</v>
      </c>
      <c r="Q36" s="301">
        <f t="shared" si="8"/>
        <v>563100.27</v>
      </c>
      <c r="R36" s="302"/>
      <c r="S36" s="303">
        <f t="shared" si="13"/>
        <v>563100.27</v>
      </c>
      <c r="T36" s="303"/>
      <c r="U36" s="304"/>
      <c r="V36" s="304"/>
    </row>
    <row r="37" spans="1:22" s="305" customFormat="1" x14ac:dyDescent="0.25">
      <c r="A37" s="297" t="s">
        <v>146</v>
      </c>
      <c r="B37" s="298" t="str">
        <f t="shared" si="14"/>
        <v>Polar Star Limited - NFP</v>
      </c>
      <c r="C37" s="299">
        <f t="shared" si="2"/>
        <v>7.4325642999999997E-3</v>
      </c>
      <c r="D37" s="297">
        <v>1366683.79</v>
      </c>
      <c r="E37" s="297"/>
      <c r="F37" s="300"/>
      <c r="G37" s="297"/>
      <c r="H37" s="297"/>
      <c r="I37" s="300">
        <f>+$I$43*(SUM(D37:H37)/SUM($D$43:$H$43))</f>
        <v>0</v>
      </c>
      <c r="J37" s="301">
        <f t="shared" si="9"/>
        <v>1366683.79</v>
      </c>
      <c r="K37" s="301">
        <f t="shared" si="4"/>
        <v>-21893.02</v>
      </c>
      <c r="L37" s="300"/>
      <c r="M37" s="301">
        <f t="shared" si="10"/>
        <v>1344790.77</v>
      </c>
      <c r="N37" s="301">
        <f t="shared" si="6"/>
        <v>-125.27</v>
      </c>
      <c r="O37" s="301">
        <f t="shared" si="11"/>
        <v>1344665.5</v>
      </c>
      <c r="P37" s="302">
        <f t="shared" si="12"/>
        <v>0</v>
      </c>
      <c r="Q37" s="301">
        <f t="shared" si="8"/>
        <v>1344665.5</v>
      </c>
      <c r="R37" s="302"/>
      <c r="S37" s="303">
        <f t="shared" si="13"/>
        <v>1344665.5</v>
      </c>
      <c r="T37" s="303"/>
      <c r="U37" s="304"/>
      <c r="V37" s="304"/>
    </row>
    <row r="38" spans="1:22" s="305" customFormat="1" x14ac:dyDescent="0.25">
      <c r="A38" s="297" t="s">
        <v>147</v>
      </c>
      <c r="B38" s="298" t="str">
        <f t="shared" si="14"/>
        <v>Polar Star Limited - NFP</v>
      </c>
      <c r="C38" s="299">
        <f t="shared" si="2"/>
        <v>5.21277609E-2</v>
      </c>
      <c r="D38" s="297">
        <v>9585139.5499999989</v>
      </c>
      <c r="E38" s="297"/>
      <c r="F38" s="300"/>
      <c r="G38" s="297"/>
      <c r="H38" s="297"/>
      <c r="I38" s="300">
        <f>+$I$43*(SUM(D38:H38)/SUM($D$43:$H$43))</f>
        <v>0</v>
      </c>
      <c r="J38" s="301">
        <f t="shared" si="9"/>
        <v>9585139.5500000007</v>
      </c>
      <c r="K38" s="301">
        <f t="shared" si="4"/>
        <v>-153545.10999999999</v>
      </c>
      <c r="L38" s="300"/>
      <c r="M38" s="301">
        <f t="shared" si="10"/>
        <v>9431594.4400000013</v>
      </c>
      <c r="N38" s="301">
        <f t="shared" si="6"/>
        <v>-878.55</v>
      </c>
      <c r="O38" s="301">
        <f t="shared" si="11"/>
        <v>9430715.8900000006</v>
      </c>
      <c r="P38" s="302">
        <f t="shared" si="12"/>
        <v>0</v>
      </c>
      <c r="Q38" s="301">
        <f t="shared" si="8"/>
        <v>9430715.8900000006</v>
      </c>
      <c r="R38" s="302"/>
      <c r="S38" s="303">
        <f t="shared" si="13"/>
        <v>9430715.8900000006</v>
      </c>
      <c r="T38" s="303"/>
      <c r="U38" s="304"/>
      <c r="V38" s="304"/>
    </row>
    <row r="39" spans="1:22" s="305" customFormat="1" x14ac:dyDescent="0.25">
      <c r="A39" s="297" t="s">
        <v>148</v>
      </c>
      <c r="B39" s="298" t="str">
        <f t="shared" si="14"/>
        <v>Polar Star Limited - NFP</v>
      </c>
      <c r="C39" s="299">
        <f t="shared" si="2"/>
        <v>2.8935025999999998E-3</v>
      </c>
      <c r="D39" s="297">
        <v>532050.97</v>
      </c>
      <c r="E39" s="297"/>
      <c r="F39" s="300"/>
      <c r="G39" s="297"/>
      <c r="H39" s="297"/>
      <c r="I39" s="300">
        <f>+$I$43*(SUM(D39:H39)/SUM($D$43:$H$43))</f>
        <v>0</v>
      </c>
      <c r="J39" s="301">
        <f t="shared" si="9"/>
        <v>532050.97</v>
      </c>
      <c r="K39" s="301">
        <f t="shared" si="4"/>
        <v>-8522.9699999999993</v>
      </c>
      <c r="L39" s="300"/>
      <c r="M39" s="301">
        <f t="shared" si="10"/>
        <v>523528</v>
      </c>
      <c r="N39" s="301">
        <f t="shared" si="6"/>
        <v>-48.77</v>
      </c>
      <c r="O39" s="301">
        <f t="shared" si="11"/>
        <v>523479.23</v>
      </c>
      <c r="P39" s="302">
        <f t="shared" si="12"/>
        <v>0</v>
      </c>
      <c r="Q39" s="301">
        <f t="shared" si="8"/>
        <v>523479.23</v>
      </c>
      <c r="R39" s="302"/>
      <c r="S39" s="303">
        <f t="shared" si="13"/>
        <v>523479.23</v>
      </c>
      <c r="T39" s="303"/>
      <c r="U39" s="304"/>
      <c r="V39" s="304"/>
    </row>
    <row r="40" spans="1:22" s="305" customFormat="1" x14ac:dyDescent="0.25">
      <c r="A40" s="297" t="s">
        <v>349</v>
      </c>
      <c r="B40" s="298" t="str">
        <f t="shared" si="14"/>
        <v>Polar Star Limited - NFP</v>
      </c>
      <c r="C40" s="299">
        <f t="shared" si="2"/>
        <v>4.5709164599999998E-2</v>
      </c>
      <c r="D40" s="297">
        <v>8404902</v>
      </c>
      <c r="E40" s="297"/>
      <c r="F40" s="300"/>
      <c r="G40" s="297"/>
      <c r="H40" s="297"/>
      <c r="I40" s="300">
        <f>+$I$43*(SUM(D40:H40)/SUM($D$43:$H$43))</f>
        <v>0</v>
      </c>
      <c r="J40" s="301">
        <f t="shared" si="9"/>
        <v>8404902</v>
      </c>
      <c r="K40" s="301">
        <f t="shared" si="4"/>
        <v>-134638.79</v>
      </c>
      <c r="L40" s="300"/>
      <c r="M40" s="301">
        <f t="shared" si="10"/>
        <v>8270263.21</v>
      </c>
      <c r="N40" s="301">
        <f t="shared" si="6"/>
        <v>-770.37</v>
      </c>
      <c r="O40" s="301">
        <f t="shared" si="11"/>
        <v>8269492.8399999999</v>
      </c>
      <c r="P40" s="302">
        <f t="shared" si="12"/>
        <v>0</v>
      </c>
      <c r="Q40" s="301">
        <f t="shared" si="8"/>
        <v>8269492.8399999999</v>
      </c>
      <c r="R40" s="302"/>
      <c r="S40" s="303">
        <f t="shared" si="13"/>
        <v>8269492.8399999999</v>
      </c>
      <c r="T40" s="303"/>
      <c r="U40" s="304"/>
      <c r="V40" s="304"/>
    </row>
    <row r="41" spans="1:22" s="305" customFormat="1" x14ac:dyDescent="0.25">
      <c r="A41" s="297"/>
      <c r="B41" s="298" t="str">
        <f t="shared" si="14"/>
        <v>Polar Star Limited - NFP</v>
      </c>
      <c r="C41" s="299">
        <f t="shared" si="2"/>
        <v>0</v>
      </c>
      <c r="D41" s="297">
        <v>0</v>
      </c>
      <c r="E41" s="297"/>
      <c r="F41" s="300"/>
      <c r="G41" s="297"/>
      <c r="H41" s="297">
        <v>0</v>
      </c>
      <c r="I41" s="300">
        <f>+$I$43*(SUM(D41:H41)/SUM($D$43:$H$43))</f>
        <v>0</v>
      </c>
      <c r="J41" s="301">
        <f t="shared" si="9"/>
        <v>0</v>
      </c>
      <c r="K41" s="301">
        <f t="shared" si="4"/>
        <v>0</v>
      </c>
      <c r="L41" s="300"/>
      <c r="M41" s="301">
        <f t="shared" si="10"/>
        <v>0</v>
      </c>
      <c r="N41" s="301">
        <f t="shared" si="6"/>
        <v>0</v>
      </c>
      <c r="O41" s="301">
        <f t="shared" si="11"/>
        <v>0</v>
      </c>
      <c r="P41" s="302">
        <f t="shared" si="12"/>
        <v>0</v>
      </c>
      <c r="Q41" s="301">
        <f t="shared" si="8"/>
        <v>0</v>
      </c>
      <c r="R41" s="302"/>
      <c r="S41" s="303">
        <f t="shared" si="13"/>
        <v>0</v>
      </c>
      <c r="T41" s="303"/>
      <c r="U41" s="304"/>
      <c r="V41" s="304"/>
    </row>
    <row r="42" spans="1:22" s="305" customFormat="1" x14ac:dyDescent="0.25">
      <c r="A42" s="306"/>
      <c r="B42" s="307"/>
      <c r="C42" s="308"/>
      <c r="D42" s="309"/>
      <c r="E42" s="303"/>
      <c r="F42" s="303"/>
      <c r="G42" s="303"/>
      <c r="H42" s="303"/>
      <c r="I42" s="303"/>
      <c r="J42" s="303"/>
      <c r="K42" s="303"/>
      <c r="L42" s="303"/>
      <c r="M42" s="303"/>
      <c r="N42" s="303"/>
      <c r="O42" s="303"/>
      <c r="P42" s="302">
        <f>+$P$43*(O42/$O$43)</f>
        <v>0</v>
      </c>
      <c r="Q42" s="303"/>
      <c r="R42" s="302"/>
      <c r="S42" s="303"/>
      <c r="T42" s="303"/>
      <c r="U42" s="304"/>
      <c r="V42" s="304"/>
    </row>
    <row r="43" spans="1:22" s="318" customFormat="1" x14ac:dyDescent="0.25">
      <c r="A43" s="310" t="s">
        <v>149</v>
      </c>
      <c r="B43" s="311"/>
      <c r="C43" s="312">
        <f>SUM(C10:C41)</f>
        <v>0.21515990059999995</v>
      </c>
      <c r="D43" s="313">
        <f>SUM(D10:D42)</f>
        <v>39876135.619999997</v>
      </c>
      <c r="E43" s="313">
        <f>SUM(E10:E42)</f>
        <v>0</v>
      </c>
      <c r="F43" s="313">
        <f t="shared" ref="F43:H43" si="15">SUM(F10:F42)</f>
        <v>-313000</v>
      </c>
      <c r="G43" s="313">
        <f t="shared" si="15"/>
        <v>0</v>
      </c>
      <c r="H43" s="313">
        <f t="shared" si="15"/>
        <v>0</v>
      </c>
      <c r="I43" s="315"/>
      <c r="J43" s="314">
        <f>SUM(J10:J42)</f>
        <v>39563135.620000005</v>
      </c>
      <c r="K43" s="313">
        <f>SUM(K10:K42)</f>
        <v>-633765.01</v>
      </c>
      <c r="L43" s="313"/>
      <c r="M43" s="313">
        <f>SUM(M10:M42)</f>
        <v>38929370.609999999</v>
      </c>
      <c r="N43" s="313">
        <f>SUM(N10:N42)</f>
        <v>-3626.2699999999995</v>
      </c>
      <c r="O43" s="313">
        <f>SUM(O10:O42)</f>
        <v>38925744.339999996</v>
      </c>
      <c r="P43" s="316">
        <v>0</v>
      </c>
      <c r="Q43" s="313">
        <f>SUM(Q10:Q42)</f>
        <v>38925744.339999996</v>
      </c>
      <c r="R43" s="317">
        <v>0</v>
      </c>
      <c r="S43" s="313">
        <f>SUM(S10:S42)</f>
        <v>38925744.339999996</v>
      </c>
      <c r="T43" s="303"/>
      <c r="U43" s="304"/>
      <c r="V43" s="304"/>
    </row>
    <row r="44" spans="1:22" s="304" customFormat="1" x14ac:dyDescent="0.25">
      <c r="A44" s="319"/>
      <c r="C44" s="320"/>
      <c r="D44" s="321"/>
      <c r="E44" s="321"/>
      <c r="F44" s="321"/>
      <c r="G44" s="321"/>
      <c r="H44" s="321"/>
      <c r="I44" s="321"/>
      <c r="J44" s="321"/>
      <c r="K44" s="321"/>
      <c r="L44" s="321"/>
      <c r="M44" s="321"/>
      <c r="N44" s="321"/>
      <c r="O44" s="321"/>
      <c r="P44" s="321"/>
      <c r="Q44" s="321"/>
      <c r="R44" s="321"/>
      <c r="S44" s="321"/>
      <c r="T44" s="303"/>
    </row>
    <row r="45" spans="1:22" x14ac:dyDescent="0.25">
      <c r="A45" s="297"/>
      <c r="B45" s="262"/>
      <c r="C45" s="299"/>
      <c r="D45" s="297"/>
      <c r="E45" s="323"/>
      <c r="F45" s="323"/>
      <c r="G45" s="323"/>
      <c r="H45" s="297"/>
      <c r="I45" s="300"/>
      <c r="J45" s="301"/>
      <c r="K45" s="301"/>
      <c r="L45" s="322"/>
      <c r="M45" s="301"/>
      <c r="N45" s="301"/>
      <c r="O45" s="301"/>
      <c r="P45" s="301"/>
      <c r="Q45" s="301"/>
      <c r="R45" s="301"/>
      <c r="S45" s="303"/>
      <c r="V45" s="325"/>
    </row>
    <row r="46" spans="1:22" x14ac:dyDescent="0.25">
      <c r="A46" s="297"/>
      <c r="B46" s="298"/>
      <c r="C46" s="299"/>
      <c r="D46" s="297"/>
      <c r="E46" s="323"/>
      <c r="F46" s="323"/>
      <c r="G46" s="323"/>
      <c r="H46" s="297"/>
      <c r="I46" s="300"/>
      <c r="J46" s="301"/>
      <c r="K46" s="301"/>
      <c r="L46" s="322"/>
      <c r="M46" s="301"/>
      <c r="N46" s="301"/>
      <c r="O46" s="301"/>
      <c r="P46" s="301"/>
      <c r="Q46" s="301"/>
      <c r="R46" s="301"/>
      <c r="S46" s="303"/>
      <c r="V46" s="325"/>
    </row>
    <row r="47" spans="1:22" s="324" customFormat="1" x14ac:dyDescent="0.25">
      <c r="A47" s="306"/>
      <c r="B47" s="307"/>
      <c r="C47" s="308"/>
      <c r="D47" s="309"/>
      <c r="E47" s="303"/>
      <c r="F47" s="303"/>
      <c r="G47" s="303"/>
      <c r="H47" s="303"/>
      <c r="I47" s="303"/>
      <c r="J47" s="303"/>
      <c r="K47" s="303"/>
      <c r="L47" s="303"/>
      <c r="M47" s="303"/>
      <c r="N47" s="303"/>
      <c r="O47" s="303"/>
      <c r="P47" s="303"/>
      <c r="Q47" s="303"/>
      <c r="R47" s="303"/>
      <c r="S47" s="303"/>
      <c r="T47" s="303"/>
      <c r="V47" s="325"/>
    </row>
    <row r="48" spans="1:22" s="318" customFormat="1" x14ac:dyDescent="0.25">
      <c r="A48" s="327" t="s">
        <v>377</v>
      </c>
      <c r="B48" s="311"/>
      <c r="C48" s="312">
        <f>SUM(C45:C47)</f>
        <v>0</v>
      </c>
      <c r="D48" s="314">
        <f>SUM(D45:D46)</f>
        <v>0</v>
      </c>
      <c r="E48" s="314">
        <f>SUM(E45:E46)</f>
        <v>0</v>
      </c>
      <c r="F48" s="314">
        <f>SUM(F45:F46)</f>
        <v>0</v>
      </c>
      <c r="G48" s="314">
        <f>SUM(G45:G46)</f>
        <v>0</v>
      </c>
      <c r="H48" s="314">
        <f>SUM(H45:H46)</f>
        <v>0</v>
      </c>
      <c r="I48" s="315">
        <v>0</v>
      </c>
      <c r="J48" s="313">
        <f t="shared" ref="J48:O48" si="16">SUM(J45:J46)</f>
        <v>0</v>
      </c>
      <c r="K48" s="313">
        <f t="shared" si="16"/>
        <v>0</v>
      </c>
      <c r="L48" s="313">
        <f t="shared" si="16"/>
        <v>0</v>
      </c>
      <c r="M48" s="313">
        <f t="shared" si="16"/>
        <v>0</v>
      </c>
      <c r="N48" s="313">
        <f t="shared" si="16"/>
        <v>0</v>
      </c>
      <c r="O48" s="313">
        <f t="shared" si="16"/>
        <v>0</v>
      </c>
      <c r="P48" s="316">
        <v>0</v>
      </c>
      <c r="Q48" s="313">
        <f>SUM(Q45:Q47)</f>
        <v>0</v>
      </c>
      <c r="R48" s="317">
        <v>0</v>
      </c>
      <c r="S48" s="313">
        <f>SUM(S45:S47)</f>
        <v>0</v>
      </c>
      <c r="T48" s="303"/>
      <c r="U48" s="304"/>
      <c r="V48" s="328"/>
    </row>
    <row r="49" spans="1:22" s="304" customFormat="1" x14ac:dyDescent="0.25">
      <c r="A49" s="319"/>
      <c r="C49" s="320"/>
      <c r="D49" s="321"/>
      <c r="E49" s="321"/>
      <c r="F49" s="321"/>
      <c r="G49" s="321"/>
      <c r="H49" s="321"/>
      <c r="I49" s="321"/>
      <c r="J49" s="321"/>
      <c r="K49" s="321"/>
      <c r="L49" s="321"/>
      <c r="M49" s="321"/>
      <c r="N49" s="321"/>
      <c r="O49" s="321"/>
      <c r="P49" s="321"/>
      <c r="Q49" s="321"/>
      <c r="R49" s="321"/>
      <c r="S49" s="321"/>
      <c r="T49" s="303"/>
    </row>
    <row r="50" spans="1:22" s="304" customFormat="1" x14ac:dyDescent="0.25">
      <c r="A50" s="319"/>
      <c r="C50" s="320"/>
      <c r="D50" s="321"/>
      <c r="E50" s="321"/>
      <c r="F50" s="321"/>
      <c r="G50" s="321"/>
      <c r="H50" s="321"/>
      <c r="I50" s="321"/>
      <c r="J50" s="321"/>
      <c r="K50" s="321"/>
      <c r="L50" s="321"/>
      <c r="M50" s="321"/>
      <c r="N50" s="321"/>
      <c r="O50" s="321"/>
      <c r="P50" s="321"/>
      <c r="Q50" s="321"/>
      <c r="R50" s="321"/>
      <c r="S50" s="321"/>
      <c r="T50" s="303"/>
    </row>
    <row r="51" spans="1:22" s="304" customFormat="1" x14ac:dyDescent="0.25">
      <c r="A51" s="297" t="s">
        <v>150</v>
      </c>
      <c r="B51" s="298" t="str">
        <f t="shared" ref="B51:B114" si="17">$A$171</f>
        <v>Polar Star Limited - Lead Series</v>
      </c>
      <c r="C51" s="299">
        <f t="shared" ref="C51:C114" si="18">ROUND(IF(J51=0,0,J51/$J$420),10)</f>
        <v>1.2114331999999999E-3</v>
      </c>
      <c r="D51" s="297">
        <v>222755.69687524432</v>
      </c>
      <c r="E51" s="297"/>
      <c r="F51" s="300"/>
      <c r="G51" s="297"/>
      <c r="H51" s="297"/>
      <c r="I51" s="300">
        <f>+$I$171*(SUM(D51:H51)/SUM($D$171:$H$171))</f>
        <v>0</v>
      </c>
      <c r="J51" s="301">
        <f>ROUND(SUM(D51:I51),2)</f>
        <v>222755.7</v>
      </c>
      <c r="K51" s="301">
        <f t="shared" ref="K51:K114" si="19">ROUND(IF($J51=0,0,$J51/$J$420*K$422),2)</f>
        <v>-3568.34</v>
      </c>
      <c r="L51" s="322">
        <f>J51/($J$171+$J$213)*$L$422</f>
        <v>0</v>
      </c>
      <c r="M51" s="301">
        <f t="shared" ref="M51:M114" si="20">SUM(J51:L51)</f>
        <v>219187.36000000002</v>
      </c>
      <c r="N51" s="301">
        <f t="shared" ref="N51:N114" si="21">ROUND(IF(M51=0,0,J51/$J$420*$N$422),2)</f>
        <v>-20.420000000000002</v>
      </c>
      <c r="O51" s="301">
        <f t="shared" ref="O51:O114" si="22">SUM(M51:N51)</f>
        <v>219166.94</v>
      </c>
      <c r="P51" s="301">
        <f t="shared" ref="P51:P114" si="23">+$P$171*O51/$O$171</f>
        <v>-371.26640109289616</v>
      </c>
      <c r="Q51" s="301">
        <f>SUM(O51:P51)</f>
        <v>218795.6735989071</v>
      </c>
      <c r="R51" s="301">
        <f t="shared" ref="R51:R114" si="24">IF(Q51&gt;0,Q51/$Q$171*$R$171,0)+V51</f>
        <v>0</v>
      </c>
      <c r="S51" s="303">
        <f t="shared" ref="S51:S114" si="25">SUM(Q51:R51)</f>
        <v>218795.6735989071</v>
      </c>
      <c r="T51" s="303"/>
    </row>
    <row r="52" spans="1:22" s="304" customFormat="1" x14ac:dyDescent="0.25">
      <c r="A52" s="297" t="s">
        <v>245</v>
      </c>
      <c r="B52" s="298" t="str">
        <f t="shared" si="17"/>
        <v>Polar Star Limited - Lead Series</v>
      </c>
      <c r="C52" s="299">
        <f t="shared" si="18"/>
        <v>3.2123949399999997E-2</v>
      </c>
      <c r="D52" s="297">
        <v>5879780.9265455343</v>
      </c>
      <c r="E52" s="323"/>
      <c r="F52" s="323"/>
      <c r="G52" s="323"/>
      <c r="H52" s="323">
        <f>-14418.87+12714.77+28805.28</f>
        <v>27101.18</v>
      </c>
      <c r="I52" s="300"/>
      <c r="J52" s="301">
        <f t="shared" ref="J52:J116" si="26">ROUND(SUM(D52:I52),2)</f>
        <v>5906882.1100000003</v>
      </c>
      <c r="K52" s="301">
        <f t="shared" si="19"/>
        <v>-94622.81</v>
      </c>
      <c r="L52" s="322">
        <f>J52/($J$171+$J$213)*$L$422</f>
        <v>0</v>
      </c>
      <c r="M52" s="301">
        <f t="shared" si="20"/>
        <v>5812259.3000000007</v>
      </c>
      <c r="N52" s="301">
        <f t="shared" si="21"/>
        <v>-541.41</v>
      </c>
      <c r="O52" s="301">
        <f t="shared" si="22"/>
        <v>5811717.8900000006</v>
      </c>
      <c r="P52" s="301">
        <f t="shared" si="23"/>
        <v>-9844.9865896174888</v>
      </c>
      <c r="Q52" s="301">
        <f t="shared" ref="Q52:Q116" si="27">SUM(O52:P52)</f>
        <v>5801872.9034103835</v>
      </c>
      <c r="R52" s="301">
        <f t="shared" si="24"/>
        <v>0</v>
      </c>
      <c r="S52" s="303">
        <f t="shared" si="25"/>
        <v>5801872.9034103835</v>
      </c>
      <c r="T52" s="303"/>
    </row>
    <row r="53" spans="1:22" s="304" customFormat="1" x14ac:dyDescent="0.25">
      <c r="A53" s="297" t="s">
        <v>340</v>
      </c>
      <c r="B53" s="298" t="str">
        <f t="shared" si="17"/>
        <v>Polar Star Limited - Lead Series</v>
      </c>
      <c r="C53" s="299">
        <f t="shared" si="18"/>
        <v>1.8185344700000002E-2</v>
      </c>
      <c r="D53" s="297">
        <v>2527883.4729349753</v>
      </c>
      <c r="E53" s="323">
        <f>40000+14285+28000+11250+3381.27</f>
        <v>96916.27</v>
      </c>
      <c r="F53" s="323">
        <v>-9985.1</v>
      </c>
      <c r="G53" s="323"/>
      <c r="H53" s="323">
        <f>14418.87+69840.08+598528.13+46280</f>
        <v>729067.08</v>
      </c>
      <c r="I53" s="300"/>
      <c r="J53" s="301">
        <f t="shared" si="26"/>
        <v>3343881.72</v>
      </c>
      <c r="K53" s="301">
        <f t="shared" si="19"/>
        <v>-53565.9</v>
      </c>
      <c r="L53" s="322">
        <f>J53/($J$171+$J$213)*$L$422</f>
        <v>0</v>
      </c>
      <c r="M53" s="301">
        <f t="shared" si="20"/>
        <v>3290315.8200000003</v>
      </c>
      <c r="N53" s="301">
        <f t="shared" si="21"/>
        <v>-306.49</v>
      </c>
      <c r="O53" s="301">
        <f t="shared" si="22"/>
        <v>3290009.33</v>
      </c>
      <c r="P53" s="301">
        <f t="shared" si="23"/>
        <v>-5573.2398486338798</v>
      </c>
      <c r="Q53" s="301">
        <f t="shared" si="27"/>
        <v>3284436.0901513663</v>
      </c>
      <c r="R53" s="301">
        <f t="shared" si="24"/>
        <v>0</v>
      </c>
      <c r="S53" s="303">
        <f t="shared" si="25"/>
        <v>3284436.0901513663</v>
      </c>
      <c r="T53" s="303"/>
    </row>
    <row r="54" spans="1:22" s="304" customFormat="1" x14ac:dyDescent="0.25">
      <c r="A54" s="297" t="s">
        <v>255</v>
      </c>
      <c r="B54" s="298" t="str">
        <f t="shared" si="17"/>
        <v>Polar Star Limited - Lead Series</v>
      </c>
      <c r="C54" s="299">
        <f t="shared" si="18"/>
        <v>5.6624819999999995E-4</v>
      </c>
      <c r="D54" s="297"/>
      <c r="E54" s="323"/>
      <c r="F54" s="323"/>
      <c r="G54" s="323"/>
      <c r="H54" s="323">
        <v>104120.49</v>
      </c>
      <c r="I54" s="300"/>
      <c r="J54" s="301">
        <f t="shared" si="26"/>
        <v>104120.49</v>
      </c>
      <c r="K54" s="301">
        <f t="shared" si="19"/>
        <v>-1667.91</v>
      </c>
      <c r="L54" s="322"/>
      <c r="M54" s="301">
        <f t="shared" si="20"/>
        <v>102452.58</v>
      </c>
      <c r="N54" s="301">
        <f t="shared" si="21"/>
        <v>-9.5399999999999991</v>
      </c>
      <c r="O54" s="301">
        <f t="shared" si="22"/>
        <v>102443.04000000001</v>
      </c>
      <c r="P54" s="301">
        <f t="shared" si="23"/>
        <v>-173.53739016393445</v>
      </c>
      <c r="Q54" s="301">
        <f t="shared" si="27"/>
        <v>102269.50260983607</v>
      </c>
      <c r="R54" s="301">
        <f t="shared" si="24"/>
        <v>0</v>
      </c>
      <c r="S54" s="303">
        <f t="shared" si="25"/>
        <v>102269.50260983607</v>
      </c>
      <c r="T54" s="303"/>
    </row>
    <row r="55" spans="1:22" x14ac:dyDescent="0.25">
      <c r="A55" s="297" t="s">
        <v>151</v>
      </c>
      <c r="B55" s="298" t="str">
        <f t="shared" si="17"/>
        <v>Polar Star Limited - Lead Series</v>
      </c>
      <c r="C55" s="299">
        <f t="shared" si="18"/>
        <v>1.0059671E-3</v>
      </c>
      <c r="D55" s="297">
        <v>184975.04826893591</v>
      </c>
      <c r="E55" s="323"/>
      <c r="F55" s="323"/>
      <c r="G55" s="323"/>
      <c r="H55" s="297"/>
      <c r="I55" s="300"/>
      <c r="J55" s="301">
        <f t="shared" si="26"/>
        <v>184975.05</v>
      </c>
      <c r="K55" s="301">
        <f t="shared" si="19"/>
        <v>-2963.13</v>
      </c>
      <c r="L55" s="322">
        <f t="shared" ref="L55:L61" si="28">J55/($J$171+$J$213)*$L$422</f>
        <v>0</v>
      </c>
      <c r="M55" s="301">
        <f t="shared" si="20"/>
        <v>182011.91999999998</v>
      </c>
      <c r="N55" s="301">
        <f t="shared" si="21"/>
        <v>-16.95</v>
      </c>
      <c r="O55" s="301">
        <f t="shared" si="22"/>
        <v>181994.96999999997</v>
      </c>
      <c r="P55" s="301">
        <f t="shared" si="23"/>
        <v>-308.29749016393441</v>
      </c>
      <c r="Q55" s="301">
        <f t="shared" si="27"/>
        <v>181686.67250983603</v>
      </c>
      <c r="R55" s="301">
        <f t="shared" si="24"/>
        <v>0</v>
      </c>
      <c r="S55" s="303">
        <f t="shared" si="25"/>
        <v>181686.67250983603</v>
      </c>
      <c r="V55" s="325"/>
    </row>
    <row r="56" spans="1:22" x14ac:dyDescent="0.25">
      <c r="A56" s="297" t="s">
        <v>152</v>
      </c>
      <c r="B56" s="298" t="str">
        <f t="shared" si="17"/>
        <v>Polar Star Limited - Lead Series</v>
      </c>
      <c r="C56" s="299">
        <f t="shared" si="18"/>
        <v>2.0586833000000001E-3</v>
      </c>
      <c r="D56" s="297">
        <v>304931.88525877713</v>
      </c>
      <c r="E56" s="323"/>
      <c r="F56" s="323">
        <v>-151854.98000000001</v>
      </c>
      <c r="G56" s="323"/>
      <c r="H56" s="297">
        <v>225469.31</v>
      </c>
      <c r="I56" s="300"/>
      <c r="J56" s="301">
        <f t="shared" si="26"/>
        <v>378546.22</v>
      </c>
      <c r="K56" s="301">
        <f t="shared" si="19"/>
        <v>-6063.96</v>
      </c>
      <c r="L56" s="322">
        <f t="shared" si="28"/>
        <v>0</v>
      </c>
      <c r="M56" s="301">
        <f t="shared" si="20"/>
        <v>372482.25999999995</v>
      </c>
      <c r="N56" s="301">
        <f t="shared" si="21"/>
        <v>-34.700000000000003</v>
      </c>
      <c r="O56" s="301">
        <f t="shared" si="22"/>
        <v>372447.55999999994</v>
      </c>
      <c r="P56" s="301">
        <f t="shared" si="23"/>
        <v>-630.92209617486333</v>
      </c>
      <c r="Q56" s="301">
        <f t="shared" si="27"/>
        <v>371816.63790382509</v>
      </c>
      <c r="R56" s="301">
        <f t="shared" si="24"/>
        <v>0</v>
      </c>
      <c r="S56" s="303">
        <f t="shared" si="25"/>
        <v>371816.63790382509</v>
      </c>
      <c r="V56" s="325"/>
    </row>
    <row r="57" spans="1:22" x14ac:dyDescent="0.25">
      <c r="A57" s="297" t="s">
        <v>153</v>
      </c>
      <c r="B57" s="298" t="str">
        <f t="shared" si="17"/>
        <v>Polar Star Limited - Lead Series</v>
      </c>
      <c r="C57" s="299">
        <f t="shared" si="18"/>
        <v>0</v>
      </c>
      <c r="D57" s="297">
        <v>0</v>
      </c>
      <c r="E57" s="323"/>
      <c r="F57" s="323"/>
      <c r="G57" s="323"/>
      <c r="H57" s="297"/>
      <c r="I57" s="300"/>
      <c r="J57" s="301">
        <f t="shared" si="26"/>
        <v>0</v>
      </c>
      <c r="K57" s="301">
        <f t="shared" si="19"/>
        <v>0</v>
      </c>
      <c r="L57" s="322">
        <f t="shared" si="28"/>
        <v>0</v>
      </c>
      <c r="M57" s="301">
        <f t="shared" si="20"/>
        <v>0</v>
      </c>
      <c r="N57" s="301">
        <f t="shared" si="21"/>
        <v>0</v>
      </c>
      <c r="O57" s="301">
        <f t="shared" si="22"/>
        <v>0</v>
      </c>
      <c r="P57" s="301">
        <f t="shared" si="23"/>
        <v>0</v>
      </c>
      <c r="Q57" s="301">
        <f t="shared" si="27"/>
        <v>0</v>
      </c>
      <c r="R57" s="301">
        <f t="shared" si="24"/>
        <v>0</v>
      </c>
      <c r="S57" s="303">
        <f t="shared" si="25"/>
        <v>0</v>
      </c>
      <c r="V57" s="325"/>
    </row>
    <row r="58" spans="1:22" x14ac:dyDescent="0.25">
      <c r="A58" s="297" t="s">
        <v>154</v>
      </c>
      <c r="B58" s="298" t="str">
        <f t="shared" si="17"/>
        <v>Polar Star Limited - Lead Series</v>
      </c>
      <c r="C58" s="299">
        <f t="shared" si="18"/>
        <v>2.6505471000000001E-3</v>
      </c>
      <c r="D58" s="297">
        <v>487376.85313937761</v>
      </c>
      <c r="E58" s="323"/>
      <c r="F58" s="323"/>
      <c r="G58" s="323"/>
      <c r="H58" s="297"/>
      <c r="I58" s="300"/>
      <c r="J58" s="301">
        <f t="shared" si="26"/>
        <v>487376.85</v>
      </c>
      <c r="K58" s="301">
        <f t="shared" si="19"/>
        <v>-7807.33</v>
      </c>
      <c r="L58" s="322">
        <f t="shared" si="28"/>
        <v>0</v>
      </c>
      <c r="M58" s="301">
        <f t="shared" si="20"/>
        <v>479569.51999999996</v>
      </c>
      <c r="N58" s="301">
        <f t="shared" si="21"/>
        <v>-44.67</v>
      </c>
      <c r="O58" s="301">
        <f t="shared" si="22"/>
        <v>479524.85</v>
      </c>
      <c r="P58" s="301">
        <f t="shared" si="23"/>
        <v>-812.30985519125682</v>
      </c>
      <c r="Q58" s="301">
        <f t="shared" si="27"/>
        <v>478712.54014480871</v>
      </c>
      <c r="R58" s="301">
        <f t="shared" si="24"/>
        <v>0</v>
      </c>
      <c r="S58" s="303">
        <f t="shared" si="25"/>
        <v>478712.54014480871</v>
      </c>
      <c r="V58" s="325"/>
    </row>
    <row r="59" spans="1:22" x14ac:dyDescent="0.25">
      <c r="A59" s="297" t="s">
        <v>155</v>
      </c>
      <c r="B59" s="298" t="str">
        <f t="shared" si="17"/>
        <v>Polar Star Limited - Lead Series</v>
      </c>
      <c r="C59" s="299">
        <f t="shared" si="18"/>
        <v>0</v>
      </c>
      <c r="D59" s="297">
        <v>0</v>
      </c>
      <c r="E59" s="323"/>
      <c r="F59" s="323"/>
      <c r="G59" s="323"/>
      <c r="H59" s="297"/>
      <c r="I59" s="300"/>
      <c r="J59" s="301">
        <f t="shared" si="26"/>
        <v>0</v>
      </c>
      <c r="K59" s="301">
        <f t="shared" si="19"/>
        <v>0</v>
      </c>
      <c r="L59" s="322">
        <f t="shared" si="28"/>
        <v>0</v>
      </c>
      <c r="M59" s="301">
        <f t="shared" si="20"/>
        <v>0</v>
      </c>
      <c r="N59" s="301">
        <f t="shared" si="21"/>
        <v>0</v>
      </c>
      <c r="O59" s="301">
        <f t="shared" si="22"/>
        <v>0</v>
      </c>
      <c r="P59" s="301">
        <f t="shared" si="23"/>
        <v>0</v>
      </c>
      <c r="Q59" s="301">
        <f t="shared" si="27"/>
        <v>0</v>
      </c>
      <c r="R59" s="301">
        <f t="shared" si="24"/>
        <v>0</v>
      </c>
      <c r="S59" s="303">
        <f t="shared" si="25"/>
        <v>0</v>
      </c>
      <c r="V59" s="325"/>
    </row>
    <row r="60" spans="1:22" x14ac:dyDescent="0.25">
      <c r="A60" s="297" t="s">
        <v>156</v>
      </c>
      <c r="B60" s="298" t="str">
        <f t="shared" si="17"/>
        <v>Polar Star Limited - Lead Series</v>
      </c>
      <c r="C60" s="299">
        <f t="shared" si="18"/>
        <v>9.3447862E-3</v>
      </c>
      <c r="D60" s="297">
        <v>1718298.9987961515</v>
      </c>
      <c r="E60" s="323"/>
      <c r="F60" s="323"/>
      <c r="G60" s="323"/>
      <c r="H60" s="297"/>
      <c r="I60" s="300"/>
      <c r="J60" s="301">
        <f t="shared" si="26"/>
        <v>1718299</v>
      </c>
      <c r="K60" s="301">
        <f t="shared" si="19"/>
        <v>-27525.57</v>
      </c>
      <c r="L60" s="322">
        <f t="shared" si="28"/>
        <v>0</v>
      </c>
      <c r="M60" s="301">
        <f t="shared" si="20"/>
        <v>1690773.43</v>
      </c>
      <c r="N60" s="301">
        <f t="shared" si="21"/>
        <v>-157.5</v>
      </c>
      <c r="O60" s="301">
        <f t="shared" si="22"/>
        <v>1690615.93</v>
      </c>
      <c r="P60" s="301">
        <f t="shared" si="23"/>
        <v>-2863.884908743169</v>
      </c>
      <c r="Q60" s="301">
        <f t="shared" si="27"/>
        <v>1687752.0450912567</v>
      </c>
      <c r="R60" s="301">
        <f t="shared" si="24"/>
        <v>0</v>
      </c>
      <c r="S60" s="303">
        <f t="shared" si="25"/>
        <v>1687752.0450912567</v>
      </c>
      <c r="V60" s="325"/>
    </row>
    <row r="61" spans="1:22" x14ac:dyDescent="0.25">
      <c r="A61" s="297" t="s">
        <v>157</v>
      </c>
      <c r="B61" s="298" t="str">
        <f t="shared" si="17"/>
        <v>Polar Star Limited - Lead Series</v>
      </c>
      <c r="C61" s="299">
        <f t="shared" si="18"/>
        <v>0</v>
      </c>
      <c r="D61" s="297">
        <v>0</v>
      </c>
      <c r="E61" s="323"/>
      <c r="F61" s="323"/>
      <c r="G61" s="323"/>
      <c r="H61" s="323"/>
      <c r="I61" s="300"/>
      <c r="J61" s="301">
        <f t="shared" si="26"/>
        <v>0</v>
      </c>
      <c r="K61" s="301">
        <f t="shared" si="19"/>
        <v>0</v>
      </c>
      <c r="L61" s="322">
        <f t="shared" si="28"/>
        <v>0</v>
      </c>
      <c r="M61" s="301">
        <f t="shared" si="20"/>
        <v>0</v>
      </c>
      <c r="N61" s="301">
        <f t="shared" si="21"/>
        <v>0</v>
      </c>
      <c r="O61" s="301">
        <f t="shared" si="22"/>
        <v>0</v>
      </c>
      <c r="P61" s="301">
        <f t="shared" si="23"/>
        <v>0</v>
      </c>
      <c r="Q61" s="301">
        <f t="shared" si="27"/>
        <v>0</v>
      </c>
      <c r="R61" s="301">
        <f t="shared" si="24"/>
        <v>0</v>
      </c>
      <c r="S61" s="303">
        <f t="shared" si="25"/>
        <v>0</v>
      </c>
      <c r="V61" s="325"/>
    </row>
    <row r="62" spans="1:22" x14ac:dyDescent="0.25">
      <c r="A62" s="297" t="s">
        <v>258</v>
      </c>
      <c r="B62" s="298" t="str">
        <f t="shared" si="17"/>
        <v>Polar Star Limited - Lead Series</v>
      </c>
      <c r="C62" s="299">
        <f t="shared" si="18"/>
        <v>5.7445320000000001E-4</v>
      </c>
      <c r="D62" s="297"/>
      <c r="E62" s="323"/>
      <c r="F62" s="323"/>
      <c r="G62" s="323"/>
      <c r="H62" s="323">
        <v>105629.21</v>
      </c>
      <c r="I62" s="300"/>
      <c r="J62" s="301">
        <f t="shared" si="26"/>
        <v>105629.21</v>
      </c>
      <c r="K62" s="301">
        <f t="shared" si="19"/>
        <v>-1692.08</v>
      </c>
      <c r="L62" s="322"/>
      <c r="M62" s="301">
        <f t="shared" si="20"/>
        <v>103937.13</v>
      </c>
      <c r="N62" s="301">
        <f t="shared" si="21"/>
        <v>-9.68</v>
      </c>
      <c r="O62" s="301">
        <f t="shared" si="22"/>
        <v>103927.45000000001</v>
      </c>
      <c r="P62" s="301">
        <f t="shared" si="23"/>
        <v>-176.05196448087435</v>
      </c>
      <c r="Q62" s="301">
        <f t="shared" si="27"/>
        <v>103751.39803551913</v>
      </c>
      <c r="R62" s="301">
        <f t="shared" si="24"/>
        <v>0</v>
      </c>
      <c r="S62" s="303">
        <f t="shared" si="25"/>
        <v>103751.39803551913</v>
      </c>
      <c r="V62" s="325"/>
    </row>
    <row r="63" spans="1:22" x14ac:dyDescent="0.25">
      <c r="A63" s="297" t="s">
        <v>385</v>
      </c>
      <c r="B63" s="298" t="str">
        <f t="shared" si="17"/>
        <v>Polar Star Limited - Lead Series</v>
      </c>
      <c r="C63" s="299">
        <f t="shared" si="18"/>
        <v>1.09593087E-2</v>
      </c>
      <c r="D63" s="297">
        <v>2015173.8994657493</v>
      </c>
      <c r="E63" s="323"/>
      <c r="F63" s="323"/>
      <c r="G63" s="323"/>
      <c r="H63" s="323"/>
      <c r="I63" s="300"/>
      <c r="J63" s="301">
        <f t="shared" si="26"/>
        <v>2015173.9</v>
      </c>
      <c r="K63" s="301">
        <f t="shared" si="19"/>
        <v>-32281.23</v>
      </c>
      <c r="L63" s="322">
        <f t="shared" ref="L63:L93" si="29">J63/($J$171+$J$213)*$L$422</f>
        <v>0</v>
      </c>
      <c r="M63" s="301">
        <f t="shared" si="20"/>
        <v>1982892.67</v>
      </c>
      <c r="N63" s="301">
        <f t="shared" si="21"/>
        <v>-184.71</v>
      </c>
      <c r="O63" s="301">
        <f t="shared" si="22"/>
        <v>1982707.96</v>
      </c>
      <c r="P63" s="301">
        <f t="shared" si="23"/>
        <v>-3358.6856153005465</v>
      </c>
      <c r="Q63" s="301">
        <f t="shared" si="27"/>
        <v>1979349.2743846995</v>
      </c>
      <c r="R63" s="301">
        <f t="shared" si="24"/>
        <v>0</v>
      </c>
      <c r="S63" s="303">
        <f t="shared" si="25"/>
        <v>1979349.2743846995</v>
      </c>
      <c r="V63" s="325"/>
    </row>
    <row r="64" spans="1:22" x14ac:dyDescent="0.25">
      <c r="A64" s="297" t="s">
        <v>409</v>
      </c>
      <c r="B64" s="298" t="str">
        <f t="shared" si="17"/>
        <v>Polar Star Limited - Lead Series</v>
      </c>
      <c r="C64" s="299">
        <f t="shared" si="18"/>
        <v>1.3437572700000001E-2</v>
      </c>
      <c r="D64" s="297">
        <v>2470871.7118714433</v>
      </c>
      <c r="E64" s="323"/>
      <c r="F64" s="323"/>
      <c r="G64" s="323"/>
      <c r="H64" s="323"/>
      <c r="I64" s="300"/>
      <c r="J64" s="301">
        <f t="shared" si="26"/>
        <v>2470871.71</v>
      </c>
      <c r="K64" s="301">
        <f t="shared" si="19"/>
        <v>-39581.089999999997</v>
      </c>
      <c r="L64" s="322">
        <f t="shared" si="29"/>
        <v>0</v>
      </c>
      <c r="M64" s="301">
        <f t="shared" si="20"/>
        <v>2431290.62</v>
      </c>
      <c r="N64" s="301">
        <f t="shared" si="21"/>
        <v>-226.47</v>
      </c>
      <c r="O64" s="301">
        <f t="shared" si="22"/>
        <v>2431064.15</v>
      </c>
      <c r="P64" s="301">
        <f t="shared" si="23"/>
        <v>-4118.1961010928962</v>
      </c>
      <c r="Q64" s="301">
        <f t="shared" si="27"/>
        <v>2426945.9538989072</v>
      </c>
      <c r="R64" s="301">
        <f t="shared" si="24"/>
        <v>0</v>
      </c>
      <c r="S64" s="303">
        <f t="shared" si="25"/>
        <v>2426945.9538989072</v>
      </c>
      <c r="V64" s="325"/>
    </row>
    <row r="65" spans="1:22" x14ac:dyDescent="0.25">
      <c r="A65" s="297" t="s">
        <v>159</v>
      </c>
      <c r="B65" s="298" t="str">
        <f t="shared" si="17"/>
        <v>Polar Star Limited - Lead Series</v>
      </c>
      <c r="C65" s="299">
        <f t="shared" si="18"/>
        <v>0</v>
      </c>
      <c r="D65" s="297">
        <v>0</v>
      </c>
      <c r="E65" s="323"/>
      <c r="F65" s="323"/>
      <c r="G65" s="323"/>
      <c r="H65" s="297"/>
      <c r="I65" s="300"/>
      <c r="J65" s="301">
        <f t="shared" si="26"/>
        <v>0</v>
      </c>
      <c r="K65" s="301">
        <f t="shared" si="19"/>
        <v>0</v>
      </c>
      <c r="L65" s="322">
        <f t="shared" si="29"/>
        <v>0</v>
      </c>
      <c r="M65" s="301">
        <f t="shared" si="20"/>
        <v>0</v>
      </c>
      <c r="N65" s="301">
        <f t="shared" si="21"/>
        <v>0</v>
      </c>
      <c r="O65" s="301">
        <f t="shared" si="22"/>
        <v>0</v>
      </c>
      <c r="P65" s="301">
        <f t="shared" si="23"/>
        <v>0</v>
      </c>
      <c r="Q65" s="301">
        <f t="shared" si="27"/>
        <v>0</v>
      </c>
      <c r="R65" s="301">
        <f t="shared" si="24"/>
        <v>0</v>
      </c>
      <c r="S65" s="303">
        <f t="shared" si="25"/>
        <v>0</v>
      </c>
      <c r="V65" s="325"/>
    </row>
    <row r="66" spans="1:22" x14ac:dyDescent="0.25">
      <c r="A66" s="297" t="s">
        <v>160</v>
      </c>
      <c r="B66" s="298" t="str">
        <f t="shared" si="17"/>
        <v>Polar Star Limited - Lead Series</v>
      </c>
      <c r="C66" s="299">
        <f t="shared" si="18"/>
        <v>1.2086852800000001E-2</v>
      </c>
      <c r="D66" s="297">
        <v>2222504.2630565218</v>
      </c>
      <c r="E66" s="323"/>
      <c r="F66" s="323"/>
      <c r="G66" s="323"/>
      <c r="H66" s="297"/>
      <c r="I66" s="300"/>
      <c r="J66" s="301">
        <f t="shared" si="26"/>
        <v>2222504.2599999998</v>
      </c>
      <c r="K66" s="301">
        <f t="shared" si="19"/>
        <v>-35602.47</v>
      </c>
      <c r="L66" s="322">
        <f t="shared" si="29"/>
        <v>0</v>
      </c>
      <c r="M66" s="301">
        <f t="shared" si="20"/>
        <v>2186901.7899999996</v>
      </c>
      <c r="N66" s="301">
        <f t="shared" si="21"/>
        <v>-203.71</v>
      </c>
      <c r="O66" s="301">
        <f t="shared" si="22"/>
        <v>2186698.0799999996</v>
      </c>
      <c r="P66" s="301">
        <f t="shared" si="23"/>
        <v>-3704.2426491803271</v>
      </c>
      <c r="Q66" s="301">
        <f t="shared" si="27"/>
        <v>2182993.8373508193</v>
      </c>
      <c r="R66" s="301">
        <f t="shared" si="24"/>
        <v>0</v>
      </c>
      <c r="S66" s="303">
        <f t="shared" si="25"/>
        <v>2182993.8373508193</v>
      </c>
      <c r="V66" s="325"/>
    </row>
    <row r="67" spans="1:22" x14ac:dyDescent="0.25">
      <c r="A67" s="297" t="s">
        <v>161</v>
      </c>
      <c r="B67" s="298" t="str">
        <f t="shared" si="17"/>
        <v>Polar Star Limited - Lead Series</v>
      </c>
      <c r="C67" s="299">
        <f t="shared" si="18"/>
        <v>4.8169427000000001E-3</v>
      </c>
      <c r="D67" s="297">
        <v>783874.98549728701</v>
      </c>
      <c r="E67" s="323"/>
      <c r="F67" s="323">
        <v>0</v>
      </c>
      <c r="G67" s="323"/>
      <c r="H67" s="297">
        <v>101853.98</v>
      </c>
      <c r="I67" s="300"/>
      <c r="J67" s="301">
        <f t="shared" si="26"/>
        <v>885728.97</v>
      </c>
      <c r="K67" s="301">
        <f t="shared" si="19"/>
        <v>-14188.56</v>
      </c>
      <c r="L67" s="322">
        <f t="shared" si="29"/>
        <v>0</v>
      </c>
      <c r="M67" s="301">
        <f t="shared" si="20"/>
        <v>871540.40999999992</v>
      </c>
      <c r="N67" s="301">
        <f t="shared" si="21"/>
        <v>-81.180000000000007</v>
      </c>
      <c r="O67" s="301">
        <f t="shared" si="22"/>
        <v>871459.22999999986</v>
      </c>
      <c r="P67" s="301">
        <f t="shared" si="23"/>
        <v>-1476.2424114754094</v>
      </c>
      <c r="Q67" s="301">
        <f t="shared" si="27"/>
        <v>869982.98758852447</v>
      </c>
      <c r="R67" s="301">
        <f t="shared" si="24"/>
        <v>0</v>
      </c>
      <c r="S67" s="303">
        <f t="shared" si="25"/>
        <v>869982.98758852447</v>
      </c>
      <c r="V67" s="325"/>
    </row>
    <row r="68" spans="1:22" x14ac:dyDescent="0.25">
      <c r="A68" s="297" t="s">
        <v>361</v>
      </c>
      <c r="B68" s="298" t="str">
        <f t="shared" si="17"/>
        <v>Polar Star Limited - Lead Series</v>
      </c>
      <c r="C68" s="299">
        <f t="shared" si="18"/>
        <v>1.1550623600000001E-2</v>
      </c>
      <c r="D68" s="297">
        <v>224844.25653302702</v>
      </c>
      <c r="E68" s="323"/>
      <c r="F68" s="323"/>
      <c r="G68" s="323"/>
      <c r="H68" s="297">
        <f>305561.93+1593497.41</f>
        <v>1899059.3399999999</v>
      </c>
      <c r="I68" s="300"/>
      <c r="J68" s="301">
        <f t="shared" si="26"/>
        <v>2123903.6</v>
      </c>
      <c r="K68" s="301">
        <f t="shared" si="19"/>
        <v>-34022.980000000003</v>
      </c>
      <c r="L68" s="322">
        <f t="shared" si="29"/>
        <v>0</v>
      </c>
      <c r="M68" s="301">
        <f t="shared" si="20"/>
        <v>2089880.62</v>
      </c>
      <c r="N68" s="301">
        <f t="shared" si="21"/>
        <v>-194.67</v>
      </c>
      <c r="O68" s="301">
        <f t="shared" si="22"/>
        <v>2089685.9500000002</v>
      </c>
      <c r="P68" s="301">
        <f t="shared" si="23"/>
        <v>-3539.9051612021863</v>
      </c>
      <c r="Q68" s="301">
        <f t="shared" si="27"/>
        <v>2086146.044838798</v>
      </c>
      <c r="R68" s="301">
        <f t="shared" si="24"/>
        <v>0</v>
      </c>
      <c r="S68" s="303">
        <f t="shared" si="25"/>
        <v>2086146.044838798</v>
      </c>
      <c r="V68" s="325"/>
    </row>
    <row r="69" spans="1:22" x14ac:dyDescent="0.25">
      <c r="A69" s="297" t="s">
        <v>259</v>
      </c>
      <c r="B69" s="298" t="str">
        <f t="shared" si="17"/>
        <v>Polar Star Limited - Lead Series</v>
      </c>
      <c r="C69" s="299">
        <f t="shared" si="18"/>
        <v>8.3620479999999995E-4</v>
      </c>
      <c r="D69" s="297"/>
      <c r="E69" s="323"/>
      <c r="F69" s="323"/>
      <c r="G69" s="323"/>
      <c r="H69" s="297">
        <v>153759.53</v>
      </c>
      <c r="I69" s="300"/>
      <c r="J69" s="301">
        <f t="shared" ref="J69" si="30">ROUND(SUM(D69:I69),2)</f>
        <v>153759.53</v>
      </c>
      <c r="K69" s="301">
        <f t="shared" si="19"/>
        <v>-2463.09</v>
      </c>
      <c r="L69" s="322">
        <f t="shared" si="29"/>
        <v>0</v>
      </c>
      <c r="M69" s="301">
        <f t="shared" si="20"/>
        <v>151296.44</v>
      </c>
      <c r="N69" s="301">
        <f t="shared" si="21"/>
        <v>-14.09</v>
      </c>
      <c r="O69" s="301">
        <f t="shared" si="22"/>
        <v>151282.35</v>
      </c>
      <c r="P69" s="301">
        <f t="shared" si="23"/>
        <v>-256.27064754098365</v>
      </c>
      <c r="Q69" s="301">
        <f t="shared" si="27"/>
        <v>151026.07935245903</v>
      </c>
      <c r="R69" s="301">
        <f t="shared" si="24"/>
        <v>0</v>
      </c>
      <c r="S69" s="303">
        <f t="shared" si="25"/>
        <v>151026.07935245903</v>
      </c>
      <c r="V69" s="325"/>
    </row>
    <row r="70" spans="1:22" x14ac:dyDescent="0.25">
      <c r="A70" s="297" t="s">
        <v>268</v>
      </c>
      <c r="B70" s="298" t="str">
        <f t="shared" si="17"/>
        <v>Polar Star Limited - Lead Series</v>
      </c>
      <c r="C70" s="299">
        <f t="shared" si="18"/>
        <v>6.2763010000000004E-4</v>
      </c>
      <c r="D70" s="297"/>
      <c r="E70" s="323"/>
      <c r="F70" s="323"/>
      <c r="G70" s="323"/>
      <c r="H70" s="297">
        <v>115407.26</v>
      </c>
      <c r="I70" s="300"/>
      <c r="J70" s="301">
        <f t="shared" si="26"/>
        <v>115407.26</v>
      </c>
      <c r="K70" s="301">
        <f t="shared" si="19"/>
        <v>-1848.72</v>
      </c>
      <c r="L70" s="322">
        <f t="shared" si="29"/>
        <v>0</v>
      </c>
      <c r="M70" s="301">
        <f t="shared" si="20"/>
        <v>113558.54</v>
      </c>
      <c r="N70" s="301">
        <f t="shared" si="21"/>
        <v>-10.58</v>
      </c>
      <c r="O70" s="301">
        <f t="shared" si="22"/>
        <v>113547.95999999999</v>
      </c>
      <c r="P70" s="301">
        <f t="shared" si="23"/>
        <v>-192.34900327868851</v>
      </c>
      <c r="Q70" s="301">
        <f t="shared" si="27"/>
        <v>113355.6109967213</v>
      </c>
      <c r="R70" s="301">
        <f t="shared" si="24"/>
        <v>0</v>
      </c>
      <c r="S70" s="303">
        <f t="shared" si="25"/>
        <v>113355.6109967213</v>
      </c>
      <c r="V70" s="325"/>
    </row>
    <row r="71" spans="1:22" x14ac:dyDescent="0.25">
      <c r="A71" s="297" t="s">
        <v>162</v>
      </c>
      <c r="B71" s="298" t="str">
        <f t="shared" si="17"/>
        <v>Polar Star Limited - Lead Series</v>
      </c>
      <c r="C71" s="299">
        <f t="shared" si="18"/>
        <v>0</v>
      </c>
      <c r="D71" s="297">
        <v>0</v>
      </c>
      <c r="E71" s="323"/>
      <c r="F71" s="323">
        <v>0</v>
      </c>
      <c r="G71" s="323"/>
      <c r="H71" s="297"/>
      <c r="I71" s="300"/>
      <c r="J71" s="301">
        <f t="shared" si="26"/>
        <v>0</v>
      </c>
      <c r="K71" s="301">
        <f t="shared" si="19"/>
        <v>0</v>
      </c>
      <c r="L71" s="322">
        <f t="shared" si="29"/>
        <v>0</v>
      </c>
      <c r="M71" s="301">
        <f t="shared" si="20"/>
        <v>0</v>
      </c>
      <c r="N71" s="301">
        <f t="shared" si="21"/>
        <v>0</v>
      </c>
      <c r="O71" s="301">
        <f t="shared" si="22"/>
        <v>0</v>
      </c>
      <c r="P71" s="301">
        <f t="shared" si="23"/>
        <v>0</v>
      </c>
      <c r="Q71" s="301">
        <f t="shared" si="27"/>
        <v>0</v>
      </c>
      <c r="R71" s="301">
        <f t="shared" si="24"/>
        <v>0</v>
      </c>
      <c r="S71" s="303">
        <f t="shared" si="25"/>
        <v>0</v>
      </c>
      <c r="V71" s="325"/>
    </row>
    <row r="72" spans="1:22" x14ac:dyDescent="0.25">
      <c r="A72" s="297" t="s">
        <v>163</v>
      </c>
      <c r="B72" s="298" t="str">
        <f t="shared" si="17"/>
        <v>Polar Star Limited - Lead Series</v>
      </c>
      <c r="C72" s="299">
        <f t="shared" si="18"/>
        <v>0</v>
      </c>
      <c r="D72" s="297">
        <v>0</v>
      </c>
      <c r="E72" s="323"/>
      <c r="F72" s="323"/>
      <c r="G72" s="323"/>
      <c r="H72" s="297"/>
      <c r="I72" s="300"/>
      <c r="J72" s="301">
        <f t="shared" si="26"/>
        <v>0</v>
      </c>
      <c r="K72" s="301">
        <f t="shared" si="19"/>
        <v>0</v>
      </c>
      <c r="L72" s="322">
        <f t="shared" si="29"/>
        <v>0</v>
      </c>
      <c r="M72" s="301">
        <f t="shared" si="20"/>
        <v>0</v>
      </c>
      <c r="N72" s="301">
        <f t="shared" si="21"/>
        <v>0</v>
      </c>
      <c r="O72" s="301">
        <f t="shared" si="22"/>
        <v>0</v>
      </c>
      <c r="P72" s="301">
        <f t="shared" si="23"/>
        <v>0</v>
      </c>
      <c r="Q72" s="301">
        <f t="shared" si="27"/>
        <v>0</v>
      </c>
      <c r="R72" s="301">
        <f t="shared" si="24"/>
        <v>0</v>
      </c>
      <c r="S72" s="303">
        <f t="shared" si="25"/>
        <v>0</v>
      </c>
      <c r="V72" s="325"/>
    </row>
    <row r="73" spans="1:22" x14ac:dyDescent="0.25">
      <c r="A73" s="297" t="s">
        <v>164</v>
      </c>
      <c r="B73" s="298" t="str">
        <f t="shared" si="17"/>
        <v>Polar Star Limited - Lead Series</v>
      </c>
      <c r="C73" s="299">
        <f t="shared" si="18"/>
        <v>2.4863376000000001E-3</v>
      </c>
      <c r="D73" s="297">
        <v>457182.36221220106</v>
      </c>
      <c r="E73" s="323"/>
      <c r="F73" s="323"/>
      <c r="G73" s="323"/>
      <c r="H73" s="297"/>
      <c r="I73" s="300"/>
      <c r="J73" s="301">
        <f t="shared" si="26"/>
        <v>457182.36</v>
      </c>
      <c r="K73" s="301">
        <f t="shared" si="19"/>
        <v>-7323.64</v>
      </c>
      <c r="L73" s="322">
        <f t="shared" si="29"/>
        <v>0</v>
      </c>
      <c r="M73" s="301">
        <f t="shared" si="20"/>
        <v>449858.72</v>
      </c>
      <c r="N73" s="301">
        <f t="shared" si="21"/>
        <v>-41.9</v>
      </c>
      <c r="O73" s="301">
        <f t="shared" si="22"/>
        <v>449816.81999999995</v>
      </c>
      <c r="P73" s="301">
        <f t="shared" si="23"/>
        <v>-761.98477704918037</v>
      </c>
      <c r="Q73" s="301">
        <f t="shared" si="27"/>
        <v>449054.83522295079</v>
      </c>
      <c r="R73" s="301">
        <f t="shared" si="24"/>
        <v>0</v>
      </c>
      <c r="S73" s="303">
        <f t="shared" si="25"/>
        <v>449054.83522295079</v>
      </c>
      <c r="V73" s="325"/>
    </row>
    <row r="74" spans="1:22" x14ac:dyDescent="0.25">
      <c r="A74" s="297" t="s">
        <v>165</v>
      </c>
      <c r="B74" s="298" t="str">
        <f t="shared" si="17"/>
        <v>Polar Star Limited - Lead Series</v>
      </c>
      <c r="C74" s="299">
        <f t="shared" si="18"/>
        <v>2.3548277000000001E-3</v>
      </c>
      <c r="D74" s="297">
        <v>433000.60154378903</v>
      </c>
      <c r="E74" s="323"/>
      <c r="F74" s="323"/>
      <c r="G74" s="323"/>
      <c r="H74" s="297"/>
      <c r="I74" s="300"/>
      <c r="J74" s="301">
        <f t="shared" si="26"/>
        <v>433000.6</v>
      </c>
      <c r="K74" s="301">
        <f t="shared" si="19"/>
        <v>-6936.27</v>
      </c>
      <c r="L74" s="322">
        <f t="shared" si="29"/>
        <v>0</v>
      </c>
      <c r="M74" s="301">
        <f t="shared" si="20"/>
        <v>426064.32999999996</v>
      </c>
      <c r="N74" s="301">
        <f t="shared" si="21"/>
        <v>-39.69</v>
      </c>
      <c r="O74" s="301">
        <f t="shared" si="22"/>
        <v>426024.63999999996</v>
      </c>
      <c r="P74" s="301">
        <f t="shared" si="23"/>
        <v>-721.68108415300549</v>
      </c>
      <c r="Q74" s="301">
        <f t="shared" si="27"/>
        <v>425302.95891584695</v>
      </c>
      <c r="R74" s="301">
        <f t="shared" si="24"/>
        <v>0</v>
      </c>
      <c r="S74" s="303">
        <f t="shared" si="25"/>
        <v>425302.95891584695</v>
      </c>
      <c r="V74" s="325"/>
    </row>
    <row r="75" spans="1:22" x14ac:dyDescent="0.25">
      <c r="A75" s="297" t="s">
        <v>166</v>
      </c>
      <c r="B75" s="298" t="str">
        <f t="shared" si="17"/>
        <v>Polar Star Limited - Lead Series</v>
      </c>
      <c r="C75" s="299">
        <f t="shared" si="18"/>
        <v>0</v>
      </c>
      <c r="D75" s="297">
        <v>0</v>
      </c>
      <c r="E75" s="323"/>
      <c r="F75" s="323">
        <v>0</v>
      </c>
      <c r="G75" s="323"/>
      <c r="H75" s="297"/>
      <c r="I75" s="300"/>
      <c r="J75" s="301">
        <f t="shared" si="26"/>
        <v>0</v>
      </c>
      <c r="K75" s="301">
        <f t="shared" si="19"/>
        <v>0</v>
      </c>
      <c r="L75" s="322">
        <f t="shared" si="29"/>
        <v>0</v>
      </c>
      <c r="M75" s="301">
        <f t="shared" si="20"/>
        <v>0</v>
      </c>
      <c r="N75" s="301">
        <f t="shared" si="21"/>
        <v>0</v>
      </c>
      <c r="O75" s="301">
        <f t="shared" si="22"/>
        <v>0</v>
      </c>
      <c r="P75" s="301">
        <f t="shared" si="23"/>
        <v>0</v>
      </c>
      <c r="Q75" s="301">
        <f t="shared" si="27"/>
        <v>0</v>
      </c>
      <c r="R75" s="301">
        <f t="shared" si="24"/>
        <v>0</v>
      </c>
      <c r="S75" s="303">
        <f t="shared" si="25"/>
        <v>0</v>
      </c>
      <c r="V75" s="325"/>
    </row>
    <row r="76" spans="1:22" x14ac:dyDescent="0.25">
      <c r="A76" s="297" t="s">
        <v>167</v>
      </c>
      <c r="B76" s="298" t="str">
        <f t="shared" si="17"/>
        <v>Polar Star Limited - Lead Series</v>
      </c>
      <c r="C76" s="299">
        <f t="shared" si="18"/>
        <v>1.14970869E-2</v>
      </c>
      <c r="D76" s="297">
        <v>2114059.3857636685</v>
      </c>
      <c r="E76" s="323"/>
      <c r="F76" s="323"/>
      <c r="G76" s="323"/>
      <c r="H76" s="297"/>
      <c r="I76" s="300"/>
      <c r="J76" s="301">
        <f t="shared" si="26"/>
        <v>2114059.39</v>
      </c>
      <c r="K76" s="301">
        <f t="shared" si="19"/>
        <v>-33865.279999999999</v>
      </c>
      <c r="L76" s="322">
        <f t="shared" si="29"/>
        <v>0</v>
      </c>
      <c r="M76" s="301">
        <f t="shared" si="20"/>
        <v>2080194.11</v>
      </c>
      <c r="N76" s="301">
        <f t="shared" si="21"/>
        <v>-193.77</v>
      </c>
      <c r="O76" s="301">
        <f t="shared" si="22"/>
        <v>2080000.34</v>
      </c>
      <c r="P76" s="301">
        <f t="shared" si="23"/>
        <v>-3523.4978437158475</v>
      </c>
      <c r="Q76" s="301">
        <f t="shared" si="27"/>
        <v>2076476.8421562843</v>
      </c>
      <c r="R76" s="301">
        <f t="shared" si="24"/>
        <v>0</v>
      </c>
      <c r="S76" s="303">
        <f t="shared" si="25"/>
        <v>2076476.8421562843</v>
      </c>
      <c r="V76" s="325"/>
    </row>
    <row r="77" spans="1:22" x14ac:dyDescent="0.25">
      <c r="A77" s="297" t="s">
        <v>168</v>
      </c>
      <c r="B77" s="298" t="str">
        <f t="shared" si="17"/>
        <v>Polar Star Limited - Lead Series</v>
      </c>
      <c r="C77" s="299">
        <f t="shared" si="18"/>
        <v>1.0134851E-3</v>
      </c>
      <c r="D77" s="297">
        <v>186357.44171695935</v>
      </c>
      <c r="E77" s="323"/>
      <c r="F77" s="323"/>
      <c r="G77" s="323"/>
      <c r="H77" s="297"/>
      <c r="I77" s="300"/>
      <c r="J77" s="301">
        <f t="shared" si="26"/>
        <v>186357.44</v>
      </c>
      <c r="K77" s="301">
        <f t="shared" si="19"/>
        <v>-2985.27</v>
      </c>
      <c r="L77" s="322">
        <f t="shared" si="29"/>
        <v>0</v>
      </c>
      <c r="M77" s="301">
        <f t="shared" si="20"/>
        <v>183372.17</v>
      </c>
      <c r="N77" s="301">
        <f t="shared" si="21"/>
        <v>-17.079999999999998</v>
      </c>
      <c r="O77" s="301">
        <f t="shared" si="22"/>
        <v>183355.09000000003</v>
      </c>
      <c r="P77" s="301">
        <f t="shared" si="23"/>
        <v>-310.60151857923506</v>
      </c>
      <c r="Q77" s="301">
        <f t="shared" si="27"/>
        <v>183044.48848142079</v>
      </c>
      <c r="R77" s="301">
        <f t="shared" si="24"/>
        <v>0</v>
      </c>
      <c r="S77" s="303">
        <f t="shared" si="25"/>
        <v>183044.48848142079</v>
      </c>
      <c r="V77" s="325"/>
    </row>
    <row r="78" spans="1:22" x14ac:dyDescent="0.25">
      <c r="A78" s="297" t="s">
        <v>158</v>
      </c>
      <c r="B78" s="298" t="str">
        <f t="shared" si="17"/>
        <v>Polar Star Limited - Lead Series</v>
      </c>
      <c r="C78" s="299">
        <f t="shared" si="18"/>
        <v>1.3518685500000001E-2</v>
      </c>
      <c r="D78" s="297">
        <v>2485786.5599847492</v>
      </c>
      <c r="E78" s="323"/>
      <c r="F78" s="323"/>
      <c r="G78" s="323"/>
      <c r="H78" s="297"/>
      <c r="I78" s="300"/>
      <c r="J78" s="301">
        <f t="shared" si="26"/>
        <v>2485786.56</v>
      </c>
      <c r="K78" s="301">
        <f t="shared" si="19"/>
        <v>-39820.01</v>
      </c>
      <c r="L78" s="322">
        <f t="shared" si="29"/>
        <v>0</v>
      </c>
      <c r="M78" s="301">
        <f t="shared" si="20"/>
        <v>2445966.5500000003</v>
      </c>
      <c r="N78" s="301">
        <f t="shared" si="21"/>
        <v>-227.84</v>
      </c>
      <c r="O78" s="301">
        <f t="shared" si="22"/>
        <v>2445738.7100000004</v>
      </c>
      <c r="P78" s="301">
        <f t="shared" si="23"/>
        <v>-4143.0546453551915</v>
      </c>
      <c r="Q78" s="301">
        <f t="shared" si="27"/>
        <v>2441595.6553546451</v>
      </c>
      <c r="R78" s="301">
        <f t="shared" si="24"/>
        <v>0</v>
      </c>
      <c r="S78" s="303">
        <f t="shared" si="25"/>
        <v>2441595.6553546451</v>
      </c>
      <c r="V78" s="325"/>
    </row>
    <row r="79" spans="1:22" x14ac:dyDescent="0.25">
      <c r="A79" s="297" t="s">
        <v>169</v>
      </c>
      <c r="B79" s="298" t="str">
        <f t="shared" si="17"/>
        <v>Polar Star Limited - Lead Series</v>
      </c>
      <c r="C79" s="299">
        <f t="shared" si="18"/>
        <v>3.8048730999999999E-3</v>
      </c>
      <c r="D79" s="297">
        <v>699631.8018208429</v>
      </c>
      <c r="E79" s="323"/>
      <c r="F79" s="323"/>
      <c r="G79" s="323"/>
      <c r="H79" s="297"/>
      <c r="I79" s="300"/>
      <c r="J79" s="301">
        <f t="shared" si="26"/>
        <v>699631.8</v>
      </c>
      <c r="K79" s="301">
        <f t="shared" si="19"/>
        <v>-11207.46</v>
      </c>
      <c r="L79" s="322">
        <f t="shared" si="29"/>
        <v>0</v>
      </c>
      <c r="M79" s="301">
        <f t="shared" si="20"/>
        <v>688424.34000000008</v>
      </c>
      <c r="N79" s="301">
        <f t="shared" si="21"/>
        <v>-64.13</v>
      </c>
      <c r="O79" s="301">
        <f t="shared" si="22"/>
        <v>688360.21000000008</v>
      </c>
      <c r="P79" s="301">
        <f t="shared" si="23"/>
        <v>-1166.0746726775958</v>
      </c>
      <c r="Q79" s="301">
        <f t="shared" si="27"/>
        <v>687194.13532732252</v>
      </c>
      <c r="R79" s="301">
        <f t="shared" si="24"/>
        <v>0</v>
      </c>
      <c r="S79" s="303">
        <f t="shared" si="25"/>
        <v>687194.13532732252</v>
      </c>
      <c r="V79" s="325"/>
    </row>
    <row r="80" spans="1:22" x14ac:dyDescent="0.25">
      <c r="A80" s="297" t="s">
        <v>170</v>
      </c>
      <c r="B80" s="298" t="str">
        <f t="shared" si="17"/>
        <v>Polar Star Limited - Lead Series</v>
      </c>
      <c r="C80" s="299">
        <f t="shared" si="18"/>
        <v>4.4387466700000003E-2</v>
      </c>
      <c r="D80" s="297">
        <v>8161871.049647416</v>
      </c>
      <c r="E80" s="323"/>
      <c r="F80" s="323"/>
      <c r="G80" s="323"/>
      <c r="H80" s="297"/>
      <c r="I80" s="300"/>
      <c r="J80" s="301">
        <f t="shared" si="26"/>
        <v>8161871.0499999998</v>
      </c>
      <c r="K80" s="301">
        <f t="shared" si="19"/>
        <v>-130745.65</v>
      </c>
      <c r="L80" s="322">
        <f t="shared" si="29"/>
        <v>0</v>
      </c>
      <c r="M80" s="301">
        <f t="shared" si="20"/>
        <v>8031125.3999999994</v>
      </c>
      <c r="N80" s="301">
        <f t="shared" si="21"/>
        <v>-748.1</v>
      </c>
      <c r="O80" s="301">
        <f t="shared" si="22"/>
        <v>8030377.2999999998</v>
      </c>
      <c r="P80" s="301">
        <f t="shared" si="23"/>
        <v>-13603.371382513662</v>
      </c>
      <c r="Q80" s="301">
        <f t="shared" si="27"/>
        <v>8016773.9286174858</v>
      </c>
      <c r="R80" s="301">
        <f t="shared" si="24"/>
        <v>0</v>
      </c>
      <c r="S80" s="303">
        <f t="shared" si="25"/>
        <v>8016773.9286174858</v>
      </c>
      <c r="V80" s="325"/>
    </row>
    <row r="81" spans="1:22" x14ac:dyDescent="0.25">
      <c r="A81" s="297" t="s">
        <v>171</v>
      </c>
      <c r="B81" s="298" t="str">
        <f t="shared" si="17"/>
        <v>Polar Star Limited - Lead Series</v>
      </c>
      <c r="C81" s="299">
        <f t="shared" si="18"/>
        <v>1.4806470999999999E-3</v>
      </c>
      <c r="D81" s="297">
        <v>178293.57551478088</v>
      </c>
      <c r="E81" s="323"/>
      <c r="F81" s="323"/>
      <c r="G81" s="323"/>
      <c r="H81" s="323">
        <v>93964.6</v>
      </c>
      <c r="I81" s="300"/>
      <c r="J81" s="301">
        <f t="shared" si="26"/>
        <v>272258.18</v>
      </c>
      <c r="K81" s="301">
        <f t="shared" si="19"/>
        <v>-4361.33</v>
      </c>
      <c r="L81" s="322">
        <f t="shared" si="29"/>
        <v>0</v>
      </c>
      <c r="M81" s="301">
        <f t="shared" si="20"/>
        <v>267896.84999999998</v>
      </c>
      <c r="N81" s="301">
        <f t="shared" si="21"/>
        <v>-24.95</v>
      </c>
      <c r="O81" s="301">
        <f t="shared" si="22"/>
        <v>267871.89999999997</v>
      </c>
      <c r="P81" s="301">
        <f t="shared" si="23"/>
        <v>-453.77207103825134</v>
      </c>
      <c r="Q81" s="301">
        <f t="shared" si="27"/>
        <v>267418.12792896171</v>
      </c>
      <c r="R81" s="301">
        <f t="shared" si="24"/>
        <v>0</v>
      </c>
      <c r="S81" s="303">
        <f t="shared" si="25"/>
        <v>267418.12792896171</v>
      </c>
      <c r="V81" s="325"/>
    </row>
    <row r="82" spans="1:22" x14ac:dyDescent="0.25">
      <c r="A82" s="297" t="s">
        <v>172</v>
      </c>
      <c r="B82" s="298" t="str">
        <f t="shared" si="17"/>
        <v>Polar Star Limited - Lead Series</v>
      </c>
      <c r="C82" s="299">
        <f t="shared" si="18"/>
        <v>9.1073770000000003E-4</v>
      </c>
      <c r="D82" s="297">
        <v>167464.4774846806</v>
      </c>
      <c r="E82" s="323"/>
      <c r="F82" s="323"/>
      <c r="G82" s="323"/>
      <c r="H82" s="297"/>
      <c r="I82" s="300"/>
      <c r="J82" s="301">
        <f t="shared" si="26"/>
        <v>167464.48000000001</v>
      </c>
      <c r="K82" s="301">
        <f t="shared" si="19"/>
        <v>-2682.63</v>
      </c>
      <c r="L82" s="322">
        <f t="shared" si="29"/>
        <v>0</v>
      </c>
      <c r="M82" s="301">
        <f t="shared" si="20"/>
        <v>164781.85</v>
      </c>
      <c r="N82" s="301">
        <f t="shared" si="21"/>
        <v>-15.35</v>
      </c>
      <c r="O82" s="301">
        <f t="shared" si="22"/>
        <v>164766.5</v>
      </c>
      <c r="P82" s="301">
        <f t="shared" si="23"/>
        <v>-279.11265027322406</v>
      </c>
      <c r="Q82" s="301">
        <f t="shared" si="27"/>
        <v>164487.38734972678</v>
      </c>
      <c r="R82" s="301">
        <f t="shared" si="24"/>
        <v>0</v>
      </c>
      <c r="S82" s="303">
        <f t="shared" si="25"/>
        <v>164487.38734972678</v>
      </c>
      <c r="V82" s="325"/>
    </row>
    <row r="83" spans="1:22" x14ac:dyDescent="0.25">
      <c r="A83" s="297" t="s">
        <v>173</v>
      </c>
      <c r="B83" s="298" t="str">
        <f t="shared" si="17"/>
        <v>Polar Star Limited - Lead Series</v>
      </c>
      <c r="C83" s="299">
        <f t="shared" si="18"/>
        <v>3.3716396999999999E-3</v>
      </c>
      <c r="D83" s="297">
        <v>619969.79492664803</v>
      </c>
      <c r="E83" s="323"/>
      <c r="F83" s="323"/>
      <c r="G83" s="323"/>
      <c r="H83" s="297"/>
      <c r="I83" s="300"/>
      <c r="J83" s="301">
        <f t="shared" si="26"/>
        <v>619969.79</v>
      </c>
      <c r="K83" s="301">
        <f t="shared" si="19"/>
        <v>-9931.34</v>
      </c>
      <c r="L83" s="322">
        <f t="shared" si="29"/>
        <v>0</v>
      </c>
      <c r="M83" s="301">
        <f t="shared" si="20"/>
        <v>610038.45000000007</v>
      </c>
      <c r="N83" s="301">
        <f t="shared" si="21"/>
        <v>-56.83</v>
      </c>
      <c r="O83" s="301">
        <f t="shared" si="22"/>
        <v>609981.62000000011</v>
      </c>
      <c r="P83" s="301">
        <f t="shared" si="23"/>
        <v>-1033.3021978142078</v>
      </c>
      <c r="Q83" s="301">
        <f t="shared" si="27"/>
        <v>608948.31780218589</v>
      </c>
      <c r="R83" s="301">
        <f t="shared" si="24"/>
        <v>0</v>
      </c>
      <c r="S83" s="303">
        <f t="shared" si="25"/>
        <v>608948.31780218589</v>
      </c>
      <c r="V83" s="325"/>
    </row>
    <row r="84" spans="1:22" x14ac:dyDescent="0.25">
      <c r="A84" s="297" t="s">
        <v>174</v>
      </c>
      <c r="B84" s="298" t="str">
        <f t="shared" si="17"/>
        <v>Polar Star Limited - Lead Series</v>
      </c>
      <c r="C84" s="299">
        <f t="shared" si="18"/>
        <v>6.4393085999999997E-3</v>
      </c>
      <c r="D84" s="297">
        <v>1184046.1007894562</v>
      </c>
      <c r="E84" s="323"/>
      <c r="F84" s="323"/>
      <c r="G84" s="323"/>
      <c r="H84" s="297"/>
      <c r="I84" s="300"/>
      <c r="J84" s="301">
        <f t="shared" si="26"/>
        <v>1184046.1000000001</v>
      </c>
      <c r="K84" s="301">
        <f t="shared" si="19"/>
        <v>-18967.330000000002</v>
      </c>
      <c r="L84" s="322">
        <f t="shared" si="29"/>
        <v>0</v>
      </c>
      <c r="M84" s="301">
        <f t="shared" si="20"/>
        <v>1165078.77</v>
      </c>
      <c r="N84" s="301">
        <f t="shared" si="21"/>
        <v>-108.53</v>
      </c>
      <c r="O84" s="301">
        <f t="shared" si="22"/>
        <v>1164970.24</v>
      </c>
      <c r="P84" s="301">
        <f t="shared" si="23"/>
        <v>-1973.4468546448088</v>
      </c>
      <c r="Q84" s="301">
        <f t="shared" si="27"/>
        <v>1162996.7931453551</v>
      </c>
      <c r="R84" s="301">
        <f t="shared" si="24"/>
        <v>0</v>
      </c>
      <c r="S84" s="303">
        <f t="shared" si="25"/>
        <v>1162996.7931453551</v>
      </c>
      <c r="V84" s="325"/>
    </row>
    <row r="85" spans="1:22" x14ac:dyDescent="0.25">
      <c r="A85" s="297" t="s">
        <v>175</v>
      </c>
      <c r="B85" s="298" t="str">
        <f t="shared" si="17"/>
        <v>Polar Star Limited - Lead Series</v>
      </c>
      <c r="C85" s="299">
        <f t="shared" si="18"/>
        <v>4.8498329E-3</v>
      </c>
      <c r="D85" s="297">
        <v>891776.74928147881</v>
      </c>
      <c r="E85" s="323"/>
      <c r="F85" s="323"/>
      <c r="G85" s="323"/>
      <c r="H85" s="297"/>
      <c r="I85" s="300"/>
      <c r="J85" s="301">
        <f t="shared" si="26"/>
        <v>891776.75</v>
      </c>
      <c r="K85" s="301">
        <f t="shared" si="19"/>
        <v>-14285.44</v>
      </c>
      <c r="L85" s="322">
        <f t="shared" si="29"/>
        <v>0</v>
      </c>
      <c r="M85" s="301">
        <f t="shared" si="20"/>
        <v>877491.31</v>
      </c>
      <c r="N85" s="301">
        <f t="shared" si="21"/>
        <v>-81.739999999999995</v>
      </c>
      <c r="O85" s="301">
        <f t="shared" si="22"/>
        <v>877409.57000000007</v>
      </c>
      <c r="P85" s="301">
        <f t="shared" si="23"/>
        <v>-1486.3222224043718</v>
      </c>
      <c r="Q85" s="301">
        <f t="shared" si="27"/>
        <v>875923.24777759565</v>
      </c>
      <c r="R85" s="301">
        <f t="shared" si="24"/>
        <v>0</v>
      </c>
      <c r="S85" s="303">
        <f t="shared" si="25"/>
        <v>875923.24777759565</v>
      </c>
      <c r="V85" s="325"/>
    </row>
    <row r="86" spans="1:22" x14ac:dyDescent="0.25">
      <c r="A86" s="297" t="s">
        <v>176</v>
      </c>
      <c r="B86" s="298" t="str">
        <f t="shared" si="17"/>
        <v>Polar Star Limited - Lead Series</v>
      </c>
      <c r="C86" s="299">
        <f t="shared" si="18"/>
        <v>2.2885825000000001E-3</v>
      </c>
      <c r="D86" s="297">
        <v>420819.58295541018</v>
      </c>
      <c r="E86" s="323"/>
      <c r="F86" s="323"/>
      <c r="G86" s="323"/>
      <c r="H86" s="297"/>
      <c r="I86" s="300"/>
      <c r="J86" s="301">
        <f t="shared" si="26"/>
        <v>420819.58</v>
      </c>
      <c r="K86" s="301">
        <f t="shared" si="19"/>
        <v>-6741.14</v>
      </c>
      <c r="L86" s="322">
        <f t="shared" si="29"/>
        <v>0</v>
      </c>
      <c r="M86" s="301">
        <f t="shared" si="20"/>
        <v>414078.44</v>
      </c>
      <c r="N86" s="301">
        <f t="shared" si="21"/>
        <v>-38.57</v>
      </c>
      <c r="O86" s="301">
        <f t="shared" si="22"/>
        <v>414039.87</v>
      </c>
      <c r="P86" s="301">
        <f t="shared" si="23"/>
        <v>-701.37901475409831</v>
      </c>
      <c r="Q86" s="301">
        <f t="shared" si="27"/>
        <v>413338.49098524591</v>
      </c>
      <c r="R86" s="301">
        <f t="shared" si="24"/>
        <v>0</v>
      </c>
      <c r="S86" s="303">
        <f t="shared" si="25"/>
        <v>413338.49098524591</v>
      </c>
      <c r="V86" s="325"/>
    </row>
    <row r="87" spans="1:22" x14ac:dyDescent="0.25">
      <c r="A87" s="297" t="s">
        <v>177</v>
      </c>
      <c r="B87" s="298" t="str">
        <f t="shared" si="17"/>
        <v>Polar Star Limited - Lead Series</v>
      </c>
      <c r="C87" s="299">
        <f t="shared" si="18"/>
        <v>0</v>
      </c>
      <c r="D87" s="297">
        <v>0</v>
      </c>
      <c r="E87" s="323"/>
      <c r="F87" s="323"/>
      <c r="G87" s="323"/>
      <c r="H87" s="297"/>
      <c r="I87" s="300"/>
      <c r="J87" s="301">
        <f t="shared" si="26"/>
        <v>0</v>
      </c>
      <c r="K87" s="301">
        <f t="shared" si="19"/>
        <v>0</v>
      </c>
      <c r="L87" s="322">
        <f t="shared" si="29"/>
        <v>0</v>
      </c>
      <c r="M87" s="301">
        <f t="shared" si="20"/>
        <v>0</v>
      </c>
      <c r="N87" s="301">
        <f t="shared" si="21"/>
        <v>0</v>
      </c>
      <c r="O87" s="301">
        <f t="shared" si="22"/>
        <v>0</v>
      </c>
      <c r="P87" s="301">
        <f t="shared" si="23"/>
        <v>0</v>
      </c>
      <c r="Q87" s="301">
        <f t="shared" si="27"/>
        <v>0</v>
      </c>
      <c r="R87" s="301">
        <f t="shared" si="24"/>
        <v>0</v>
      </c>
      <c r="S87" s="303">
        <f t="shared" si="25"/>
        <v>0</v>
      </c>
      <c r="V87" s="325"/>
    </row>
    <row r="88" spans="1:22" x14ac:dyDescent="0.25">
      <c r="A88" s="297" t="s">
        <v>178</v>
      </c>
      <c r="B88" s="298" t="str">
        <f t="shared" si="17"/>
        <v>Polar Star Limited - Lead Series</v>
      </c>
      <c r="C88" s="299">
        <f t="shared" si="18"/>
        <v>6.5001800000000004E-4</v>
      </c>
      <c r="D88" s="297">
        <v>119523.89850078718</v>
      </c>
      <c r="E88" s="323"/>
      <c r="F88" s="323"/>
      <c r="G88" s="323"/>
      <c r="H88" s="297"/>
      <c r="I88" s="300"/>
      <c r="J88" s="301">
        <f t="shared" si="26"/>
        <v>119523.9</v>
      </c>
      <c r="K88" s="301">
        <f t="shared" si="19"/>
        <v>-1914.66</v>
      </c>
      <c r="L88" s="322">
        <f t="shared" si="29"/>
        <v>0</v>
      </c>
      <c r="M88" s="301">
        <f t="shared" si="20"/>
        <v>117609.23999999999</v>
      </c>
      <c r="N88" s="301">
        <f t="shared" si="21"/>
        <v>-10.96</v>
      </c>
      <c r="O88" s="301">
        <f t="shared" si="22"/>
        <v>117598.27999999998</v>
      </c>
      <c r="P88" s="301">
        <f t="shared" si="23"/>
        <v>-199.21020109289617</v>
      </c>
      <c r="Q88" s="301">
        <f t="shared" si="27"/>
        <v>117399.06979890709</v>
      </c>
      <c r="R88" s="301">
        <f t="shared" si="24"/>
        <v>0</v>
      </c>
      <c r="S88" s="303">
        <f t="shared" si="25"/>
        <v>117399.06979890709</v>
      </c>
      <c r="V88" s="325"/>
    </row>
    <row r="89" spans="1:22" x14ac:dyDescent="0.25">
      <c r="A89" s="297" t="s">
        <v>181</v>
      </c>
      <c r="B89" s="298" t="str">
        <f t="shared" si="17"/>
        <v>Polar Star Limited - Lead Series</v>
      </c>
      <c r="C89" s="299">
        <f t="shared" si="18"/>
        <v>1.42892696E-2</v>
      </c>
      <c r="D89" s="297">
        <v>2627479.8812700282</v>
      </c>
      <c r="E89" s="323"/>
      <c r="F89" s="323"/>
      <c r="G89" s="323"/>
      <c r="H89" s="297"/>
      <c r="I89" s="300"/>
      <c r="J89" s="301">
        <f t="shared" si="26"/>
        <v>2627479.88</v>
      </c>
      <c r="K89" s="301">
        <f t="shared" si="19"/>
        <v>-42089.81</v>
      </c>
      <c r="L89" s="322">
        <f t="shared" si="29"/>
        <v>0</v>
      </c>
      <c r="M89" s="301">
        <f t="shared" si="20"/>
        <v>2585390.0699999998</v>
      </c>
      <c r="N89" s="301">
        <f t="shared" si="21"/>
        <v>-240.83</v>
      </c>
      <c r="O89" s="301">
        <f t="shared" si="22"/>
        <v>2585149.2399999998</v>
      </c>
      <c r="P89" s="301">
        <f t="shared" si="23"/>
        <v>-4379.2145595628408</v>
      </c>
      <c r="Q89" s="301">
        <f t="shared" si="27"/>
        <v>2580770.0254404368</v>
      </c>
      <c r="R89" s="301">
        <f t="shared" si="24"/>
        <v>0</v>
      </c>
      <c r="S89" s="303">
        <f t="shared" si="25"/>
        <v>2580770.0254404368</v>
      </c>
      <c r="V89" s="325"/>
    </row>
    <row r="90" spans="1:22" x14ac:dyDescent="0.25">
      <c r="A90" s="297" t="s">
        <v>179</v>
      </c>
      <c r="B90" s="298" t="str">
        <f t="shared" si="17"/>
        <v>Polar Star Limited - Lead Series</v>
      </c>
      <c r="C90" s="299">
        <f t="shared" si="18"/>
        <v>5.8881769999999996E-4</v>
      </c>
      <c r="D90" s="297">
        <v>108270.52332213141</v>
      </c>
      <c r="E90" s="323"/>
      <c r="F90" s="323"/>
      <c r="G90" s="323"/>
      <c r="H90" s="297"/>
      <c r="I90" s="300"/>
      <c r="J90" s="301">
        <f t="shared" si="26"/>
        <v>108270.52</v>
      </c>
      <c r="K90" s="301">
        <f t="shared" si="19"/>
        <v>-1734.39</v>
      </c>
      <c r="L90" s="322">
        <f t="shared" si="29"/>
        <v>0</v>
      </c>
      <c r="M90" s="301">
        <f t="shared" si="20"/>
        <v>106536.13</v>
      </c>
      <c r="N90" s="301">
        <f t="shared" si="21"/>
        <v>-9.92</v>
      </c>
      <c r="O90" s="301">
        <f t="shared" si="22"/>
        <v>106526.21</v>
      </c>
      <c r="P90" s="301">
        <f t="shared" si="23"/>
        <v>-180.45423551912569</v>
      </c>
      <c r="Q90" s="301">
        <f t="shared" si="27"/>
        <v>106345.75576448088</v>
      </c>
      <c r="R90" s="301">
        <f t="shared" si="24"/>
        <v>0</v>
      </c>
      <c r="S90" s="303">
        <f t="shared" si="25"/>
        <v>106345.75576448088</v>
      </c>
      <c r="V90" s="325"/>
    </row>
    <row r="91" spans="1:22" x14ac:dyDescent="0.25">
      <c r="A91" s="297" t="s">
        <v>339</v>
      </c>
      <c r="B91" s="298" t="str">
        <f t="shared" si="17"/>
        <v>Polar Star Limited - Lead Series</v>
      </c>
      <c r="C91" s="299">
        <f t="shared" si="18"/>
        <v>1.5787349999999999E-3</v>
      </c>
      <c r="D91" s="297">
        <v>290294.36812680092</v>
      </c>
      <c r="E91" s="323"/>
      <c r="F91" s="323"/>
      <c r="G91" s="323"/>
      <c r="H91" s="297"/>
      <c r="I91" s="300"/>
      <c r="J91" s="301">
        <f t="shared" si="26"/>
        <v>290294.37</v>
      </c>
      <c r="K91" s="301">
        <f t="shared" si="19"/>
        <v>-4650.25</v>
      </c>
      <c r="L91" s="322">
        <f t="shared" si="29"/>
        <v>0</v>
      </c>
      <c r="M91" s="301">
        <f t="shared" si="20"/>
        <v>285644.12</v>
      </c>
      <c r="N91" s="301">
        <f t="shared" si="21"/>
        <v>-26.61</v>
      </c>
      <c r="O91" s="301">
        <f t="shared" si="22"/>
        <v>285617.51</v>
      </c>
      <c r="P91" s="301">
        <f t="shared" si="23"/>
        <v>-483.83294043715853</v>
      </c>
      <c r="Q91" s="301">
        <f t="shared" si="27"/>
        <v>285133.67705956288</v>
      </c>
      <c r="R91" s="301">
        <f t="shared" si="24"/>
        <v>0</v>
      </c>
      <c r="S91" s="303">
        <f t="shared" si="25"/>
        <v>285133.67705956288</v>
      </c>
      <c r="V91" s="325"/>
    </row>
    <row r="92" spans="1:22" x14ac:dyDescent="0.25">
      <c r="A92" s="297" t="s">
        <v>182</v>
      </c>
      <c r="B92" s="298" t="str">
        <f t="shared" si="17"/>
        <v>Polar Star Limited - Lead Series</v>
      </c>
      <c r="C92" s="299">
        <f t="shared" si="18"/>
        <v>6.2797419999999996E-4</v>
      </c>
      <c r="D92" s="297">
        <v>115470.52957070146</v>
      </c>
      <c r="E92" s="323"/>
      <c r="F92" s="323"/>
      <c r="G92" s="323"/>
      <c r="H92" s="297"/>
      <c r="I92" s="300"/>
      <c r="J92" s="301">
        <f t="shared" si="26"/>
        <v>115470.53</v>
      </c>
      <c r="K92" s="301">
        <f t="shared" si="19"/>
        <v>-1849.73</v>
      </c>
      <c r="L92" s="322">
        <f t="shared" si="29"/>
        <v>0</v>
      </c>
      <c r="M92" s="301">
        <f t="shared" si="20"/>
        <v>113620.8</v>
      </c>
      <c r="N92" s="301">
        <f t="shared" si="21"/>
        <v>-10.58</v>
      </c>
      <c r="O92" s="301">
        <f t="shared" si="22"/>
        <v>113610.22</v>
      </c>
      <c r="P92" s="301">
        <f t="shared" si="23"/>
        <v>-192.45447103825137</v>
      </c>
      <c r="Q92" s="301">
        <f t="shared" si="27"/>
        <v>113417.76552896175</v>
      </c>
      <c r="R92" s="301">
        <f t="shared" si="24"/>
        <v>0</v>
      </c>
      <c r="S92" s="303">
        <f t="shared" si="25"/>
        <v>113417.76552896175</v>
      </c>
      <c r="V92" s="325"/>
    </row>
    <row r="93" spans="1:22" x14ac:dyDescent="0.25">
      <c r="A93" s="297" t="s">
        <v>183</v>
      </c>
      <c r="B93" s="298" t="str">
        <f t="shared" si="17"/>
        <v>Polar Star Limited - Lead Series</v>
      </c>
      <c r="C93" s="299">
        <f t="shared" si="18"/>
        <v>1.55034213E-2</v>
      </c>
      <c r="D93" s="297">
        <v>2850735.4739378155</v>
      </c>
      <c r="E93" s="323"/>
      <c r="F93" s="323"/>
      <c r="G93" s="323"/>
      <c r="H93" s="297"/>
      <c r="I93" s="300"/>
      <c r="J93" s="301">
        <f t="shared" si="26"/>
        <v>2850735.47</v>
      </c>
      <c r="K93" s="301">
        <f t="shared" si="19"/>
        <v>-45666.16</v>
      </c>
      <c r="L93" s="322">
        <f t="shared" si="29"/>
        <v>0</v>
      </c>
      <c r="M93" s="301">
        <f t="shared" si="20"/>
        <v>2805069.31</v>
      </c>
      <c r="N93" s="301">
        <f t="shared" si="21"/>
        <v>-261.29000000000002</v>
      </c>
      <c r="O93" s="301">
        <f t="shared" si="22"/>
        <v>2804808.02</v>
      </c>
      <c r="P93" s="301">
        <f t="shared" si="23"/>
        <v>-4751.3141322404372</v>
      </c>
      <c r="Q93" s="301">
        <f t="shared" si="27"/>
        <v>2800056.7058677594</v>
      </c>
      <c r="R93" s="301">
        <f t="shared" si="24"/>
        <v>0</v>
      </c>
      <c r="S93" s="303">
        <f t="shared" si="25"/>
        <v>2800056.7058677594</v>
      </c>
      <c r="V93" s="325"/>
    </row>
    <row r="94" spans="1:22" x14ac:dyDescent="0.25">
      <c r="A94" s="297" t="s">
        <v>251</v>
      </c>
      <c r="B94" s="298" t="str">
        <f t="shared" si="17"/>
        <v>Polar Star Limited - Lead Series</v>
      </c>
      <c r="C94" s="299">
        <f t="shared" si="18"/>
        <v>5.5392199999999999E-4</v>
      </c>
      <c r="D94" s="297"/>
      <c r="E94" s="323"/>
      <c r="F94" s="323"/>
      <c r="G94" s="323"/>
      <c r="H94" s="297">
        <v>101853.98</v>
      </c>
      <c r="I94" s="300"/>
      <c r="J94" s="301">
        <f t="shared" si="26"/>
        <v>101853.98</v>
      </c>
      <c r="K94" s="301">
        <f t="shared" si="19"/>
        <v>-1631.61</v>
      </c>
      <c r="L94" s="322"/>
      <c r="M94" s="301">
        <f t="shared" si="20"/>
        <v>100222.37</v>
      </c>
      <c r="N94" s="301">
        <f t="shared" si="21"/>
        <v>-9.34</v>
      </c>
      <c r="O94" s="301">
        <f t="shared" si="22"/>
        <v>100213.03</v>
      </c>
      <c r="P94" s="301">
        <f t="shared" si="23"/>
        <v>-169.75977759562844</v>
      </c>
      <c r="Q94" s="301">
        <f t="shared" si="27"/>
        <v>100043.27022240438</v>
      </c>
      <c r="R94" s="301">
        <f t="shared" si="24"/>
        <v>0</v>
      </c>
      <c r="S94" s="303">
        <f t="shared" si="25"/>
        <v>100043.27022240438</v>
      </c>
      <c r="V94" s="325"/>
    </row>
    <row r="95" spans="1:22" x14ac:dyDescent="0.25">
      <c r="A95" s="297" t="s">
        <v>184</v>
      </c>
      <c r="B95" s="298" t="str">
        <f t="shared" si="17"/>
        <v>Polar Star Limited - Lead Series</v>
      </c>
      <c r="C95" s="299">
        <f t="shared" si="18"/>
        <v>6.5154359999999997E-4</v>
      </c>
      <c r="D95" s="297">
        <v>119804.43299161621</v>
      </c>
      <c r="E95" s="323"/>
      <c r="F95" s="323"/>
      <c r="G95" s="323"/>
      <c r="H95" s="297"/>
      <c r="I95" s="300"/>
      <c r="J95" s="301">
        <f t="shared" si="26"/>
        <v>119804.43</v>
      </c>
      <c r="K95" s="301">
        <f t="shared" si="19"/>
        <v>-1919.16</v>
      </c>
      <c r="L95" s="322">
        <f t="shared" ref="L95:L101" si="31">J95/($J$171+$J$213)*$L$422</f>
        <v>0</v>
      </c>
      <c r="M95" s="301">
        <f t="shared" si="20"/>
        <v>117885.26999999999</v>
      </c>
      <c r="N95" s="301">
        <f t="shared" si="21"/>
        <v>-10.98</v>
      </c>
      <c r="O95" s="301">
        <f t="shared" si="22"/>
        <v>117874.29</v>
      </c>
      <c r="P95" s="301">
        <f t="shared" si="23"/>
        <v>-199.67775901639342</v>
      </c>
      <c r="Q95" s="301">
        <f t="shared" si="27"/>
        <v>117674.6122409836</v>
      </c>
      <c r="R95" s="301">
        <f t="shared" si="24"/>
        <v>0</v>
      </c>
      <c r="S95" s="303">
        <f t="shared" si="25"/>
        <v>117674.6122409836</v>
      </c>
      <c r="V95" s="325"/>
    </row>
    <row r="96" spans="1:22" x14ac:dyDescent="0.25">
      <c r="A96" s="297" t="s">
        <v>185</v>
      </c>
      <c r="B96" s="298" t="str">
        <f t="shared" si="17"/>
        <v>Polar Star Limited - Lead Series</v>
      </c>
      <c r="C96" s="299">
        <f t="shared" si="18"/>
        <v>2.399408E-3</v>
      </c>
      <c r="D96" s="297">
        <v>330864.83846265223</v>
      </c>
      <c r="E96" s="323"/>
      <c r="F96" s="323"/>
      <c r="G96" s="323"/>
      <c r="H96" s="297">
        <v>110333.09</v>
      </c>
      <c r="I96" s="300"/>
      <c r="J96" s="301">
        <f t="shared" si="26"/>
        <v>441197.93</v>
      </c>
      <c r="K96" s="301">
        <f t="shared" si="19"/>
        <v>-7067.58</v>
      </c>
      <c r="L96" s="322">
        <f t="shared" si="31"/>
        <v>0</v>
      </c>
      <c r="M96" s="301">
        <f t="shared" si="20"/>
        <v>434130.35</v>
      </c>
      <c r="N96" s="301">
        <f t="shared" si="21"/>
        <v>-40.44</v>
      </c>
      <c r="O96" s="301">
        <f t="shared" si="22"/>
        <v>434089.91</v>
      </c>
      <c r="P96" s="301">
        <f t="shared" si="23"/>
        <v>-735.34356338797807</v>
      </c>
      <c r="Q96" s="301">
        <f t="shared" si="27"/>
        <v>433354.56643661199</v>
      </c>
      <c r="R96" s="301">
        <f t="shared" si="24"/>
        <v>0</v>
      </c>
      <c r="S96" s="303">
        <f t="shared" si="25"/>
        <v>433354.56643661199</v>
      </c>
      <c r="V96" s="325"/>
    </row>
    <row r="97" spans="1:22" x14ac:dyDescent="0.25">
      <c r="A97" s="297" t="s">
        <v>186</v>
      </c>
      <c r="B97" s="298" t="str">
        <f t="shared" si="17"/>
        <v>Polar Star Limited - Lead Series</v>
      </c>
      <c r="C97" s="299">
        <f t="shared" si="18"/>
        <v>9.9670899999999992E-4</v>
      </c>
      <c r="D97" s="297">
        <v>183272.68947858989</v>
      </c>
      <c r="E97" s="323"/>
      <c r="F97" s="323"/>
      <c r="G97" s="323"/>
      <c r="H97" s="297"/>
      <c r="I97" s="300"/>
      <c r="J97" s="301">
        <f t="shared" si="26"/>
        <v>183272.69</v>
      </c>
      <c r="K97" s="301">
        <f t="shared" si="19"/>
        <v>-2935.86</v>
      </c>
      <c r="L97" s="322">
        <f t="shared" si="31"/>
        <v>0</v>
      </c>
      <c r="M97" s="301">
        <f t="shared" si="20"/>
        <v>180336.83000000002</v>
      </c>
      <c r="N97" s="301">
        <f t="shared" si="21"/>
        <v>-16.8</v>
      </c>
      <c r="O97" s="301">
        <f t="shared" si="22"/>
        <v>180320.03000000003</v>
      </c>
      <c r="P97" s="301">
        <f t="shared" si="23"/>
        <v>-305.46016010928969</v>
      </c>
      <c r="Q97" s="301">
        <f t="shared" si="27"/>
        <v>180014.56983989073</v>
      </c>
      <c r="R97" s="301">
        <f t="shared" si="24"/>
        <v>0</v>
      </c>
      <c r="S97" s="303">
        <f t="shared" si="25"/>
        <v>180014.56983989073</v>
      </c>
      <c r="V97" s="325"/>
    </row>
    <row r="98" spans="1:22" x14ac:dyDescent="0.25">
      <c r="A98" s="297" t="s">
        <v>187</v>
      </c>
      <c r="B98" s="298" t="str">
        <f t="shared" si="17"/>
        <v>Polar Star Limited - Lead Series</v>
      </c>
      <c r="C98" s="299">
        <f t="shared" si="18"/>
        <v>7.4936019999999998E-4</v>
      </c>
      <c r="D98" s="297">
        <v>137790.71504916853</v>
      </c>
      <c r="E98" s="323"/>
      <c r="F98" s="323"/>
      <c r="G98" s="323"/>
      <c r="H98" s="297"/>
      <c r="I98" s="300"/>
      <c r="J98" s="301">
        <f t="shared" si="26"/>
        <v>137790.72</v>
      </c>
      <c r="K98" s="301">
        <f t="shared" si="19"/>
        <v>-2207.2800000000002</v>
      </c>
      <c r="L98" s="322">
        <f t="shared" si="31"/>
        <v>0</v>
      </c>
      <c r="M98" s="301">
        <f t="shared" si="20"/>
        <v>135583.44</v>
      </c>
      <c r="N98" s="301">
        <f t="shared" si="21"/>
        <v>-12.63</v>
      </c>
      <c r="O98" s="301">
        <f t="shared" si="22"/>
        <v>135570.81</v>
      </c>
      <c r="P98" s="301">
        <f t="shared" si="23"/>
        <v>-229.65547049180327</v>
      </c>
      <c r="Q98" s="301">
        <f t="shared" si="27"/>
        <v>135341.1545295082</v>
      </c>
      <c r="R98" s="301">
        <f t="shared" si="24"/>
        <v>0</v>
      </c>
      <c r="S98" s="303">
        <f t="shared" si="25"/>
        <v>135341.1545295082</v>
      </c>
      <c r="V98" s="325"/>
    </row>
    <row r="99" spans="1:22" x14ac:dyDescent="0.25">
      <c r="A99" s="297" t="s">
        <v>188</v>
      </c>
      <c r="B99" s="298" t="str">
        <f t="shared" si="17"/>
        <v>Polar Star Limited - Lead Series</v>
      </c>
      <c r="C99" s="299">
        <f t="shared" si="18"/>
        <v>1.8735128E-3</v>
      </c>
      <c r="D99" s="297">
        <v>344497.46212404309</v>
      </c>
      <c r="E99" s="323"/>
      <c r="F99" s="323"/>
      <c r="G99" s="323"/>
      <c r="H99" s="297"/>
      <c r="I99" s="300"/>
      <c r="J99" s="301">
        <f t="shared" si="26"/>
        <v>344497.46</v>
      </c>
      <c r="K99" s="301">
        <f t="shared" si="19"/>
        <v>-5518.53</v>
      </c>
      <c r="L99" s="322">
        <f t="shared" si="31"/>
        <v>0</v>
      </c>
      <c r="M99" s="301">
        <f t="shared" si="20"/>
        <v>338978.93</v>
      </c>
      <c r="N99" s="301">
        <f t="shared" si="21"/>
        <v>-31.58</v>
      </c>
      <c r="O99" s="301">
        <f t="shared" si="22"/>
        <v>338947.35</v>
      </c>
      <c r="P99" s="301">
        <f t="shared" si="23"/>
        <v>-574.17310655737697</v>
      </c>
      <c r="Q99" s="301">
        <f t="shared" si="27"/>
        <v>338373.17689344258</v>
      </c>
      <c r="R99" s="301">
        <f t="shared" si="24"/>
        <v>0</v>
      </c>
      <c r="S99" s="303">
        <f t="shared" si="25"/>
        <v>338373.17689344258</v>
      </c>
      <c r="V99" s="325"/>
    </row>
    <row r="100" spans="1:22" x14ac:dyDescent="0.25">
      <c r="A100" s="297" t="s">
        <v>189</v>
      </c>
      <c r="B100" s="298" t="str">
        <f t="shared" si="17"/>
        <v>Polar Star Limited - Lead Series</v>
      </c>
      <c r="C100" s="299">
        <f t="shared" si="18"/>
        <v>0</v>
      </c>
      <c r="D100" s="297">
        <v>0</v>
      </c>
      <c r="E100" s="323"/>
      <c r="F100" s="323">
        <v>0</v>
      </c>
      <c r="G100" s="323"/>
      <c r="H100" s="297"/>
      <c r="I100" s="300"/>
      <c r="J100" s="301">
        <f t="shared" si="26"/>
        <v>0</v>
      </c>
      <c r="K100" s="301">
        <f t="shared" si="19"/>
        <v>0</v>
      </c>
      <c r="L100" s="322">
        <f t="shared" si="31"/>
        <v>0</v>
      </c>
      <c r="M100" s="301">
        <f t="shared" si="20"/>
        <v>0</v>
      </c>
      <c r="N100" s="301">
        <f t="shared" si="21"/>
        <v>0</v>
      </c>
      <c r="O100" s="301">
        <f t="shared" si="22"/>
        <v>0</v>
      </c>
      <c r="P100" s="301">
        <f t="shared" si="23"/>
        <v>0</v>
      </c>
      <c r="Q100" s="301">
        <f t="shared" si="27"/>
        <v>0</v>
      </c>
      <c r="R100" s="301">
        <f t="shared" si="24"/>
        <v>0</v>
      </c>
      <c r="S100" s="303">
        <f t="shared" si="25"/>
        <v>0</v>
      </c>
      <c r="V100" s="325"/>
    </row>
    <row r="101" spans="1:22" x14ac:dyDescent="0.25">
      <c r="A101" s="297" t="s">
        <v>190</v>
      </c>
      <c r="B101" s="298" t="str">
        <f t="shared" si="17"/>
        <v>Polar Star Limited - Lead Series</v>
      </c>
      <c r="C101" s="299">
        <f t="shared" si="18"/>
        <v>6.2808739000000001E-3</v>
      </c>
      <c r="D101" s="297">
        <v>1154913.4645002305</v>
      </c>
      <c r="E101" s="323"/>
      <c r="F101" s="323"/>
      <c r="G101" s="323"/>
      <c r="H101" s="297"/>
      <c r="I101" s="300"/>
      <c r="J101" s="301">
        <f t="shared" si="26"/>
        <v>1154913.46</v>
      </c>
      <c r="K101" s="301">
        <f t="shared" si="19"/>
        <v>-18500.650000000001</v>
      </c>
      <c r="L101" s="322">
        <f t="shared" si="31"/>
        <v>0</v>
      </c>
      <c r="M101" s="301">
        <f t="shared" si="20"/>
        <v>1136412.81</v>
      </c>
      <c r="N101" s="301">
        <f t="shared" si="21"/>
        <v>-105.86</v>
      </c>
      <c r="O101" s="301">
        <f t="shared" si="22"/>
        <v>1136306.95</v>
      </c>
      <c r="P101" s="301">
        <f t="shared" si="23"/>
        <v>-1924.8915546448088</v>
      </c>
      <c r="Q101" s="301">
        <f t="shared" si="27"/>
        <v>1134382.0584453552</v>
      </c>
      <c r="R101" s="301">
        <f t="shared" si="24"/>
        <v>0</v>
      </c>
      <c r="S101" s="303">
        <f t="shared" si="25"/>
        <v>1134382.0584453552</v>
      </c>
      <c r="V101" s="325"/>
    </row>
    <row r="102" spans="1:22" x14ac:dyDescent="0.25">
      <c r="A102" s="297" t="s">
        <v>380</v>
      </c>
      <c r="B102" s="298" t="str">
        <f t="shared" si="17"/>
        <v>Polar Star Limited - Lead Series</v>
      </c>
      <c r="C102" s="299">
        <f t="shared" si="18"/>
        <v>2.9773178E-3</v>
      </c>
      <c r="D102" s="297"/>
      <c r="E102" s="323"/>
      <c r="F102" s="323"/>
      <c r="G102" s="323"/>
      <c r="H102" s="297">
        <v>547462.73</v>
      </c>
      <c r="I102" s="300"/>
      <c r="J102" s="301">
        <f t="shared" si="26"/>
        <v>547462.73</v>
      </c>
      <c r="K102" s="301">
        <f t="shared" si="19"/>
        <v>-8769.85</v>
      </c>
      <c r="L102" s="322"/>
      <c r="M102" s="301">
        <f t="shared" si="20"/>
        <v>538692.88</v>
      </c>
      <c r="N102" s="301">
        <f t="shared" si="21"/>
        <v>-50.18</v>
      </c>
      <c r="O102" s="301">
        <f t="shared" si="22"/>
        <v>538642.69999999995</v>
      </c>
      <c r="P102" s="301">
        <f t="shared" si="23"/>
        <v>-912.4548469945355</v>
      </c>
      <c r="Q102" s="301">
        <f t="shared" si="27"/>
        <v>537730.24515300547</v>
      </c>
      <c r="R102" s="301">
        <f t="shared" si="24"/>
        <v>0</v>
      </c>
      <c r="S102" s="303">
        <f t="shared" si="25"/>
        <v>537730.24515300547</v>
      </c>
      <c r="V102" s="325"/>
    </row>
    <row r="103" spans="1:22" x14ac:dyDescent="0.25">
      <c r="A103" s="297" t="s">
        <v>191</v>
      </c>
      <c r="B103" s="298" t="str">
        <f t="shared" si="17"/>
        <v>Polar Star Limited - Lead Series</v>
      </c>
      <c r="C103" s="299">
        <f t="shared" si="18"/>
        <v>0</v>
      </c>
      <c r="D103" s="297">
        <v>0</v>
      </c>
      <c r="E103" s="323"/>
      <c r="F103" s="323"/>
      <c r="G103" s="323"/>
      <c r="H103" s="297"/>
      <c r="I103" s="300"/>
      <c r="J103" s="301">
        <f t="shared" si="26"/>
        <v>0</v>
      </c>
      <c r="K103" s="301">
        <f t="shared" si="19"/>
        <v>0</v>
      </c>
      <c r="L103" s="322">
        <f t="shared" ref="L103:L110" si="32">J103/($J$171+$J$213)*$L$422</f>
        <v>0</v>
      </c>
      <c r="M103" s="301">
        <f t="shared" si="20"/>
        <v>0</v>
      </c>
      <c r="N103" s="301">
        <f t="shared" si="21"/>
        <v>0</v>
      </c>
      <c r="O103" s="301">
        <f t="shared" si="22"/>
        <v>0</v>
      </c>
      <c r="P103" s="301">
        <f t="shared" si="23"/>
        <v>0</v>
      </c>
      <c r="Q103" s="301">
        <f t="shared" si="27"/>
        <v>0</v>
      </c>
      <c r="R103" s="301">
        <f t="shared" si="24"/>
        <v>0</v>
      </c>
      <c r="S103" s="303">
        <f t="shared" si="25"/>
        <v>0</v>
      </c>
      <c r="V103" s="325"/>
    </row>
    <row r="104" spans="1:22" x14ac:dyDescent="0.25">
      <c r="A104" s="297" t="s">
        <v>192</v>
      </c>
      <c r="B104" s="298" t="str">
        <f t="shared" si="17"/>
        <v>Polar Star Limited - Lead Series</v>
      </c>
      <c r="C104" s="299">
        <f t="shared" si="18"/>
        <v>6.2809499999999996E-4</v>
      </c>
      <c r="D104" s="297">
        <v>115492.73661494782</v>
      </c>
      <c r="E104" s="323"/>
      <c r="F104" s="323"/>
      <c r="G104" s="323"/>
      <c r="H104" s="297"/>
      <c r="I104" s="300"/>
      <c r="J104" s="301">
        <f t="shared" si="26"/>
        <v>115492.74</v>
      </c>
      <c r="K104" s="301">
        <f t="shared" si="19"/>
        <v>-1850.09</v>
      </c>
      <c r="L104" s="322">
        <f t="shared" si="32"/>
        <v>0</v>
      </c>
      <c r="M104" s="301">
        <f t="shared" si="20"/>
        <v>113642.65000000001</v>
      </c>
      <c r="N104" s="301">
        <f t="shared" si="21"/>
        <v>-10.59</v>
      </c>
      <c r="O104" s="301">
        <f t="shared" si="22"/>
        <v>113632.06000000001</v>
      </c>
      <c r="P104" s="301">
        <f t="shared" si="23"/>
        <v>-192.49146775956288</v>
      </c>
      <c r="Q104" s="301">
        <f t="shared" si="27"/>
        <v>113439.56853224045</v>
      </c>
      <c r="R104" s="301">
        <f t="shared" si="24"/>
        <v>0</v>
      </c>
      <c r="S104" s="303">
        <f t="shared" si="25"/>
        <v>113439.56853224045</v>
      </c>
      <c r="V104" s="325"/>
    </row>
    <row r="105" spans="1:22" x14ac:dyDescent="0.25">
      <c r="A105" s="297" t="s">
        <v>193</v>
      </c>
      <c r="B105" s="298" t="str">
        <f t="shared" si="17"/>
        <v>Polar Star Limited - Lead Series</v>
      </c>
      <c r="C105" s="299">
        <f t="shared" si="18"/>
        <v>1.2349943E-3</v>
      </c>
      <c r="D105" s="297">
        <v>227088.06775303432</v>
      </c>
      <c r="E105" s="323"/>
      <c r="F105" s="297"/>
      <c r="G105" s="323"/>
      <c r="H105" s="297"/>
      <c r="I105" s="300"/>
      <c r="J105" s="301">
        <f t="shared" si="26"/>
        <v>227088.07</v>
      </c>
      <c r="K105" s="301">
        <f t="shared" si="19"/>
        <v>-3637.74</v>
      </c>
      <c r="L105" s="322">
        <f t="shared" si="32"/>
        <v>0</v>
      </c>
      <c r="M105" s="301">
        <f t="shared" si="20"/>
        <v>223450.33000000002</v>
      </c>
      <c r="N105" s="301">
        <f t="shared" si="21"/>
        <v>-20.81</v>
      </c>
      <c r="O105" s="301">
        <f t="shared" si="22"/>
        <v>223429.52000000002</v>
      </c>
      <c r="P105" s="301">
        <f t="shared" si="23"/>
        <v>-378.48716502732248</v>
      </c>
      <c r="Q105" s="301">
        <f t="shared" si="27"/>
        <v>223051.03283497269</v>
      </c>
      <c r="R105" s="301">
        <f t="shared" si="24"/>
        <v>0</v>
      </c>
      <c r="S105" s="303">
        <f t="shared" si="25"/>
        <v>223051.03283497269</v>
      </c>
      <c r="V105" s="325"/>
    </row>
    <row r="106" spans="1:22" x14ac:dyDescent="0.25">
      <c r="A106" s="297" t="s">
        <v>194</v>
      </c>
      <c r="B106" s="298" t="str">
        <f t="shared" si="17"/>
        <v>Polar Star Limited - Lead Series</v>
      </c>
      <c r="C106" s="299">
        <f t="shared" si="18"/>
        <v>6.0835019999999997E-4</v>
      </c>
      <c r="D106" s="297">
        <v>111862.1221776678</v>
      </c>
      <c r="E106" s="323"/>
      <c r="F106" s="323"/>
      <c r="G106" s="323"/>
      <c r="H106" s="297"/>
      <c r="I106" s="300"/>
      <c r="J106" s="301">
        <f t="shared" si="26"/>
        <v>111862.12</v>
      </c>
      <c r="K106" s="301">
        <f t="shared" si="19"/>
        <v>-1791.93</v>
      </c>
      <c r="L106" s="322">
        <f t="shared" si="32"/>
        <v>0</v>
      </c>
      <c r="M106" s="301">
        <f t="shared" si="20"/>
        <v>110070.19</v>
      </c>
      <c r="N106" s="301">
        <f t="shared" si="21"/>
        <v>-10.25</v>
      </c>
      <c r="O106" s="301">
        <f t="shared" si="22"/>
        <v>110059.94</v>
      </c>
      <c r="P106" s="301">
        <f t="shared" si="23"/>
        <v>-186.44033551912568</v>
      </c>
      <c r="Q106" s="301">
        <f t="shared" si="27"/>
        <v>109873.49966448087</v>
      </c>
      <c r="R106" s="301">
        <f t="shared" si="24"/>
        <v>0</v>
      </c>
      <c r="S106" s="303">
        <f t="shared" si="25"/>
        <v>109873.49966448087</v>
      </c>
      <c r="V106" s="325"/>
    </row>
    <row r="107" spans="1:22" x14ac:dyDescent="0.25">
      <c r="A107" s="297" t="s">
        <v>195</v>
      </c>
      <c r="B107" s="298" t="str">
        <f t="shared" si="17"/>
        <v>Polar Star Limited - Lead Series</v>
      </c>
      <c r="C107" s="299">
        <f t="shared" si="18"/>
        <v>9.4273450000000004E-4</v>
      </c>
      <c r="D107" s="297">
        <v>173347.97975221637</v>
      </c>
      <c r="E107" s="323"/>
      <c r="F107" s="323"/>
      <c r="G107" s="323"/>
      <c r="H107" s="297"/>
      <c r="I107" s="300"/>
      <c r="J107" s="301">
        <f t="shared" si="26"/>
        <v>173347.98</v>
      </c>
      <c r="K107" s="301">
        <f t="shared" si="19"/>
        <v>-2776.87</v>
      </c>
      <c r="L107" s="322">
        <f t="shared" si="32"/>
        <v>0</v>
      </c>
      <c r="M107" s="301">
        <f t="shared" si="20"/>
        <v>170571.11000000002</v>
      </c>
      <c r="N107" s="301">
        <f t="shared" si="21"/>
        <v>-15.89</v>
      </c>
      <c r="O107" s="301">
        <f t="shared" si="22"/>
        <v>170555.22</v>
      </c>
      <c r="P107" s="301">
        <f t="shared" si="23"/>
        <v>-288.91867868852461</v>
      </c>
      <c r="Q107" s="301">
        <f t="shared" si="27"/>
        <v>170266.30132131148</v>
      </c>
      <c r="R107" s="301">
        <f t="shared" si="24"/>
        <v>0</v>
      </c>
      <c r="S107" s="303">
        <f t="shared" si="25"/>
        <v>170266.30132131148</v>
      </c>
      <c r="V107" s="325"/>
    </row>
    <row r="108" spans="1:22" x14ac:dyDescent="0.25">
      <c r="A108" s="297" t="s">
        <v>196</v>
      </c>
      <c r="B108" s="298" t="str">
        <f t="shared" si="17"/>
        <v>Polar Star Limited - Lead Series</v>
      </c>
      <c r="C108" s="299">
        <f t="shared" si="18"/>
        <v>0</v>
      </c>
      <c r="D108" s="297">
        <v>0</v>
      </c>
      <c r="E108" s="323"/>
      <c r="F108" s="323"/>
      <c r="G108" s="323"/>
      <c r="H108" s="297"/>
      <c r="I108" s="300"/>
      <c r="J108" s="301">
        <f t="shared" si="26"/>
        <v>0</v>
      </c>
      <c r="K108" s="301">
        <f t="shared" si="19"/>
        <v>0</v>
      </c>
      <c r="L108" s="322">
        <f t="shared" si="32"/>
        <v>0</v>
      </c>
      <c r="M108" s="301">
        <f t="shared" si="20"/>
        <v>0</v>
      </c>
      <c r="N108" s="301">
        <f t="shared" si="21"/>
        <v>0</v>
      </c>
      <c r="O108" s="301">
        <f t="shared" si="22"/>
        <v>0</v>
      </c>
      <c r="P108" s="301">
        <f t="shared" si="23"/>
        <v>0</v>
      </c>
      <c r="Q108" s="301">
        <f t="shared" si="27"/>
        <v>0</v>
      </c>
      <c r="R108" s="301">
        <f t="shared" si="24"/>
        <v>0</v>
      </c>
      <c r="S108" s="303">
        <f t="shared" si="25"/>
        <v>0</v>
      </c>
      <c r="V108" s="325"/>
    </row>
    <row r="109" spans="1:22" x14ac:dyDescent="0.25">
      <c r="A109" s="297" t="s">
        <v>197</v>
      </c>
      <c r="B109" s="298" t="str">
        <f t="shared" si="17"/>
        <v>Polar Star Limited - Lead Series</v>
      </c>
      <c r="C109" s="299">
        <f t="shared" si="18"/>
        <v>6.4647209999999997E-4</v>
      </c>
      <c r="D109" s="297">
        <v>118871.88544389405</v>
      </c>
      <c r="E109" s="323"/>
      <c r="F109" s="323"/>
      <c r="G109" s="323"/>
      <c r="H109" s="297"/>
      <c r="I109" s="300"/>
      <c r="J109" s="301">
        <f t="shared" si="26"/>
        <v>118871.89</v>
      </c>
      <c r="K109" s="301">
        <f t="shared" si="19"/>
        <v>-1904.22</v>
      </c>
      <c r="L109" s="322">
        <f t="shared" si="32"/>
        <v>0</v>
      </c>
      <c r="M109" s="301">
        <f t="shared" si="20"/>
        <v>116967.67</v>
      </c>
      <c r="N109" s="301">
        <f t="shared" si="21"/>
        <v>-10.9</v>
      </c>
      <c r="O109" s="301">
        <f t="shared" si="22"/>
        <v>116956.77</v>
      </c>
      <c r="P109" s="301">
        <f t="shared" si="23"/>
        <v>-198.12349016393443</v>
      </c>
      <c r="Q109" s="301">
        <f t="shared" si="27"/>
        <v>116758.64650983606</v>
      </c>
      <c r="R109" s="301">
        <f t="shared" si="24"/>
        <v>0</v>
      </c>
      <c r="S109" s="303">
        <f t="shared" si="25"/>
        <v>116758.64650983606</v>
      </c>
      <c r="V109" s="325"/>
    </row>
    <row r="110" spans="1:22" x14ac:dyDescent="0.25">
      <c r="A110" s="297" t="s">
        <v>198</v>
      </c>
      <c r="B110" s="298" t="str">
        <f t="shared" si="17"/>
        <v>Polar Star Limited - Lead Series</v>
      </c>
      <c r="C110" s="299">
        <f t="shared" si="18"/>
        <v>7.7256619999999999E-4</v>
      </c>
      <c r="D110" s="297">
        <v>142057.79958984428</v>
      </c>
      <c r="E110" s="323"/>
      <c r="F110" s="323"/>
      <c r="G110" s="323"/>
      <c r="H110" s="297"/>
      <c r="I110" s="300"/>
      <c r="J110" s="301">
        <f t="shared" si="26"/>
        <v>142057.79999999999</v>
      </c>
      <c r="K110" s="301">
        <f t="shared" si="19"/>
        <v>-2275.64</v>
      </c>
      <c r="L110" s="322">
        <f t="shared" si="32"/>
        <v>0</v>
      </c>
      <c r="M110" s="301">
        <f t="shared" si="20"/>
        <v>139782.15999999997</v>
      </c>
      <c r="N110" s="301">
        <f t="shared" si="21"/>
        <v>-13.02</v>
      </c>
      <c r="O110" s="301">
        <f t="shared" si="22"/>
        <v>139769.13999999998</v>
      </c>
      <c r="P110" s="301">
        <f t="shared" si="23"/>
        <v>-236.76739562841527</v>
      </c>
      <c r="Q110" s="301">
        <f t="shared" si="27"/>
        <v>139532.37260437157</v>
      </c>
      <c r="R110" s="301">
        <f t="shared" si="24"/>
        <v>0</v>
      </c>
      <c r="S110" s="303">
        <f t="shared" si="25"/>
        <v>139532.37260437157</v>
      </c>
      <c r="V110" s="325"/>
    </row>
    <row r="111" spans="1:22" x14ac:dyDescent="0.25">
      <c r="A111" s="297" t="s">
        <v>252</v>
      </c>
      <c r="B111" s="298" t="str">
        <f t="shared" si="17"/>
        <v>Polar Star Limited - Lead Series</v>
      </c>
      <c r="C111" s="299">
        <f t="shared" si="18"/>
        <v>5.5392199999999999E-4</v>
      </c>
      <c r="D111" s="297"/>
      <c r="E111" s="323"/>
      <c r="F111" s="323"/>
      <c r="G111" s="323"/>
      <c r="H111" s="297">
        <v>101853.98</v>
      </c>
      <c r="I111" s="300"/>
      <c r="J111" s="301">
        <f t="shared" si="26"/>
        <v>101853.98</v>
      </c>
      <c r="K111" s="301">
        <f t="shared" si="19"/>
        <v>-1631.61</v>
      </c>
      <c r="L111" s="322"/>
      <c r="M111" s="301">
        <f t="shared" si="20"/>
        <v>100222.37</v>
      </c>
      <c r="N111" s="301">
        <f t="shared" si="21"/>
        <v>-9.34</v>
      </c>
      <c r="O111" s="301">
        <f t="shared" si="22"/>
        <v>100213.03</v>
      </c>
      <c r="P111" s="301">
        <f t="shared" si="23"/>
        <v>-169.75977759562844</v>
      </c>
      <c r="Q111" s="301">
        <f t="shared" si="27"/>
        <v>100043.27022240438</v>
      </c>
      <c r="R111" s="301">
        <f t="shared" si="24"/>
        <v>0</v>
      </c>
      <c r="S111" s="303">
        <f t="shared" si="25"/>
        <v>100043.27022240438</v>
      </c>
      <c r="V111" s="325"/>
    </row>
    <row r="112" spans="1:22" x14ac:dyDescent="0.25">
      <c r="A112" s="297" t="s">
        <v>199</v>
      </c>
      <c r="B112" s="298" t="str">
        <f t="shared" si="17"/>
        <v>Polar Star Limited - Lead Series</v>
      </c>
      <c r="C112" s="299">
        <f t="shared" si="18"/>
        <v>1.8535000999999999E-3</v>
      </c>
      <c r="D112" s="297">
        <v>340817.57889714616</v>
      </c>
      <c r="E112" s="323"/>
      <c r="F112" s="323"/>
      <c r="G112" s="323"/>
      <c r="H112" s="297"/>
      <c r="I112" s="300"/>
      <c r="J112" s="301">
        <f t="shared" si="26"/>
        <v>340817.58</v>
      </c>
      <c r="K112" s="301">
        <f t="shared" si="19"/>
        <v>-5459.58</v>
      </c>
      <c r="L112" s="322">
        <f t="shared" ref="L112:L129" si="33">J112/($J$171+$J$213)*$L$422</f>
        <v>0</v>
      </c>
      <c r="M112" s="301">
        <f t="shared" si="20"/>
        <v>335358</v>
      </c>
      <c r="N112" s="301">
        <f t="shared" si="21"/>
        <v>-31.24</v>
      </c>
      <c r="O112" s="301">
        <f t="shared" si="22"/>
        <v>335326.76</v>
      </c>
      <c r="P112" s="301">
        <f t="shared" si="23"/>
        <v>-568.03986666666663</v>
      </c>
      <c r="Q112" s="301">
        <f t="shared" si="27"/>
        <v>334758.72013333335</v>
      </c>
      <c r="R112" s="301">
        <f t="shared" si="24"/>
        <v>0</v>
      </c>
      <c r="S112" s="303">
        <f t="shared" si="25"/>
        <v>334758.72013333335</v>
      </c>
      <c r="V112" s="325"/>
    </row>
    <row r="113" spans="1:22" x14ac:dyDescent="0.25">
      <c r="A113" s="297" t="s">
        <v>200</v>
      </c>
      <c r="B113" s="298" t="str">
        <f t="shared" si="17"/>
        <v>Polar Star Limited - Lead Series</v>
      </c>
      <c r="C113" s="299">
        <f t="shared" si="18"/>
        <v>1.3351824E-3</v>
      </c>
      <c r="D113" s="297">
        <v>245510.45225964024</v>
      </c>
      <c r="E113" s="323"/>
      <c r="F113" s="323"/>
      <c r="G113" s="323"/>
      <c r="H113" s="297"/>
      <c r="I113" s="300"/>
      <c r="J113" s="301">
        <f t="shared" si="26"/>
        <v>245510.45</v>
      </c>
      <c r="K113" s="301">
        <f t="shared" si="19"/>
        <v>-3932.85</v>
      </c>
      <c r="L113" s="322">
        <f t="shared" si="33"/>
        <v>0</v>
      </c>
      <c r="M113" s="301">
        <f t="shared" si="20"/>
        <v>241577.60000000001</v>
      </c>
      <c r="N113" s="301">
        <f t="shared" si="21"/>
        <v>-22.5</v>
      </c>
      <c r="O113" s="301">
        <f t="shared" si="22"/>
        <v>241555.1</v>
      </c>
      <c r="P113" s="301">
        <f t="shared" si="23"/>
        <v>-409.19169945355191</v>
      </c>
      <c r="Q113" s="301">
        <f t="shared" si="27"/>
        <v>241145.90830054646</v>
      </c>
      <c r="R113" s="301">
        <f t="shared" si="24"/>
        <v>0</v>
      </c>
      <c r="S113" s="303">
        <f t="shared" si="25"/>
        <v>241145.90830054646</v>
      </c>
      <c r="V113" s="325"/>
    </row>
    <row r="114" spans="1:22" x14ac:dyDescent="0.25">
      <c r="A114" s="297" t="s">
        <v>201</v>
      </c>
      <c r="B114" s="298" t="str">
        <f t="shared" si="17"/>
        <v>Polar Star Limited - Lead Series</v>
      </c>
      <c r="C114" s="299">
        <f t="shared" si="18"/>
        <v>1.0567599000000001E-3</v>
      </c>
      <c r="D114" s="297">
        <v>194314.71212928032</v>
      </c>
      <c r="E114" s="323"/>
      <c r="F114" s="323"/>
      <c r="G114" s="323"/>
      <c r="H114" s="297"/>
      <c r="I114" s="300"/>
      <c r="J114" s="301">
        <f t="shared" si="26"/>
        <v>194314.71</v>
      </c>
      <c r="K114" s="301">
        <f t="shared" si="19"/>
        <v>-3112.74</v>
      </c>
      <c r="L114" s="322">
        <f t="shared" si="33"/>
        <v>0</v>
      </c>
      <c r="M114" s="301">
        <f t="shared" si="20"/>
        <v>191201.97</v>
      </c>
      <c r="N114" s="301">
        <f t="shared" si="21"/>
        <v>-17.809999999999999</v>
      </c>
      <c r="O114" s="301">
        <f t="shared" si="22"/>
        <v>191184.16</v>
      </c>
      <c r="P114" s="301">
        <f t="shared" si="23"/>
        <v>-323.86387759562842</v>
      </c>
      <c r="Q114" s="301">
        <f t="shared" si="27"/>
        <v>190860.29612240437</v>
      </c>
      <c r="R114" s="301">
        <f t="shared" si="24"/>
        <v>0</v>
      </c>
      <c r="S114" s="303">
        <f t="shared" si="25"/>
        <v>190860.29612240437</v>
      </c>
      <c r="V114" s="325"/>
    </row>
    <row r="115" spans="1:22" x14ac:dyDescent="0.25">
      <c r="A115" s="297" t="s">
        <v>202</v>
      </c>
      <c r="B115" s="298" t="str">
        <f t="shared" ref="B115:B169" si="34">$A$171</f>
        <v>Polar Star Limited - Lead Series</v>
      </c>
      <c r="C115" s="299">
        <f t="shared" ref="C115:C169" si="35">ROUND(IF(J115=0,0,J115/$J$420),10)</f>
        <v>1.4822131000000001E-3</v>
      </c>
      <c r="D115" s="297">
        <v>272546.12462233455</v>
      </c>
      <c r="E115" s="323"/>
      <c r="F115" s="323"/>
      <c r="G115" s="323"/>
      <c r="H115" s="297"/>
      <c r="I115" s="300"/>
      <c r="J115" s="301">
        <f t="shared" si="26"/>
        <v>272546.12</v>
      </c>
      <c r="K115" s="301">
        <f t="shared" ref="K115:K169" si="36">ROUND(IF($J115=0,0,$J115/$J$420*K$422),2)</f>
        <v>-4365.9399999999996</v>
      </c>
      <c r="L115" s="322">
        <f t="shared" si="33"/>
        <v>0</v>
      </c>
      <c r="M115" s="301">
        <f t="shared" ref="M115:M116" si="37">SUM(J115:L115)</f>
        <v>268180.18</v>
      </c>
      <c r="N115" s="301">
        <f t="shared" ref="N115:N169" si="38">ROUND(IF(M115=0,0,J115/$J$420*$N$422),2)</f>
        <v>-24.98</v>
      </c>
      <c r="O115" s="301">
        <f t="shared" ref="O115:O116" si="39">SUM(M115:N115)</f>
        <v>268155.2</v>
      </c>
      <c r="P115" s="301">
        <f t="shared" ref="P115:P169" si="40">+$P$171*O115/$O$171</f>
        <v>-454.2519781420765</v>
      </c>
      <c r="Q115" s="301">
        <f t="shared" si="27"/>
        <v>267700.94802185794</v>
      </c>
      <c r="R115" s="301">
        <f t="shared" ref="R115:R169" si="41">IF(Q115&gt;0,Q115/$Q$171*$R$171,0)+V115</f>
        <v>0</v>
      </c>
      <c r="S115" s="303">
        <f t="shared" ref="S115:S169" si="42">SUM(Q115:R115)</f>
        <v>267700.94802185794</v>
      </c>
      <c r="V115" s="325"/>
    </row>
    <row r="116" spans="1:22" x14ac:dyDescent="0.25">
      <c r="A116" s="297" t="s">
        <v>203</v>
      </c>
      <c r="B116" s="298" t="str">
        <f t="shared" si="34"/>
        <v>Polar Star Limited - Lead Series</v>
      </c>
      <c r="C116" s="299">
        <f t="shared" si="35"/>
        <v>3.6558990000000002E-4</v>
      </c>
      <c r="D116" s="297">
        <v>67223.867118983224</v>
      </c>
      <c r="E116" s="323"/>
      <c r="F116" s="323"/>
      <c r="G116" s="323"/>
      <c r="H116" s="297"/>
      <c r="I116" s="300"/>
      <c r="J116" s="301">
        <f t="shared" si="26"/>
        <v>67223.87</v>
      </c>
      <c r="K116" s="301">
        <f t="shared" si="36"/>
        <v>-1076.8599999999999</v>
      </c>
      <c r="L116" s="322">
        <f t="shared" si="33"/>
        <v>0</v>
      </c>
      <c r="M116" s="301">
        <f t="shared" si="37"/>
        <v>66147.009999999995</v>
      </c>
      <c r="N116" s="301">
        <f t="shared" si="38"/>
        <v>-6.16</v>
      </c>
      <c r="O116" s="301">
        <f t="shared" si="39"/>
        <v>66140.849999999991</v>
      </c>
      <c r="P116" s="301">
        <f t="shared" si="40"/>
        <v>-112.04187704918033</v>
      </c>
      <c r="Q116" s="301">
        <f t="shared" si="27"/>
        <v>66028.80812295081</v>
      </c>
      <c r="R116" s="301">
        <f t="shared" si="41"/>
        <v>0</v>
      </c>
      <c r="S116" s="303">
        <f t="shared" si="42"/>
        <v>66028.80812295081</v>
      </c>
      <c r="V116" s="325"/>
    </row>
    <row r="117" spans="1:22" x14ac:dyDescent="0.25">
      <c r="A117" s="297" t="s">
        <v>204</v>
      </c>
      <c r="B117" s="298" t="str">
        <f t="shared" si="34"/>
        <v>Polar Star Limited - Lead Series</v>
      </c>
      <c r="C117" s="299">
        <f t="shared" si="35"/>
        <v>0</v>
      </c>
      <c r="D117" s="297">
        <v>0</v>
      </c>
      <c r="E117" s="323"/>
      <c r="F117" s="323"/>
      <c r="G117" s="323"/>
      <c r="H117" s="297"/>
      <c r="I117" s="300"/>
      <c r="J117" s="301">
        <f t="shared" ref="J117:J169" si="43">ROUND(SUM(D117:I117),2)</f>
        <v>0</v>
      </c>
      <c r="K117" s="301">
        <f t="shared" si="36"/>
        <v>0</v>
      </c>
      <c r="L117" s="322">
        <f t="shared" si="33"/>
        <v>0</v>
      </c>
      <c r="M117" s="301">
        <f t="shared" ref="M117:M169" si="44">SUM(J117:L117)</f>
        <v>0</v>
      </c>
      <c r="N117" s="301">
        <f t="shared" si="38"/>
        <v>0</v>
      </c>
      <c r="O117" s="301">
        <f t="shared" ref="O117:O169" si="45">SUM(M117:N117)</f>
        <v>0</v>
      </c>
      <c r="P117" s="301">
        <f t="shared" si="40"/>
        <v>0</v>
      </c>
      <c r="Q117" s="301">
        <f t="shared" ref="Q117:Q169" si="46">SUM(O117:P117)</f>
        <v>0</v>
      </c>
      <c r="R117" s="301">
        <f t="shared" si="41"/>
        <v>0</v>
      </c>
      <c r="S117" s="303">
        <f t="shared" si="42"/>
        <v>0</v>
      </c>
      <c r="V117" s="325"/>
    </row>
    <row r="118" spans="1:22" x14ac:dyDescent="0.25">
      <c r="A118" s="297" t="s">
        <v>205</v>
      </c>
      <c r="B118" s="298" t="str">
        <f t="shared" si="34"/>
        <v>Polar Star Limited - Lead Series</v>
      </c>
      <c r="C118" s="299">
        <f t="shared" si="35"/>
        <v>7.4481310000000002E-4</v>
      </c>
      <c r="D118" s="297">
        <v>136954.6188445556</v>
      </c>
      <c r="E118" s="323"/>
      <c r="F118" s="323"/>
      <c r="G118" s="323"/>
      <c r="H118" s="297"/>
      <c r="I118" s="300"/>
      <c r="J118" s="301">
        <f t="shared" si="43"/>
        <v>136954.62</v>
      </c>
      <c r="K118" s="301">
        <f t="shared" si="36"/>
        <v>-2193.89</v>
      </c>
      <c r="L118" s="322">
        <f t="shared" si="33"/>
        <v>0</v>
      </c>
      <c r="M118" s="301">
        <f t="shared" si="44"/>
        <v>134760.72999999998</v>
      </c>
      <c r="N118" s="301">
        <f t="shared" si="38"/>
        <v>-12.55</v>
      </c>
      <c r="O118" s="301">
        <f t="shared" si="45"/>
        <v>134748.18</v>
      </c>
      <c r="P118" s="301">
        <f t="shared" si="40"/>
        <v>-228.26194426229506</v>
      </c>
      <c r="Q118" s="301">
        <f t="shared" si="46"/>
        <v>134519.91805573771</v>
      </c>
      <c r="R118" s="301">
        <f t="shared" si="41"/>
        <v>0</v>
      </c>
      <c r="S118" s="303">
        <f t="shared" si="42"/>
        <v>134519.91805573771</v>
      </c>
      <c r="V118" s="325"/>
    </row>
    <row r="119" spans="1:22" x14ac:dyDescent="0.25">
      <c r="A119" s="297" t="s">
        <v>206</v>
      </c>
      <c r="B119" s="298" t="str">
        <f t="shared" si="34"/>
        <v>Polar Star Limited - Lead Series</v>
      </c>
      <c r="C119" s="299">
        <f t="shared" si="35"/>
        <v>6.5141340000000002E-4</v>
      </c>
      <c r="D119" s="297">
        <v>119780.47588199512</v>
      </c>
      <c r="E119" s="323"/>
      <c r="F119" s="323"/>
      <c r="G119" s="323"/>
      <c r="H119" s="297"/>
      <c r="I119" s="300"/>
      <c r="J119" s="301">
        <f t="shared" si="43"/>
        <v>119780.48</v>
      </c>
      <c r="K119" s="301">
        <f t="shared" si="36"/>
        <v>-1918.77</v>
      </c>
      <c r="L119" s="322">
        <f t="shared" si="33"/>
        <v>0</v>
      </c>
      <c r="M119" s="301">
        <f t="shared" si="44"/>
        <v>117861.70999999999</v>
      </c>
      <c r="N119" s="301">
        <f t="shared" si="38"/>
        <v>-10.98</v>
      </c>
      <c r="O119" s="301">
        <f t="shared" si="45"/>
        <v>117850.73</v>
      </c>
      <c r="P119" s="301">
        <f t="shared" si="40"/>
        <v>-199.63784863387977</v>
      </c>
      <c r="Q119" s="301">
        <f t="shared" si="46"/>
        <v>117651.09215136612</v>
      </c>
      <c r="R119" s="301">
        <f t="shared" si="41"/>
        <v>0</v>
      </c>
      <c r="S119" s="303">
        <f t="shared" si="42"/>
        <v>117651.09215136612</v>
      </c>
      <c r="V119" s="325"/>
    </row>
    <row r="120" spans="1:22" x14ac:dyDescent="0.25">
      <c r="A120" s="297" t="s">
        <v>207</v>
      </c>
      <c r="B120" s="298" t="str">
        <f t="shared" si="34"/>
        <v>Polar Star Limited - Lead Series</v>
      </c>
      <c r="C120" s="299">
        <f t="shared" si="35"/>
        <v>3.4487649999999999E-4</v>
      </c>
      <c r="D120" s="297">
        <v>63415.141508482404</v>
      </c>
      <c r="E120" s="323"/>
      <c r="F120" s="323"/>
      <c r="G120" s="323"/>
      <c r="H120" s="297"/>
      <c r="I120" s="300"/>
      <c r="J120" s="301">
        <f t="shared" si="43"/>
        <v>63415.14</v>
      </c>
      <c r="K120" s="301">
        <f t="shared" si="36"/>
        <v>-1015.85</v>
      </c>
      <c r="L120" s="322">
        <f t="shared" si="33"/>
        <v>0</v>
      </c>
      <c r="M120" s="301">
        <f t="shared" si="44"/>
        <v>62399.29</v>
      </c>
      <c r="N120" s="301">
        <f t="shared" si="38"/>
        <v>-5.81</v>
      </c>
      <c r="O120" s="301">
        <f t="shared" si="45"/>
        <v>62393.48</v>
      </c>
      <c r="P120" s="301">
        <f t="shared" si="40"/>
        <v>-105.69387322404373</v>
      </c>
      <c r="Q120" s="301">
        <f t="shared" si="46"/>
        <v>62287.786126775958</v>
      </c>
      <c r="R120" s="301">
        <f t="shared" si="41"/>
        <v>0</v>
      </c>
      <c r="S120" s="303">
        <f t="shared" si="42"/>
        <v>62287.786126775958</v>
      </c>
      <c r="V120" s="325"/>
    </row>
    <row r="121" spans="1:22" x14ac:dyDescent="0.25">
      <c r="A121" s="297" t="s">
        <v>208</v>
      </c>
      <c r="B121" s="298" t="str">
        <f t="shared" si="34"/>
        <v>Polar Star Limited - Lead Series</v>
      </c>
      <c r="C121" s="299">
        <f t="shared" si="35"/>
        <v>0</v>
      </c>
      <c r="D121" s="297">
        <v>0</v>
      </c>
      <c r="E121" s="323"/>
      <c r="F121" s="323"/>
      <c r="G121" s="323"/>
      <c r="H121" s="297"/>
      <c r="I121" s="300"/>
      <c r="J121" s="301">
        <f t="shared" si="43"/>
        <v>0</v>
      </c>
      <c r="K121" s="301">
        <f t="shared" si="36"/>
        <v>0</v>
      </c>
      <c r="L121" s="322">
        <f t="shared" si="33"/>
        <v>0</v>
      </c>
      <c r="M121" s="301">
        <f t="shared" si="44"/>
        <v>0</v>
      </c>
      <c r="N121" s="301">
        <f t="shared" si="38"/>
        <v>0</v>
      </c>
      <c r="O121" s="301">
        <f t="shared" si="45"/>
        <v>0</v>
      </c>
      <c r="P121" s="301">
        <f t="shared" si="40"/>
        <v>0</v>
      </c>
      <c r="Q121" s="301">
        <f t="shared" si="46"/>
        <v>0</v>
      </c>
      <c r="R121" s="301">
        <f t="shared" si="41"/>
        <v>0</v>
      </c>
      <c r="S121" s="303">
        <f t="shared" si="42"/>
        <v>0</v>
      </c>
      <c r="V121" s="325"/>
    </row>
    <row r="122" spans="1:22" x14ac:dyDescent="0.25">
      <c r="A122" s="297" t="s">
        <v>209</v>
      </c>
      <c r="B122" s="298" t="str">
        <f t="shared" si="34"/>
        <v>Polar Star Limited - Lead Series</v>
      </c>
      <c r="C122" s="299">
        <f t="shared" si="35"/>
        <v>6.9009989999999999E-4</v>
      </c>
      <c r="D122" s="297">
        <v>126894.06647307934</v>
      </c>
      <c r="E122" s="323"/>
      <c r="F122" s="323"/>
      <c r="G122" s="323"/>
      <c r="H122" s="297"/>
      <c r="I122" s="300"/>
      <c r="J122" s="301">
        <f t="shared" si="43"/>
        <v>126894.07</v>
      </c>
      <c r="K122" s="301">
        <f t="shared" si="36"/>
        <v>-2032.73</v>
      </c>
      <c r="L122" s="322">
        <f t="shared" si="33"/>
        <v>0</v>
      </c>
      <c r="M122" s="301">
        <f t="shared" si="44"/>
        <v>124861.34000000001</v>
      </c>
      <c r="N122" s="301">
        <f t="shared" si="38"/>
        <v>-11.63</v>
      </c>
      <c r="O122" s="301">
        <f t="shared" si="45"/>
        <v>124849.71</v>
      </c>
      <c r="P122" s="301">
        <f t="shared" si="40"/>
        <v>-211.49404426229509</v>
      </c>
      <c r="Q122" s="301">
        <f t="shared" si="46"/>
        <v>124638.21595573772</v>
      </c>
      <c r="R122" s="301">
        <f t="shared" si="41"/>
        <v>0</v>
      </c>
      <c r="S122" s="303">
        <f t="shared" si="42"/>
        <v>124638.21595573772</v>
      </c>
      <c r="V122" s="325"/>
    </row>
    <row r="123" spans="1:22" x14ac:dyDescent="0.25">
      <c r="A123" s="297" t="s">
        <v>210</v>
      </c>
      <c r="B123" s="298" t="str">
        <f t="shared" si="34"/>
        <v>Polar Star Limited - Lead Series</v>
      </c>
      <c r="C123" s="299">
        <f t="shared" si="35"/>
        <v>0</v>
      </c>
      <c r="D123" s="297">
        <v>18979.874258514541</v>
      </c>
      <c r="E123" s="323"/>
      <c r="F123" s="323">
        <v>-18979.87</v>
      </c>
      <c r="G123" s="323"/>
      <c r="H123" s="297"/>
      <c r="I123" s="300"/>
      <c r="J123" s="301">
        <f t="shared" si="43"/>
        <v>0</v>
      </c>
      <c r="K123" s="301">
        <f t="shared" si="36"/>
        <v>0</v>
      </c>
      <c r="L123" s="322">
        <f t="shared" si="33"/>
        <v>0</v>
      </c>
      <c r="M123" s="301">
        <f t="shared" si="44"/>
        <v>0</v>
      </c>
      <c r="N123" s="301">
        <f t="shared" si="38"/>
        <v>0</v>
      </c>
      <c r="O123" s="301">
        <f t="shared" si="45"/>
        <v>0</v>
      </c>
      <c r="P123" s="301">
        <f t="shared" si="40"/>
        <v>0</v>
      </c>
      <c r="Q123" s="301">
        <f t="shared" si="46"/>
        <v>0</v>
      </c>
      <c r="R123" s="301">
        <f t="shared" si="41"/>
        <v>0</v>
      </c>
      <c r="S123" s="303">
        <f t="shared" si="42"/>
        <v>0</v>
      </c>
      <c r="V123" s="325"/>
    </row>
    <row r="124" spans="1:22" x14ac:dyDescent="0.25">
      <c r="A124" s="297" t="s">
        <v>211</v>
      </c>
      <c r="B124" s="298" t="str">
        <f t="shared" si="34"/>
        <v>Polar Star Limited - Lead Series</v>
      </c>
      <c r="C124" s="299">
        <f t="shared" si="35"/>
        <v>6.245294E-4</v>
      </c>
      <c r="D124" s="297">
        <v>114837.11466618026</v>
      </c>
      <c r="E124" s="323"/>
      <c r="F124" s="323"/>
      <c r="G124" s="323"/>
      <c r="H124" s="297"/>
      <c r="I124" s="300"/>
      <c r="J124" s="301">
        <f t="shared" si="43"/>
        <v>114837.11</v>
      </c>
      <c r="K124" s="301">
        <f t="shared" si="36"/>
        <v>-1839.58</v>
      </c>
      <c r="L124" s="322">
        <f t="shared" si="33"/>
        <v>0</v>
      </c>
      <c r="M124" s="301">
        <f t="shared" si="44"/>
        <v>112997.53</v>
      </c>
      <c r="N124" s="301">
        <f t="shared" si="38"/>
        <v>-10.53</v>
      </c>
      <c r="O124" s="301">
        <f t="shared" si="45"/>
        <v>112987</v>
      </c>
      <c r="P124" s="301">
        <f t="shared" si="40"/>
        <v>-191.39874316939893</v>
      </c>
      <c r="Q124" s="301">
        <f t="shared" si="46"/>
        <v>112795.6012568306</v>
      </c>
      <c r="R124" s="301">
        <f t="shared" si="41"/>
        <v>0</v>
      </c>
      <c r="S124" s="303">
        <f t="shared" si="42"/>
        <v>112795.6012568306</v>
      </c>
      <c r="V124" s="325"/>
    </row>
    <row r="125" spans="1:22" x14ac:dyDescent="0.25">
      <c r="A125" s="297" t="s">
        <v>212</v>
      </c>
      <c r="B125" s="298" t="str">
        <f t="shared" si="34"/>
        <v>Polar Star Limited - Lead Series</v>
      </c>
      <c r="C125" s="299">
        <f t="shared" si="35"/>
        <v>3.0721913999999999E-3</v>
      </c>
      <c r="D125" s="297">
        <v>564907.89342442167</v>
      </c>
      <c r="E125" s="323"/>
      <c r="F125" s="323"/>
      <c r="G125" s="323"/>
      <c r="H125" s="297"/>
      <c r="I125" s="300"/>
      <c r="J125" s="301">
        <f t="shared" si="43"/>
        <v>564907.89</v>
      </c>
      <c r="K125" s="301">
        <f t="shared" si="36"/>
        <v>-9049.2999999999993</v>
      </c>
      <c r="L125" s="322">
        <f t="shared" si="33"/>
        <v>0</v>
      </c>
      <c r="M125" s="301">
        <f t="shared" si="44"/>
        <v>555858.59</v>
      </c>
      <c r="N125" s="301">
        <f t="shared" si="38"/>
        <v>-51.78</v>
      </c>
      <c r="O125" s="301">
        <f t="shared" si="45"/>
        <v>555806.80999999994</v>
      </c>
      <c r="P125" s="301">
        <f t="shared" si="40"/>
        <v>-941.53066174863386</v>
      </c>
      <c r="Q125" s="301">
        <f t="shared" si="46"/>
        <v>554865.27933825133</v>
      </c>
      <c r="R125" s="301">
        <f t="shared" si="41"/>
        <v>0</v>
      </c>
      <c r="S125" s="303">
        <f t="shared" si="42"/>
        <v>554865.27933825133</v>
      </c>
      <c r="V125" s="325"/>
    </row>
    <row r="126" spans="1:22" x14ac:dyDescent="0.25">
      <c r="A126" s="297" t="s">
        <v>213</v>
      </c>
      <c r="B126" s="298" t="str">
        <f t="shared" si="34"/>
        <v>Polar Star Limited - Lead Series</v>
      </c>
      <c r="C126" s="299">
        <f t="shared" si="35"/>
        <v>1.8349491499999999E-2</v>
      </c>
      <c r="D126" s="297">
        <v>3374064.6813978013</v>
      </c>
      <c r="E126" s="323"/>
      <c r="F126" s="323"/>
      <c r="G126" s="323"/>
      <c r="H126" s="297"/>
      <c r="I126" s="300"/>
      <c r="J126" s="301">
        <f t="shared" si="43"/>
        <v>3374064.68</v>
      </c>
      <c r="K126" s="301">
        <f t="shared" si="36"/>
        <v>-54049.41</v>
      </c>
      <c r="L126" s="322">
        <f t="shared" si="33"/>
        <v>0</v>
      </c>
      <c r="M126" s="301">
        <f t="shared" si="44"/>
        <v>3320015.27</v>
      </c>
      <c r="N126" s="301">
        <f t="shared" si="38"/>
        <v>-309.26</v>
      </c>
      <c r="O126" s="301">
        <f t="shared" si="45"/>
        <v>3319706.0100000002</v>
      </c>
      <c r="P126" s="301">
        <f t="shared" si="40"/>
        <v>-5623.5457000000015</v>
      </c>
      <c r="Q126" s="301">
        <f t="shared" si="46"/>
        <v>3314082.4643000001</v>
      </c>
      <c r="R126" s="301">
        <f t="shared" si="41"/>
        <v>0</v>
      </c>
      <c r="S126" s="303">
        <f t="shared" si="42"/>
        <v>3314082.4643000001</v>
      </c>
      <c r="V126" s="325"/>
    </row>
    <row r="127" spans="1:22" x14ac:dyDescent="0.25">
      <c r="A127" s="297" t="s">
        <v>214</v>
      </c>
      <c r="B127" s="298" t="str">
        <f t="shared" si="34"/>
        <v>Polar Star Limited - Lead Series</v>
      </c>
      <c r="C127" s="299">
        <f t="shared" si="35"/>
        <v>9.1298680000000002E-4</v>
      </c>
      <c r="D127" s="297">
        <v>167878.0367187378</v>
      </c>
      <c r="E127" s="323"/>
      <c r="F127" s="323"/>
      <c r="G127" s="323"/>
      <c r="H127" s="297"/>
      <c r="I127" s="300"/>
      <c r="J127" s="301">
        <f t="shared" si="43"/>
        <v>167878.04</v>
      </c>
      <c r="K127" s="301">
        <f t="shared" si="36"/>
        <v>-2689.25</v>
      </c>
      <c r="L127" s="322">
        <f t="shared" si="33"/>
        <v>0</v>
      </c>
      <c r="M127" s="301">
        <f t="shared" si="44"/>
        <v>165188.79</v>
      </c>
      <c r="N127" s="301">
        <f t="shared" si="38"/>
        <v>-15.39</v>
      </c>
      <c r="O127" s="301">
        <f t="shared" si="45"/>
        <v>165173.4</v>
      </c>
      <c r="P127" s="301">
        <f t="shared" si="40"/>
        <v>-279.80193442622954</v>
      </c>
      <c r="Q127" s="301">
        <f t="shared" si="46"/>
        <v>164893.59806557375</v>
      </c>
      <c r="R127" s="301">
        <f t="shared" si="41"/>
        <v>0</v>
      </c>
      <c r="S127" s="303">
        <f t="shared" si="42"/>
        <v>164893.59806557375</v>
      </c>
      <c r="V127" s="325"/>
    </row>
    <row r="128" spans="1:22" x14ac:dyDescent="0.25">
      <c r="A128" s="297" t="s">
        <v>215</v>
      </c>
      <c r="B128" s="298" t="str">
        <f t="shared" si="34"/>
        <v>Polar Star Limited - Lead Series</v>
      </c>
      <c r="C128" s="299">
        <f t="shared" si="35"/>
        <v>2.4911019000000002E-3</v>
      </c>
      <c r="D128" s="297">
        <v>458058.42318655743</v>
      </c>
      <c r="E128" s="323"/>
      <c r="F128" s="323"/>
      <c r="G128" s="323"/>
      <c r="H128" s="297"/>
      <c r="I128" s="300"/>
      <c r="J128" s="301">
        <f t="shared" si="43"/>
        <v>458058.42</v>
      </c>
      <c r="K128" s="301">
        <f t="shared" si="36"/>
        <v>-7337.67</v>
      </c>
      <c r="L128" s="322">
        <f t="shared" si="33"/>
        <v>0</v>
      </c>
      <c r="M128" s="301">
        <f t="shared" si="44"/>
        <v>450720.75</v>
      </c>
      <c r="N128" s="301">
        <f t="shared" si="38"/>
        <v>-41.98</v>
      </c>
      <c r="O128" s="301">
        <f t="shared" si="45"/>
        <v>450678.77</v>
      </c>
      <c r="P128" s="301">
        <f t="shared" si="40"/>
        <v>-763.4449109289618</v>
      </c>
      <c r="Q128" s="301">
        <f t="shared" si="46"/>
        <v>449915.32508907106</v>
      </c>
      <c r="R128" s="301">
        <f t="shared" si="41"/>
        <v>0</v>
      </c>
      <c r="S128" s="303">
        <f t="shared" si="42"/>
        <v>449915.32508907106</v>
      </c>
      <c r="V128" s="325"/>
    </row>
    <row r="129" spans="1:22" x14ac:dyDescent="0.25">
      <c r="A129" s="297" t="s">
        <v>216</v>
      </c>
      <c r="B129" s="298" t="str">
        <f t="shared" si="34"/>
        <v>Polar Star Limited - Lead Series</v>
      </c>
      <c r="C129" s="299">
        <f t="shared" si="35"/>
        <v>0</v>
      </c>
      <c r="D129" s="297">
        <v>0</v>
      </c>
      <c r="E129" s="323"/>
      <c r="F129" s="323"/>
      <c r="G129" s="323"/>
      <c r="H129" s="297"/>
      <c r="I129" s="300"/>
      <c r="J129" s="301">
        <f t="shared" si="43"/>
        <v>0</v>
      </c>
      <c r="K129" s="301">
        <f t="shared" si="36"/>
        <v>0</v>
      </c>
      <c r="L129" s="322">
        <f t="shared" si="33"/>
        <v>0</v>
      </c>
      <c r="M129" s="301">
        <f t="shared" si="44"/>
        <v>0</v>
      </c>
      <c r="N129" s="301">
        <f t="shared" si="38"/>
        <v>0</v>
      </c>
      <c r="O129" s="301">
        <f t="shared" si="45"/>
        <v>0</v>
      </c>
      <c r="P129" s="301">
        <f t="shared" si="40"/>
        <v>0</v>
      </c>
      <c r="Q129" s="301">
        <f t="shared" si="46"/>
        <v>0</v>
      </c>
      <c r="R129" s="301">
        <f t="shared" si="41"/>
        <v>0</v>
      </c>
      <c r="S129" s="303">
        <f t="shared" si="42"/>
        <v>0</v>
      </c>
      <c r="V129" s="325"/>
    </row>
    <row r="130" spans="1:22" x14ac:dyDescent="0.25">
      <c r="A130" s="297" t="s">
        <v>256</v>
      </c>
      <c r="B130" s="298" t="str">
        <f t="shared" si="34"/>
        <v>Polar Star Limited - Lead Series</v>
      </c>
      <c r="C130" s="299">
        <f t="shared" si="35"/>
        <v>6.0458479999999997E-4</v>
      </c>
      <c r="D130" s="297"/>
      <c r="E130" s="323"/>
      <c r="F130" s="323"/>
      <c r="G130" s="323"/>
      <c r="H130" s="297">
        <v>111169.75</v>
      </c>
      <c r="I130" s="300"/>
      <c r="J130" s="301">
        <f t="shared" si="43"/>
        <v>111169.75</v>
      </c>
      <c r="K130" s="301">
        <f t="shared" si="36"/>
        <v>-1780.84</v>
      </c>
      <c r="L130" s="322"/>
      <c r="M130" s="301">
        <f t="shared" si="44"/>
        <v>109388.91</v>
      </c>
      <c r="N130" s="301">
        <f t="shared" si="38"/>
        <v>-10.19</v>
      </c>
      <c r="O130" s="301">
        <f t="shared" si="45"/>
        <v>109378.72</v>
      </c>
      <c r="P130" s="301">
        <f t="shared" si="40"/>
        <v>-185.28635628415304</v>
      </c>
      <c r="Q130" s="301">
        <f t="shared" si="46"/>
        <v>109193.43364371585</v>
      </c>
      <c r="R130" s="301">
        <f t="shared" si="41"/>
        <v>0</v>
      </c>
      <c r="S130" s="303">
        <f t="shared" si="42"/>
        <v>109193.43364371585</v>
      </c>
      <c r="V130" s="325"/>
    </row>
    <row r="131" spans="1:22" x14ac:dyDescent="0.25">
      <c r="A131" s="297" t="s">
        <v>217</v>
      </c>
      <c r="B131" s="298" t="str">
        <f t="shared" si="34"/>
        <v>Polar Star Limited - Lead Series</v>
      </c>
      <c r="C131" s="299">
        <f t="shared" si="35"/>
        <v>0</v>
      </c>
      <c r="D131" s="297">
        <v>0</v>
      </c>
      <c r="E131" s="323"/>
      <c r="F131" s="323"/>
      <c r="G131" s="323"/>
      <c r="H131" s="297"/>
      <c r="I131" s="300"/>
      <c r="J131" s="301">
        <f t="shared" si="43"/>
        <v>0</v>
      </c>
      <c r="K131" s="301">
        <f t="shared" si="36"/>
        <v>0</v>
      </c>
      <c r="L131" s="322">
        <f>J131/($J$171+$J$213)*$L$422</f>
        <v>0</v>
      </c>
      <c r="M131" s="301">
        <f t="shared" si="44"/>
        <v>0</v>
      </c>
      <c r="N131" s="301">
        <f t="shared" si="38"/>
        <v>0</v>
      </c>
      <c r="O131" s="301">
        <f t="shared" si="45"/>
        <v>0</v>
      </c>
      <c r="P131" s="301">
        <f t="shared" si="40"/>
        <v>0</v>
      </c>
      <c r="Q131" s="301">
        <f t="shared" si="46"/>
        <v>0</v>
      </c>
      <c r="R131" s="301">
        <f t="shared" si="41"/>
        <v>0</v>
      </c>
      <c r="S131" s="303">
        <f t="shared" si="42"/>
        <v>0</v>
      </c>
      <c r="V131" s="325"/>
    </row>
    <row r="132" spans="1:22" x14ac:dyDescent="0.25">
      <c r="A132" s="297" t="s">
        <v>261</v>
      </c>
      <c r="B132" s="298" t="str">
        <f t="shared" si="34"/>
        <v>Polar Star Limited - Lead Series</v>
      </c>
      <c r="C132" s="299">
        <f t="shared" si="35"/>
        <v>5.962265E-4</v>
      </c>
      <c r="D132" s="297"/>
      <c r="E132" s="323"/>
      <c r="F132" s="323"/>
      <c r="G132" s="323"/>
      <c r="H132" s="297">
        <v>109632.83</v>
      </c>
      <c r="I132" s="300"/>
      <c r="J132" s="301">
        <f t="shared" si="43"/>
        <v>109632.83</v>
      </c>
      <c r="K132" s="301">
        <f t="shared" si="36"/>
        <v>-1756.22</v>
      </c>
      <c r="L132" s="322"/>
      <c r="M132" s="301">
        <f t="shared" si="44"/>
        <v>107876.61</v>
      </c>
      <c r="N132" s="301">
        <f t="shared" si="38"/>
        <v>-10.050000000000001</v>
      </c>
      <c r="O132" s="301">
        <f t="shared" si="45"/>
        <v>107866.56</v>
      </c>
      <c r="P132" s="301">
        <f t="shared" si="40"/>
        <v>-182.72477377049182</v>
      </c>
      <c r="Q132" s="301">
        <f t="shared" si="46"/>
        <v>107683.83522622951</v>
      </c>
      <c r="R132" s="301">
        <f t="shared" si="41"/>
        <v>0</v>
      </c>
      <c r="S132" s="303">
        <f t="shared" si="42"/>
        <v>107683.83522622951</v>
      </c>
      <c r="V132" s="325"/>
    </row>
    <row r="133" spans="1:22" x14ac:dyDescent="0.25">
      <c r="A133" s="297" t="s">
        <v>218</v>
      </c>
      <c r="B133" s="298" t="str">
        <f t="shared" si="34"/>
        <v>Polar Star Limited - Lead Series</v>
      </c>
      <c r="C133" s="299">
        <f t="shared" si="35"/>
        <v>0</v>
      </c>
      <c r="D133" s="297">
        <v>0</v>
      </c>
      <c r="E133" s="323"/>
      <c r="F133" s="297"/>
      <c r="G133" s="323"/>
      <c r="H133" s="297"/>
      <c r="I133" s="300"/>
      <c r="J133" s="301">
        <f t="shared" si="43"/>
        <v>0</v>
      </c>
      <c r="K133" s="301">
        <f t="shared" si="36"/>
        <v>0</v>
      </c>
      <c r="L133" s="322">
        <f t="shared" ref="L133:L151" si="47">J133/($J$171+$J$213)*$L$422</f>
        <v>0</v>
      </c>
      <c r="M133" s="301">
        <f t="shared" si="44"/>
        <v>0</v>
      </c>
      <c r="N133" s="301">
        <f t="shared" si="38"/>
        <v>0</v>
      </c>
      <c r="O133" s="301">
        <f t="shared" si="45"/>
        <v>0</v>
      </c>
      <c r="P133" s="301">
        <f t="shared" si="40"/>
        <v>0</v>
      </c>
      <c r="Q133" s="301">
        <f t="shared" si="46"/>
        <v>0</v>
      </c>
      <c r="R133" s="301">
        <f t="shared" si="41"/>
        <v>0</v>
      </c>
      <c r="S133" s="303">
        <f t="shared" si="42"/>
        <v>0</v>
      </c>
      <c r="V133" s="325"/>
    </row>
    <row r="134" spans="1:22" x14ac:dyDescent="0.25">
      <c r="A134" s="297" t="s">
        <v>219</v>
      </c>
      <c r="B134" s="298" t="str">
        <f t="shared" si="34"/>
        <v>Polar Star Limited - Lead Series</v>
      </c>
      <c r="C134" s="299">
        <f t="shared" si="35"/>
        <v>4.1088060000000001E-4</v>
      </c>
      <c r="D134" s="297">
        <v>75551.844882118399</v>
      </c>
      <c r="E134" s="323"/>
      <c r="F134" s="323"/>
      <c r="G134" s="323"/>
      <c r="H134" s="297"/>
      <c r="I134" s="300"/>
      <c r="J134" s="301">
        <f t="shared" si="43"/>
        <v>75551.839999999997</v>
      </c>
      <c r="K134" s="301">
        <f t="shared" si="36"/>
        <v>-1210.27</v>
      </c>
      <c r="L134" s="322">
        <f t="shared" si="47"/>
        <v>0</v>
      </c>
      <c r="M134" s="301">
        <f t="shared" si="44"/>
        <v>74341.569999999992</v>
      </c>
      <c r="N134" s="301">
        <f t="shared" si="38"/>
        <v>-6.92</v>
      </c>
      <c r="O134" s="301">
        <f t="shared" si="45"/>
        <v>74334.649999999994</v>
      </c>
      <c r="P134" s="301">
        <f t="shared" si="40"/>
        <v>-125.92208469945355</v>
      </c>
      <c r="Q134" s="301">
        <f t="shared" si="46"/>
        <v>74208.727915300537</v>
      </c>
      <c r="R134" s="301">
        <f t="shared" si="41"/>
        <v>0</v>
      </c>
      <c r="S134" s="303">
        <f t="shared" si="42"/>
        <v>74208.727915300537</v>
      </c>
      <c r="V134" s="325"/>
    </row>
    <row r="135" spans="1:22" x14ac:dyDescent="0.25">
      <c r="A135" s="297" t="s">
        <v>220</v>
      </c>
      <c r="B135" s="298" t="str">
        <f t="shared" si="34"/>
        <v>Polar Star Limited - Lead Series</v>
      </c>
      <c r="C135" s="299">
        <f t="shared" si="35"/>
        <v>0</v>
      </c>
      <c r="D135" s="297">
        <v>0</v>
      </c>
      <c r="E135" s="323"/>
      <c r="F135" s="323"/>
      <c r="G135" s="323"/>
      <c r="H135" s="297"/>
      <c r="I135" s="300"/>
      <c r="J135" s="301">
        <f t="shared" si="43"/>
        <v>0</v>
      </c>
      <c r="K135" s="301">
        <f t="shared" si="36"/>
        <v>0</v>
      </c>
      <c r="L135" s="322">
        <f t="shared" si="47"/>
        <v>0</v>
      </c>
      <c r="M135" s="301">
        <f t="shared" si="44"/>
        <v>0</v>
      </c>
      <c r="N135" s="301">
        <f t="shared" si="38"/>
        <v>0</v>
      </c>
      <c r="O135" s="301">
        <f t="shared" si="45"/>
        <v>0</v>
      </c>
      <c r="P135" s="301">
        <f t="shared" si="40"/>
        <v>0</v>
      </c>
      <c r="Q135" s="301">
        <f t="shared" si="46"/>
        <v>0</v>
      </c>
      <c r="R135" s="301">
        <f t="shared" si="41"/>
        <v>0</v>
      </c>
      <c r="S135" s="303">
        <f t="shared" si="42"/>
        <v>0</v>
      </c>
      <c r="V135" s="325"/>
    </row>
    <row r="136" spans="1:22" x14ac:dyDescent="0.25">
      <c r="A136" s="297" t="s">
        <v>221</v>
      </c>
      <c r="B136" s="298" t="str">
        <f t="shared" si="34"/>
        <v>Polar Star Limited - Lead Series</v>
      </c>
      <c r="C136" s="299">
        <f t="shared" si="35"/>
        <v>0</v>
      </c>
      <c r="D136" s="297">
        <v>0</v>
      </c>
      <c r="E136" s="323"/>
      <c r="F136" s="323">
        <v>0</v>
      </c>
      <c r="G136" s="323"/>
      <c r="H136" s="297"/>
      <c r="I136" s="300"/>
      <c r="J136" s="301">
        <f t="shared" si="43"/>
        <v>0</v>
      </c>
      <c r="K136" s="301">
        <f t="shared" si="36"/>
        <v>0</v>
      </c>
      <c r="L136" s="322">
        <f t="shared" si="47"/>
        <v>0</v>
      </c>
      <c r="M136" s="301">
        <f t="shared" si="44"/>
        <v>0</v>
      </c>
      <c r="N136" s="301">
        <f t="shared" si="38"/>
        <v>0</v>
      </c>
      <c r="O136" s="301">
        <f t="shared" si="45"/>
        <v>0</v>
      </c>
      <c r="P136" s="301">
        <f t="shared" si="40"/>
        <v>0</v>
      </c>
      <c r="Q136" s="301">
        <f t="shared" si="46"/>
        <v>0</v>
      </c>
      <c r="R136" s="301">
        <f t="shared" si="41"/>
        <v>0</v>
      </c>
      <c r="S136" s="303">
        <f t="shared" si="42"/>
        <v>0</v>
      </c>
      <c r="V136" s="325"/>
    </row>
    <row r="137" spans="1:22" x14ac:dyDescent="0.25">
      <c r="A137" s="297" t="s">
        <v>222</v>
      </c>
      <c r="B137" s="298" t="str">
        <f t="shared" si="34"/>
        <v>Polar Star Limited - Lead Series</v>
      </c>
      <c r="C137" s="299">
        <f t="shared" si="35"/>
        <v>5.8881769999999996E-4</v>
      </c>
      <c r="D137" s="297">
        <v>108270.52332213141</v>
      </c>
      <c r="E137" s="323"/>
      <c r="F137" s="323"/>
      <c r="G137" s="323"/>
      <c r="H137" s="297"/>
      <c r="I137" s="300"/>
      <c r="J137" s="301">
        <f t="shared" si="43"/>
        <v>108270.52</v>
      </c>
      <c r="K137" s="301">
        <f t="shared" si="36"/>
        <v>-1734.39</v>
      </c>
      <c r="L137" s="322">
        <f t="shared" si="47"/>
        <v>0</v>
      </c>
      <c r="M137" s="301">
        <f t="shared" si="44"/>
        <v>106536.13</v>
      </c>
      <c r="N137" s="301">
        <f t="shared" si="38"/>
        <v>-9.92</v>
      </c>
      <c r="O137" s="301">
        <f t="shared" si="45"/>
        <v>106526.21</v>
      </c>
      <c r="P137" s="301">
        <f t="shared" si="40"/>
        <v>-180.45423551912569</v>
      </c>
      <c r="Q137" s="301">
        <f t="shared" si="46"/>
        <v>106345.75576448088</v>
      </c>
      <c r="R137" s="301">
        <f t="shared" si="41"/>
        <v>0</v>
      </c>
      <c r="S137" s="303">
        <f t="shared" si="42"/>
        <v>106345.75576448088</v>
      </c>
      <c r="V137" s="325"/>
    </row>
    <row r="138" spans="1:22" x14ac:dyDescent="0.25">
      <c r="A138" s="297" t="s">
        <v>223</v>
      </c>
      <c r="B138" s="298" t="str">
        <f t="shared" si="34"/>
        <v>Polar Star Limited - Lead Series</v>
      </c>
      <c r="C138" s="299">
        <f t="shared" si="35"/>
        <v>2.8211554999999998E-3</v>
      </c>
      <c r="D138" s="297">
        <v>216541.06641901282</v>
      </c>
      <c r="E138" s="323"/>
      <c r="F138" s="323"/>
      <c r="G138" s="323"/>
      <c r="H138" s="297">
        <f>152780.96+149425.93</f>
        <v>302206.89</v>
      </c>
      <c r="I138" s="300"/>
      <c r="J138" s="301">
        <f t="shared" si="43"/>
        <v>518747.96</v>
      </c>
      <c r="K138" s="301">
        <f t="shared" si="36"/>
        <v>-8309.86</v>
      </c>
      <c r="L138" s="322">
        <f t="shared" si="47"/>
        <v>0</v>
      </c>
      <c r="M138" s="301">
        <f t="shared" si="44"/>
        <v>510438.10000000003</v>
      </c>
      <c r="N138" s="301">
        <f t="shared" si="38"/>
        <v>-47.55</v>
      </c>
      <c r="O138" s="301">
        <f t="shared" si="45"/>
        <v>510390.55000000005</v>
      </c>
      <c r="P138" s="301">
        <f t="shared" si="40"/>
        <v>-864.59601366120228</v>
      </c>
      <c r="Q138" s="301">
        <f t="shared" si="46"/>
        <v>509525.95398633886</v>
      </c>
      <c r="R138" s="301">
        <f t="shared" si="41"/>
        <v>0</v>
      </c>
      <c r="S138" s="303">
        <f t="shared" si="42"/>
        <v>509525.95398633886</v>
      </c>
      <c r="V138" s="325"/>
    </row>
    <row r="139" spans="1:22" x14ac:dyDescent="0.25">
      <c r="A139" s="297" t="s">
        <v>352</v>
      </c>
      <c r="B139" s="298" t="str">
        <f t="shared" si="34"/>
        <v>Polar Star Limited - Lead Series</v>
      </c>
      <c r="C139" s="299">
        <f t="shared" si="35"/>
        <v>1.0861362E-3</v>
      </c>
      <c r="D139" s="297">
        <v>199716.36306364503</v>
      </c>
      <c r="E139" s="323"/>
      <c r="F139" s="323"/>
      <c r="G139" s="323"/>
      <c r="H139" s="297"/>
      <c r="I139" s="300"/>
      <c r="J139" s="301">
        <f t="shared" si="43"/>
        <v>199716.36</v>
      </c>
      <c r="K139" s="301">
        <f t="shared" si="36"/>
        <v>-3199.27</v>
      </c>
      <c r="L139" s="322">
        <f t="shared" si="47"/>
        <v>0</v>
      </c>
      <c r="M139" s="301">
        <f t="shared" si="44"/>
        <v>196517.09</v>
      </c>
      <c r="N139" s="301">
        <f t="shared" si="38"/>
        <v>-18.309999999999999</v>
      </c>
      <c r="O139" s="301">
        <f t="shared" si="45"/>
        <v>196498.78</v>
      </c>
      <c r="P139" s="301">
        <f t="shared" si="40"/>
        <v>-332.86678579234973</v>
      </c>
      <c r="Q139" s="301">
        <f t="shared" si="46"/>
        <v>196165.91321420766</v>
      </c>
      <c r="R139" s="301">
        <f t="shared" si="41"/>
        <v>0</v>
      </c>
      <c r="S139" s="303">
        <f t="shared" si="42"/>
        <v>196165.91321420766</v>
      </c>
      <c r="V139" s="325"/>
    </row>
    <row r="140" spans="1:22" x14ac:dyDescent="0.25">
      <c r="A140" s="297" t="s">
        <v>386</v>
      </c>
      <c r="B140" s="298" t="str">
        <f t="shared" si="34"/>
        <v>Polar Star Limited - Lead Series</v>
      </c>
      <c r="C140" s="299">
        <f t="shared" si="35"/>
        <v>0</v>
      </c>
      <c r="D140" s="297">
        <v>0</v>
      </c>
      <c r="E140" s="323"/>
      <c r="F140" s="323">
        <v>0</v>
      </c>
      <c r="G140" s="323"/>
      <c r="H140" s="297"/>
      <c r="I140" s="300"/>
      <c r="J140" s="301">
        <f t="shared" si="43"/>
        <v>0</v>
      </c>
      <c r="K140" s="301">
        <f t="shared" si="36"/>
        <v>0</v>
      </c>
      <c r="L140" s="322">
        <f t="shared" si="47"/>
        <v>0</v>
      </c>
      <c r="M140" s="301">
        <f t="shared" si="44"/>
        <v>0</v>
      </c>
      <c r="N140" s="301">
        <f t="shared" si="38"/>
        <v>0</v>
      </c>
      <c r="O140" s="301">
        <f t="shared" si="45"/>
        <v>0</v>
      </c>
      <c r="P140" s="301">
        <f t="shared" si="40"/>
        <v>0</v>
      </c>
      <c r="Q140" s="301">
        <f t="shared" si="46"/>
        <v>0</v>
      </c>
      <c r="R140" s="301">
        <f t="shared" si="41"/>
        <v>0</v>
      </c>
      <c r="S140" s="303">
        <f t="shared" si="42"/>
        <v>0</v>
      </c>
      <c r="V140" s="325"/>
    </row>
    <row r="141" spans="1:22" x14ac:dyDescent="0.25">
      <c r="A141" s="297" t="s">
        <v>353</v>
      </c>
      <c r="B141" s="298" t="str">
        <f t="shared" si="34"/>
        <v>Polar Star Limited - Lead Series</v>
      </c>
      <c r="C141" s="299">
        <f t="shared" si="35"/>
        <v>6.2877650000000001E-4</v>
      </c>
      <c r="D141" s="297">
        <v>115618.05909305227</v>
      </c>
      <c r="E141" s="323"/>
      <c r="F141" s="323"/>
      <c r="G141" s="323"/>
      <c r="H141" s="297"/>
      <c r="I141" s="300"/>
      <c r="J141" s="301">
        <f t="shared" si="43"/>
        <v>115618.06</v>
      </c>
      <c r="K141" s="301">
        <f t="shared" si="36"/>
        <v>-1852.09</v>
      </c>
      <c r="L141" s="322">
        <f t="shared" si="47"/>
        <v>0</v>
      </c>
      <c r="M141" s="301">
        <f t="shared" si="44"/>
        <v>113765.97</v>
      </c>
      <c r="N141" s="301">
        <f t="shared" si="38"/>
        <v>-10.6</v>
      </c>
      <c r="O141" s="301">
        <f t="shared" si="45"/>
        <v>113755.37</v>
      </c>
      <c r="P141" s="301">
        <f t="shared" si="40"/>
        <v>-192.70035355191257</v>
      </c>
      <c r="Q141" s="301">
        <f t="shared" si="46"/>
        <v>113562.66964644808</v>
      </c>
      <c r="R141" s="301">
        <f t="shared" si="41"/>
        <v>0</v>
      </c>
      <c r="S141" s="303">
        <f t="shared" si="42"/>
        <v>113562.66964644808</v>
      </c>
      <c r="V141" s="325"/>
    </row>
    <row r="142" spans="1:22" x14ac:dyDescent="0.25">
      <c r="A142" s="297" t="s">
        <v>224</v>
      </c>
      <c r="B142" s="298" t="str">
        <f t="shared" si="34"/>
        <v>Polar Star Limited - Lead Series</v>
      </c>
      <c r="C142" s="299">
        <f t="shared" si="35"/>
        <v>5.8065160000000005E-4</v>
      </c>
      <c r="D142" s="297">
        <v>106768.94745587748</v>
      </c>
      <c r="E142" s="323"/>
      <c r="F142" s="323"/>
      <c r="G142" s="323"/>
      <c r="H142" s="297"/>
      <c r="I142" s="300"/>
      <c r="J142" s="301">
        <f t="shared" si="43"/>
        <v>106768.95</v>
      </c>
      <c r="K142" s="301">
        <f t="shared" si="36"/>
        <v>-1710.34</v>
      </c>
      <c r="L142" s="322">
        <f t="shared" si="47"/>
        <v>0</v>
      </c>
      <c r="M142" s="301">
        <f t="shared" si="44"/>
        <v>105058.61</v>
      </c>
      <c r="N142" s="301">
        <f t="shared" si="38"/>
        <v>-9.7899999999999991</v>
      </c>
      <c r="O142" s="301">
        <f t="shared" si="45"/>
        <v>105048.82</v>
      </c>
      <c r="P142" s="301">
        <f t="shared" si="40"/>
        <v>-177.95155300546449</v>
      </c>
      <c r="Q142" s="301">
        <f t="shared" si="46"/>
        <v>104870.86844699454</v>
      </c>
      <c r="R142" s="301">
        <f t="shared" si="41"/>
        <v>0</v>
      </c>
      <c r="S142" s="303">
        <f t="shared" si="42"/>
        <v>104870.86844699454</v>
      </c>
      <c r="V142" s="325"/>
    </row>
    <row r="143" spans="1:22" x14ac:dyDescent="0.25">
      <c r="A143" s="297" t="s">
        <v>180</v>
      </c>
      <c r="B143" s="298" t="str">
        <f t="shared" si="34"/>
        <v>Polar Star Limited - Lead Series</v>
      </c>
      <c r="C143" s="299">
        <f t="shared" si="35"/>
        <v>0</v>
      </c>
      <c r="D143" s="297">
        <v>0</v>
      </c>
      <c r="E143" s="323"/>
      <c r="F143" s="323"/>
      <c r="G143" s="323"/>
      <c r="H143" s="297"/>
      <c r="I143" s="300"/>
      <c r="J143" s="301">
        <f t="shared" si="43"/>
        <v>0</v>
      </c>
      <c r="K143" s="301">
        <f t="shared" si="36"/>
        <v>0</v>
      </c>
      <c r="L143" s="322">
        <f t="shared" si="47"/>
        <v>0</v>
      </c>
      <c r="M143" s="301">
        <f t="shared" si="44"/>
        <v>0</v>
      </c>
      <c r="N143" s="301">
        <f t="shared" si="38"/>
        <v>0</v>
      </c>
      <c r="O143" s="301">
        <f t="shared" si="45"/>
        <v>0</v>
      </c>
      <c r="P143" s="301">
        <f t="shared" si="40"/>
        <v>0</v>
      </c>
      <c r="Q143" s="301">
        <f t="shared" si="46"/>
        <v>0</v>
      </c>
      <c r="R143" s="301">
        <f t="shared" si="41"/>
        <v>0</v>
      </c>
      <c r="S143" s="303">
        <f t="shared" si="42"/>
        <v>0</v>
      </c>
      <c r="V143" s="325"/>
    </row>
    <row r="144" spans="1:22" x14ac:dyDescent="0.25">
      <c r="A144" s="297" t="s">
        <v>360</v>
      </c>
      <c r="B144" s="298" t="str">
        <f t="shared" si="34"/>
        <v>Polar Star Limited - Lead Series</v>
      </c>
      <c r="C144" s="299">
        <f t="shared" si="35"/>
        <v>2.6483775000000001E-3</v>
      </c>
      <c r="D144" s="297">
        <v>232342.97026767317</v>
      </c>
      <c r="E144" s="323"/>
      <c r="F144" s="323"/>
      <c r="G144" s="323"/>
      <c r="H144" s="297">
        <v>254634.94</v>
      </c>
      <c r="I144" s="300"/>
      <c r="J144" s="301">
        <f t="shared" si="43"/>
        <v>486977.91</v>
      </c>
      <c r="K144" s="301">
        <f t="shared" si="36"/>
        <v>-7800.94</v>
      </c>
      <c r="L144" s="322">
        <f t="shared" si="47"/>
        <v>0</v>
      </c>
      <c r="M144" s="301">
        <f t="shared" si="44"/>
        <v>479176.97</v>
      </c>
      <c r="N144" s="301">
        <f t="shared" si="38"/>
        <v>-44.64</v>
      </c>
      <c r="O144" s="301">
        <f t="shared" si="45"/>
        <v>479132.32999999996</v>
      </c>
      <c r="P144" s="301">
        <f t="shared" si="40"/>
        <v>-811.64493060109282</v>
      </c>
      <c r="Q144" s="301">
        <f t="shared" si="46"/>
        <v>478320.68506939884</v>
      </c>
      <c r="R144" s="301">
        <f t="shared" si="41"/>
        <v>0</v>
      </c>
      <c r="S144" s="303">
        <f t="shared" si="42"/>
        <v>478320.68506939884</v>
      </c>
      <c r="V144" s="325"/>
    </row>
    <row r="145" spans="1:22" x14ac:dyDescent="0.25">
      <c r="A145" s="297" t="s">
        <v>225</v>
      </c>
      <c r="B145" s="298" t="str">
        <f t="shared" si="34"/>
        <v>Polar Star Limited - Lead Series</v>
      </c>
      <c r="C145" s="299">
        <f t="shared" si="35"/>
        <v>6.4647209999999997E-4</v>
      </c>
      <c r="D145" s="297">
        <v>118871.88544389405</v>
      </c>
      <c r="E145" s="323"/>
      <c r="F145" s="323"/>
      <c r="G145" s="323"/>
      <c r="H145" s="297"/>
      <c r="I145" s="300"/>
      <c r="J145" s="301">
        <f t="shared" si="43"/>
        <v>118871.89</v>
      </c>
      <c r="K145" s="301">
        <f t="shared" si="36"/>
        <v>-1904.22</v>
      </c>
      <c r="L145" s="322">
        <f t="shared" si="47"/>
        <v>0</v>
      </c>
      <c r="M145" s="301">
        <f t="shared" si="44"/>
        <v>116967.67</v>
      </c>
      <c r="N145" s="301">
        <f t="shared" si="38"/>
        <v>-10.9</v>
      </c>
      <c r="O145" s="301">
        <f t="shared" si="45"/>
        <v>116956.77</v>
      </c>
      <c r="P145" s="301">
        <f t="shared" si="40"/>
        <v>-198.12349016393443</v>
      </c>
      <c r="Q145" s="301">
        <f t="shared" si="46"/>
        <v>116758.64650983606</v>
      </c>
      <c r="R145" s="301">
        <f t="shared" si="41"/>
        <v>0</v>
      </c>
      <c r="S145" s="303">
        <f t="shared" si="42"/>
        <v>116758.64650983606</v>
      </c>
      <c r="V145" s="325"/>
    </row>
    <row r="146" spans="1:22" x14ac:dyDescent="0.25">
      <c r="A146" s="297" t="s">
        <v>226</v>
      </c>
      <c r="B146" s="298" t="str">
        <f t="shared" si="34"/>
        <v>Polar Star Limited - Lead Series</v>
      </c>
      <c r="C146" s="299">
        <f t="shared" si="35"/>
        <v>9.6274749999999997E-4</v>
      </c>
      <c r="D146" s="297">
        <v>177027.93219073827</v>
      </c>
      <c r="E146" s="323"/>
      <c r="F146" s="323"/>
      <c r="G146" s="323"/>
      <c r="H146" s="297"/>
      <c r="I146" s="300"/>
      <c r="J146" s="301">
        <f t="shared" si="43"/>
        <v>177027.93</v>
      </c>
      <c r="K146" s="301">
        <f t="shared" si="36"/>
        <v>-2835.82</v>
      </c>
      <c r="L146" s="322">
        <f t="shared" si="47"/>
        <v>0</v>
      </c>
      <c r="M146" s="301">
        <f t="shared" si="44"/>
        <v>174192.11</v>
      </c>
      <c r="N146" s="301">
        <f t="shared" si="38"/>
        <v>-16.23</v>
      </c>
      <c r="O146" s="301">
        <f t="shared" si="45"/>
        <v>174175.87999999998</v>
      </c>
      <c r="P146" s="301">
        <f t="shared" si="40"/>
        <v>-295.05203715846994</v>
      </c>
      <c r="Q146" s="301">
        <f t="shared" si="46"/>
        <v>173880.82796284152</v>
      </c>
      <c r="R146" s="301">
        <f t="shared" si="41"/>
        <v>0</v>
      </c>
      <c r="S146" s="303">
        <f t="shared" si="42"/>
        <v>173880.82796284152</v>
      </c>
      <c r="V146" s="325"/>
    </row>
    <row r="147" spans="1:22" x14ac:dyDescent="0.25">
      <c r="A147" s="297" t="s">
        <v>227</v>
      </c>
      <c r="B147" s="298" t="str">
        <f t="shared" si="34"/>
        <v>Polar Star Limited - Lead Series</v>
      </c>
      <c r="C147" s="299">
        <f t="shared" si="35"/>
        <v>1.01701259E-2</v>
      </c>
      <c r="D147" s="297">
        <v>1870060.6834791554</v>
      </c>
      <c r="E147" s="323"/>
      <c r="F147" s="323"/>
      <c r="G147" s="323"/>
      <c r="H147" s="297"/>
      <c r="I147" s="300"/>
      <c r="J147" s="301">
        <f t="shared" si="43"/>
        <v>1870060.68</v>
      </c>
      <c r="K147" s="301">
        <f t="shared" si="36"/>
        <v>-29956.65</v>
      </c>
      <c r="L147" s="322">
        <f t="shared" si="47"/>
        <v>0</v>
      </c>
      <c r="M147" s="301">
        <f t="shared" si="44"/>
        <v>1840104.03</v>
      </c>
      <c r="N147" s="301">
        <f t="shared" si="38"/>
        <v>-171.41</v>
      </c>
      <c r="O147" s="301">
        <f t="shared" si="45"/>
        <v>1839932.62</v>
      </c>
      <c r="P147" s="301">
        <f t="shared" si="40"/>
        <v>-3116.8257497267759</v>
      </c>
      <c r="Q147" s="301">
        <f t="shared" si="46"/>
        <v>1836815.7942502734</v>
      </c>
      <c r="R147" s="301">
        <f t="shared" si="41"/>
        <v>0</v>
      </c>
      <c r="S147" s="303">
        <f t="shared" si="42"/>
        <v>1836815.7942502734</v>
      </c>
      <c r="V147" s="325"/>
    </row>
    <row r="148" spans="1:22" x14ac:dyDescent="0.25">
      <c r="A148" s="297" t="s">
        <v>228</v>
      </c>
      <c r="B148" s="298" t="str">
        <f t="shared" si="34"/>
        <v>Polar Star Limited - Lead Series</v>
      </c>
      <c r="C148" s="299">
        <f t="shared" si="35"/>
        <v>0</v>
      </c>
      <c r="D148" s="297">
        <v>0</v>
      </c>
      <c r="E148" s="323"/>
      <c r="F148" s="323"/>
      <c r="G148" s="323"/>
      <c r="H148" s="297"/>
      <c r="I148" s="300"/>
      <c r="J148" s="301">
        <f t="shared" si="43"/>
        <v>0</v>
      </c>
      <c r="K148" s="301">
        <f t="shared" si="36"/>
        <v>0</v>
      </c>
      <c r="L148" s="322">
        <f t="shared" si="47"/>
        <v>0</v>
      </c>
      <c r="M148" s="301">
        <f t="shared" si="44"/>
        <v>0</v>
      </c>
      <c r="N148" s="301">
        <f t="shared" si="38"/>
        <v>0</v>
      </c>
      <c r="O148" s="301">
        <f t="shared" si="45"/>
        <v>0</v>
      </c>
      <c r="P148" s="301">
        <f t="shared" si="40"/>
        <v>0</v>
      </c>
      <c r="Q148" s="301">
        <f t="shared" si="46"/>
        <v>0</v>
      </c>
      <c r="R148" s="301">
        <f t="shared" si="41"/>
        <v>0</v>
      </c>
      <c r="S148" s="303">
        <f t="shared" si="42"/>
        <v>0</v>
      </c>
      <c r="V148" s="325"/>
    </row>
    <row r="149" spans="1:22" x14ac:dyDescent="0.25">
      <c r="A149" s="297" t="s">
        <v>229</v>
      </c>
      <c r="B149" s="298" t="str">
        <f t="shared" si="34"/>
        <v>Polar Star Limited - Lead Series</v>
      </c>
      <c r="C149" s="299">
        <f t="shared" si="35"/>
        <v>4.20500662E-2</v>
      </c>
      <c r="D149" s="297">
        <v>7531052.9949579202</v>
      </c>
      <c r="E149" s="323"/>
      <c r="F149" s="323"/>
      <c r="G149" s="323"/>
      <c r="H149" s="297">
        <v>201021.94</v>
      </c>
      <c r="I149" s="300"/>
      <c r="J149" s="301">
        <f t="shared" si="43"/>
        <v>7732074.9299999997</v>
      </c>
      <c r="K149" s="301">
        <f t="shared" si="36"/>
        <v>-123860.72</v>
      </c>
      <c r="L149" s="322">
        <f t="shared" si="47"/>
        <v>0</v>
      </c>
      <c r="M149" s="301">
        <f t="shared" si="44"/>
        <v>7608214.21</v>
      </c>
      <c r="N149" s="301">
        <f t="shared" si="38"/>
        <v>-708.7</v>
      </c>
      <c r="O149" s="301">
        <f t="shared" si="45"/>
        <v>7607505.5099999998</v>
      </c>
      <c r="P149" s="301">
        <f t="shared" si="40"/>
        <v>-12887.031191803278</v>
      </c>
      <c r="Q149" s="301">
        <f t="shared" si="46"/>
        <v>7594618.4788081963</v>
      </c>
      <c r="R149" s="301">
        <f t="shared" si="41"/>
        <v>0</v>
      </c>
      <c r="S149" s="303">
        <f t="shared" si="42"/>
        <v>7594618.4788081963</v>
      </c>
      <c r="V149" s="325"/>
    </row>
    <row r="150" spans="1:22" x14ac:dyDescent="0.25">
      <c r="A150" s="297" t="s">
        <v>230</v>
      </c>
      <c r="B150" s="298" t="str">
        <f t="shared" si="34"/>
        <v>Polar Star Limited - Lead Series</v>
      </c>
      <c r="C150" s="299">
        <f t="shared" si="35"/>
        <v>0</v>
      </c>
      <c r="D150" s="297">
        <v>0</v>
      </c>
      <c r="E150" s="323"/>
      <c r="F150" s="323">
        <v>0</v>
      </c>
      <c r="G150" s="323"/>
      <c r="H150" s="297"/>
      <c r="I150" s="300"/>
      <c r="J150" s="301">
        <f t="shared" si="43"/>
        <v>0</v>
      </c>
      <c r="K150" s="301">
        <f t="shared" si="36"/>
        <v>0</v>
      </c>
      <c r="L150" s="322">
        <f t="shared" si="47"/>
        <v>0</v>
      </c>
      <c r="M150" s="301">
        <f t="shared" si="44"/>
        <v>0</v>
      </c>
      <c r="N150" s="301">
        <f t="shared" si="38"/>
        <v>0</v>
      </c>
      <c r="O150" s="301">
        <f t="shared" si="45"/>
        <v>0</v>
      </c>
      <c r="P150" s="301">
        <f t="shared" si="40"/>
        <v>0</v>
      </c>
      <c r="Q150" s="301">
        <f t="shared" si="46"/>
        <v>0</v>
      </c>
      <c r="R150" s="301">
        <f t="shared" si="41"/>
        <v>0</v>
      </c>
      <c r="S150" s="303">
        <f t="shared" si="42"/>
        <v>0</v>
      </c>
      <c r="V150" s="325"/>
    </row>
    <row r="151" spans="1:22" x14ac:dyDescent="0.25">
      <c r="A151" s="297" t="s">
        <v>403</v>
      </c>
      <c r="B151" s="298" t="str">
        <f t="shared" si="34"/>
        <v>Polar Star Limited - Lead Series</v>
      </c>
      <c r="C151" s="299">
        <f t="shared" si="35"/>
        <v>1.0020732500000001E-2</v>
      </c>
      <c r="D151" s="297">
        <v>1842590.5400842826</v>
      </c>
      <c r="E151" s="323"/>
      <c r="F151" s="323"/>
      <c r="G151" s="323"/>
      <c r="H151" s="297"/>
      <c r="I151" s="300"/>
      <c r="J151" s="301">
        <f t="shared" si="43"/>
        <v>1842590.54</v>
      </c>
      <c r="K151" s="301">
        <f t="shared" si="36"/>
        <v>-29516.6</v>
      </c>
      <c r="L151" s="322">
        <f t="shared" si="47"/>
        <v>0</v>
      </c>
      <c r="M151" s="301">
        <f t="shared" si="44"/>
        <v>1813073.94</v>
      </c>
      <c r="N151" s="301">
        <f t="shared" si="38"/>
        <v>-168.89</v>
      </c>
      <c r="O151" s="301">
        <f t="shared" si="45"/>
        <v>1812905.05</v>
      </c>
      <c r="P151" s="301">
        <f t="shared" si="40"/>
        <v>-3071.041341530055</v>
      </c>
      <c r="Q151" s="301">
        <f t="shared" si="46"/>
        <v>1809834.0086584699</v>
      </c>
      <c r="R151" s="301">
        <f t="shared" si="41"/>
        <v>0</v>
      </c>
      <c r="S151" s="303">
        <f t="shared" si="42"/>
        <v>1809834.0086584699</v>
      </c>
      <c r="V151" s="325"/>
    </row>
    <row r="152" spans="1:22" x14ac:dyDescent="0.25">
      <c r="A152" s="297" t="s">
        <v>354</v>
      </c>
      <c r="B152" s="298" t="str">
        <f t="shared" si="34"/>
        <v>Polar Star Limited - Lead Series</v>
      </c>
      <c r="C152" s="299">
        <f t="shared" si="35"/>
        <v>1.1072059000000001E-3</v>
      </c>
      <c r="D152" s="297"/>
      <c r="E152" s="323"/>
      <c r="F152" s="323"/>
      <c r="G152" s="323"/>
      <c r="H152" s="297">
        <v>203590.62</v>
      </c>
      <c r="I152" s="300"/>
      <c r="J152" s="301">
        <f t="shared" si="43"/>
        <v>203590.62</v>
      </c>
      <c r="K152" s="301">
        <f t="shared" si="36"/>
        <v>-3261.33</v>
      </c>
      <c r="L152" s="322"/>
      <c r="M152" s="301">
        <f t="shared" si="44"/>
        <v>200329.29</v>
      </c>
      <c r="N152" s="301">
        <f t="shared" si="38"/>
        <v>-18.66</v>
      </c>
      <c r="O152" s="301">
        <f t="shared" si="45"/>
        <v>200310.63</v>
      </c>
      <c r="P152" s="301">
        <f t="shared" si="40"/>
        <v>-339.32401803278685</v>
      </c>
      <c r="Q152" s="301">
        <f t="shared" si="46"/>
        <v>199971.30598196722</v>
      </c>
      <c r="R152" s="301">
        <f t="shared" si="41"/>
        <v>0</v>
      </c>
      <c r="S152" s="303">
        <f t="shared" si="42"/>
        <v>199971.30598196722</v>
      </c>
      <c r="V152" s="325"/>
    </row>
    <row r="153" spans="1:22" x14ac:dyDescent="0.25">
      <c r="A153" s="297" t="s">
        <v>249</v>
      </c>
      <c r="B153" s="298" t="str">
        <f t="shared" si="34"/>
        <v>Polar Star Limited - Lead Series</v>
      </c>
      <c r="C153" s="299">
        <f t="shared" si="35"/>
        <v>1.5274872E-3</v>
      </c>
      <c r="D153" s="297"/>
      <c r="E153" s="323"/>
      <c r="F153" s="323"/>
      <c r="G153" s="323"/>
      <c r="H153" s="297">
        <v>280871.03000000003</v>
      </c>
      <c r="I153" s="300"/>
      <c r="J153" s="301">
        <f t="shared" si="43"/>
        <v>280871.03000000003</v>
      </c>
      <c r="K153" s="301">
        <f t="shared" si="36"/>
        <v>-4499.3</v>
      </c>
      <c r="L153" s="322"/>
      <c r="M153" s="301">
        <f t="shared" si="44"/>
        <v>276371.73000000004</v>
      </c>
      <c r="N153" s="301">
        <f t="shared" si="38"/>
        <v>-25.74</v>
      </c>
      <c r="O153" s="301">
        <f t="shared" si="45"/>
        <v>276345.99000000005</v>
      </c>
      <c r="P153" s="301">
        <f t="shared" si="40"/>
        <v>-468.127086885246</v>
      </c>
      <c r="Q153" s="301">
        <f t="shared" si="46"/>
        <v>275877.86291311478</v>
      </c>
      <c r="R153" s="301">
        <f t="shared" si="41"/>
        <v>0</v>
      </c>
      <c r="S153" s="303">
        <f t="shared" si="42"/>
        <v>275877.86291311478</v>
      </c>
      <c r="V153" s="325"/>
    </row>
    <row r="154" spans="1:22" x14ac:dyDescent="0.25">
      <c r="A154" s="297" t="s">
        <v>400</v>
      </c>
      <c r="B154" s="298" t="str">
        <f t="shared" si="34"/>
        <v>Polar Star Limited - Lead Series</v>
      </c>
      <c r="C154" s="299">
        <f t="shared" si="35"/>
        <v>1.1763804E-3</v>
      </c>
      <c r="D154" s="297"/>
      <c r="E154" s="323"/>
      <c r="F154" s="323"/>
      <c r="G154" s="323"/>
      <c r="H154" s="297">
        <v>216310.28</v>
      </c>
      <c r="I154" s="300"/>
      <c r="J154" s="301">
        <f t="shared" si="43"/>
        <v>216310.28</v>
      </c>
      <c r="K154" s="301">
        <f t="shared" si="36"/>
        <v>-3465.09</v>
      </c>
      <c r="L154" s="322"/>
      <c r="M154" s="301">
        <f t="shared" si="44"/>
        <v>212845.19</v>
      </c>
      <c r="N154" s="301">
        <f t="shared" si="38"/>
        <v>-19.829999999999998</v>
      </c>
      <c r="O154" s="301">
        <f t="shared" si="45"/>
        <v>212825.36000000002</v>
      </c>
      <c r="P154" s="301">
        <f t="shared" si="40"/>
        <v>-360.52383387978148</v>
      </c>
      <c r="Q154" s="301">
        <f t="shared" si="46"/>
        <v>212464.83616612022</v>
      </c>
      <c r="R154" s="301">
        <f t="shared" si="41"/>
        <v>0</v>
      </c>
      <c r="S154" s="303">
        <f t="shared" si="42"/>
        <v>212464.83616612022</v>
      </c>
      <c r="V154" s="325"/>
    </row>
    <row r="155" spans="1:22" x14ac:dyDescent="0.25">
      <c r="A155" s="297" t="s">
        <v>253</v>
      </c>
      <c r="B155" s="298" t="str">
        <f t="shared" si="34"/>
        <v>Polar Star Limited - Lead Series</v>
      </c>
      <c r="C155" s="299">
        <f t="shared" si="35"/>
        <v>6.7232165000000003E-3</v>
      </c>
      <c r="D155" s="297">
        <v>1236250.4619307755</v>
      </c>
      <c r="E155" s="323"/>
      <c r="F155" s="323"/>
      <c r="G155" s="323"/>
      <c r="H155" s="297"/>
      <c r="I155" s="300"/>
      <c r="J155" s="301">
        <f t="shared" si="43"/>
        <v>1236250.46</v>
      </c>
      <c r="K155" s="301">
        <f t="shared" si="36"/>
        <v>-19803.59</v>
      </c>
      <c r="L155" s="322">
        <f t="shared" ref="L155:L169" si="48">J155/($J$171+$J$213)*$L$422</f>
        <v>0</v>
      </c>
      <c r="M155" s="301">
        <f t="shared" si="44"/>
        <v>1216446.8699999999</v>
      </c>
      <c r="N155" s="301">
        <f t="shared" si="38"/>
        <v>-113.31</v>
      </c>
      <c r="O155" s="301">
        <f t="shared" si="45"/>
        <v>1216333.5599999998</v>
      </c>
      <c r="P155" s="301">
        <f t="shared" si="40"/>
        <v>-2060.4557573770489</v>
      </c>
      <c r="Q155" s="301">
        <f t="shared" si="46"/>
        <v>1214273.1042426229</v>
      </c>
      <c r="R155" s="301">
        <f t="shared" si="41"/>
        <v>0</v>
      </c>
      <c r="S155" s="303">
        <f t="shared" si="42"/>
        <v>1214273.1042426229</v>
      </c>
      <c r="V155" s="325"/>
    </row>
    <row r="156" spans="1:22" s="324" customFormat="1" x14ac:dyDescent="0.25">
      <c r="A156" s="297" t="s">
        <v>231</v>
      </c>
      <c r="B156" s="298" t="str">
        <f t="shared" si="34"/>
        <v>Polar Star Limited - Lead Series</v>
      </c>
      <c r="C156" s="299">
        <f t="shared" si="35"/>
        <v>8.1112130000000004E-4</v>
      </c>
      <c r="D156" s="297">
        <v>149147.21554905744</v>
      </c>
      <c r="E156" s="323"/>
      <c r="F156" s="323"/>
      <c r="G156" s="323"/>
      <c r="H156" s="297"/>
      <c r="I156" s="300"/>
      <c r="J156" s="301">
        <f t="shared" si="43"/>
        <v>149147.22</v>
      </c>
      <c r="K156" s="301">
        <f t="shared" si="36"/>
        <v>-2389.1999999999998</v>
      </c>
      <c r="L156" s="322">
        <f t="shared" si="48"/>
        <v>0</v>
      </c>
      <c r="M156" s="301">
        <f t="shared" si="44"/>
        <v>146758.01999999999</v>
      </c>
      <c r="N156" s="301">
        <f t="shared" si="38"/>
        <v>-13.67</v>
      </c>
      <c r="O156" s="301">
        <f t="shared" si="45"/>
        <v>146744.34999999998</v>
      </c>
      <c r="P156" s="301">
        <f t="shared" si="40"/>
        <v>-248.58332513661199</v>
      </c>
      <c r="Q156" s="301">
        <f t="shared" si="46"/>
        <v>146495.76667486338</v>
      </c>
      <c r="R156" s="301">
        <f t="shared" si="41"/>
        <v>0</v>
      </c>
      <c r="S156" s="303">
        <f t="shared" si="42"/>
        <v>146495.76667486338</v>
      </c>
      <c r="T156" s="303"/>
      <c r="V156" s="325"/>
    </row>
    <row r="157" spans="1:22" s="318" customFormat="1" x14ac:dyDescent="0.25">
      <c r="A157" s="297" t="s">
        <v>232</v>
      </c>
      <c r="B157" s="298" t="str">
        <f t="shared" si="34"/>
        <v>Polar Star Limited - Lead Series</v>
      </c>
      <c r="C157" s="299">
        <f t="shared" si="35"/>
        <v>8.6811462800000003E-2</v>
      </c>
      <c r="D157" s="297">
        <v>15962703.385081876</v>
      </c>
      <c r="E157" s="323"/>
      <c r="F157" s="323"/>
      <c r="G157" s="323"/>
      <c r="H157" s="297"/>
      <c r="I157" s="300"/>
      <c r="J157" s="301">
        <f t="shared" si="43"/>
        <v>15962703.390000001</v>
      </c>
      <c r="K157" s="301">
        <f t="shared" si="36"/>
        <v>-255707.8</v>
      </c>
      <c r="L157" s="322">
        <f t="shared" si="48"/>
        <v>0</v>
      </c>
      <c r="M157" s="301">
        <f t="shared" si="44"/>
        <v>15706995.59</v>
      </c>
      <c r="N157" s="301">
        <f t="shared" si="38"/>
        <v>-1463.1</v>
      </c>
      <c r="O157" s="301">
        <f t="shared" si="45"/>
        <v>15705532.49</v>
      </c>
      <c r="P157" s="301">
        <f t="shared" si="40"/>
        <v>-26605.000392896178</v>
      </c>
      <c r="Q157" s="301">
        <f t="shared" si="46"/>
        <v>15678927.489607103</v>
      </c>
      <c r="R157" s="301">
        <f t="shared" si="41"/>
        <v>0</v>
      </c>
      <c r="S157" s="303">
        <f t="shared" si="42"/>
        <v>15678927.489607103</v>
      </c>
      <c r="T157" s="303"/>
      <c r="U157" s="304"/>
      <c r="V157" s="328"/>
    </row>
    <row r="158" spans="1:22" s="304" customFormat="1" x14ac:dyDescent="0.25">
      <c r="A158" s="297" t="s">
        <v>233</v>
      </c>
      <c r="B158" s="298" t="str">
        <f t="shared" si="34"/>
        <v>Polar Star Limited - Lead Series</v>
      </c>
      <c r="C158" s="299">
        <f t="shared" si="35"/>
        <v>1.5404975E-3</v>
      </c>
      <c r="D158" s="297">
        <v>283263.32722957816</v>
      </c>
      <c r="E158" s="323"/>
      <c r="F158" s="323"/>
      <c r="G158" s="323"/>
      <c r="H158" s="297"/>
      <c r="I158" s="300"/>
      <c r="J158" s="301">
        <f t="shared" si="43"/>
        <v>283263.33</v>
      </c>
      <c r="K158" s="301">
        <f t="shared" si="36"/>
        <v>-4537.62</v>
      </c>
      <c r="L158" s="322">
        <f t="shared" si="48"/>
        <v>0</v>
      </c>
      <c r="M158" s="301">
        <f t="shared" si="44"/>
        <v>278725.71000000002</v>
      </c>
      <c r="N158" s="301">
        <f t="shared" si="38"/>
        <v>-25.96</v>
      </c>
      <c r="O158" s="301">
        <f t="shared" si="45"/>
        <v>278699.75</v>
      </c>
      <c r="P158" s="301">
        <f t="shared" si="40"/>
        <v>-472.11433060109289</v>
      </c>
      <c r="Q158" s="301">
        <f t="shared" si="46"/>
        <v>278227.63566939888</v>
      </c>
      <c r="R158" s="301">
        <f t="shared" si="41"/>
        <v>0</v>
      </c>
      <c r="S158" s="303">
        <f t="shared" si="42"/>
        <v>278227.63566939888</v>
      </c>
      <c r="T158" s="303"/>
      <c r="V158" s="328"/>
    </row>
    <row r="159" spans="1:22" x14ac:dyDescent="0.25">
      <c r="A159" s="297" t="s">
        <v>234</v>
      </c>
      <c r="B159" s="298" t="str">
        <f t="shared" si="34"/>
        <v>Polar Star Limited - Lead Series</v>
      </c>
      <c r="C159" s="299">
        <f t="shared" si="35"/>
        <v>1.0945639000000001E-3</v>
      </c>
      <c r="D159" s="297">
        <v>201266.0410092661</v>
      </c>
      <c r="E159" s="323"/>
      <c r="F159" s="323"/>
      <c r="G159" s="323"/>
      <c r="H159" s="297"/>
      <c r="I159" s="300"/>
      <c r="J159" s="301">
        <f t="shared" si="43"/>
        <v>201266.04</v>
      </c>
      <c r="K159" s="301">
        <f t="shared" si="36"/>
        <v>-3224.1</v>
      </c>
      <c r="L159" s="322">
        <f t="shared" si="48"/>
        <v>0</v>
      </c>
      <c r="M159" s="301">
        <f t="shared" si="44"/>
        <v>198041.94</v>
      </c>
      <c r="N159" s="301">
        <f t="shared" si="38"/>
        <v>-18.45</v>
      </c>
      <c r="O159" s="301">
        <f t="shared" si="45"/>
        <v>198023.49</v>
      </c>
      <c r="P159" s="301">
        <f t="shared" si="40"/>
        <v>-335.44962786885247</v>
      </c>
      <c r="Q159" s="301">
        <f t="shared" si="46"/>
        <v>197688.04037213113</v>
      </c>
      <c r="R159" s="301">
        <f t="shared" si="41"/>
        <v>0</v>
      </c>
      <c r="S159" s="303">
        <f t="shared" si="42"/>
        <v>197688.04037213113</v>
      </c>
      <c r="V159" s="325"/>
    </row>
    <row r="160" spans="1:22" x14ac:dyDescent="0.25">
      <c r="A160" s="297" t="s">
        <v>235</v>
      </c>
      <c r="B160" s="298" t="str">
        <f t="shared" si="34"/>
        <v>Polar Star Limited - Lead Series</v>
      </c>
      <c r="C160" s="299">
        <f t="shared" si="35"/>
        <v>8.4743749999999999E-4</v>
      </c>
      <c r="D160" s="297">
        <v>155824.97065021307</v>
      </c>
      <c r="E160" s="323"/>
      <c r="F160" s="323">
        <v>0</v>
      </c>
      <c r="G160" s="323"/>
      <c r="H160" s="297"/>
      <c r="I160" s="300"/>
      <c r="J160" s="301">
        <f t="shared" si="43"/>
        <v>155824.97</v>
      </c>
      <c r="K160" s="301">
        <f t="shared" si="36"/>
        <v>-2496.17</v>
      </c>
      <c r="L160" s="322">
        <f t="shared" si="48"/>
        <v>0</v>
      </c>
      <c r="M160" s="301">
        <f t="shared" si="44"/>
        <v>153328.79999999999</v>
      </c>
      <c r="N160" s="301">
        <f t="shared" si="38"/>
        <v>-14.28</v>
      </c>
      <c r="O160" s="301">
        <f t="shared" si="45"/>
        <v>153314.51999999999</v>
      </c>
      <c r="P160" s="301">
        <f t="shared" si="40"/>
        <v>-259.71312131147539</v>
      </c>
      <c r="Q160" s="301">
        <f t="shared" si="46"/>
        <v>153054.80687868851</v>
      </c>
      <c r="R160" s="301">
        <f t="shared" si="41"/>
        <v>0</v>
      </c>
      <c r="S160" s="303">
        <f t="shared" si="42"/>
        <v>153054.80687868851</v>
      </c>
      <c r="V160" s="325"/>
    </row>
    <row r="161" spans="1:16384" s="324" customFormat="1" x14ac:dyDescent="0.25">
      <c r="A161" s="297" t="s">
        <v>236</v>
      </c>
      <c r="B161" s="298" t="str">
        <f t="shared" si="34"/>
        <v>Polar Star Limited - Lead Series</v>
      </c>
      <c r="C161" s="299">
        <f t="shared" si="35"/>
        <v>0</v>
      </c>
      <c r="D161" s="297">
        <v>0</v>
      </c>
      <c r="E161" s="323"/>
      <c r="F161" s="323"/>
      <c r="G161" s="323"/>
      <c r="H161" s="297"/>
      <c r="I161" s="300"/>
      <c r="J161" s="301">
        <f t="shared" si="43"/>
        <v>0</v>
      </c>
      <c r="K161" s="301">
        <f t="shared" si="36"/>
        <v>0</v>
      </c>
      <c r="L161" s="322">
        <f t="shared" si="48"/>
        <v>0</v>
      </c>
      <c r="M161" s="301">
        <f t="shared" si="44"/>
        <v>0</v>
      </c>
      <c r="N161" s="301">
        <f t="shared" si="38"/>
        <v>0</v>
      </c>
      <c r="O161" s="301">
        <f t="shared" si="45"/>
        <v>0</v>
      </c>
      <c r="P161" s="301">
        <f t="shared" si="40"/>
        <v>0</v>
      </c>
      <c r="Q161" s="301">
        <f t="shared" si="46"/>
        <v>0</v>
      </c>
      <c r="R161" s="301">
        <f t="shared" si="41"/>
        <v>0</v>
      </c>
      <c r="S161" s="303">
        <f t="shared" si="42"/>
        <v>0</v>
      </c>
      <c r="T161" s="303"/>
      <c r="V161" s="325"/>
    </row>
    <row r="162" spans="1:16384" s="318" customFormat="1" x14ac:dyDescent="0.25">
      <c r="A162" s="297" t="s">
        <v>237</v>
      </c>
      <c r="B162" s="298" t="str">
        <f t="shared" si="34"/>
        <v>Polar Star Limited - Lead Series</v>
      </c>
      <c r="C162" s="299">
        <f t="shared" si="35"/>
        <v>0</v>
      </c>
      <c r="D162" s="297">
        <v>0</v>
      </c>
      <c r="E162" s="323"/>
      <c r="F162" s="323"/>
      <c r="G162" s="323"/>
      <c r="H162" s="297"/>
      <c r="I162" s="300"/>
      <c r="J162" s="301">
        <f t="shared" si="43"/>
        <v>0</v>
      </c>
      <c r="K162" s="301">
        <f t="shared" si="36"/>
        <v>0</v>
      </c>
      <c r="L162" s="322">
        <f t="shared" si="48"/>
        <v>0</v>
      </c>
      <c r="M162" s="301">
        <f t="shared" si="44"/>
        <v>0</v>
      </c>
      <c r="N162" s="301">
        <f t="shared" si="38"/>
        <v>0</v>
      </c>
      <c r="O162" s="301">
        <f t="shared" si="45"/>
        <v>0</v>
      </c>
      <c r="P162" s="301">
        <f t="shared" si="40"/>
        <v>0</v>
      </c>
      <c r="Q162" s="301">
        <f t="shared" si="46"/>
        <v>0</v>
      </c>
      <c r="R162" s="301">
        <f t="shared" si="41"/>
        <v>0</v>
      </c>
      <c r="S162" s="303">
        <f t="shared" si="42"/>
        <v>0</v>
      </c>
      <c r="T162" s="303"/>
      <c r="U162" s="304"/>
      <c r="V162" s="328"/>
    </row>
    <row r="163" spans="1:16384" s="304" customFormat="1" x14ac:dyDescent="0.25">
      <c r="A163" s="297" t="s">
        <v>238</v>
      </c>
      <c r="B163" s="298" t="str">
        <f t="shared" si="34"/>
        <v>Polar Star Limited - Lead Series</v>
      </c>
      <c r="C163" s="299">
        <f t="shared" si="35"/>
        <v>7.6948946999999997E-3</v>
      </c>
      <c r="D163" s="297">
        <v>1414920.5387981199</v>
      </c>
      <c r="E163" s="323"/>
      <c r="F163" s="323"/>
      <c r="G163" s="323"/>
      <c r="H163" s="297"/>
      <c r="I163" s="300"/>
      <c r="J163" s="301">
        <f t="shared" si="43"/>
        <v>1414920.54</v>
      </c>
      <c r="K163" s="301">
        <f t="shared" si="36"/>
        <v>-22665.72</v>
      </c>
      <c r="L163" s="322">
        <f t="shared" si="48"/>
        <v>0</v>
      </c>
      <c r="M163" s="301">
        <f t="shared" si="44"/>
        <v>1392254.82</v>
      </c>
      <c r="N163" s="301">
        <f t="shared" si="38"/>
        <v>-129.69</v>
      </c>
      <c r="O163" s="301">
        <f t="shared" si="45"/>
        <v>1392125.1300000001</v>
      </c>
      <c r="P163" s="301">
        <f t="shared" si="40"/>
        <v>-2358.244755737705</v>
      </c>
      <c r="Q163" s="301">
        <f t="shared" si="46"/>
        <v>1389766.8852442624</v>
      </c>
      <c r="R163" s="301">
        <f t="shared" si="41"/>
        <v>0</v>
      </c>
      <c r="S163" s="303">
        <f t="shared" si="42"/>
        <v>1389766.8852442624</v>
      </c>
      <c r="T163" s="303"/>
      <c r="V163" s="328"/>
    </row>
    <row r="164" spans="1:16384" s="304" customFormat="1" x14ac:dyDescent="0.25">
      <c r="A164" s="297" t="s">
        <v>148</v>
      </c>
      <c r="B164" s="298" t="str">
        <f t="shared" si="34"/>
        <v>Polar Star Limited - Lead Series</v>
      </c>
      <c r="C164" s="299">
        <f t="shared" si="35"/>
        <v>6.7700859999999998E-4</v>
      </c>
      <c r="D164" s="297">
        <v>124486.87626859883</v>
      </c>
      <c r="E164" s="323"/>
      <c r="F164" s="297"/>
      <c r="G164" s="323"/>
      <c r="H164" s="297"/>
      <c r="I164" s="300"/>
      <c r="J164" s="301">
        <f t="shared" si="43"/>
        <v>124486.88</v>
      </c>
      <c r="K164" s="301">
        <f t="shared" si="36"/>
        <v>-1994.17</v>
      </c>
      <c r="L164" s="322">
        <f t="shared" si="48"/>
        <v>0</v>
      </c>
      <c r="M164" s="301">
        <f t="shared" si="44"/>
        <v>122492.71</v>
      </c>
      <c r="N164" s="301">
        <f t="shared" si="38"/>
        <v>-11.41</v>
      </c>
      <c r="O164" s="301">
        <f t="shared" si="45"/>
        <v>122481.3</v>
      </c>
      <c r="P164" s="301">
        <f t="shared" si="40"/>
        <v>-207.48198360655738</v>
      </c>
      <c r="Q164" s="301">
        <f t="shared" si="46"/>
        <v>122273.81801639344</v>
      </c>
      <c r="R164" s="301">
        <f t="shared" si="41"/>
        <v>0</v>
      </c>
      <c r="S164" s="303">
        <f t="shared" si="42"/>
        <v>122273.81801639344</v>
      </c>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c r="AML164"/>
      <c r="AMM164"/>
      <c r="AMN164"/>
      <c r="AMO164"/>
      <c r="AMP164"/>
      <c r="AMQ164"/>
      <c r="AMR164"/>
      <c r="AMS164"/>
      <c r="AMT164"/>
      <c r="AMU164"/>
      <c r="AMV164"/>
      <c r="AMW164"/>
      <c r="AMX164"/>
      <c r="AMY164"/>
      <c r="AMZ164"/>
      <c r="ANA164"/>
      <c r="ANB164"/>
      <c r="ANC164"/>
      <c r="AND164"/>
      <c r="ANE164"/>
      <c r="ANF164"/>
      <c r="ANG164"/>
      <c r="ANH164"/>
      <c r="ANI164"/>
      <c r="ANJ164"/>
      <c r="ANK164"/>
      <c r="ANL164"/>
      <c r="ANM164"/>
      <c r="ANN164"/>
      <c r="ANO164"/>
      <c r="ANP164"/>
      <c r="ANQ164"/>
      <c r="ANR164"/>
      <c r="ANS164"/>
      <c r="ANT164"/>
      <c r="ANU164"/>
      <c r="ANV164"/>
      <c r="ANW164"/>
      <c r="ANX164"/>
      <c r="ANY164"/>
      <c r="ANZ164"/>
      <c r="AOA164"/>
      <c r="AOB164"/>
      <c r="AOC164"/>
      <c r="AOD164"/>
      <c r="AOE164"/>
      <c r="AOF164"/>
      <c r="AOG164"/>
      <c r="AOH164"/>
      <c r="AOI164"/>
      <c r="AOJ164"/>
      <c r="AOK164"/>
      <c r="AOL164"/>
      <c r="AOM164"/>
      <c r="AON164"/>
      <c r="AOO164"/>
      <c r="AOP164"/>
      <c r="AOQ164"/>
      <c r="AOR164"/>
      <c r="AOS164"/>
      <c r="AOT164"/>
      <c r="AOU164"/>
      <c r="AOV164"/>
      <c r="AOW164"/>
      <c r="AOX164"/>
      <c r="AOY164"/>
      <c r="AOZ164"/>
      <c r="APA164"/>
      <c r="APB164"/>
      <c r="APC164"/>
      <c r="APD164"/>
      <c r="APE164"/>
      <c r="APF164"/>
      <c r="APG164"/>
      <c r="APH164"/>
      <c r="API164"/>
      <c r="APJ164"/>
      <c r="APK164"/>
      <c r="APL164"/>
      <c r="APM164"/>
      <c r="APN164"/>
      <c r="APO164"/>
      <c r="APP164"/>
      <c r="APQ164"/>
      <c r="APR164"/>
      <c r="APS164"/>
      <c r="APT164"/>
      <c r="APU164"/>
      <c r="APV164"/>
      <c r="APW164"/>
      <c r="APX164"/>
      <c r="APY164"/>
      <c r="APZ164"/>
      <c r="AQA164"/>
      <c r="AQB164"/>
      <c r="AQC164"/>
      <c r="AQD164"/>
      <c r="AQE164"/>
      <c r="AQF164"/>
      <c r="AQG164"/>
      <c r="AQH164"/>
      <c r="AQI164"/>
      <c r="AQJ164"/>
      <c r="AQK164"/>
      <c r="AQL164"/>
      <c r="AQM164"/>
      <c r="AQN164"/>
      <c r="AQO164"/>
      <c r="AQP164"/>
      <c r="AQQ164"/>
      <c r="AQR164"/>
      <c r="AQS164"/>
      <c r="AQT164"/>
      <c r="AQU164"/>
      <c r="AQV164"/>
      <c r="AQW164"/>
      <c r="AQX164"/>
      <c r="AQY164"/>
      <c r="AQZ164"/>
      <c r="ARA164"/>
      <c r="ARB164"/>
      <c r="ARC164"/>
      <c r="ARD164"/>
      <c r="ARE164"/>
      <c r="ARF164"/>
      <c r="ARG164"/>
      <c r="ARH164"/>
      <c r="ARI164"/>
      <c r="ARJ164"/>
      <c r="ARK164"/>
      <c r="ARL164"/>
      <c r="ARM164"/>
      <c r="ARN164"/>
      <c r="ARO164"/>
      <c r="ARP164"/>
      <c r="ARQ164"/>
      <c r="ARR164"/>
      <c r="ARS164"/>
      <c r="ART164"/>
      <c r="ARU164"/>
      <c r="ARV164"/>
      <c r="ARW164"/>
      <c r="ARX164"/>
      <c r="ARY164"/>
      <c r="ARZ164"/>
      <c r="ASA164"/>
      <c r="ASB164"/>
      <c r="ASC164"/>
      <c r="ASD164"/>
      <c r="ASE164"/>
      <c r="ASF164"/>
      <c r="ASG164"/>
      <c r="ASH164"/>
      <c r="ASI164"/>
      <c r="ASJ164"/>
      <c r="ASK164"/>
      <c r="ASL164"/>
      <c r="ASM164"/>
      <c r="ASN164"/>
      <c r="ASO164"/>
      <c r="ASP164"/>
      <c r="ASQ164"/>
      <c r="ASR164"/>
      <c r="ASS164"/>
      <c r="AST164"/>
      <c r="ASU164"/>
      <c r="ASV164"/>
      <c r="ASW164"/>
      <c r="ASX164"/>
      <c r="ASY164"/>
      <c r="ASZ164"/>
      <c r="ATA164"/>
      <c r="ATB164"/>
      <c r="ATC164"/>
      <c r="ATD164"/>
      <c r="ATE164"/>
      <c r="ATF164"/>
      <c r="ATG164"/>
      <c r="ATH164"/>
      <c r="ATI164"/>
      <c r="ATJ164"/>
      <c r="ATK164"/>
      <c r="ATL164"/>
      <c r="ATM164"/>
      <c r="ATN164"/>
      <c r="ATO164"/>
      <c r="ATP164"/>
      <c r="ATQ164"/>
      <c r="ATR164"/>
      <c r="ATS164"/>
      <c r="ATT164"/>
      <c r="ATU164"/>
      <c r="ATV164"/>
      <c r="ATW164"/>
      <c r="ATX164"/>
      <c r="ATY164"/>
      <c r="ATZ164"/>
      <c r="AUA164"/>
      <c r="AUB164"/>
      <c r="AUC164"/>
      <c r="AUD164"/>
      <c r="AUE164"/>
      <c r="AUF164"/>
      <c r="AUG164"/>
      <c r="AUH164"/>
      <c r="AUI164"/>
      <c r="AUJ164"/>
      <c r="AUK164"/>
      <c r="AUL164"/>
      <c r="AUM164"/>
      <c r="AUN164"/>
      <c r="AUO164"/>
      <c r="AUP164"/>
      <c r="AUQ164"/>
      <c r="AUR164"/>
      <c r="AUS164"/>
      <c r="AUT164"/>
      <c r="AUU164"/>
      <c r="AUV164"/>
      <c r="AUW164"/>
      <c r="AUX164"/>
      <c r="AUY164"/>
      <c r="AUZ164"/>
      <c r="AVA164"/>
      <c r="AVB164"/>
      <c r="AVC164"/>
      <c r="AVD164"/>
      <c r="AVE164"/>
      <c r="AVF164"/>
      <c r="AVG164"/>
      <c r="AVH164"/>
      <c r="AVI164"/>
      <c r="AVJ164"/>
      <c r="AVK164"/>
      <c r="AVL164"/>
      <c r="AVM164"/>
      <c r="AVN164"/>
      <c r="AVO164"/>
      <c r="AVP164"/>
      <c r="AVQ164"/>
      <c r="AVR164"/>
      <c r="AVS164"/>
      <c r="AVT164"/>
      <c r="AVU164"/>
      <c r="AVV164"/>
      <c r="AVW164"/>
      <c r="AVX164"/>
      <c r="AVY164"/>
      <c r="AVZ164"/>
      <c r="AWA164"/>
      <c r="AWB164"/>
      <c r="AWC164"/>
      <c r="AWD164"/>
      <c r="AWE164"/>
      <c r="AWF164"/>
      <c r="AWG164"/>
      <c r="AWH164"/>
      <c r="AWI164"/>
      <c r="AWJ164"/>
      <c r="AWK164"/>
      <c r="AWL164"/>
      <c r="AWM164"/>
      <c r="AWN164"/>
      <c r="AWO164"/>
      <c r="AWP164"/>
      <c r="AWQ164"/>
      <c r="AWR164"/>
      <c r="AWS164"/>
      <c r="AWT164"/>
      <c r="AWU164"/>
      <c r="AWV164"/>
      <c r="AWW164"/>
      <c r="AWX164"/>
      <c r="AWY164"/>
      <c r="AWZ164"/>
      <c r="AXA164"/>
      <c r="AXB164"/>
      <c r="AXC164"/>
      <c r="AXD164"/>
      <c r="AXE164"/>
      <c r="AXF164"/>
      <c r="AXG164"/>
      <c r="AXH164"/>
      <c r="AXI164"/>
      <c r="AXJ164"/>
      <c r="AXK164"/>
      <c r="AXL164"/>
      <c r="AXM164"/>
      <c r="AXN164"/>
      <c r="AXO164"/>
      <c r="AXP164"/>
      <c r="AXQ164"/>
      <c r="AXR164"/>
      <c r="AXS164"/>
      <c r="AXT164"/>
      <c r="AXU164"/>
      <c r="AXV164"/>
      <c r="AXW164"/>
      <c r="AXX164"/>
      <c r="AXY164"/>
      <c r="AXZ164"/>
      <c r="AYA164"/>
      <c r="AYB164"/>
      <c r="AYC164"/>
      <c r="AYD164"/>
      <c r="AYE164"/>
      <c r="AYF164"/>
      <c r="AYG164"/>
      <c r="AYH164"/>
      <c r="AYI164"/>
      <c r="AYJ164"/>
      <c r="AYK164"/>
      <c r="AYL164"/>
      <c r="AYM164"/>
      <c r="AYN164"/>
      <c r="AYO164"/>
      <c r="AYP164"/>
      <c r="AYQ164"/>
      <c r="AYR164"/>
      <c r="AYS164"/>
      <c r="AYT164"/>
      <c r="AYU164"/>
      <c r="AYV164"/>
      <c r="AYW164"/>
      <c r="AYX164"/>
      <c r="AYY164"/>
      <c r="AYZ164"/>
      <c r="AZA164"/>
      <c r="AZB164"/>
      <c r="AZC164"/>
      <c r="AZD164"/>
      <c r="AZE164"/>
      <c r="AZF164"/>
      <c r="AZG164"/>
      <c r="AZH164"/>
      <c r="AZI164"/>
      <c r="AZJ164"/>
      <c r="AZK164"/>
      <c r="AZL164"/>
      <c r="AZM164"/>
      <c r="AZN164"/>
      <c r="AZO164"/>
      <c r="AZP164"/>
      <c r="AZQ164"/>
      <c r="AZR164"/>
      <c r="AZS164"/>
      <c r="AZT164"/>
      <c r="AZU164"/>
      <c r="AZV164"/>
      <c r="AZW164"/>
      <c r="AZX164"/>
      <c r="AZY164"/>
      <c r="AZZ164"/>
      <c r="BAA164"/>
      <c r="BAB164"/>
      <c r="BAC164"/>
      <c r="BAD164"/>
      <c r="BAE164"/>
      <c r="BAF164"/>
      <c r="BAG164"/>
      <c r="BAH164"/>
      <c r="BAI164"/>
      <c r="BAJ164"/>
      <c r="BAK164"/>
      <c r="BAL164"/>
      <c r="BAM164"/>
      <c r="BAN164"/>
      <c r="BAO164"/>
      <c r="BAP164"/>
      <c r="BAQ164"/>
      <c r="BAR164"/>
      <c r="BAS164"/>
      <c r="BAT164"/>
      <c r="BAU164"/>
      <c r="BAV164"/>
      <c r="BAW164"/>
      <c r="BAX164"/>
      <c r="BAY164"/>
      <c r="BAZ164"/>
      <c r="BBA164"/>
      <c r="BBB164"/>
      <c r="BBC164"/>
      <c r="BBD164"/>
      <c r="BBE164"/>
      <c r="BBF164"/>
      <c r="BBG164"/>
      <c r="BBH164"/>
      <c r="BBI164"/>
      <c r="BBJ164"/>
      <c r="BBK164"/>
      <c r="BBL164"/>
      <c r="BBM164"/>
      <c r="BBN164"/>
      <c r="BBO164"/>
      <c r="BBP164"/>
      <c r="BBQ164"/>
      <c r="BBR164"/>
      <c r="BBS164"/>
      <c r="BBT164"/>
      <c r="BBU164"/>
      <c r="BBV164"/>
      <c r="BBW164"/>
      <c r="BBX164"/>
      <c r="BBY164"/>
      <c r="BBZ164"/>
      <c r="BCA164"/>
      <c r="BCB164"/>
      <c r="BCC164"/>
      <c r="BCD164"/>
      <c r="BCE164"/>
      <c r="BCF164"/>
      <c r="BCG164"/>
      <c r="BCH164"/>
      <c r="BCI164"/>
      <c r="BCJ164"/>
      <c r="BCK164"/>
      <c r="BCL164"/>
      <c r="BCM164"/>
      <c r="BCN164"/>
      <c r="BCO164"/>
      <c r="BCP164"/>
      <c r="BCQ164"/>
      <c r="BCR164"/>
      <c r="BCS164"/>
      <c r="BCT164"/>
      <c r="BCU164"/>
      <c r="BCV164"/>
      <c r="BCW164"/>
      <c r="BCX164"/>
      <c r="BCY164"/>
      <c r="BCZ164"/>
      <c r="BDA164"/>
      <c r="BDB164"/>
      <c r="BDC164"/>
      <c r="BDD164"/>
      <c r="BDE164"/>
      <c r="BDF164"/>
      <c r="BDG164"/>
      <c r="BDH164"/>
      <c r="BDI164"/>
      <c r="BDJ164"/>
      <c r="BDK164"/>
      <c r="BDL164"/>
      <c r="BDM164"/>
      <c r="BDN164"/>
      <c r="BDO164"/>
      <c r="BDP164"/>
      <c r="BDQ164"/>
      <c r="BDR164"/>
      <c r="BDS164"/>
      <c r="BDT164"/>
      <c r="BDU164"/>
      <c r="BDV164"/>
      <c r="BDW164"/>
      <c r="BDX164"/>
      <c r="BDY164"/>
      <c r="BDZ164"/>
      <c r="BEA164"/>
      <c r="BEB164"/>
      <c r="BEC164"/>
      <c r="BED164"/>
      <c r="BEE164"/>
      <c r="BEF164"/>
      <c r="BEG164"/>
      <c r="BEH164"/>
      <c r="BEI164"/>
      <c r="BEJ164"/>
      <c r="BEK164"/>
      <c r="BEL164"/>
      <c r="BEM164"/>
      <c r="BEN164"/>
      <c r="BEO164"/>
      <c r="BEP164"/>
      <c r="BEQ164"/>
      <c r="BER164"/>
      <c r="BES164"/>
      <c r="BET164"/>
      <c r="BEU164"/>
      <c r="BEV164"/>
      <c r="BEW164"/>
      <c r="BEX164"/>
      <c r="BEY164"/>
      <c r="BEZ164"/>
      <c r="BFA164"/>
      <c r="BFB164"/>
      <c r="BFC164"/>
      <c r="BFD164"/>
      <c r="BFE164"/>
      <c r="BFF164"/>
      <c r="BFG164"/>
      <c r="BFH164"/>
      <c r="BFI164"/>
      <c r="BFJ164"/>
      <c r="BFK164"/>
      <c r="BFL164"/>
      <c r="BFM164"/>
      <c r="BFN164"/>
      <c r="BFO164"/>
      <c r="BFP164"/>
      <c r="BFQ164"/>
      <c r="BFR164"/>
      <c r="BFS164"/>
      <c r="BFT164"/>
      <c r="BFU164"/>
      <c r="BFV164"/>
      <c r="BFW164"/>
      <c r="BFX164"/>
      <c r="BFY164"/>
      <c r="BFZ164"/>
      <c r="BGA164"/>
      <c r="BGB164"/>
      <c r="BGC164"/>
      <c r="BGD164"/>
      <c r="BGE164"/>
      <c r="BGF164"/>
      <c r="BGG164"/>
      <c r="BGH164"/>
      <c r="BGI164"/>
      <c r="BGJ164"/>
      <c r="BGK164"/>
      <c r="BGL164"/>
      <c r="BGM164"/>
      <c r="BGN164"/>
      <c r="BGO164"/>
      <c r="BGP164"/>
      <c r="BGQ164"/>
      <c r="BGR164"/>
      <c r="BGS164"/>
      <c r="BGT164"/>
      <c r="BGU164"/>
      <c r="BGV164"/>
      <c r="BGW164"/>
      <c r="BGX164"/>
      <c r="BGY164"/>
      <c r="BGZ164"/>
      <c r="BHA164"/>
      <c r="BHB164"/>
      <c r="BHC164"/>
      <c r="BHD164"/>
      <c r="BHE164"/>
      <c r="BHF164"/>
      <c r="BHG164"/>
      <c r="BHH164"/>
      <c r="BHI164"/>
      <c r="BHJ164"/>
      <c r="BHK164"/>
      <c r="BHL164"/>
      <c r="BHM164"/>
      <c r="BHN164"/>
      <c r="BHO164"/>
      <c r="BHP164"/>
      <c r="BHQ164"/>
      <c r="BHR164"/>
      <c r="BHS164"/>
      <c r="BHT164"/>
      <c r="BHU164"/>
      <c r="BHV164"/>
      <c r="BHW164"/>
      <c r="BHX164"/>
      <c r="BHY164"/>
      <c r="BHZ164"/>
      <c r="BIA164"/>
      <c r="BIB164"/>
      <c r="BIC164"/>
      <c r="BID164"/>
      <c r="BIE164"/>
      <c r="BIF164"/>
      <c r="BIG164"/>
      <c r="BIH164"/>
      <c r="BII164"/>
      <c r="BIJ164"/>
      <c r="BIK164"/>
      <c r="BIL164"/>
      <c r="BIM164"/>
      <c r="BIN164"/>
      <c r="BIO164"/>
      <c r="BIP164"/>
      <c r="BIQ164"/>
      <c r="BIR164"/>
      <c r="BIS164"/>
      <c r="BIT164"/>
      <c r="BIU164"/>
      <c r="BIV164"/>
      <c r="BIW164"/>
      <c r="BIX164"/>
      <c r="BIY164"/>
      <c r="BIZ164"/>
      <c r="BJA164"/>
      <c r="BJB164"/>
      <c r="BJC164"/>
      <c r="BJD164"/>
      <c r="BJE164"/>
      <c r="BJF164"/>
      <c r="BJG164"/>
      <c r="BJH164"/>
      <c r="BJI164"/>
      <c r="BJJ164"/>
      <c r="BJK164"/>
      <c r="BJL164"/>
      <c r="BJM164"/>
      <c r="BJN164"/>
      <c r="BJO164"/>
      <c r="BJP164"/>
      <c r="BJQ164"/>
      <c r="BJR164"/>
      <c r="BJS164"/>
      <c r="BJT164"/>
      <c r="BJU164"/>
      <c r="BJV164"/>
      <c r="BJW164"/>
      <c r="BJX164"/>
      <c r="BJY164"/>
      <c r="BJZ164"/>
      <c r="BKA164"/>
      <c r="BKB164"/>
      <c r="BKC164"/>
      <c r="BKD164"/>
      <c r="BKE164"/>
      <c r="BKF164"/>
      <c r="BKG164"/>
      <c r="BKH164"/>
      <c r="BKI164"/>
      <c r="BKJ164"/>
      <c r="BKK164"/>
      <c r="BKL164"/>
      <c r="BKM164"/>
      <c r="BKN164"/>
      <c r="BKO164"/>
      <c r="BKP164"/>
      <c r="BKQ164"/>
      <c r="BKR164"/>
      <c r="BKS164"/>
      <c r="BKT164"/>
      <c r="BKU164"/>
      <c r="BKV164"/>
      <c r="BKW164"/>
      <c r="BKX164"/>
      <c r="BKY164"/>
      <c r="BKZ164"/>
      <c r="BLA164"/>
      <c r="BLB164"/>
      <c r="BLC164"/>
      <c r="BLD164"/>
      <c r="BLE164"/>
      <c r="BLF164"/>
      <c r="BLG164"/>
      <c r="BLH164"/>
      <c r="BLI164"/>
      <c r="BLJ164"/>
      <c r="BLK164"/>
      <c r="BLL164"/>
      <c r="BLM164"/>
      <c r="BLN164"/>
      <c r="BLO164"/>
      <c r="BLP164"/>
      <c r="BLQ164"/>
      <c r="BLR164"/>
      <c r="BLS164"/>
      <c r="BLT164"/>
      <c r="BLU164"/>
      <c r="BLV164"/>
      <c r="BLW164"/>
      <c r="BLX164"/>
      <c r="BLY164"/>
      <c r="BLZ164"/>
      <c r="BMA164"/>
      <c r="BMB164"/>
      <c r="BMC164"/>
      <c r="BMD164"/>
      <c r="BME164"/>
      <c r="BMF164"/>
      <c r="BMG164"/>
      <c r="BMH164"/>
      <c r="BMI164"/>
      <c r="BMJ164"/>
      <c r="BMK164"/>
      <c r="BML164"/>
      <c r="BMM164"/>
      <c r="BMN164"/>
      <c r="BMO164"/>
      <c r="BMP164"/>
      <c r="BMQ164"/>
      <c r="BMR164"/>
      <c r="BMS164"/>
      <c r="BMT164"/>
      <c r="BMU164"/>
      <c r="BMV164"/>
      <c r="BMW164"/>
      <c r="BMX164"/>
      <c r="BMY164"/>
      <c r="BMZ164"/>
      <c r="BNA164"/>
      <c r="BNB164"/>
      <c r="BNC164"/>
      <c r="BND164"/>
      <c r="BNE164"/>
      <c r="BNF164"/>
      <c r="BNG164"/>
      <c r="BNH164"/>
      <c r="BNI164"/>
      <c r="BNJ164"/>
      <c r="BNK164"/>
      <c r="BNL164"/>
      <c r="BNM164"/>
      <c r="BNN164"/>
      <c r="BNO164"/>
      <c r="BNP164"/>
      <c r="BNQ164"/>
      <c r="BNR164"/>
      <c r="BNS164"/>
      <c r="BNT164"/>
      <c r="BNU164"/>
      <c r="BNV164"/>
      <c r="BNW164"/>
      <c r="BNX164"/>
      <c r="BNY164"/>
      <c r="BNZ164"/>
      <c r="BOA164"/>
      <c r="BOB164"/>
      <c r="BOC164"/>
      <c r="BOD164"/>
      <c r="BOE164"/>
      <c r="BOF164"/>
      <c r="BOG164"/>
      <c r="BOH164"/>
      <c r="BOI164"/>
      <c r="BOJ164"/>
      <c r="BOK164"/>
      <c r="BOL164"/>
      <c r="BOM164"/>
      <c r="BON164"/>
      <c r="BOO164"/>
      <c r="BOP164"/>
      <c r="BOQ164"/>
      <c r="BOR164"/>
      <c r="BOS164"/>
      <c r="BOT164"/>
      <c r="BOU164"/>
      <c r="BOV164"/>
      <c r="BOW164"/>
      <c r="BOX164"/>
      <c r="BOY164"/>
      <c r="BOZ164"/>
      <c r="BPA164"/>
      <c r="BPB164"/>
      <c r="BPC164"/>
      <c r="BPD164"/>
      <c r="BPE164"/>
      <c r="BPF164"/>
      <c r="BPG164"/>
      <c r="BPH164"/>
      <c r="BPI164"/>
      <c r="BPJ164"/>
      <c r="BPK164"/>
      <c r="BPL164"/>
      <c r="BPM164"/>
      <c r="BPN164"/>
      <c r="BPO164"/>
      <c r="BPP164"/>
      <c r="BPQ164"/>
      <c r="BPR164"/>
      <c r="BPS164"/>
      <c r="BPT164"/>
      <c r="BPU164"/>
      <c r="BPV164"/>
      <c r="BPW164"/>
      <c r="BPX164"/>
      <c r="BPY164"/>
      <c r="BPZ164"/>
      <c r="BQA164"/>
      <c r="BQB164"/>
      <c r="BQC164"/>
      <c r="BQD164"/>
      <c r="BQE164"/>
      <c r="BQF164"/>
      <c r="BQG164"/>
      <c r="BQH164"/>
      <c r="BQI164"/>
      <c r="BQJ164"/>
      <c r="BQK164"/>
      <c r="BQL164"/>
      <c r="BQM164"/>
      <c r="BQN164"/>
      <c r="BQO164"/>
      <c r="BQP164"/>
      <c r="BQQ164"/>
      <c r="BQR164"/>
      <c r="BQS164"/>
      <c r="BQT164"/>
      <c r="BQU164"/>
      <c r="BQV164"/>
      <c r="BQW164"/>
      <c r="BQX164"/>
      <c r="BQY164"/>
      <c r="BQZ164"/>
      <c r="BRA164"/>
      <c r="BRB164"/>
      <c r="BRC164"/>
      <c r="BRD164"/>
      <c r="BRE164"/>
      <c r="BRF164"/>
      <c r="BRG164"/>
      <c r="BRH164"/>
      <c r="BRI164"/>
      <c r="BRJ164"/>
      <c r="BRK164"/>
      <c r="BRL164"/>
      <c r="BRM164"/>
      <c r="BRN164"/>
      <c r="BRO164"/>
      <c r="BRP164"/>
      <c r="BRQ164"/>
      <c r="BRR164"/>
      <c r="BRS164"/>
      <c r="BRT164"/>
      <c r="BRU164"/>
      <c r="BRV164"/>
      <c r="BRW164"/>
      <c r="BRX164"/>
      <c r="BRY164"/>
      <c r="BRZ164"/>
      <c r="BSA164"/>
      <c r="BSB164"/>
      <c r="BSC164"/>
      <c r="BSD164"/>
      <c r="BSE164"/>
      <c r="BSF164"/>
      <c r="BSG164"/>
      <c r="BSH164"/>
      <c r="BSI164"/>
      <c r="BSJ164"/>
      <c r="BSK164"/>
      <c r="BSL164"/>
      <c r="BSM164"/>
      <c r="BSN164"/>
      <c r="BSO164"/>
      <c r="BSP164"/>
      <c r="BSQ164"/>
      <c r="BSR164"/>
      <c r="BSS164"/>
      <c r="BST164"/>
      <c r="BSU164"/>
      <c r="BSV164"/>
      <c r="BSW164"/>
      <c r="BSX164"/>
      <c r="BSY164"/>
      <c r="BSZ164"/>
      <c r="BTA164"/>
      <c r="BTB164"/>
      <c r="BTC164"/>
      <c r="BTD164"/>
      <c r="BTE164"/>
      <c r="BTF164"/>
      <c r="BTG164"/>
      <c r="BTH164"/>
      <c r="BTI164"/>
      <c r="BTJ164"/>
      <c r="BTK164"/>
      <c r="BTL164"/>
      <c r="BTM164"/>
      <c r="BTN164"/>
      <c r="BTO164"/>
      <c r="BTP164"/>
      <c r="BTQ164"/>
      <c r="BTR164"/>
      <c r="BTS164"/>
      <c r="BTT164"/>
      <c r="BTU164"/>
      <c r="BTV164"/>
      <c r="BTW164"/>
      <c r="BTX164"/>
      <c r="BTY164"/>
      <c r="BTZ164"/>
      <c r="BUA164"/>
      <c r="BUB164"/>
      <c r="BUC164"/>
      <c r="BUD164"/>
      <c r="BUE164"/>
      <c r="BUF164"/>
      <c r="BUG164"/>
      <c r="BUH164"/>
      <c r="BUI164"/>
      <c r="BUJ164"/>
      <c r="BUK164"/>
      <c r="BUL164"/>
      <c r="BUM164"/>
      <c r="BUN164"/>
      <c r="BUO164"/>
      <c r="BUP164"/>
      <c r="BUQ164"/>
      <c r="BUR164"/>
      <c r="BUS164"/>
      <c r="BUT164"/>
      <c r="BUU164"/>
      <c r="BUV164"/>
      <c r="BUW164"/>
      <c r="BUX164"/>
      <c r="BUY164"/>
      <c r="BUZ164"/>
      <c r="BVA164"/>
      <c r="BVB164"/>
      <c r="BVC164"/>
      <c r="BVD164"/>
      <c r="BVE164"/>
      <c r="BVF164"/>
      <c r="BVG164"/>
      <c r="BVH164"/>
      <c r="BVI164"/>
      <c r="BVJ164"/>
      <c r="BVK164"/>
      <c r="BVL164"/>
      <c r="BVM164"/>
      <c r="BVN164"/>
      <c r="BVO164"/>
      <c r="BVP164"/>
      <c r="BVQ164"/>
      <c r="BVR164"/>
      <c r="BVS164"/>
      <c r="BVT164"/>
      <c r="BVU164"/>
      <c r="BVV164"/>
      <c r="BVW164"/>
      <c r="BVX164"/>
      <c r="BVY164"/>
      <c r="BVZ164"/>
      <c r="BWA164"/>
      <c r="BWB164"/>
      <c r="BWC164"/>
      <c r="BWD164"/>
      <c r="BWE164"/>
      <c r="BWF164"/>
      <c r="BWG164"/>
      <c r="BWH164"/>
      <c r="BWI164"/>
      <c r="BWJ164"/>
      <c r="BWK164"/>
      <c r="BWL164"/>
      <c r="BWM164"/>
      <c r="BWN164"/>
      <c r="BWO164"/>
      <c r="BWP164"/>
      <c r="BWQ164"/>
      <c r="BWR164"/>
      <c r="BWS164"/>
      <c r="BWT164"/>
      <c r="BWU164"/>
      <c r="BWV164"/>
      <c r="BWW164"/>
      <c r="BWX164"/>
      <c r="BWY164"/>
      <c r="BWZ164"/>
      <c r="BXA164"/>
      <c r="BXB164"/>
      <c r="BXC164"/>
      <c r="BXD164"/>
      <c r="BXE164"/>
      <c r="BXF164"/>
      <c r="BXG164"/>
      <c r="BXH164"/>
      <c r="BXI164"/>
      <c r="BXJ164"/>
      <c r="BXK164"/>
      <c r="BXL164"/>
      <c r="BXM164"/>
      <c r="BXN164"/>
      <c r="BXO164"/>
      <c r="BXP164"/>
      <c r="BXQ164"/>
      <c r="BXR164"/>
      <c r="BXS164"/>
      <c r="BXT164"/>
      <c r="BXU164"/>
      <c r="BXV164"/>
      <c r="BXW164"/>
      <c r="BXX164"/>
      <c r="BXY164"/>
      <c r="BXZ164"/>
      <c r="BYA164"/>
      <c r="BYB164"/>
      <c r="BYC164"/>
      <c r="BYD164"/>
      <c r="BYE164"/>
      <c r="BYF164"/>
      <c r="BYG164"/>
      <c r="BYH164"/>
      <c r="BYI164"/>
      <c r="BYJ164"/>
      <c r="BYK164"/>
      <c r="BYL164"/>
      <c r="BYM164"/>
      <c r="BYN164"/>
      <c r="BYO164"/>
      <c r="BYP164"/>
      <c r="BYQ164"/>
      <c r="BYR164"/>
      <c r="BYS164"/>
      <c r="BYT164"/>
      <c r="BYU164"/>
      <c r="BYV164"/>
      <c r="BYW164"/>
      <c r="BYX164"/>
      <c r="BYY164"/>
      <c r="BYZ164"/>
      <c r="BZA164"/>
      <c r="BZB164"/>
      <c r="BZC164"/>
      <c r="BZD164"/>
      <c r="BZE164"/>
      <c r="BZF164"/>
      <c r="BZG164"/>
      <c r="BZH164"/>
      <c r="BZI164"/>
      <c r="BZJ164"/>
      <c r="BZK164"/>
      <c r="BZL164"/>
      <c r="BZM164"/>
      <c r="BZN164"/>
      <c r="BZO164"/>
      <c r="BZP164"/>
      <c r="BZQ164"/>
      <c r="BZR164"/>
      <c r="BZS164"/>
      <c r="BZT164"/>
      <c r="BZU164"/>
      <c r="BZV164"/>
      <c r="BZW164"/>
      <c r="BZX164"/>
      <c r="BZY164"/>
      <c r="BZZ164"/>
      <c r="CAA164"/>
      <c r="CAB164"/>
      <c r="CAC164"/>
      <c r="CAD164"/>
      <c r="CAE164"/>
      <c r="CAF164"/>
      <c r="CAG164"/>
      <c r="CAH164"/>
      <c r="CAI164"/>
      <c r="CAJ164"/>
      <c r="CAK164"/>
      <c r="CAL164"/>
      <c r="CAM164"/>
      <c r="CAN164"/>
      <c r="CAO164"/>
      <c r="CAP164"/>
      <c r="CAQ164"/>
      <c r="CAR164"/>
      <c r="CAS164"/>
      <c r="CAT164"/>
      <c r="CAU164"/>
      <c r="CAV164"/>
      <c r="CAW164"/>
      <c r="CAX164"/>
      <c r="CAY164"/>
      <c r="CAZ164"/>
      <c r="CBA164"/>
      <c r="CBB164"/>
      <c r="CBC164"/>
      <c r="CBD164"/>
      <c r="CBE164"/>
      <c r="CBF164"/>
      <c r="CBG164"/>
      <c r="CBH164"/>
      <c r="CBI164"/>
      <c r="CBJ164"/>
      <c r="CBK164"/>
      <c r="CBL164"/>
      <c r="CBM164"/>
      <c r="CBN164"/>
      <c r="CBO164"/>
      <c r="CBP164"/>
      <c r="CBQ164"/>
      <c r="CBR164"/>
      <c r="CBS164"/>
      <c r="CBT164"/>
      <c r="CBU164"/>
      <c r="CBV164"/>
      <c r="CBW164"/>
      <c r="CBX164"/>
      <c r="CBY164"/>
      <c r="CBZ164"/>
      <c r="CCA164"/>
      <c r="CCB164"/>
      <c r="CCC164"/>
      <c r="CCD164"/>
      <c r="CCE164"/>
      <c r="CCF164"/>
      <c r="CCG164"/>
      <c r="CCH164"/>
      <c r="CCI164"/>
      <c r="CCJ164"/>
      <c r="CCK164"/>
      <c r="CCL164"/>
      <c r="CCM164"/>
      <c r="CCN164"/>
      <c r="CCO164"/>
      <c r="CCP164"/>
      <c r="CCQ164"/>
      <c r="CCR164"/>
      <c r="CCS164"/>
      <c r="CCT164"/>
      <c r="CCU164"/>
      <c r="CCV164"/>
      <c r="CCW164"/>
      <c r="CCX164"/>
      <c r="CCY164"/>
      <c r="CCZ164"/>
      <c r="CDA164"/>
      <c r="CDB164"/>
      <c r="CDC164"/>
      <c r="CDD164"/>
      <c r="CDE164"/>
      <c r="CDF164"/>
      <c r="CDG164"/>
      <c r="CDH164"/>
      <c r="CDI164"/>
      <c r="CDJ164"/>
      <c r="CDK164"/>
      <c r="CDL164"/>
      <c r="CDM164"/>
      <c r="CDN164"/>
      <c r="CDO164"/>
      <c r="CDP164"/>
      <c r="CDQ164"/>
      <c r="CDR164"/>
      <c r="CDS164"/>
      <c r="CDT164"/>
      <c r="CDU164"/>
      <c r="CDV164"/>
      <c r="CDW164"/>
      <c r="CDX164"/>
      <c r="CDY164"/>
      <c r="CDZ164"/>
      <c r="CEA164"/>
      <c r="CEB164"/>
      <c r="CEC164"/>
      <c r="CED164"/>
      <c r="CEE164"/>
      <c r="CEF164"/>
      <c r="CEG164"/>
      <c r="CEH164"/>
      <c r="CEI164"/>
      <c r="CEJ164"/>
      <c r="CEK164"/>
      <c r="CEL164"/>
      <c r="CEM164"/>
      <c r="CEN164"/>
      <c r="CEO164"/>
      <c r="CEP164"/>
      <c r="CEQ164"/>
      <c r="CER164"/>
      <c r="CES164"/>
      <c r="CET164"/>
      <c r="CEU164"/>
      <c r="CEV164"/>
      <c r="CEW164"/>
      <c r="CEX164"/>
      <c r="CEY164"/>
      <c r="CEZ164"/>
      <c r="CFA164"/>
      <c r="CFB164"/>
      <c r="CFC164"/>
      <c r="CFD164"/>
      <c r="CFE164"/>
      <c r="CFF164"/>
      <c r="CFG164"/>
      <c r="CFH164"/>
      <c r="CFI164"/>
      <c r="CFJ164"/>
      <c r="CFK164"/>
      <c r="CFL164"/>
      <c r="CFM164"/>
      <c r="CFN164"/>
      <c r="CFO164"/>
      <c r="CFP164"/>
      <c r="CFQ164"/>
      <c r="CFR164"/>
      <c r="CFS164"/>
      <c r="CFT164"/>
      <c r="CFU164"/>
      <c r="CFV164"/>
      <c r="CFW164"/>
      <c r="CFX164"/>
      <c r="CFY164"/>
      <c r="CFZ164"/>
      <c r="CGA164"/>
      <c r="CGB164"/>
      <c r="CGC164"/>
      <c r="CGD164"/>
      <c r="CGE164"/>
      <c r="CGF164"/>
      <c r="CGG164"/>
      <c r="CGH164"/>
      <c r="CGI164"/>
      <c r="CGJ164"/>
      <c r="CGK164"/>
      <c r="CGL164"/>
      <c r="CGM164"/>
      <c r="CGN164"/>
      <c r="CGO164"/>
      <c r="CGP164"/>
      <c r="CGQ164"/>
      <c r="CGR164"/>
      <c r="CGS164"/>
      <c r="CGT164"/>
      <c r="CGU164"/>
      <c r="CGV164"/>
      <c r="CGW164"/>
      <c r="CGX164"/>
      <c r="CGY164"/>
      <c r="CGZ164"/>
      <c r="CHA164"/>
      <c r="CHB164"/>
      <c r="CHC164"/>
      <c r="CHD164"/>
      <c r="CHE164"/>
      <c r="CHF164"/>
      <c r="CHG164"/>
      <c r="CHH164"/>
      <c r="CHI164"/>
      <c r="CHJ164"/>
      <c r="CHK164"/>
      <c r="CHL164"/>
      <c r="CHM164"/>
      <c r="CHN164"/>
      <c r="CHO164"/>
      <c r="CHP164"/>
      <c r="CHQ164"/>
      <c r="CHR164"/>
      <c r="CHS164"/>
      <c r="CHT164"/>
      <c r="CHU164"/>
      <c r="CHV164"/>
      <c r="CHW164"/>
      <c r="CHX164"/>
      <c r="CHY164"/>
      <c r="CHZ164"/>
      <c r="CIA164"/>
      <c r="CIB164"/>
      <c r="CIC164"/>
      <c r="CID164"/>
      <c r="CIE164"/>
      <c r="CIF164"/>
      <c r="CIG164"/>
      <c r="CIH164"/>
      <c r="CII164"/>
      <c r="CIJ164"/>
      <c r="CIK164"/>
      <c r="CIL164"/>
      <c r="CIM164"/>
      <c r="CIN164"/>
      <c r="CIO164"/>
      <c r="CIP164"/>
      <c r="CIQ164"/>
      <c r="CIR164"/>
      <c r="CIS164"/>
      <c r="CIT164"/>
      <c r="CIU164"/>
      <c r="CIV164"/>
      <c r="CIW164"/>
      <c r="CIX164"/>
      <c r="CIY164"/>
      <c r="CIZ164"/>
      <c r="CJA164"/>
      <c r="CJB164"/>
      <c r="CJC164"/>
      <c r="CJD164"/>
      <c r="CJE164"/>
      <c r="CJF164"/>
      <c r="CJG164"/>
      <c r="CJH164"/>
      <c r="CJI164"/>
      <c r="CJJ164"/>
      <c r="CJK164"/>
      <c r="CJL164"/>
      <c r="CJM164"/>
      <c r="CJN164"/>
      <c r="CJO164"/>
      <c r="CJP164"/>
      <c r="CJQ164"/>
      <c r="CJR164"/>
      <c r="CJS164"/>
      <c r="CJT164"/>
      <c r="CJU164"/>
      <c r="CJV164"/>
      <c r="CJW164"/>
      <c r="CJX164"/>
      <c r="CJY164"/>
      <c r="CJZ164"/>
      <c r="CKA164"/>
      <c r="CKB164"/>
      <c r="CKC164"/>
      <c r="CKD164"/>
      <c r="CKE164"/>
      <c r="CKF164"/>
      <c r="CKG164"/>
      <c r="CKH164"/>
      <c r="CKI164"/>
      <c r="CKJ164"/>
      <c r="CKK164"/>
      <c r="CKL164"/>
      <c r="CKM164"/>
      <c r="CKN164"/>
      <c r="CKO164"/>
      <c r="CKP164"/>
      <c r="CKQ164"/>
      <c r="CKR164"/>
      <c r="CKS164"/>
      <c r="CKT164"/>
      <c r="CKU164"/>
      <c r="CKV164"/>
      <c r="CKW164"/>
      <c r="CKX164"/>
      <c r="CKY164"/>
      <c r="CKZ164"/>
      <c r="CLA164"/>
      <c r="CLB164"/>
      <c r="CLC164"/>
      <c r="CLD164"/>
      <c r="CLE164"/>
      <c r="CLF164"/>
      <c r="CLG164"/>
      <c r="CLH164"/>
      <c r="CLI164"/>
      <c r="CLJ164"/>
      <c r="CLK164"/>
      <c r="CLL164"/>
      <c r="CLM164"/>
      <c r="CLN164"/>
      <c r="CLO164"/>
      <c r="CLP164"/>
      <c r="CLQ164"/>
      <c r="CLR164"/>
      <c r="CLS164"/>
      <c r="CLT164"/>
      <c r="CLU164"/>
      <c r="CLV164"/>
      <c r="CLW164"/>
      <c r="CLX164"/>
      <c r="CLY164"/>
      <c r="CLZ164"/>
      <c r="CMA164"/>
      <c r="CMB164"/>
      <c r="CMC164"/>
      <c r="CMD164"/>
      <c r="CME164"/>
      <c r="CMF164"/>
      <c r="CMG164"/>
      <c r="CMH164"/>
      <c r="CMI164"/>
      <c r="CMJ164"/>
      <c r="CMK164"/>
      <c r="CML164"/>
      <c r="CMM164"/>
      <c r="CMN164"/>
      <c r="CMO164"/>
      <c r="CMP164"/>
      <c r="CMQ164"/>
      <c r="CMR164"/>
      <c r="CMS164"/>
      <c r="CMT164"/>
      <c r="CMU164"/>
      <c r="CMV164"/>
      <c r="CMW164"/>
      <c r="CMX164"/>
      <c r="CMY164"/>
      <c r="CMZ164"/>
      <c r="CNA164"/>
      <c r="CNB164"/>
      <c r="CNC164"/>
      <c r="CND164"/>
      <c r="CNE164"/>
      <c r="CNF164"/>
      <c r="CNG164"/>
      <c r="CNH164"/>
      <c r="CNI164"/>
      <c r="CNJ164"/>
      <c r="CNK164"/>
      <c r="CNL164"/>
      <c r="CNM164"/>
      <c r="CNN164"/>
      <c r="CNO164"/>
      <c r="CNP164"/>
      <c r="CNQ164"/>
      <c r="CNR164"/>
      <c r="CNS164"/>
      <c r="CNT164"/>
      <c r="CNU164"/>
      <c r="CNV164"/>
      <c r="CNW164"/>
      <c r="CNX164"/>
      <c r="CNY164"/>
      <c r="CNZ164"/>
      <c r="COA164"/>
      <c r="COB164"/>
      <c r="COC164"/>
      <c r="COD164"/>
      <c r="COE164"/>
      <c r="COF164"/>
      <c r="COG164"/>
      <c r="COH164"/>
      <c r="COI164"/>
      <c r="COJ164"/>
      <c r="COK164"/>
      <c r="COL164"/>
      <c r="COM164"/>
      <c r="CON164"/>
      <c r="COO164"/>
      <c r="COP164"/>
      <c r="COQ164"/>
      <c r="COR164"/>
      <c r="COS164"/>
      <c r="COT164"/>
      <c r="COU164"/>
      <c r="COV164"/>
      <c r="COW164"/>
      <c r="COX164"/>
      <c r="COY164"/>
      <c r="COZ164"/>
      <c r="CPA164"/>
      <c r="CPB164"/>
      <c r="CPC164"/>
      <c r="CPD164"/>
      <c r="CPE164"/>
      <c r="CPF164"/>
      <c r="CPG164"/>
      <c r="CPH164"/>
      <c r="CPI164"/>
      <c r="CPJ164"/>
      <c r="CPK164"/>
      <c r="CPL164"/>
      <c r="CPM164"/>
      <c r="CPN164"/>
      <c r="CPO164"/>
      <c r="CPP164"/>
      <c r="CPQ164"/>
      <c r="CPR164"/>
      <c r="CPS164"/>
      <c r="CPT164"/>
      <c r="CPU164"/>
      <c r="CPV164"/>
      <c r="CPW164"/>
      <c r="CPX164"/>
      <c r="CPY164"/>
      <c r="CPZ164"/>
      <c r="CQA164"/>
      <c r="CQB164"/>
      <c r="CQC164"/>
      <c r="CQD164"/>
      <c r="CQE164"/>
      <c r="CQF164"/>
      <c r="CQG164"/>
      <c r="CQH164"/>
      <c r="CQI164"/>
      <c r="CQJ164"/>
      <c r="CQK164"/>
      <c r="CQL164"/>
      <c r="CQM164"/>
      <c r="CQN164"/>
      <c r="CQO164"/>
      <c r="CQP164"/>
      <c r="CQQ164"/>
      <c r="CQR164"/>
      <c r="CQS164"/>
      <c r="CQT164"/>
      <c r="CQU164"/>
      <c r="CQV164"/>
      <c r="CQW164"/>
      <c r="CQX164"/>
      <c r="CQY164"/>
      <c r="CQZ164"/>
      <c r="CRA164"/>
      <c r="CRB164"/>
      <c r="CRC164"/>
      <c r="CRD164"/>
      <c r="CRE164"/>
      <c r="CRF164"/>
      <c r="CRG164"/>
      <c r="CRH164"/>
      <c r="CRI164"/>
      <c r="CRJ164"/>
      <c r="CRK164"/>
      <c r="CRL164"/>
      <c r="CRM164"/>
      <c r="CRN164"/>
      <c r="CRO164"/>
      <c r="CRP164"/>
      <c r="CRQ164"/>
      <c r="CRR164"/>
      <c r="CRS164"/>
      <c r="CRT164"/>
      <c r="CRU164"/>
      <c r="CRV164"/>
      <c r="CRW164"/>
      <c r="CRX164"/>
      <c r="CRY164"/>
      <c r="CRZ164"/>
      <c r="CSA164"/>
      <c r="CSB164"/>
      <c r="CSC164"/>
      <c r="CSD164"/>
      <c r="CSE164"/>
      <c r="CSF164"/>
      <c r="CSG164"/>
      <c r="CSH164"/>
      <c r="CSI164"/>
      <c r="CSJ164"/>
      <c r="CSK164"/>
      <c r="CSL164"/>
      <c r="CSM164"/>
      <c r="CSN164"/>
      <c r="CSO164"/>
      <c r="CSP164"/>
      <c r="CSQ164"/>
      <c r="CSR164"/>
      <c r="CSS164"/>
      <c r="CST164"/>
      <c r="CSU164"/>
      <c r="CSV164"/>
      <c r="CSW164"/>
      <c r="CSX164"/>
      <c r="CSY164"/>
      <c r="CSZ164"/>
      <c r="CTA164"/>
      <c r="CTB164"/>
      <c r="CTC164"/>
      <c r="CTD164"/>
      <c r="CTE164"/>
      <c r="CTF164"/>
      <c r="CTG164"/>
      <c r="CTH164"/>
      <c r="CTI164"/>
      <c r="CTJ164"/>
      <c r="CTK164"/>
      <c r="CTL164"/>
      <c r="CTM164"/>
      <c r="CTN164"/>
      <c r="CTO164"/>
      <c r="CTP164"/>
      <c r="CTQ164"/>
      <c r="CTR164"/>
      <c r="CTS164"/>
      <c r="CTT164"/>
      <c r="CTU164"/>
      <c r="CTV164"/>
      <c r="CTW164"/>
      <c r="CTX164"/>
      <c r="CTY164"/>
      <c r="CTZ164"/>
      <c r="CUA164"/>
      <c r="CUB164"/>
      <c r="CUC164"/>
      <c r="CUD164"/>
      <c r="CUE164"/>
      <c r="CUF164"/>
      <c r="CUG164"/>
      <c r="CUH164"/>
      <c r="CUI164"/>
      <c r="CUJ164"/>
      <c r="CUK164"/>
      <c r="CUL164"/>
      <c r="CUM164"/>
      <c r="CUN164"/>
      <c r="CUO164"/>
      <c r="CUP164"/>
      <c r="CUQ164"/>
      <c r="CUR164"/>
      <c r="CUS164"/>
      <c r="CUT164"/>
      <c r="CUU164"/>
      <c r="CUV164"/>
      <c r="CUW164"/>
      <c r="CUX164"/>
      <c r="CUY164"/>
      <c r="CUZ164"/>
      <c r="CVA164"/>
      <c r="CVB164"/>
      <c r="CVC164"/>
      <c r="CVD164"/>
      <c r="CVE164"/>
      <c r="CVF164"/>
      <c r="CVG164"/>
      <c r="CVH164"/>
      <c r="CVI164"/>
      <c r="CVJ164"/>
      <c r="CVK164"/>
      <c r="CVL164"/>
      <c r="CVM164"/>
      <c r="CVN164"/>
      <c r="CVO164"/>
      <c r="CVP164"/>
      <c r="CVQ164"/>
      <c r="CVR164"/>
      <c r="CVS164"/>
      <c r="CVT164"/>
      <c r="CVU164"/>
      <c r="CVV164"/>
      <c r="CVW164"/>
      <c r="CVX164"/>
      <c r="CVY164"/>
      <c r="CVZ164"/>
      <c r="CWA164"/>
      <c r="CWB164"/>
      <c r="CWC164"/>
      <c r="CWD164"/>
      <c r="CWE164"/>
      <c r="CWF164"/>
      <c r="CWG164"/>
      <c r="CWH164"/>
      <c r="CWI164"/>
      <c r="CWJ164"/>
      <c r="CWK164"/>
      <c r="CWL164"/>
      <c r="CWM164"/>
      <c r="CWN164"/>
      <c r="CWO164"/>
      <c r="CWP164"/>
      <c r="CWQ164"/>
      <c r="CWR164"/>
      <c r="CWS164"/>
      <c r="CWT164"/>
      <c r="CWU164"/>
      <c r="CWV164"/>
      <c r="CWW164"/>
      <c r="CWX164"/>
      <c r="CWY164"/>
      <c r="CWZ164"/>
      <c r="CXA164"/>
      <c r="CXB164"/>
      <c r="CXC164"/>
      <c r="CXD164"/>
      <c r="CXE164"/>
      <c r="CXF164"/>
      <c r="CXG164"/>
      <c r="CXH164"/>
      <c r="CXI164"/>
      <c r="CXJ164"/>
      <c r="CXK164"/>
      <c r="CXL164"/>
      <c r="CXM164"/>
      <c r="CXN164"/>
      <c r="CXO164"/>
      <c r="CXP164"/>
      <c r="CXQ164"/>
      <c r="CXR164"/>
      <c r="CXS164"/>
      <c r="CXT164"/>
      <c r="CXU164"/>
      <c r="CXV164"/>
      <c r="CXW164"/>
      <c r="CXX164"/>
      <c r="CXY164"/>
      <c r="CXZ164"/>
      <c r="CYA164"/>
      <c r="CYB164"/>
      <c r="CYC164"/>
      <c r="CYD164"/>
      <c r="CYE164"/>
      <c r="CYF164"/>
      <c r="CYG164"/>
      <c r="CYH164"/>
      <c r="CYI164"/>
      <c r="CYJ164"/>
      <c r="CYK164"/>
      <c r="CYL164"/>
      <c r="CYM164"/>
      <c r="CYN164"/>
      <c r="CYO164"/>
      <c r="CYP164"/>
      <c r="CYQ164"/>
      <c r="CYR164"/>
      <c r="CYS164"/>
      <c r="CYT164"/>
      <c r="CYU164"/>
      <c r="CYV164"/>
      <c r="CYW164"/>
      <c r="CYX164"/>
      <c r="CYY164"/>
      <c r="CYZ164"/>
      <c r="CZA164"/>
      <c r="CZB164"/>
      <c r="CZC164"/>
      <c r="CZD164"/>
      <c r="CZE164"/>
      <c r="CZF164"/>
      <c r="CZG164"/>
      <c r="CZH164"/>
      <c r="CZI164"/>
      <c r="CZJ164"/>
      <c r="CZK164"/>
      <c r="CZL164"/>
      <c r="CZM164"/>
      <c r="CZN164"/>
      <c r="CZO164"/>
      <c r="CZP164"/>
      <c r="CZQ164"/>
      <c r="CZR164"/>
      <c r="CZS164"/>
      <c r="CZT164"/>
      <c r="CZU164"/>
      <c r="CZV164"/>
      <c r="CZW164"/>
      <c r="CZX164"/>
      <c r="CZY164"/>
      <c r="CZZ164"/>
      <c r="DAA164"/>
      <c r="DAB164"/>
      <c r="DAC164"/>
      <c r="DAD164"/>
      <c r="DAE164"/>
      <c r="DAF164"/>
      <c r="DAG164"/>
      <c r="DAH164"/>
      <c r="DAI164"/>
      <c r="DAJ164"/>
      <c r="DAK164"/>
      <c r="DAL164"/>
      <c r="DAM164"/>
      <c r="DAN164"/>
      <c r="DAO164"/>
      <c r="DAP164"/>
      <c r="DAQ164"/>
      <c r="DAR164"/>
      <c r="DAS164"/>
      <c r="DAT164"/>
      <c r="DAU164"/>
      <c r="DAV164"/>
      <c r="DAW164"/>
      <c r="DAX164"/>
      <c r="DAY164"/>
      <c r="DAZ164"/>
      <c r="DBA164"/>
      <c r="DBB164"/>
      <c r="DBC164"/>
      <c r="DBD164"/>
      <c r="DBE164"/>
      <c r="DBF164"/>
      <c r="DBG164"/>
      <c r="DBH164"/>
      <c r="DBI164"/>
      <c r="DBJ164"/>
      <c r="DBK164"/>
      <c r="DBL164"/>
      <c r="DBM164"/>
      <c r="DBN164"/>
      <c r="DBO164"/>
      <c r="DBP164"/>
      <c r="DBQ164"/>
      <c r="DBR164"/>
      <c r="DBS164"/>
      <c r="DBT164"/>
      <c r="DBU164"/>
      <c r="DBV164"/>
      <c r="DBW164"/>
      <c r="DBX164"/>
      <c r="DBY164"/>
      <c r="DBZ164"/>
      <c r="DCA164"/>
      <c r="DCB164"/>
      <c r="DCC164"/>
      <c r="DCD164"/>
      <c r="DCE164"/>
      <c r="DCF164"/>
      <c r="DCG164"/>
      <c r="DCH164"/>
      <c r="DCI164"/>
      <c r="DCJ164"/>
      <c r="DCK164"/>
      <c r="DCL164"/>
      <c r="DCM164"/>
      <c r="DCN164"/>
      <c r="DCO164"/>
      <c r="DCP164"/>
      <c r="DCQ164"/>
      <c r="DCR164"/>
      <c r="DCS164"/>
      <c r="DCT164"/>
      <c r="DCU164"/>
      <c r="DCV164"/>
      <c r="DCW164"/>
      <c r="DCX164"/>
      <c r="DCY164"/>
      <c r="DCZ164"/>
      <c r="DDA164"/>
      <c r="DDB164"/>
      <c r="DDC164"/>
      <c r="DDD164"/>
      <c r="DDE164"/>
      <c r="DDF164"/>
      <c r="DDG164"/>
      <c r="DDH164"/>
      <c r="DDI164"/>
      <c r="DDJ164"/>
      <c r="DDK164"/>
      <c r="DDL164"/>
      <c r="DDM164"/>
      <c r="DDN164"/>
      <c r="DDO164"/>
      <c r="DDP164"/>
      <c r="DDQ164"/>
      <c r="DDR164"/>
      <c r="DDS164"/>
      <c r="DDT164"/>
      <c r="DDU164"/>
      <c r="DDV164"/>
      <c r="DDW164"/>
      <c r="DDX164"/>
      <c r="DDY164"/>
      <c r="DDZ164"/>
      <c r="DEA164"/>
      <c r="DEB164"/>
      <c r="DEC164"/>
      <c r="DED164"/>
      <c r="DEE164"/>
      <c r="DEF164"/>
      <c r="DEG164"/>
      <c r="DEH164"/>
      <c r="DEI164"/>
      <c r="DEJ164"/>
      <c r="DEK164"/>
      <c r="DEL164"/>
      <c r="DEM164"/>
      <c r="DEN164"/>
      <c r="DEO164"/>
      <c r="DEP164"/>
      <c r="DEQ164"/>
      <c r="DER164"/>
      <c r="DES164"/>
      <c r="DET164"/>
      <c r="DEU164"/>
      <c r="DEV164"/>
      <c r="DEW164"/>
      <c r="DEX164"/>
      <c r="DEY164"/>
      <c r="DEZ164"/>
      <c r="DFA164"/>
      <c r="DFB164"/>
      <c r="DFC164"/>
      <c r="DFD164"/>
      <c r="DFE164"/>
      <c r="DFF164"/>
      <c r="DFG164"/>
      <c r="DFH164"/>
      <c r="DFI164"/>
      <c r="DFJ164"/>
      <c r="DFK164"/>
      <c r="DFL164"/>
      <c r="DFM164"/>
      <c r="DFN164"/>
      <c r="DFO164"/>
      <c r="DFP164"/>
      <c r="DFQ164"/>
      <c r="DFR164"/>
      <c r="DFS164"/>
      <c r="DFT164"/>
      <c r="DFU164"/>
      <c r="DFV164"/>
      <c r="DFW164"/>
      <c r="DFX164"/>
      <c r="DFY164"/>
      <c r="DFZ164"/>
      <c r="DGA164"/>
      <c r="DGB164"/>
      <c r="DGC164"/>
      <c r="DGD164"/>
      <c r="DGE164"/>
      <c r="DGF164"/>
      <c r="DGG164"/>
      <c r="DGH164"/>
      <c r="DGI164"/>
      <c r="DGJ164"/>
      <c r="DGK164"/>
      <c r="DGL164"/>
      <c r="DGM164"/>
      <c r="DGN164"/>
      <c r="DGO164"/>
      <c r="DGP164"/>
      <c r="DGQ164"/>
      <c r="DGR164"/>
      <c r="DGS164"/>
      <c r="DGT164"/>
      <c r="DGU164"/>
      <c r="DGV164"/>
      <c r="DGW164"/>
      <c r="DGX164"/>
      <c r="DGY164"/>
      <c r="DGZ164"/>
      <c r="DHA164"/>
      <c r="DHB164"/>
      <c r="DHC164"/>
      <c r="DHD164"/>
      <c r="DHE164"/>
      <c r="DHF164"/>
      <c r="DHG164"/>
      <c r="DHH164"/>
      <c r="DHI164"/>
      <c r="DHJ164"/>
      <c r="DHK164"/>
      <c r="DHL164"/>
      <c r="DHM164"/>
      <c r="DHN164"/>
      <c r="DHO164"/>
      <c r="DHP164"/>
      <c r="DHQ164"/>
      <c r="DHR164"/>
      <c r="DHS164"/>
      <c r="DHT164"/>
      <c r="DHU164"/>
      <c r="DHV164"/>
      <c r="DHW164"/>
      <c r="DHX164"/>
      <c r="DHY164"/>
      <c r="DHZ164"/>
      <c r="DIA164"/>
      <c r="DIB164"/>
      <c r="DIC164"/>
      <c r="DID164"/>
      <c r="DIE164"/>
      <c r="DIF164"/>
      <c r="DIG164"/>
      <c r="DIH164"/>
      <c r="DII164"/>
      <c r="DIJ164"/>
      <c r="DIK164"/>
      <c r="DIL164"/>
      <c r="DIM164"/>
      <c r="DIN164"/>
      <c r="DIO164"/>
      <c r="DIP164"/>
      <c r="DIQ164"/>
      <c r="DIR164"/>
      <c r="DIS164"/>
      <c r="DIT164"/>
      <c r="DIU164"/>
      <c r="DIV164"/>
      <c r="DIW164"/>
      <c r="DIX164"/>
      <c r="DIY164"/>
      <c r="DIZ164"/>
      <c r="DJA164"/>
      <c r="DJB164"/>
      <c r="DJC164"/>
      <c r="DJD164"/>
      <c r="DJE164"/>
      <c r="DJF164"/>
      <c r="DJG164"/>
      <c r="DJH164"/>
      <c r="DJI164"/>
      <c r="DJJ164"/>
      <c r="DJK164"/>
      <c r="DJL164"/>
      <c r="DJM164"/>
      <c r="DJN164"/>
      <c r="DJO164"/>
      <c r="DJP164"/>
      <c r="DJQ164"/>
      <c r="DJR164"/>
      <c r="DJS164"/>
      <c r="DJT164"/>
      <c r="DJU164"/>
      <c r="DJV164"/>
      <c r="DJW164"/>
      <c r="DJX164"/>
      <c r="DJY164"/>
      <c r="DJZ164"/>
      <c r="DKA164"/>
      <c r="DKB164"/>
      <c r="DKC164"/>
      <c r="DKD164"/>
      <c r="DKE164"/>
      <c r="DKF164"/>
      <c r="DKG164"/>
      <c r="DKH164"/>
      <c r="DKI164"/>
      <c r="DKJ164"/>
      <c r="DKK164"/>
      <c r="DKL164"/>
      <c r="DKM164"/>
      <c r="DKN164"/>
      <c r="DKO164"/>
      <c r="DKP164"/>
      <c r="DKQ164"/>
      <c r="DKR164"/>
      <c r="DKS164"/>
      <c r="DKT164"/>
      <c r="DKU164"/>
      <c r="DKV164"/>
      <c r="DKW164"/>
      <c r="DKX164"/>
      <c r="DKY164"/>
      <c r="DKZ164"/>
      <c r="DLA164"/>
      <c r="DLB164"/>
      <c r="DLC164"/>
      <c r="DLD164"/>
      <c r="DLE164"/>
      <c r="DLF164"/>
      <c r="DLG164"/>
      <c r="DLH164"/>
      <c r="DLI164"/>
      <c r="DLJ164"/>
      <c r="DLK164"/>
      <c r="DLL164"/>
      <c r="DLM164"/>
      <c r="DLN164"/>
      <c r="DLO164"/>
      <c r="DLP164"/>
      <c r="DLQ164"/>
      <c r="DLR164"/>
      <c r="DLS164"/>
      <c r="DLT164"/>
      <c r="DLU164"/>
      <c r="DLV164"/>
      <c r="DLW164"/>
      <c r="DLX164"/>
      <c r="DLY164"/>
      <c r="DLZ164"/>
      <c r="DMA164"/>
      <c r="DMB164"/>
      <c r="DMC164"/>
      <c r="DMD164"/>
      <c r="DME164"/>
      <c r="DMF164"/>
      <c r="DMG164"/>
      <c r="DMH164"/>
      <c r="DMI164"/>
      <c r="DMJ164"/>
      <c r="DMK164"/>
      <c r="DML164"/>
      <c r="DMM164"/>
      <c r="DMN164"/>
      <c r="DMO164"/>
      <c r="DMP164"/>
      <c r="DMQ164"/>
      <c r="DMR164"/>
      <c r="DMS164"/>
      <c r="DMT164"/>
      <c r="DMU164"/>
      <c r="DMV164"/>
      <c r="DMW164"/>
      <c r="DMX164"/>
      <c r="DMY164"/>
      <c r="DMZ164"/>
      <c r="DNA164"/>
      <c r="DNB164"/>
      <c r="DNC164"/>
      <c r="DND164"/>
      <c r="DNE164"/>
      <c r="DNF164"/>
      <c r="DNG164"/>
      <c r="DNH164"/>
      <c r="DNI164"/>
      <c r="DNJ164"/>
      <c r="DNK164"/>
      <c r="DNL164"/>
      <c r="DNM164"/>
      <c r="DNN164"/>
      <c r="DNO164"/>
      <c r="DNP164"/>
      <c r="DNQ164"/>
      <c r="DNR164"/>
      <c r="DNS164"/>
      <c r="DNT164"/>
      <c r="DNU164"/>
      <c r="DNV164"/>
      <c r="DNW164"/>
      <c r="DNX164"/>
      <c r="DNY164"/>
      <c r="DNZ164"/>
      <c r="DOA164"/>
      <c r="DOB164"/>
      <c r="DOC164"/>
      <c r="DOD164"/>
      <c r="DOE164"/>
      <c r="DOF164"/>
      <c r="DOG164"/>
      <c r="DOH164"/>
      <c r="DOI164"/>
      <c r="DOJ164"/>
      <c r="DOK164"/>
      <c r="DOL164"/>
      <c r="DOM164"/>
      <c r="DON164"/>
      <c r="DOO164"/>
      <c r="DOP164"/>
      <c r="DOQ164"/>
      <c r="DOR164"/>
      <c r="DOS164"/>
      <c r="DOT164"/>
      <c r="DOU164"/>
      <c r="DOV164"/>
      <c r="DOW164"/>
      <c r="DOX164"/>
      <c r="DOY164"/>
      <c r="DOZ164"/>
      <c r="DPA164"/>
      <c r="DPB164"/>
      <c r="DPC164"/>
      <c r="DPD164"/>
      <c r="DPE164"/>
      <c r="DPF164"/>
      <c r="DPG164"/>
      <c r="DPH164"/>
      <c r="DPI164"/>
      <c r="DPJ164"/>
      <c r="DPK164"/>
      <c r="DPL164"/>
      <c r="DPM164"/>
      <c r="DPN164"/>
      <c r="DPO164"/>
      <c r="DPP164"/>
      <c r="DPQ164"/>
      <c r="DPR164"/>
      <c r="DPS164"/>
      <c r="DPT164"/>
      <c r="DPU164"/>
      <c r="DPV164"/>
      <c r="DPW164"/>
      <c r="DPX164"/>
      <c r="DPY164"/>
      <c r="DPZ164"/>
      <c r="DQA164"/>
      <c r="DQB164"/>
      <c r="DQC164"/>
      <c r="DQD164"/>
      <c r="DQE164"/>
      <c r="DQF164"/>
      <c r="DQG164"/>
      <c r="DQH164"/>
      <c r="DQI164"/>
      <c r="DQJ164"/>
      <c r="DQK164"/>
      <c r="DQL164"/>
      <c r="DQM164"/>
      <c r="DQN164"/>
      <c r="DQO164"/>
      <c r="DQP164"/>
      <c r="DQQ164"/>
      <c r="DQR164"/>
      <c r="DQS164"/>
      <c r="DQT164"/>
      <c r="DQU164"/>
      <c r="DQV164"/>
      <c r="DQW164"/>
      <c r="DQX164"/>
      <c r="DQY164"/>
      <c r="DQZ164"/>
      <c r="DRA164"/>
      <c r="DRB164"/>
      <c r="DRC164"/>
      <c r="DRD164"/>
      <c r="DRE164"/>
      <c r="DRF164"/>
      <c r="DRG164"/>
      <c r="DRH164"/>
      <c r="DRI164"/>
      <c r="DRJ164"/>
      <c r="DRK164"/>
      <c r="DRL164"/>
      <c r="DRM164"/>
      <c r="DRN164"/>
      <c r="DRO164"/>
      <c r="DRP164"/>
      <c r="DRQ164"/>
      <c r="DRR164"/>
      <c r="DRS164"/>
      <c r="DRT164"/>
      <c r="DRU164"/>
      <c r="DRV164"/>
      <c r="DRW164"/>
      <c r="DRX164"/>
      <c r="DRY164"/>
      <c r="DRZ164"/>
      <c r="DSA164"/>
      <c r="DSB164"/>
      <c r="DSC164"/>
      <c r="DSD164"/>
      <c r="DSE164"/>
      <c r="DSF164"/>
      <c r="DSG164"/>
      <c r="DSH164"/>
      <c r="DSI164"/>
      <c r="DSJ164"/>
      <c r="DSK164"/>
      <c r="DSL164"/>
      <c r="DSM164"/>
      <c r="DSN164"/>
      <c r="DSO164"/>
      <c r="DSP164"/>
      <c r="DSQ164"/>
      <c r="DSR164"/>
      <c r="DSS164"/>
      <c r="DST164"/>
      <c r="DSU164"/>
      <c r="DSV164"/>
      <c r="DSW164"/>
      <c r="DSX164"/>
      <c r="DSY164"/>
      <c r="DSZ164"/>
      <c r="DTA164"/>
      <c r="DTB164"/>
      <c r="DTC164"/>
      <c r="DTD164"/>
      <c r="DTE164"/>
      <c r="DTF164"/>
      <c r="DTG164"/>
      <c r="DTH164"/>
      <c r="DTI164"/>
      <c r="DTJ164"/>
      <c r="DTK164"/>
      <c r="DTL164"/>
      <c r="DTM164"/>
      <c r="DTN164"/>
      <c r="DTO164"/>
      <c r="DTP164"/>
      <c r="DTQ164"/>
      <c r="DTR164"/>
      <c r="DTS164"/>
      <c r="DTT164"/>
      <c r="DTU164"/>
      <c r="DTV164"/>
      <c r="DTW164"/>
      <c r="DTX164"/>
      <c r="DTY164"/>
      <c r="DTZ164"/>
      <c r="DUA164"/>
      <c r="DUB164"/>
      <c r="DUC164"/>
      <c r="DUD164"/>
      <c r="DUE164"/>
      <c r="DUF164"/>
      <c r="DUG164"/>
      <c r="DUH164"/>
      <c r="DUI164"/>
      <c r="DUJ164"/>
      <c r="DUK164"/>
      <c r="DUL164"/>
      <c r="DUM164"/>
      <c r="DUN164"/>
      <c r="DUO164"/>
      <c r="DUP164"/>
      <c r="DUQ164"/>
      <c r="DUR164"/>
      <c r="DUS164"/>
      <c r="DUT164"/>
      <c r="DUU164"/>
      <c r="DUV164"/>
      <c r="DUW164"/>
      <c r="DUX164"/>
      <c r="DUY164"/>
      <c r="DUZ164"/>
      <c r="DVA164"/>
      <c r="DVB164"/>
      <c r="DVC164"/>
      <c r="DVD164"/>
      <c r="DVE164"/>
      <c r="DVF164"/>
      <c r="DVG164"/>
      <c r="DVH164"/>
      <c r="DVI164"/>
      <c r="DVJ164"/>
      <c r="DVK164"/>
      <c r="DVL164"/>
      <c r="DVM164"/>
      <c r="DVN164"/>
      <c r="DVO164"/>
      <c r="DVP164"/>
      <c r="DVQ164"/>
      <c r="DVR164"/>
      <c r="DVS164"/>
      <c r="DVT164"/>
      <c r="DVU164"/>
      <c r="DVV164"/>
      <c r="DVW164"/>
      <c r="DVX164"/>
      <c r="DVY164"/>
      <c r="DVZ164"/>
      <c r="DWA164"/>
      <c r="DWB164"/>
      <c r="DWC164"/>
      <c r="DWD164"/>
      <c r="DWE164"/>
      <c r="DWF164"/>
      <c r="DWG164"/>
      <c r="DWH164"/>
      <c r="DWI164"/>
      <c r="DWJ164"/>
      <c r="DWK164"/>
      <c r="DWL164"/>
      <c r="DWM164"/>
      <c r="DWN164"/>
      <c r="DWO164"/>
      <c r="DWP164"/>
      <c r="DWQ164"/>
      <c r="DWR164"/>
      <c r="DWS164"/>
      <c r="DWT164"/>
      <c r="DWU164"/>
      <c r="DWV164"/>
      <c r="DWW164"/>
      <c r="DWX164"/>
      <c r="DWY164"/>
      <c r="DWZ164"/>
      <c r="DXA164"/>
      <c r="DXB164"/>
      <c r="DXC164"/>
      <c r="DXD164"/>
      <c r="DXE164"/>
      <c r="DXF164"/>
      <c r="DXG164"/>
      <c r="DXH164"/>
      <c r="DXI164"/>
      <c r="DXJ164"/>
      <c r="DXK164"/>
      <c r="DXL164"/>
      <c r="DXM164"/>
      <c r="DXN164"/>
      <c r="DXO164"/>
      <c r="DXP164"/>
      <c r="DXQ164"/>
      <c r="DXR164"/>
      <c r="DXS164"/>
      <c r="DXT164"/>
      <c r="DXU164"/>
      <c r="DXV164"/>
      <c r="DXW164"/>
      <c r="DXX164"/>
      <c r="DXY164"/>
      <c r="DXZ164"/>
      <c r="DYA164"/>
      <c r="DYB164"/>
      <c r="DYC164"/>
      <c r="DYD164"/>
      <c r="DYE164"/>
      <c r="DYF164"/>
      <c r="DYG164"/>
      <c r="DYH164"/>
      <c r="DYI164"/>
      <c r="DYJ164"/>
      <c r="DYK164"/>
      <c r="DYL164"/>
      <c r="DYM164"/>
      <c r="DYN164"/>
      <c r="DYO164"/>
      <c r="DYP164"/>
      <c r="DYQ164"/>
      <c r="DYR164"/>
      <c r="DYS164"/>
      <c r="DYT164"/>
      <c r="DYU164"/>
      <c r="DYV164"/>
      <c r="DYW164"/>
      <c r="DYX164"/>
      <c r="DYY164"/>
      <c r="DYZ164"/>
      <c r="DZA164"/>
      <c r="DZB164"/>
      <c r="DZC164"/>
      <c r="DZD164"/>
      <c r="DZE164"/>
      <c r="DZF164"/>
      <c r="DZG164"/>
      <c r="DZH164"/>
      <c r="DZI164"/>
      <c r="DZJ164"/>
      <c r="DZK164"/>
      <c r="DZL164"/>
      <c r="DZM164"/>
      <c r="DZN164"/>
      <c r="DZO164"/>
      <c r="DZP164"/>
      <c r="DZQ164"/>
      <c r="DZR164"/>
      <c r="DZS164"/>
      <c r="DZT164"/>
      <c r="DZU164"/>
      <c r="DZV164"/>
      <c r="DZW164"/>
      <c r="DZX164"/>
      <c r="DZY164"/>
      <c r="DZZ164"/>
      <c r="EAA164"/>
      <c r="EAB164"/>
      <c r="EAC164"/>
      <c r="EAD164"/>
      <c r="EAE164"/>
      <c r="EAF164"/>
      <c r="EAG164"/>
      <c r="EAH164"/>
      <c r="EAI164"/>
      <c r="EAJ164"/>
      <c r="EAK164"/>
      <c r="EAL164"/>
      <c r="EAM164"/>
      <c r="EAN164"/>
      <c r="EAO164"/>
      <c r="EAP164"/>
      <c r="EAQ164"/>
      <c r="EAR164"/>
      <c r="EAS164"/>
      <c r="EAT164"/>
      <c r="EAU164"/>
      <c r="EAV164"/>
      <c r="EAW164"/>
      <c r="EAX164"/>
      <c r="EAY164"/>
      <c r="EAZ164"/>
      <c r="EBA164"/>
      <c r="EBB164"/>
      <c r="EBC164"/>
      <c r="EBD164"/>
      <c r="EBE164"/>
      <c r="EBF164"/>
      <c r="EBG164"/>
      <c r="EBH164"/>
      <c r="EBI164"/>
      <c r="EBJ164"/>
      <c r="EBK164"/>
      <c r="EBL164"/>
      <c r="EBM164"/>
      <c r="EBN164"/>
      <c r="EBO164"/>
      <c r="EBP164"/>
      <c r="EBQ164"/>
      <c r="EBR164"/>
      <c r="EBS164"/>
      <c r="EBT164"/>
      <c r="EBU164"/>
      <c r="EBV164"/>
      <c r="EBW164"/>
      <c r="EBX164"/>
      <c r="EBY164"/>
      <c r="EBZ164"/>
      <c r="ECA164"/>
      <c r="ECB164"/>
      <c r="ECC164"/>
      <c r="ECD164"/>
      <c r="ECE164"/>
      <c r="ECF164"/>
      <c r="ECG164"/>
      <c r="ECH164"/>
      <c r="ECI164"/>
      <c r="ECJ164"/>
      <c r="ECK164"/>
      <c r="ECL164"/>
      <c r="ECM164"/>
      <c r="ECN164"/>
      <c r="ECO164"/>
      <c r="ECP164"/>
      <c r="ECQ164"/>
      <c r="ECR164"/>
      <c r="ECS164"/>
      <c r="ECT164"/>
      <c r="ECU164"/>
      <c r="ECV164"/>
      <c r="ECW164"/>
      <c r="ECX164"/>
      <c r="ECY164"/>
      <c r="ECZ164"/>
      <c r="EDA164"/>
      <c r="EDB164"/>
      <c r="EDC164"/>
      <c r="EDD164"/>
      <c r="EDE164"/>
      <c r="EDF164"/>
      <c r="EDG164"/>
      <c r="EDH164"/>
      <c r="EDI164"/>
      <c r="EDJ164"/>
      <c r="EDK164"/>
      <c r="EDL164"/>
      <c r="EDM164"/>
      <c r="EDN164"/>
      <c r="EDO164"/>
      <c r="EDP164"/>
      <c r="EDQ164"/>
      <c r="EDR164"/>
      <c r="EDS164"/>
      <c r="EDT164"/>
      <c r="EDU164"/>
      <c r="EDV164"/>
      <c r="EDW164"/>
      <c r="EDX164"/>
      <c r="EDY164"/>
      <c r="EDZ164"/>
      <c r="EEA164"/>
      <c r="EEB164"/>
      <c r="EEC164"/>
      <c r="EED164"/>
      <c r="EEE164"/>
      <c r="EEF164"/>
      <c r="EEG164"/>
      <c r="EEH164"/>
      <c r="EEI164"/>
      <c r="EEJ164"/>
      <c r="EEK164"/>
      <c r="EEL164"/>
      <c r="EEM164"/>
      <c r="EEN164"/>
      <c r="EEO164"/>
      <c r="EEP164"/>
      <c r="EEQ164"/>
      <c r="EER164"/>
      <c r="EES164"/>
      <c r="EET164"/>
      <c r="EEU164"/>
      <c r="EEV164"/>
      <c r="EEW164"/>
      <c r="EEX164"/>
      <c r="EEY164"/>
      <c r="EEZ164"/>
      <c r="EFA164"/>
      <c r="EFB164"/>
      <c r="EFC164"/>
      <c r="EFD164"/>
      <c r="EFE164"/>
      <c r="EFF164"/>
      <c r="EFG164"/>
      <c r="EFH164"/>
      <c r="EFI164"/>
      <c r="EFJ164"/>
      <c r="EFK164"/>
      <c r="EFL164"/>
      <c r="EFM164"/>
      <c r="EFN164"/>
      <c r="EFO164"/>
      <c r="EFP164"/>
      <c r="EFQ164"/>
      <c r="EFR164"/>
      <c r="EFS164"/>
      <c r="EFT164"/>
      <c r="EFU164"/>
      <c r="EFV164"/>
      <c r="EFW164"/>
      <c r="EFX164"/>
      <c r="EFY164"/>
      <c r="EFZ164"/>
      <c r="EGA164"/>
      <c r="EGB164"/>
      <c r="EGC164"/>
      <c r="EGD164"/>
      <c r="EGE164"/>
      <c r="EGF164"/>
      <c r="EGG164"/>
      <c r="EGH164"/>
      <c r="EGI164"/>
      <c r="EGJ164"/>
      <c r="EGK164"/>
      <c r="EGL164"/>
      <c r="EGM164"/>
      <c r="EGN164"/>
      <c r="EGO164"/>
      <c r="EGP164"/>
      <c r="EGQ164"/>
      <c r="EGR164"/>
      <c r="EGS164"/>
      <c r="EGT164"/>
      <c r="EGU164"/>
      <c r="EGV164"/>
      <c r="EGW164"/>
      <c r="EGX164"/>
      <c r="EGY164"/>
      <c r="EGZ164"/>
      <c r="EHA164"/>
      <c r="EHB164"/>
      <c r="EHC164"/>
      <c r="EHD164"/>
      <c r="EHE164"/>
      <c r="EHF164"/>
      <c r="EHG164"/>
      <c r="EHH164"/>
      <c r="EHI164"/>
      <c r="EHJ164"/>
      <c r="EHK164"/>
      <c r="EHL164"/>
      <c r="EHM164"/>
      <c r="EHN164"/>
      <c r="EHO164"/>
      <c r="EHP164"/>
      <c r="EHQ164"/>
      <c r="EHR164"/>
      <c r="EHS164"/>
      <c r="EHT164"/>
      <c r="EHU164"/>
      <c r="EHV164"/>
      <c r="EHW164"/>
      <c r="EHX164"/>
      <c r="EHY164"/>
      <c r="EHZ164"/>
      <c r="EIA164"/>
      <c r="EIB164"/>
      <c r="EIC164"/>
      <c r="EID164"/>
      <c r="EIE164"/>
      <c r="EIF164"/>
      <c r="EIG164"/>
      <c r="EIH164"/>
      <c r="EII164"/>
      <c r="EIJ164"/>
      <c r="EIK164"/>
      <c r="EIL164"/>
      <c r="EIM164"/>
      <c r="EIN164"/>
      <c r="EIO164"/>
      <c r="EIP164"/>
      <c r="EIQ164"/>
      <c r="EIR164"/>
      <c r="EIS164"/>
      <c r="EIT164"/>
      <c r="EIU164"/>
      <c r="EIV164"/>
      <c r="EIW164"/>
      <c r="EIX164"/>
      <c r="EIY164"/>
      <c r="EIZ164"/>
      <c r="EJA164"/>
      <c r="EJB164"/>
      <c r="EJC164"/>
      <c r="EJD164"/>
      <c r="EJE164"/>
      <c r="EJF164"/>
      <c r="EJG164"/>
      <c r="EJH164"/>
      <c r="EJI164"/>
      <c r="EJJ164"/>
      <c r="EJK164"/>
      <c r="EJL164"/>
      <c r="EJM164"/>
      <c r="EJN164"/>
      <c r="EJO164"/>
      <c r="EJP164"/>
      <c r="EJQ164"/>
      <c r="EJR164"/>
      <c r="EJS164"/>
      <c r="EJT164"/>
      <c r="EJU164"/>
      <c r="EJV164"/>
      <c r="EJW164"/>
      <c r="EJX164"/>
      <c r="EJY164"/>
      <c r="EJZ164"/>
      <c r="EKA164"/>
      <c r="EKB164"/>
      <c r="EKC164"/>
      <c r="EKD164"/>
      <c r="EKE164"/>
      <c r="EKF164"/>
      <c r="EKG164"/>
      <c r="EKH164"/>
      <c r="EKI164"/>
      <c r="EKJ164"/>
      <c r="EKK164"/>
      <c r="EKL164"/>
      <c r="EKM164"/>
      <c r="EKN164"/>
      <c r="EKO164"/>
      <c r="EKP164"/>
      <c r="EKQ164"/>
      <c r="EKR164"/>
      <c r="EKS164"/>
      <c r="EKT164"/>
      <c r="EKU164"/>
      <c r="EKV164"/>
      <c r="EKW164"/>
      <c r="EKX164"/>
      <c r="EKY164"/>
      <c r="EKZ164"/>
      <c r="ELA164"/>
      <c r="ELB164"/>
      <c r="ELC164"/>
      <c r="ELD164"/>
      <c r="ELE164"/>
      <c r="ELF164"/>
      <c r="ELG164"/>
      <c r="ELH164"/>
      <c r="ELI164"/>
      <c r="ELJ164"/>
      <c r="ELK164"/>
      <c r="ELL164"/>
      <c r="ELM164"/>
      <c r="ELN164"/>
      <c r="ELO164"/>
      <c r="ELP164"/>
      <c r="ELQ164"/>
      <c r="ELR164"/>
      <c r="ELS164"/>
      <c r="ELT164"/>
      <c r="ELU164"/>
      <c r="ELV164"/>
      <c r="ELW164"/>
      <c r="ELX164"/>
      <c r="ELY164"/>
      <c r="ELZ164"/>
      <c r="EMA164"/>
      <c r="EMB164"/>
      <c r="EMC164"/>
      <c r="EMD164"/>
      <c r="EME164"/>
      <c r="EMF164"/>
      <c r="EMG164"/>
      <c r="EMH164"/>
      <c r="EMI164"/>
      <c r="EMJ164"/>
      <c r="EMK164"/>
      <c r="EML164"/>
      <c r="EMM164"/>
      <c r="EMN164"/>
      <c r="EMO164"/>
      <c r="EMP164"/>
      <c r="EMQ164"/>
      <c r="EMR164"/>
      <c r="EMS164"/>
      <c r="EMT164"/>
      <c r="EMU164"/>
      <c r="EMV164"/>
      <c r="EMW164"/>
      <c r="EMX164"/>
      <c r="EMY164"/>
      <c r="EMZ164"/>
      <c r="ENA164"/>
      <c r="ENB164"/>
      <c r="ENC164"/>
      <c r="END164"/>
      <c r="ENE164"/>
      <c r="ENF164"/>
      <c r="ENG164"/>
      <c r="ENH164"/>
      <c r="ENI164"/>
      <c r="ENJ164"/>
      <c r="ENK164"/>
      <c r="ENL164"/>
      <c r="ENM164"/>
      <c r="ENN164"/>
      <c r="ENO164"/>
      <c r="ENP164"/>
      <c r="ENQ164"/>
      <c r="ENR164"/>
      <c r="ENS164"/>
      <c r="ENT164"/>
      <c r="ENU164"/>
      <c r="ENV164"/>
      <c r="ENW164"/>
      <c r="ENX164"/>
      <c r="ENY164"/>
      <c r="ENZ164"/>
      <c r="EOA164"/>
      <c r="EOB164"/>
      <c r="EOC164"/>
      <c r="EOD164"/>
      <c r="EOE164"/>
      <c r="EOF164"/>
      <c r="EOG164"/>
      <c r="EOH164"/>
      <c r="EOI164"/>
      <c r="EOJ164"/>
      <c r="EOK164"/>
      <c r="EOL164"/>
      <c r="EOM164"/>
      <c r="EON164"/>
      <c r="EOO164"/>
      <c r="EOP164"/>
      <c r="EOQ164"/>
      <c r="EOR164"/>
      <c r="EOS164"/>
      <c r="EOT164"/>
      <c r="EOU164"/>
      <c r="EOV164"/>
      <c r="EOW164"/>
      <c r="EOX164"/>
      <c r="EOY164"/>
      <c r="EOZ164"/>
      <c r="EPA164"/>
      <c r="EPB164"/>
      <c r="EPC164"/>
      <c r="EPD164"/>
      <c r="EPE164"/>
      <c r="EPF164"/>
      <c r="EPG164"/>
      <c r="EPH164"/>
      <c r="EPI164"/>
      <c r="EPJ164"/>
      <c r="EPK164"/>
      <c r="EPL164"/>
      <c r="EPM164"/>
      <c r="EPN164"/>
      <c r="EPO164"/>
      <c r="EPP164"/>
      <c r="EPQ164"/>
      <c r="EPR164"/>
      <c r="EPS164"/>
      <c r="EPT164"/>
      <c r="EPU164"/>
      <c r="EPV164"/>
      <c r="EPW164"/>
      <c r="EPX164"/>
      <c r="EPY164"/>
      <c r="EPZ164"/>
      <c r="EQA164"/>
      <c r="EQB164"/>
      <c r="EQC164"/>
      <c r="EQD164"/>
      <c r="EQE164"/>
      <c r="EQF164"/>
      <c r="EQG164"/>
      <c r="EQH164"/>
      <c r="EQI164"/>
      <c r="EQJ164"/>
      <c r="EQK164"/>
      <c r="EQL164"/>
      <c r="EQM164"/>
      <c r="EQN164"/>
      <c r="EQO164"/>
      <c r="EQP164"/>
      <c r="EQQ164"/>
      <c r="EQR164"/>
      <c r="EQS164"/>
      <c r="EQT164"/>
      <c r="EQU164"/>
      <c r="EQV164"/>
      <c r="EQW164"/>
      <c r="EQX164"/>
      <c r="EQY164"/>
      <c r="EQZ164"/>
      <c r="ERA164"/>
      <c r="ERB164"/>
      <c r="ERC164"/>
      <c r="ERD164"/>
      <c r="ERE164"/>
      <c r="ERF164"/>
      <c r="ERG164"/>
      <c r="ERH164"/>
      <c r="ERI164"/>
      <c r="ERJ164"/>
      <c r="ERK164"/>
      <c r="ERL164"/>
      <c r="ERM164"/>
      <c r="ERN164"/>
      <c r="ERO164"/>
      <c r="ERP164"/>
      <c r="ERQ164"/>
      <c r="ERR164"/>
      <c r="ERS164"/>
      <c r="ERT164"/>
      <c r="ERU164"/>
      <c r="ERV164"/>
      <c r="ERW164"/>
      <c r="ERX164"/>
      <c r="ERY164"/>
      <c r="ERZ164"/>
      <c r="ESA164"/>
      <c r="ESB164"/>
      <c r="ESC164"/>
      <c r="ESD164"/>
      <c r="ESE164"/>
      <c r="ESF164"/>
      <c r="ESG164"/>
      <c r="ESH164"/>
      <c r="ESI164"/>
      <c r="ESJ164"/>
      <c r="ESK164"/>
      <c r="ESL164"/>
      <c r="ESM164"/>
      <c r="ESN164"/>
      <c r="ESO164"/>
      <c r="ESP164"/>
      <c r="ESQ164"/>
      <c r="ESR164"/>
      <c r="ESS164"/>
      <c r="EST164"/>
      <c r="ESU164"/>
      <c r="ESV164"/>
      <c r="ESW164"/>
      <c r="ESX164"/>
      <c r="ESY164"/>
      <c r="ESZ164"/>
      <c r="ETA164"/>
      <c r="ETB164"/>
      <c r="ETC164"/>
      <c r="ETD164"/>
      <c r="ETE164"/>
      <c r="ETF164"/>
      <c r="ETG164"/>
      <c r="ETH164"/>
      <c r="ETI164"/>
      <c r="ETJ164"/>
      <c r="ETK164"/>
      <c r="ETL164"/>
      <c r="ETM164"/>
      <c r="ETN164"/>
      <c r="ETO164"/>
      <c r="ETP164"/>
      <c r="ETQ164"/>
      <c r="ETR164"/>
      <c r="ETS164"/>
      <c r="ETT164"/>
      <c r="ETU164"/>
      <c r="ETV164"/>
      <c r="ETW164"/>
      <c r="ETX164"/>
      <c r="ETY164"/>
      <c r="ETZ164"/>
      <c r="EUA164"/>
      <c r="EUB164"/>
      <c r="EUC164"/>
      <c r="EUD164"/>
      <c r="EUE164"/>
      <c r="EUF164"/>
      <c r="EUG164"/>
      <c r="EUH164"/>
      <c r="EUI164"/>
      <c r="EUJ164"/>
      <c r="EUK164"/>
      <c r="EUL164"/>
      <c r="EUM164"/>
      <c r="EUN164"/>
      <c r="EUO164"/>
      <c r="EUP164"/>
      <c r="EUQ164"/>
      <c r="EUR164"/>
      <c r="EUS164"/>
      <c r="EUT164"/>
      <c r="EUU164"/>
      <c r="EUV164"/>
      <c r="EUW164"/>
      <c r="EUX164"/>
      <c r="EUY164"/>
      <c r="EUZ164"/>
      <c r="EVA164"/>
      <c r="EVB164"/>
      <c r="EVC164"/>
      <c r="EVD164"/>
      <c r="EVE164"/>
      <c r="EVF164"/>
      <c r="EVG164"/>
      <c r="EVH164"/>
      <c r="EVI164"/>
      <c r="EVJ164"/>
      <c r="EVK164"/>
      <c r="EVL164"/>
      <c r="EVM164"/>
      <c r="EVN164"/>
      <c r="EVO164"/>
      <c r="EVP164"/>
      <c r="EVQ164"/>
      <c r="EVR164"/>
      <c r="EVS164"/>
      <c r="EVT164"/>
      <c r="EVU164"/>
      <c r="EVV164"/>
      <c r="EVW164"/>
      <c r="EVX164"/>
      <c r="EVY164"/>
      <c r="EVZ164"/>
      <c r="EWA164"/>
      <c r="EWB164"/>
      <c r="EWC164"/>
      <c r="EWD164"/>
      <c r="EWE164"/>
      <c r="EWF164"/>
      <c r="EWG164"/>
      <c r="EWH164"/>
      <c r="EWI164"/>
      <c r="EWJ164"/>
      <c r="EWK164"/>
      <c r="EWL164"/>
      <c r="EWM164"/>
      <c r="EWN164"/>
      <c r="EWO164"/>
      <c r="EWP164"/>
      <c r="EWQ164"/>
      <c r="EWR164"/>
      <c r="EWS164"/>
      <c r="EWT164"/>
      <c r="EWU164"/>
      <c r="EWV164"/>
      <c r="EWW164"/>
      <c r="EWX164"/>
      <c r="EWY164"/>
      <c r="EWZ164"/>
      <c r="EXA164"/>
      <c r="EXB164"/>
      <c r="EXC164"/>
      <c r="EXD164"/>
      <c r="EXE164"/>
      <c r="EXF164"/>
      <c r="EXG164"/>
      <c r="EXH164"/>
      <c r="EXI164"/>
      <c r="EXJ164"/>
      <c r="EXK164"/>
      <c r="EXL164"/>
      <c r="EXM164"/>
      <c r="EXN164"/>
      <c r="EXO164"/>
      <c r="EXP164"/>
      <c r="EXQ164"/>
      <c r="EXR164"/>
      <c r="EXS164"/>
      <c r="EXT164"/>
      <c r="EXU164"/>
      <c r="EXV164"/>
      <c r="EXW164"/>
      <c r="EXX164"/>
      <c r="EXY164"/>
      <c r="EXZ164"/>
      <c r="EYA164"/>
      <c r="EYB164"/>
      <c r="EYC164"/>
      <c r="EYD164"/>
      <c r="EYE164"/>
      <c r="EYF164"/>
      <c r="EYG164"/>
      <c r="EYH164"/>
      <c r="EYI164"/>
      <c r="EYJ164"/>
      <c r="EYK164"/>
      <c r="EYL164"/>
      <c r="EYM164"/>
      <c r="EYN164"/>
      <c r="EYO164"/>
      <c r="EYP164"/>
      <c r="EYQ164"/>
      <c r="EYR164"/>
      <c r="EYS164"/>
      <c r="EYT164"/>
      <c r="EYU164"/>
      <c r="EYV164"/>
      <c r="EYW164"/>
      <c r="EYX164"/>
      <c r="EYY164"/>
      <c r="EYZ164"/>
      <c r="EZA164"/>
      <c r="EZB164"/>
      <c r="EZC164"/>
      <c r="EZD164"/>
      <c r="EZE164"/>
      <c r="EZF164"/>
      <c r="EZG164"/>
      <c r="EZH164"/>
      <c r="EZI164"/>
      <c r="EZJ164"/>
      <c r="EZK164"/>
      <c r="EZL164"/>
      <c r="EZM164"/>
      <c r="EZN164"/>
      <c r="EZO164"/>
      <c r="EZP164"/>
      <c r="EZQ164"/>
      <c r="EZR164"/>
      <c r="EZS164"/>
      <c r="EZT164"/>
      <c r="EZU164"/>
      <c r="EZV164"/>
      <c r="EZW164"/>
      <c r="EZX164"/>
      <c r="EZY164"/>
      <c r="EZZ164"/>
      <c r="FAA164"/>
      <c r="FAB164"/>
      <c r="FAC164"/>
      <c r="FAD164"/>
      <c r="FAE164"/>
      <c r="FAF164"/>
      <c r="FAG164"/>
      <c r="FAH164"/>
      <c r="FAI164"/>
      <c r="FAJ164"/>
      <c r="FAK164"/>
      <c r="FAL164"/>
      <c r="FAM164"/>
      <c r="FAN164"/>
      <c r="FAO164"/>
      <c r="FAP164"/>
      <c r="FAQ164"/>
      <c r="FAR164"/>
      <c r="FAS164"/>
      <c r="FAT164"/>
      <c r="FAU164"/>
      <c r="FAV164"/>
      <c r="FAW164"/>
      <c r="FAX164"/>
      <c r="FAY164"/>
      <c r="FAZ164"/>
      <c r="FBA164"/>
      <c r="FBB164"/>
      <c r="FBC164"/>
      <c r="FBD164"/>
      <c r="FBE164"/>
      <c r="FBF164"/>
      <c r="FBG164"/>
      <c r="FBH164"/>
      <c r="FBI164"/>
      <c r="FBJ164"/>
      <c r="FBK164"/>
      <c r="FBL164"/>
      <c r="FBM164"/>
      <c r="FBN164"/>
      <c r="FBO164"/>
      <c r="FBP164"/>
      <c r="FBQ164"/>
      <c r="FBR164"/>
      <c r="FBS164"/>
      <c r="FBT164"/>
      <c r="FBU164"/>
      <c r="FBV164"/>
      <c r="FBW164"/>
      <c r="FBX164"/>
      <c r="FBY164"/>
      <c r="FBZ164"/>
      <c r="FCA164"/>
      <c r="FCB164"/>
      <c r="FCC164"/>
      <c r="FCD164"/>
      <c r="FCE164"/>
      <c r="FCF164"/>
      <c r="FCG164"/>
      <c r="FCH164"/>
      <c r="FCI164"/>
      <c r="FCJ164"/>
      <c r="FCK164"/>
      <c r="FCL164"/>
      <c r="FCM164"/>
      <c r="FCN164"/>
      <c r="FCO164"/>
      <c r="FCP164"/>
      <c r="FCQ164"/>
      <c r="FCR164"/>
      <c r="FCS164"/>
      <c r="FCT164"/>
      <c r="FCU164"/>
      <c r="FCV164"/>
      <c r="FCW164"/>
      <c r="FCX164"/>
      <c r="FCY164"/>
      <c r="FCZ164"/>
      <c r="FDA164"/>
      <c r="FDB164"/>
      <c r="FDC164"/>
      <c r="FDD164"/>
      <c r="FDE164"/>
      <c r="FDF164"/>
      <c r="FDG164"/>
      <c r="FDH164"/>
      <c r="FDI164"/>
      <c r="FDJ164"/>
      <c r="FDK164"/>
      <c r="FDL164"/>
      <c r="FDM164"/>
      <c r="FDN164"/>
      <c r="FDO164"/>
      <c r="FDP164"/>
      <c r="FDQ164"/>
      <c r="FDR164"/>
      <c r="FDS164"/>
      <c r="FDT164"/>
      <c r="FDU164"/>
      <c r="FDV164"/>
      <c r="FDW164"/>
      <c r="FDX164"/>
      <c r="FDY164"/>
      <c r="FDZ164"/>
      <c r="FEA164"/>
      <c r="FEB164"/>
      <c r="FEC164"/>
      <c r="FED164"/>
      <c r="FEE164"/>
      <c r="FEF164"/>
      <c r="FEG164"/>
      <c r="FEH164"/>
      <c r="FEI164"/>
      <c r="FEJ164"/>
      <c r="FEK164"/>
      <c r="FEL164"/>
      <c r="FEM164"/>
      <c r="FEN164"/>
      <c r="FEO164"/>
      <c r="FEP164"/>
      <c r="FEQ164"/>
      <c r="FER164"/>
      <c r="FES164"/>
      <c r="FET164"/>
      <c r="FEU164"/>
      <c r="FEV164"/>
      <c r="FEW164"/>
      <c r="FEX164"/>
      <c r="FEY164"/>
      <c r="FEZ164"/>
      <c r="FFA164"/>
      <c r="FFB164"/>
      <c r="FFC164"/>
      <c r="FFD164"/>
      <c r="FFE164"/>
      <c r="FFF164"/>
      <c r="FFG164"/>
      <c r="FFH164"/>
      <c r="FFI164"/>
      <c r="FFJ164"/>
      <c r="FFK164"/>
      <c r="FFL164"/>
      <c r="FFM164"/>
      <c r="FFN164"/>
      <c r="FFO164"/>
      <c r="FFP164"/>
      <c r="FFQ164"/>
      <c r="FFR164"/>
      <c r="FFS164"/>
      <c r="FFT164"/>
      <c r="FFU164"/>
      <c r="FFV164"/>
      <c r="FFW164"/>
      <c r="FFX164"/>
      <c r="FFY164"/>
      <c r="FFZ164"/>
      <c r="FGA164"/>
      <c r="FGB164"/>
      <c r="FGC164"/>
      <c r="FGD164"/>
      <c r="FGE164"/>
      <c r="FGF164"/>
      <c r="FGG164"/>
      <c r="FGH164"/>
      <c r="FGI164"/>
      <c r="FGJ164"/>
      <c r="FGK164"/>
      <c r="FGL164"/>
      <c r="FGM164"/>
      <c r="FGN164"/>
      <c r="FGO164"/>
      <c r="FGP164"/>
      <c r="FGQ164"/>
      <c r="FGR164"/>
      <c r="FGS164"/>
      <c r="FGT164"/>
      <c r="FGU164"/>
      <c r="FGV164"/>
      <c r="FGW164"/>
      <c r="FGX164"/>
      <c r="FGY164"/>
      <c r="FGZ164"/>
      <c r="FHA164"/>
      <c r="FHB164"/>
      <c r="FHC164"/>
      <c r="FHD164"/>
      <c r="FHE164"/>
      <c r="FHF164"/>
      <c r="FHG164"/>
      <c r="FHH164"/>
      <c r="FHI164"/>
      <c r="FHJ164"/>
      <c r="FHK164"/>
      <c r="FHL164"/>
      <c r="FHM164"/>
      <c r="FHN164"/>
      <c r="FHO164"/>
      <c r="FHP164"/>
      <c r="FHQ164"/>
      <c r="FHR164"/>
      <c r="FHS164"/>
      <c r="FHT164"/>
      <c r="FHU164"/>
      <c r="FHV164"/>
      <c r="FHW164"/>
      <c r="FHX164"/>
      <c r="FHY164"/>
      <c r="FHZ164"/>
      <c r="FIA164"/>
      <c r="FIB164"/>
      <c r="FIC164"/>
      <c r="FID164"/>
      <c r="FIE164"/>
      <c r="FIF164"/>
      <c r="FIG164"/>
      <c r="FIH164"/>
      <c r="FII164"/>
      <c r="FIJ164"/>
      <c r="FIK164"/>
      <c r="FIL164"/>
      <c r="FIM164"/>
      <c r="FIN164"/>
      <c r="FIO164"/>
      <c r="FIP164"/>
      <c r="FIQ164"/>
      <c r="FIR164"/>
      <c r="FIS164"/>
      <c r="FIT164"/>
      <c r="FIU164"/>
      <c r="FIV164"/>
      <c r="FIW164"/>
      <c r="FIX164"/>
      <c r="FIY164"/>
      <c r="FIZ164"/>
      <c r="FJA164"/>
      <c r="FJB164"/>
      <c r="FJC164"/>
      <c r="FJD164"/>
      <c r="FJE164"/>
      <c r="FJF164"/>
      <c r="FJG164"/>
      <c r="FJH164"/>
      <c r="FJI164"/>
      <c r="FJJ164"/>
      <c r="FJK164"/>
      <c r="FJL164"/>
      <c r="FJM164"/>
      <c r="FJN164"/>
      <c r="FJO164"/>
      <c r="FJP164"/>
      <c r="FJQ164"/>
      <c r="FJR164"/>
      <c r="FJS164"/>
      <c r="FJT164"/>
      <c r="FJU164"/>
      <c r="FJV164"/>
      <c r="FJW164"/>
      <c r="FJX164"/>
      <c r="FJY164"/>
      <c r="FJZ164"/>
      <c r="FKA164"/>
      <c r="FKB164"/>
      <c r="FKC164"/>
      <c r="FKD164"/>
      <c r="FKE164"/>
      <c r="FKF164"/>
      <c r="FKG164"/>
      <c r="FKH164"/>
      <c r="FKI164"/>
      <c r="FKJ164"/>
      <c r="FKK164"/>
      <c r="FKL164"/>
      <c r="FKM164"/>
      <c r="FKN164"/>
      <c r="FKO164"/>
      <c r="FKP164"/>
      <c r="FKQ164"/>
      <c r="FKR164"/>
      <c r="FKS164"/>
      <c r="FKT164"/>
      <c r="FKU164"/>
      <c r="FKV164"/>
      <c r="FKW164"/>
      <c r="FKX164"/>
      <c r="FKY164"/>
      <c r="FKZ164"/>
      <c r="FLA164"/>
      <c r="FLB164"/>
      <c r="FLC164"/>
      <c r="FLD164"/>
      <c r="FLE164"/>
      <c r="FLF164"/>
      <c r="FLG164"/>
      <c r="FLH164"/>
      <c r="FLI164"/>
      <c r="FLJ164"/>
      <c r="FLK164"/>
      <c r="FLL164"/>
      <c r="FLM164"/>
      <c r="FLN164"/>
      <c r="FLO164"/>
      <c r="FLP164"/>
      <c r="FLQ164"/>
      <c r="FLR164"/>
      <c r="FLS164"/>
      <c r="FLT164"/>
      <c r="FLU164"/>
      <c r="FLV164"/>
      <c r="FLW164"/>
      <c r="FLX164"/>
      <c r="FLY164"/>
      <c r="FLZ164"/>
      <c r="FMA164"/>
      <c r="FMB164"/>
      <c r="FMC164"/>
      <c r="FMD164"/>
      <c r="FME164"/>
      <c r="FMF164"/>
      <c r="FMG164"/>
      <c r="FMH164"/>
      <c r="FMI164"/>
      <c r="FMJ164"/>
      <c r="FMK164"/>
      <c r="FML164"/>
      <c r="FMM164"/>
      <c r="FMN164"/>
      <c r="FMO164"/>
      <c r="FMP164"/>
      <c r="FMQ164"/>
      <c r="FMR164"/>
      <c r="FMS164"/>
      <c r="FMT164"/>
      <c r="FMU164"/>
      <c r="FMV164"/>
      <c r="FMW164"/>
      <c r="FMX164"/>
      <c r="FMY164"/>
      <c r="FMZ164"/>
      <c r="FNA164"/>
      <c r="FNB164"/>
      <c r="FNC164"/>
      <c r="FND164"/>
      <c r="FNE164"/>
      <c r="FNF164"/>
      <c r="FNG164"/>
      <c r="FNH164"/>
      <c r="FNI164"/>
      <c r="FNJ164"/>
      <c r="FNK164"/>
      <c r="FNL164"/>
      <c r="FNM164"/>
      <c r="FNN164"/>
      <c r="FNO164"/>
      <c r="FNP164"/>
      <c r="FNQ164"/>
      <c r="FNR164"/>
      <c r="FNS164"/>
      <c r="FNT164"/>
      <c r="FNU164"/>
      <c r="FNV164"/>
      <c r="FNW164"/>
      <c r="FNX164"/>
      <c r="FNY164"/>
      <c r="FNZ164"/>
      <c r="FOA164"/>
      <c r="FOB164"/>
      <c r="FOC164"/>
      <c r="FOD164"/>
      <c r="FOE164"/>
      <c r="FOF164"/>
      <c r="FOG164"/>
      <c r="FOH164"/>
      <c r="FOI164"/>
      <c r="FOJ164"/>
      <c r="FOK164"/>
      <c r="FOL164"/>
      <c r="FOM164"/>
      <c r="FON164"/>
      <c r="FOO164"/>
      <c r="FOP164"/>
      <c r="FOQ164"/>
      <c r="FOR164"/>
      <c r="FOS164"/>
      <c r="FOT164"/>
      <c r="FOU164"/>
      <c r="FOV164"/>
      <c r="FOW164"/>
      <c r="FOX164"/>
      <c r="FOY164"/>
      <c r="FOZ164"/>
      <c r="FPA164"/>
      <c r="FPB164"/>
      <c r="FPC164"/>
      <c r="FPD164"/>
      <c r="FPE164"/>
      <c r="FPF164"/>
      <c r="FPG164"/>
      <c r="FPH164"/>
      <c r="FPI164"/>
      <c r="FPJ164"/>
      <c r="FPK164"/>
      <c r="FPL164"/>
      <c r="FPM164"/>
      <c r="FPN164"/>
      <c r="FPO164"/>
      <c r="FPP164"/>
      <c r="FPQ164"/>
      <c r="FPR164"/>
      <c r="FPS164"/>
      <c r="FPT164"/>
      <c r="FPU164"/>
      <c r="FPV164"/>
      <c r="FPW164"/>
      <c r="FPX164"/>
      <c r="FPY164"/>
      <c r="FPZ164"/>
      <c r="FQA164"/>
      <c r="FQB164"/>
      <c r="FQC164"/>
      <c r="FQD164"/>
      <c r="FQE164"/>
      <c r="FQF164"/>
      <c r="FQG164"/>
      <c r="FQH164"/>
      <c r="FQI164"/>
      <c r="FQJ164"/>
      <c r="FQK164"/>
      <c r="FQL164"/>
      <c r="FQM164"/>
      <c r="FQN164"/>
      <c r="FQO164"/>
      <c r="FQP164"/>
      <c r="FQQ164"/>
      <c r="FQR164"/>
      <c r="FQS164"/>
      <c r="FQT164"/>
      <c r="FQU164"/>
      <c r="FQV164"/>
      <c r="FQW164"/>
      <c r="FQX164"/>
      <c r="FQY164"/>
      <c r="FQZ164"/>
      <c r="FRA164"/>
      <c r="FRB164"/>
      <c r="FRC164"/>
      <c r="FRD164"/>
      <c r="FRE164"/>
      <c r="FRF164"/>
      <c r="FRG164"/>
      <c r="FRH164"/>
      <c r="FRI164"/>
      <c r="FRJ164"/>
      <c r="FRK164"/>
      <c r="FRL164"/>
      <c r="FRM164"/>
      <c r="FRN164"/>
      <c r="FRO164"/>
      <c r="FRP164"/>
      <c r="FRQ164"/>
      <c r="FRR164"/>
      <c r="FRS164"/>
      <c r="FRT164"/>
      <c r="FRU164"/>
      <c r="FRV164"/>
      <c r="FRW164"/>
      <c r="FRX164"/>
      <c r="FRY164"/>
      <c r="FRZ164"/>
      <c r="FSA164"/>
      <c r="FSB164"/>
      <c r="FSC164"/>
      <c r="FSD164"/>
      <c r="FSE164"/>
      <c r="FSF164"/>
      <c r="FSG164"/>
      <c r="FSH164"/>
      <c r="FSI164"/>
      <c r="FSJ164"/>
      <c r="FSK164"/>
      <c r="FSL164"/>
      <c r="FSM164"/>
      <c r="FSN164"/>
      <c r="FSO164"/>
      <c r="FSP164"/>
      <c r="FSQ164"/>
      <c r="FSR164"/>
      <c r="FSS164"/>
      <c r="FST164"/>
      <c r="FSU164"/>
      <c r="FSV164"/>
      <c r="FSW164"/>
      <c r="FSX164"/>
      <c r="FSY164"/>
      <c r="FSZ164"/>
      <c r="FTA164"/>
      <c r="FTB164"/>
      <c r="FTC164"/>
      <c r="FTD164"/>
      <c r="FTE164"/>
      <c r="FTF164"/>
      <c r="FTG164"/>
      <c r="FTH164"/>
      <c r="FTI164"/>
      <c r="FTJ164"/>
      <c r="FTK164"/>
      <c r="FTL164"/>
      <c r="FTM164"/>
      <c r="FTN164"/>
      <c r="FTO164"/>
      <c r="FTP164"/>
      <c r="FTQ164"/>
      <c r="FTR164"/>
      <c r="FTS164"/>
      <c r="FTT164"/>
      <c r="FTU164"/>
      <c r="FTV164"/>
      <c r="FTW164"/>
      <c r="FTX164"/>
      <c r="FTY164"/>
      <c r="FTZ164"/>
      <c r="FUA164"/>
      <c r="FUB164"/>
      <c r="FUC164"/>
      <c r="FUD164"/>
      <c r="FUE164"/>
      <c r="FUF164"/>
      <c r="FUG164"/>
      <c r="FUH164"/>
      <c r="FUI164"/>
      <c r="FUJ164"/>
      <c r="FUK164"/>
      <c r="FUL164"/>
      <c r="FUM164"/>
      <c r="FUN164"/>
      <c r="FUO164"/>
      <c r="FUP164"/>
      <c r="FUQ164"/>
      <c r="FUR164"/>
      <c r="FUS164"/>
      <c r="FUT164"/>
      <c r="FUU164"/>
      <c r="FUV164"/>
      <c r="FUW164"/>
      <c r="FUX164"/>
      <c r="FUY164"/>
      <c r="FUZ164"/>
      <c r="FVA164"/>
      <c r="FVB164"/>
      <c r="FVC164"/>
      <c r="FVD164"/>
      <c r="FVE164"/>
      <c r="FVF164"/>
      <c r="FVG164"/>
      <c r="FVH164"/>
      <c r="FVI164"/>
      <c r="FVJ164"/>
      <c r="FVK164"/>
      <c r="FVL164"/>
      <c r="FVM164"/>
      <c r="FVN164"/>
      <c r="FVO164"/>
      <c r="FVP164"/>
      <c r="FVQ164"/>
      <c r="FVR164"/>
      <c r="FVS164"/>
      <c r="FVT164"/>
      <c r="FVU164"/>
      <c r="FVV164"/>
      <c r="FVW164"/>
      <c r="FVX164"/>
      <c r="FVY164"/>
      <c r="FVZ164"/>
      <c r="FWA164"/>
      <c r="FWB164"/>
      <c r="FWC164"/>
      <c r="FWD164"/>
      <c r="FWE164"/>
      <c r="FWF164"/>
      <c r="FWG164"/>
      <c r="FWH164"/>
      <c r="FWI164"/>
      <c r="FWJ164"/>
      <c r="FWK164"/>
      <c r="FWL164"/>
      <c r="FWM164"/>
      <c r="FWN164"/>
      <c r="FWO164"/>
      <c r="FWP164"/>
      <c r="FWQ164"/>
      <c r="FWR164"/>
      <c r="FWS164"/>
      <c r="FWT164"/>
      <c r="FWU164"/>
      <c r="FWV164"/>
      <c r="FWW164"/>
      <c r="FWX164"/>
      <c r="FWY164"/>
      <c r="FWZ164"/>
      <c r="FXA164"/>
      <c r="FXB164"/>
      <c r="FXC164"/>
      <c r="FXD164"/>
      <c r="FXE164"/>
      <c r="FXF164"/>
      <c r="FXG164"/>
      <c r="FXH164"/>
      <c r="FXI164"/>
      <c r="FXJ164"/>
      <c r="FXK164"/>
      <c r="FXL164"/>
      <c r="FXM164"/>
      <c r="FXN164"/>
      <c r="FXO164"/>
      <c r="FXP164"/>
      <c r="FXQ164"/>
      <c r="FXR164"/>
      <c r="FXS164"/>
      <c r="FXT164"/>
      <c r="FXU164"/>
      <c r="FXV164"/>
      <c r="FXW164"/>
      <c r="FXX164"/>
      <c r="FXY164"/>
      <c r="FXZ164"/>
      <c r="FYA164"/>
      <c r="FYB164"/>
      <c r="FYC164"/>
      <c r="FYD164"/>
      <c r="FYE164"/>
      <c r="FYF164"/>
      <c r="FYG164"/>
      <c r="FYH164"/>
      <c r="FYI164"/>
      <c r="FYJ164"/>
      <c r="FYK164"/>
      <c r="FYL164"/>
      <c r="FYM164"/>
      <c r="FYN164"/>
      <c r="FYO164"/>
      <c r="FYP164"/>
      <c r="FYQ164"/>
      <c r="FYR164"/>
      <c r="FYS164"/>
      <c r="FYT164"/>
      <c r="FYU164"/>
      <c r="FYV164"/>
      <c r="FYW164"/>
      <c r="FYX164"/>
      <c r="FYY164"/>
      <c r="FYZ164"/>
      <c r="FZA164"/>
      <c r="FZB164"/>
      <c r="FZC164"/>
      <c r="FZD164"/>
      <c r="FZE164"/>
      <c r="FZF164"/>
      <c r="FZG164"/>
      <c r="FZH164"/>
      <c r="FZI164"/>
      <c r="FZJ164"/>
      <c r="FZK164"/>
      <c r="FZL164"/>
      <c r="FZM164"/>
      <c r="FZN164"/>
      <c r="FZO164"/>
      <c r="FZP164"/>
      <c r="FZQ164"/>
      <c r="FZR164"/>
      <c r="FZS164"/>
      <c r="FZT164"/>
      <c r="FZU164"/>
      <c r="FZV164"/>
      <c r="FZW164"/>
      <c r="FZX164"/>
      <c r="FZY164"/>
      <c r="FZZ164"/>
      <c r="GAA164"/>
      <c r="GAB164"/>
      <c r="GAC164"/>
      <c r="GAD164"/>
      <c r="GAE164"/>
      <c r="GAF164"/>
      <c r="GAG164"/>
      <c r="GAH164"/>
      <c r="GAI164"/>
      <c r="GAJ164"/>
      <c r="GAK164"/>
      <c r="GAL164"/>
      <c r="GAM164"/>
      <c r="GAN164"/>
      <c r="GAO164"/>
      <c r="GAP164"/>
      <c r="GAQ164"/>
      <c r="GAR164"/>
      <c r="GAS164"/>
      <c r="GAT164"/>
      <c r="GAU164"/>
      <c r="GAV164"/>
      <c r="GAW164"/>
      <c r="GAX164"/>
      <c r="GAY164"/>
      <c r="GAZ164"/>
      <c r="GBA164"/>
      <c r="GBB164"/>
      <c r="GBC164"/>
      <c r="GBD164"/>
      <c r="GBE164"/>
      <c r="GBF164"/>
      <c r="GBG164"/>
      <c r="GBH164"/>
      <c r="GBI164"/>
      <c r="GBJ164"/>
      <c r="GBK164"/>
      <c r="GBL164"/>
      <c r="GBM164"/>
      <c r="GBN164"/>
      <c r="GBO164"/>
      <c r="GBP164"/>
      <c r="GBQ164"/>
      <c r="GBR164"/>
      <c r="GBS164"/>
      <c r="GBT164"/>
      <c r="GBU164"/>
      <c r="GBV164"/>
      <c r="GBW164"/>
      <c r="GBX164"/>
      <c r="GBY164"/>
      <c r="GBZ164"/>
      <c r="GCA164"/>
      <c r="GCB164"/>
      <c r="GCC164"/>
      <c r="GCD164"/>
      <c r="GCE164"/>
      <c r="GCF164"/>
      <c r="GCG164"/>
      <c r="GCH164"/>
      <c r="GCI164"/>
      <c r="GCJ164"/>
      <c r="GCK164"/>
      <c r="GCL164"/>
      <c r="GCM164"/>
      <c r="GCN164"/>
      <c r="GCO164"/>
      <c r="GCP164"/>
      <c r="GCQ164"/>
      <c r="GCR164"/>
      <c r="GCS164"/>
      <c r="GCT164"/>
      <c r="GCU164"/>
      <c r="GCV164"/>
      <c r="GCW164"/>
      <c r="GCX164"/>
      <c r="GCY164"/>
      <c r="GCZ164"/>
      <c r="GDA164"/>
      <c r="GDB164"/>
      <c r="GDC164"/>
      <c r="GDD164"/>
      <c r="GDE164"/>
      <c r="GDF164"/>
      <c r="GDG164"/>
      <c r="GDH164"/>
      <c r="GDI164"/>
      <c r="GDJ164"/>
      <c r="GDK164"/>
      <c r="GDL164"/>
      <c r="GDM164"/>
      <c r="GDN164"/>
      <c r="GDO164"/>
      <c r="GDP164"/>
      <c r="GDQ164"/>
      <c r="GDR164"/>
      <c r="GDS164"/>
      <c r="GDT164"/>
      <c r="GDU164"/>
      <c r="GDV164"/>
      <c r="GDW164"/>
      <c r="GDX164"/>
      <c r="GDY164"/>
      <c r="GDZ164"/>
      <c r="GEA164"/>
      <c r="GEB164"/>
      <c r="GEC164"/>
      <c r="GED164"/>
      <c r="GEE164"/>
      <c r="GEF164"/>
      <c r="GEG164"/>
      <c r="GEH164"/>
      <c r="GEI164"/>
      <c r="GEJ164"/>
      <c r="GEK164"/>
      <c r="GEL164"/>
      <c r="GEM164"/>
      <c r="GEN164"/>
      <c r="GEO164"/>
      <c r="GEP164"/>
      <c r="GEQ164"/>
      <c r="GER164"/>
      <c r="GES164"/>
      <c r="GET164"/>
      <c r="GEU164"/>
      <c r="GEV164"/>
      <c r="GEW164"/>
      <c r="GEX164"/>
      <c r="GEY164"/>
      <c r="GEZ164"/>
      <c r="GFA164"/>
      <c r="GFB164"/>
      <c r="GFC164"/>
      <c r="GFD164"/>
      <c r="GFE164"/>
      <c r="GFF164"/>
      <c r="GFG164"/>
      <c r="GFH164"/>
      <c r="GFI164"/>
      <c r="GFJ164"/>
      <c r="GFK164"/>
      <c r="GFL164"/>
      <c r="GFM164"/>
      <c r="GFN164"/>
      <c r="GFO164"/>
      <c r="GFP164"/>
      <c r="GFQ164"/>
      <c r="GFR164"/>
      <c r="GFS164"/>
      <c r="GFT164"/>
      <c r="GFU164"/>
      <c r="GFV164"/>
      <c r="GFW164"/>
      <c r="GFX164"/>
      <c r="GFY164"/>
      <c r="GFZ164"/>
      <c r="GGA164"/>
      <c r="GGB164"/>
      <c r="GGC164"/>
      <c r="GGD164"/>
      <c r="GGE164"/>
      <c r="GGF164"/>
      <c r="GGG164"/>
      <c r="GGH164"/>
      <c r="GGI164"/>
      <c r="GGJ164"/>
      <c r="GGK164"/>
      <c r="GGL164"/>
      <c r="GGM164"/>
      <c r="GGN164"/>
      <c r="GGO164"/>
      <c r="GGP164"/>
      <c r="GGQ164"/>
      <c r="GGR164"/>
      <c r="GGS164"/>
      <c r="GGT164"/>
      <c r="GGU164"/>
      <c r="GGV164"/>
      <c r="GGW164"/>
      <c r="GGX164"/>
      <c r="GGY164"/>
      <c r="GGZ164"/>
      <c r="GHA164"/>
      <c r="GHB164"/>
      <c r="GHC164"/>
      <c r="GHD164"/>
      <c r="GHE164"/>
      <c r="GHF164"/>
      <c r="GHG164"/>
      <c r="GHH164"/>
      <c r="GHI164"/>
      <c r="GHJ164"/>
      <c r="GHK164"/>
      <c r="GHL164"/>
      <c r="GHM164"/>
      <c r="GHN164"/>
      <c r="GHO164"/>
      <c r="GHP164"/>
      <c r="GHQ164"/>
      <c r="GHR164"/>
      <c r="GHS164"/>
      <c r="GHT164"/>
      <c r="GHU164"/>
      <c r="GHV164"/>
      <c r="GHW164"/>
      <c r="GHX164"/>
      <c r="GHY164"/>
      <c r="GHZ164"/>
      <c r="GIA164"/>
      <c r="GIB164"/>
      <c r="GIC164"/>
      <c r="GID164"/>
      <c r="GIE164"/>
      <c r="GIF164"/>
      <c r="GIG164"/>
      <c r="GIH164"/>
      <c r="GII164"/>
      <c r="GIJ164"/>
      <c r="GIK164"/>
      <c r="GIL164"/>
      <c r="GIM164"/>
      <c r="GIN164"/>
      <c r="GIO164"/>
      <c r="GIP164"/>
      <c r="GIQ164"/>
      <c r="GIR164"/>
      <c r="GIS164"/>
      <c r="GIT164"/>
      <c r="GIU164"/>
      <c r="GIV164"/>
      <c r="GIW164"/>
      <c r="GIX164"/>
      <c r="GIY164"/>
      <c r="GIZ164"/>
      <c r="GJA164"/>
      <c r="GJB164"/>
      <c r="GJC164"/>
      <c r="GJD164"/>
      <c r="GJE164"/>
      <c r="GJF164"/>
      <c r="GJG164"/>
      <c r="GJH164"/>
      <c r="GJI164"/>
      <c r="GJJ164"/>
      <c r="GJK164"/>
      <c r="GJL164"/>
      <c r="GJM164"/>
      <c r="GJN164"/>
      <c r="GJO164"/>
      <c r="GJP164"/>
      <c r="GJQ164"/>
      <c r="GJR164"/>
      <c r="GJS164"/>
      <c r="GJT164"/>
      <c r="GJU164"/>
      <c r="GJV164"/>
      <c r="GJW164"/>
      <c r="GJX164"/>
      <c r="GJY164"/>
      <c r="GJZ164"/>
      <c r="GKA164"/>
      <c r="GKB164"/>
      <c r="GKC164"/>
      <c r="GKD164"/>
      <c r="GKE164"/>
      <c r="GKF164"/>
      <c r="GKG164"/>
      <c r="GKH164"/>
      <c r="GKI164"/>
      <c r="GKJ164"/>
      <c r="GKK164"/>
      <c r="GKL164"/>
      <c r="GKM164"/>
      <c r="GKN164"/>
      <c r="GKO164"/>
      <c r="GKP164"/>
      <c r="GKQ164"/>
      <c r="GKR164"/>
      <c r="GKS164"/>
      <c r="GKT164"/>
      <c r="GKU164"/>
      <c r="GKV164"/>
      <c r="GKW164"/>
      <c r="GKX164"/>
      <c r="GKY164"/>
      <c r="GKZ164"/>
      <c r="GLA164"/>
      <c r="GLB164"/>
      <c r="GLC164"/>
      <c r="GLD164"/>
      <c r="GLE164"/>
      <c r="GLF164"/>
      <c r="GLG164"/>
      <c r="GLH164"/>
      <c r="GLI164"/>
      <c r="GLJ164"/>
      <c r="GLK164"/>
      <c r="GLL164"/>
      <c r="GLM164"/>
      <c r="GLN164"/>
      <c r="GLO164"/>
      <c r="GLP164"/>
      <c r="GLQ164"/>
      <c r="GLR164"/>
      <c r="GLS164"/>
      <c r="GLT164"/>
      <c r="GLU164"/>
      <c r="GLV164"/>
      <c r="GLW164"/>
      <c r="GLX164"/>
      <c r="GLY164"/>
      <c r="GLZ164"/>
      <c r="GMA164"/>
      <c r="GMB164"/>
      <c r="GMC164"/>
      <c r="GMD164"/>
      <c r="GME164"/>
      <c r="GMF164"/>
      <c r="GMG164"/>
      <c r="GMH164"/>
      <c r="GMI164"/>
      <c r="GMJ164"/>
      <c r="GMK164"/>
      <c r="GML164"/>
      <c r="GMM164"/>
      <c r="GMN164"/>
      <c r="GMO164"/>
      <c r="GMP164"/>
      <c r="GMQ164"/>
      <c r="GMR164"/>
      <c r="GMS164"/>
      <c r="GMT164"/>
      <c r="GMU164"/>
      <c r="GMV164"/>
      <c r="GMW164"/>
      <c r="GMX164"/>
      <c r="GMY164"/>
      <c r="GMZ164"/>
      <c r="GNA164"/>
      <c r="GNB164"/>
      <c r="GNC164"/>
      <c r="GND164"/>
      <c r="GNE164"/>
      <c r="GNF164"/>
      <c r="GNG164"/>
      <c r="GNH164"/>
      <c r="GNI164"/>
      <c r="GNJ164"/>
      <c r="GNK164"/>
      <c r="GNL164"/>
      <c r="GNM164"/>
      <c r="GNN164"/>
      <c r="GNO164"/>
      <c r="GNP164"/>
      <c r="GNQ164"/>
      <c r="GNR164"/>
      <c r="GNS164"/>
      <c r="GNT164"/>
      <c r="GNU164"/>
      <c r="GNV164"/>
      <c r="GNW164"/>
      <c r="GNX164"/>
      <c r="GNY164"/>
      <c r="GNZ164"/>
      <c r="GOA164"/>
      <c r="GOB164"/>
      <c r="GOC164"/>
      <c r="GOD164"/>
      <c r="GOE164"/>
      <c r="GOF164"/>
      <c r="GOG164"/>
      <c r="GOH164"/>
      <c r="GOI164"/>
      <c r="GOJ164"/>
      <c r="GOK164"/>
      <c r="GOL164"/>
      <c r="GOM164"/>
      <c r="GON164"/>
      <c r="GOO164"/>
      <c r="GOP164"/>
      <c r="GOQ164"/>
      <c r="GOR164"/>
      <c r="GOS164"/>
      <c r="GOT164"/>
      <c r="GOU164"/>
      <c r="GOV164"/>
      <c r="GOW164"/>
      <c r="GOX164"/>
      <c r="GOY164"/>
      <c r="GOZ164"/>
      <c r="GPA164"/>
      <c r="GPB164"/>
      <c r="GPC164"/>
      <c r="GPD164"/>
      <c r="GPE164"/>
      <c r="GPF164"/>
      <c r="GPG164"/>
      <c r="GPH164"/>
      <c r="GPI164"/>
      <c r="GPJ164"/>
      <c r="GPK164"/>
      <c r="GPL164"/>
      <c r="GPM164"/>
      <c r="GPN164"/>
      <c r="GPO164"/>
      <c r="GPP164"/>
      <c r="GPQ164"/>
      <c r="GPR164"/>
      <c r="GPS164"/>
      <c r="GPT164"/>
      <c r="GPU164"/>
      <c r="GPV164"/>
      <c r="GPW164"/>
      <c r="GPX164"/>
      <c r="GPY164"/>
      <c r="GPZ164"/>
      <c r="GQA164"/>
      <c r="GQB164"/>
      <c r="GQC164"/>
      <c r="GQD164"/>
      <c r="GQE164"/>
      <c r="GQF164"/>
      <c r="GQG164"/>
      <c r="GQH164"/>
      <c r="GQI164"/>
      <c r="GQJ164"/>
      <c r="GQK164"/>
      <c r="GQL164"/>
      <c r="GQM164"/>
      <c r="GQN164"/>
      <c r="GQO164"/>
      <c r="GQP164"/>
      <c r="GQQ164"/>
      <c r="GQR164"/>
      <c r="GQS164"/>
      <c r="GQT164"/>
      <c r="GQU164"/>
      <c r="GQV164"/>
      <c r="GQW164"/>
      <c r="GQX164"/>
      <c r="GQY164"/>
      <c r="GQZ164"/>
      <c r="GRA164"/>
      <c r="GRB164"/>
      <c r="GRC164"/>
      <c r="GRD164"/>
      <c r="GRE164"/>
      <c r="GRF164"/>
      <c r="GRG164"/>
      <c r="GRH164"/>
      <c r="GRI164"/>
      <c r="GRJ164"/>
      <c r="GRK164"/>
      <c r="GRL164"/>
      <c r="GRM164"/>
      <c r="GRN164"/>
      <c r="GRO164"/>
      <c r="GRP164"/>
      <c r="GRQ164"/>
      <c r="GRR164"/>
      <c r="GRS164"/>
      <c r="GRT164"/>
      <c r="GRU164"/>
      <c r="GRV164"/>
      <c r="GRW164"/>
      <c r="GRX164"/>
      <c r="GRY164"/>
      <c r="GRZ164"/>
      <c r="GSA164"/>
      <c r="GSB164"/>
      <c r="GSC164"/>
      <c r="GSD164"/>
      <c r="GSE164"/>
      <c r="GSF164"/>
      <c r="GSG164"/>
      <c r="GSH164"/>
      <c r="GSI164"/>
      <c r="GSJ164"/>
      <c r="GSK164"/>
      <c r="GSL164"/>
      <c r="GSM164"/>
      <c r="GSN164"/>
      <c r="GSO164"/>
      <c r="GSP164"/>
      <c r="GSQ164"/>
      <c r="GSR164"/>
      <c r="GSS164"/>
      <c r="GST164"/>
      <c r="GSU164"/>
      <c r="GSV164"/>
      <c r="GSW164"/>
      <c r="GSX164"/>
      <c r="GSY164"/>
      <c r="GSZ164"/>
      <c r="GTA164"/>
      <c r="GTB164"/>
      <c r="GTC164"/>
      <c r="GTD164"/>
      <c r="GTE164"/>
      <c r="GTF164"/>
      <c r="GTG164"/>
      <c r="GTH164"/>
      <c r="GTI164"/>
      <c r="GTJ164"/>
      <c r="GTK164"/>
      <c r="GTL164"/>
      <c r="GTM164"/>
      <c r="GTN164"/>
      <c r="GTO164"/>
      <c r="GTP164"/>
      <c r="GTQ164"/>
      <c r="GTR164"/>
      <c r="GTS164"/>
      <c r="GTT164"/>
      <c r="GTU164"/>
      <c r="GTV164"/>
      <c r="GTW164"/>
      <c r="GTX164"/>
      <c r="GTY164"/>
      <c r="GTZ164"/>
      <c r="GUA164"/>
      <c r="GUB164"/>
      <c r="GUC164"/>
      <c r="GUD164"/>
      <c r="GUE164"/>
      <c r="GUF164"/>
      <c r="GUG164"/>
      <c r="GUH164"/>
      <c r="GUI164"/>
      <c r="GUJ164"/>
      <c r="GUK164"/>
      <c r="GUL164"/>
      <c r="GUM164"/>
      <c r="GUN164"/>
      <c r="GUO164"/>
      <c r="GUP164"/>
      <c r="GUQ164"/>
      <c r="GUR164"/>
      <c r="GUS164"/>
      <c r="GUT164"/>
      <c r="GUU164"/>
      <c r="GUV164"/>
      <c r="GUW164"/>
      <c r="GUX164"/>
      <c r="GUY164"/>
      <c r="GUZ164"/>
      <c r="GVA164"/>
      <c r="GVB164"/>
      <c r="GVC164"/>
      <c r="GVD164"/>
      <c r="GVE164"/>
      <c r="GVF164"/>
      <c r="GVG164"/>
      <c r="GVH164"/>
      <c r="GVI164"/>
      <c r="GVJ164"/>
      <c r="GVK164"/>
      <c r="GVL164"/>
      <c r="GVM164"/>
      <c r="GVN164"/>
      <c r="GVO164"/>
      <c r="GVP164"/>
      <c r="GVQ164"/>
      <c r="GVR164"/>
      <c r="GVS164"/>
      <c r="GVT164"/>
      <c r="GVU164"/>
      <c r="GVV164"/>
      <c r="GVW164"/>
      <c r="GVX164"/>
      <c r="GVY164"/>
      <c r="GVZ164"/>
      <c r="GWA164"/>
      <c r="GWB164"/>
      <c r="GWC164"/>
      <c r="GWD164"/>
      <c r="GWE164"/>
      <c r="GWF164"/>
      <c r="GWG164"/>
      <c r="GWH164"/>
      <c r="GWI164"/>
      <c r="GWJ164"/>
      <c r="GWK164"/>
      <c r="GWL164"/>
      <c r="GWM164"/>
      <c r="GWN164"/>
      <c r="GWO164"/>
      <c r="GWP164"/>
      <c r="GWQ164"/>
      <c r="GWR164"/>
      <c r="GWS164"/>
      <c r="GWT164"/>
      <c r="GWU164"/>
      <c r="GWV164"/>
      <c r="GWW164"/>
      <c r="GWX164"/>
      <c r="GWY164"/>
      <c r="GWZ164"/>
      <c r="GXA164"/>
      <c r="GXB164"/>
      <c r="GXC164"/>
      <c r="GXD164"/>
      <c r="GXE164"/>
      <c r="GXF164"/>
      <c r="GXG164"/>
      <c r="GXH164"/>
      <c r="GXI164"/>
      <c r="GXJ164"/>
      <c r="GXK164"/>
      <c r="GXL164"/>
      <c r="GXM164"/>
      <c r="GXN164"/>
      <c r="GXO164"/>
      <c r="GXP164"/>
      <c r="GXQ164"/>
      <c r="GXR164"/>
      <c r="GXS164"/>
      <c r="GXT164"/>
      <c r="GXU164"/>
      <c r="GXV164"/>
      <c r="GXW164"/>
      <c r="GXX164"/>
      <c r="GXY164"/>
      <c r="GXZ164"/>
      <c r="GYA164"/>
      <c r="GYB164"/>
      <c r="GYC164"/>
      <c r="GYD164"/>
      <c r="GYE164"/>
      <c r="GYF164"/>
      <c r="GYG164"/>
      <c r="GYH164"/>
      <c r="GYI164"/>
      <c r="GYJ164"/>
      <c r="GYK164"/>
      <c r="GYL164"/>
      <c r="GYM164"/>
      <c r="GYN164"/>
      <c r="GYO164"/>
      <c r="GYP164"/>
      <c r="GYQ164"/>
      <c r="GYR164"/>
      <c r="GYS164"/>
      <c r="GYT164"/>
      <c r="GYU164"/>
      <c r="GYV164"/>
      <c r="GYW164"/>
      <c r="GYX164"/>
      <c r="GYY164"/>
      <c r="GYZ164"/>
      <c r="GZA164"/>
      <c r="GZB164"/>
      <c r="GZC164"/>
      <c r="GZD164"/>
      <c r="GZE164"/>
      <c r="GZF164"/>
      <c r="GZG164"/>
      <c r="GZH164"/>
      <c r="GZI164"/>
      <c r="GZJ164"/>
      <c r="GZK164"/>
      <c r="GZL164"/>
      <c r="GZM164"/>
      <c r="GZN164"/>
      <c r="GZO164"/>
      <c r="GZP164"/>
      <c r="GZQ164"/>
      <c r="GZR164"/>
      <c r="GZS164"/>
      <c r="GZT164"/>
      <c r="GZU164"/>
      <c r="GZV164"/>
      <c r="GZW164"/>
      <c r="GZX164"/>
      <c r="GZY164"/>
      <c r="GZZ164"/>
      <c r="HAA164"/>
      <c r="HAB164"/>
      <c r="HAC164"/>
      <c r="HAD164"/>
      <c r="HAE164"/>
      <c r="HAF164"/>
      <c r="HAG164"/>
      <c r="HAH164"/>
      <c r="HAI164"/>
      <c r="HAJ164"/>
      <c r="HAK164"/>
      <c r="HAL164"/>
      <c r="HAM164"/>
      <c r="HAN164"/>
      <c r="HAO164"/>
      <c r="HAP164"/>
      <c r="HAQ164"/>
      <c r="HAR164"/>
      <c r="HAS164"/>
      <c r="HAT164"/>
      <c r="HAU164"/>
      <c r="HAV164"/>
      <c r="HAW164"/>
      <c r="HAX164"/>
      <c r="HAY164"/>
      <c r="HAZ164"/>
      <c r="HBA164"/>
      <c r="HBB164"/>
      <c r="HBC164"/>
      <c r="HBD164"/>
      <c r="HBE164"/>
      <c r="HBF164"/>
      <c r="HBG164"/>
      <c r="HBH164"/>
      <c r="HBI164"/>
      <c r="HBJ164"/>
      <c r="HBK164"/>
      <c r="HBL164"/>
      <c r="HBM164"/>
      <c r="HBN164"/>
      <c r="HBO164"/>
      <c r="HBP164"/>
      <c r="HBQ164"/>
      <c r="HBR164"/>
      <c r="HBS164"/>
      <c r="HBT164"/>
      <c r="HBU164"/>
      <c r="HBV164"/>
      <c r="HBW164"/>
      <c r="HBX164"/>
      <c r="HBY164"/>
      <c r="HBZ164"/>
      <c r="HCA164"/>
      <c r="HCB164"/>
      <c r="HCC164"/>
      <c r="HCD164"/>
      <c r="HCE164"/>
      <c r="HCF164"/>
      <c r="HCG164"/>
      <c r="HCH164"/>
      <c r="HCI164"/>
      <c r="HCJ164"/>
      <c r="HCK164"/>
      <c r="HCL164"/>
      <c r="HCM164"/>
      <c r="HCN164"/>
      <c r="HCO164"/>
      <c r="HCP164"/>
      <c r="HCQ164"/>
      <c r="HCR164"/>
      <c r="HCS164"/>
      <c r="HCT164"/>
      <c r="HCU164"/>
      <c r="HCV164"/>
      <c r="HCW164"/>
      <c r="HCX164"/>
      <c r="HCY164"/>
      <c r="HCZ164"/>
      <c r="HDA164"/>
      <c r="HDB164"/>
      <c r="HDC164"/>
      <c r="HDD164"/>
      <c r="HDE164"/>
      <c r="HDF164"/>
      <c r="HDG164"/>
      <c r="HDH164"/>
      <c r="HDI164"/>
      <c r="HDJ164"/>
      <c r="HDK164"/>
      <c r="HDL164"/>
      <c r="HDM164"/>
      <c r="HDN164"/>
      <c r="HDO164"/>
      <c r="HDP164"/>
      <c r="HDQ164"/>
      <c r="HDR164"/>
      <c r="HDS164"/>
      <c r="HDT164"/>
      <c r="HDU164"/>
      <c r="HDV164"/>
      <c r="HDW164"/>
      <c r="HDX164"/>
      <c r="HDY164"/>
      <c r="HDZ164"/>
      <c r="HEA164"/>
      <c r="HEB164"/>
      <c r="HEC164"/>
      <c r="HED164"/>
      <c r="HEE164"/>
      <c r="HEF164"/>
      <c r="HEG164"/>
      <c r="HEH164"/>
      <c r="HEI164"/>
      <c r="HEJ164"/>
      <c r="HEK164"/>
      <c r="HEL164"/>
      <c r="HEM164"/>
      <c r="HEN164"/>
      <c r="HEO164"/>
      <c r="HEP164"/>
      <c r="HEQ164"/>
      <c r="HER164"/>
      <c r="HES164"/>
      <c r="HET164"/>
      <c r="HEU164"/>
      <c r="HEV164"/>
      <c r="HEW164"/>
      <c r="HEX164"/>
      <c r="HEY164"/>
      <c r="HEZ164"/>
      <c r="HFA164"/>
      <c r="HFB164"/>
      <c r="HFC164"/>
      <c r="HFD164"/>
      <c r="HFE164"/>
      <c r="HFF164"/>
      <c r="HFG164"/>
      <c r="HFH164"/>
      <c r="HFI164"/>
      <c r="HFJ164"/>
      <c r="HFK164"/>
      <c r="HFL164"/>
      <c r="HFM164"/>
      <c r="HFN164"/>
      <c r="HFO164"/>
      <c r="HFP164"/>
      <c r="HFQ164"/>
      <c r="HFR164"/>
      <c r="HFS164"/>
      <c r="HFT164"/>
      <c r="HFU164"/>
      <c r="HFV164"/>
      <c r="HFW164"/>
      <c r="HFX164"/>
      <c r="HFY164"/>
      <c r="HFZ164"/>
      <c r="HGA164"/>
      <c r="HGB164"/>
      <c r="HGC164"/>
      <c r="HGD164"/>
      <c r="HGE164"/>
      <c r="HGF164"/>
      <c r="HGG164"/>
      <c r="HGH164"/>
      <c r="HGI164"/>
      <c r="HGJ164"/>
      <c r="HGK164"/>
      <c r="HGL164"/>
      <c r="HGM164"/>
      <c r="HGN164"/>
      <c r="HGO164"/>
      <c r="HGP164"/>
      <c r="HGQ164"/>
      <c r="HGR164"/>
      <c r="HGS164"/>
      <c r="HGT164"/>
      <c r="HGU164"/>
      <c r="HGV164"/>
      <c r="HGW164"/>
      <c r="HGX164"/>
      <c r="HGY164"/>
      <c r="HGZ164"/>
      <c r="HHA164"/>
      <c r="HHB164"/>
      <c r="HHC164"/>
      <c r="HHD164"/>
      <c r="HHE164"/>
      <c r="HHF164"/>
      <c r="HHG164"/>
      <c r="HHH164"/>
      <c r="HHI164"/>
      <c r="HHJ164"/>
      <c r="HHK164"/>
      <c r="HHL164"/>
      <c r="HHM164"/>
      <c r="HHN164"/>
      <c r="HHO164"/>
      <c r="HHP164"/>
      <c r="HHQ164"/>
      <c r="HHR164"/>
      <c r="HHS164"/>
      <c r="HHT164"/>
      <c r="HHU164"/>
      <c r="HHV164"/>
      <c r="HHW164"/>
      <c r="HHX164"/>
      <c r="HHY164"/>
      <c r="HHZ164"/>
      <c r="HIA164"/>
      <c r="HIB164"/>
      <c r="HIC164"/>
      <c r="HID164"/>
      <c r="HIE164"/>
      <c r="HIF164"/>
      <c r="HIG164"/>
      <c r="HIH164"/>
      <c r="HII164"/>
      <c r="HIJ164"/>
      <c r="HIK164"/>
      <c r="HIL164"/>
      <c r="HIM164"/>
      <c r="HIN164"/>
      <c r="HIO164"/>
      <c r="HIP164"/>
      <c r="HIQ164"/>
      <c r="HIR164"/>
      <c r="HIS164"/>
      <c r="HIT164"/>
      <c r="HIU164"/>
      <c r="HIV164"/>
      <c r="HIW164"/>
      <c r="HIX164"/>
      <c r="HIY164"/>
      <c r="HIZ164"/>
      <c r="HJA164"/>
      <c r="HJB164"/>
      <c r="HJC164"/>
      <c r="HJD164"/>
      <c r="HJE164"/>
      <c r="HJF164"/>
      <c r="HJG164"/>
      <c r="HJH164"/>
      <c r="HJI164"/>
      <c r="HJJ164"/>
      <c r="HJK164"/>
      <c r="HJL164"/>
      <c r="HJM164"/>
      <c r="HJN164"/>
      <c r="HJO164"/>
      <c r="HJP164"/>
      <c r="HJQ164"/>
      <c r="HJR164"/>
      <c r="HJS164"/>
      <c r="HJT164"/>
      <c r="HJU164"/>
      <c r="HJV164"/>
      <c r="HJW164"/>
      <c r="HJX164"/>
      <c r="HJY164"/>
      <c r="HJZ164"/>
      <c r="HKA164"/>
      <c r="HKB164"/>
      <c r="HKC164"/>
      <c r="HKD164"/>
      <c r="HKE164"/>
      <c r="HKF164"/>
      <c r="HKG164"/>
      <c r="HKH164"/>
      <c r="HKI164"/>
      <c r="HKJ164"/>
      <c r="HKK164"/>
      <c r="HKL164"/>
      <c r="HKM164"/>
      <c r="HKN164"/>
      <c r="HKO164"/>
      <c r="HKP164"/>
      <c r="HKQ164"/>
      <c r="HKR164"/>
      <c r="HKS164"/>
      <c r="HKT164"/>
      <c r="HKU164"/>
      <c r="HKV164"/>
      <c r="HKW164"/>
      <c r="HKX164"/>
      <c r="HKY164"/>
      <c r="HKZ164"/>
      <c r="HLA164"/>
      <c r="HLB164"/>
      <c r="HLC164"/>
      <c r="HLD164"/>
      <c r="HLE164"/>
      <c r="HLF164"/>
      <c r="HLG164"/>
      <c r="HLH164"/>
      <c r="HLI164"/>
      <c r="HLJ164"/>
      <c r="HLK164"/>
      <c r="HLL164"/>
      <c r="HLM164"/>
      <c r="HLN164"/>
      <c r="HLO164"/>
      <c r="HLP164"/>
      <c r="HLQ164"/>
      <c r="HLR164"/>
      <c r="HLS164"/>
      <c r="HLT164"/>
      <c r="HLU164"/>
      <c r="HLV164"/>
      <c r="HLW164"/>
      <c r="HLX164"/>
      <c r="HLY164"/>
      <c r="HLZ164"/>
      <c r="HMA164"/>
      <c r="HMB164"/>
      <c r="HMC164"/>
      <c r="HMD164"/>
      <c r="HME164"/>
      <c r="HMF164"/>
      <c r="HMG164"/>
      <c r="HMH164"/>
      <c r="HMI164"/>
      <c r="HMJ164"/>
      <c r="HMK164"/>
      <c r="HML164"/>
      <c r="HMM164"/>
      <c r="HMN164"/>
      <c r="HMO164"/>
      <c r="HMP164"/>
      <c r="HMQ164"/>
      <c r="HMR164"/>
      <c r="HMS164"/>
      <c r="HMT164"/>
      <c r="HMU164"/>
      <c r="HMV164"/>
      <c r="HMW164"/>
      <c r="HMX164"/>
      <c r="HMY164"/>
      <c r="HMZ164"/>
      <c r="HNA164"/>
      <c r="HNB164"/>
      <c r="HNC164"/>
      <c r="HND164"/>
      <c r="HNE164"/>
      <c r="HNF164"/>
      <c r="HNG164"/>
      <c r="HNH164"/>
      <c r="HNI164"/>
      <c r="HNJ164"/>
      <c r="HNK164"/>
      <c r="HNL164"/>
      <c r="HNM164"/>
      <c r="HNN164"/>
      <c r="HNO164"/>
      <c r="HNP164"/>
      <c r="HNQ164"/>
      <c r="HNR164"/>
      <c r="HNS164"/>
      <c r="HNT164"/>
      <c r="HNU164"/>
      <c r="HNV164"/>
      <c r="HNW164"/>
      <c r="HNX164"/>
      <c r="HNY164"/>
      <c r="HNZ164"/>
      <c r="HOA164"/>
      <c r="HOB164"/>
      <c r="HOC164"/>
      <c r="HOD164"/>
      <c r="HOE164"/>
      <c r="HOF164"/>
      <c r="HOG164"/>
      <c r="HOH164"/>
      <c r="HOI164"/>
      <c r="HOJ164"/>
      <c r="HOK164"/>
      <c r="HOL164"/>
      <c r="HOM164"/>
      <c r="HON164"/>
      <c r="HOO164"/>
      <c r="HOP164"/>
      <c r="HOQ164"/>
      <c r="HOR164"/>
      <c r="HOS164"/>
      <c r="HOT164"/>
      <c r="HOU164"/>
      <c r="HOV164"/>
      <c r="HOW164"/>
      <c r="HOX164"/>
      <c r="HOY164"/>
      <c r="HOZ164"/>
      <c r="HPA164"/>
      <c r="HPB164"/>
      <c r="HPC164"/>
      <c r="HPD164"/>
      <c r="HPE164"/>
      <c r="HPF164"/>
      <c r="HPG164"/>
      <c r="HPH164"/>
      <c r="HPI164"/>
      <c r="HPJ164"/>
      <c r="HPK164"/>
      <c r="HPL164"/>
      <c r="HPM164"/>
      <c r="HPN164"/>
      <c r="HPO164"/>
      <c r="HPP164"/>
      <c r="HPQ164"/>
      <c r="HPR164"/>
      <c r="HPS164"/>
      <c r="HPT164"/>
      <c r="HPU164"/>
      <c r="HPV164"/>
      <c r="HPW164"/>
      <c r="HPX164"/>
      <c r="HPY164"/>
      <c r="HPZ164"/>
      <c r="HQA164"/>
      <c r="HQB164"/>
      <c r="HQC164"/>
      <c r="HQD164"/>
      <c r="HQE164"/>
      <c r="HQF164"/>
      <c r="HQG164"/>
      <c r="HQH164"/>
      <c r="HQI164"/>
      <c r="HQJ164"/>
      <c r="HQK164"/>
      <c r="HQL164"/>
      <c r="HQM164"/>
      <c r="HQN164"/>
      <c r="HQO164"/>
      <c r="HQP164"/>
      <c r="HQQ164"/>
      <c r="HQR164"/>
      <c r="HQS164"/>
      <c r="HQT164"/>
      <c r="HQU164"/>
      <c r="HQV164"/>
      <c r="HQW164"/>
      <c r="HQX164"/>
      <c r="HQY164"/>
      <c r="HQZ164"/>
      <c r="HRA164"/>
      <c r="HRB164"/>
      <c r="HRC164"/>
      <c r="HRD164"/>
      <c r="HRE164"/>
      <c r="HRF164"/>
      <c r="HRG164"/>
      <c r="HRH164"/>
      <c r="HRI164"/>
      <c r="HRJ164"/>
      <c r="HRK164"/>
      <c r="HRL164"/>
      <c r="HRM164"/>
      <c r="HRN164"/>
      <c r="HRO164"/>
      <c r="HRP164"/>
      <c r="HRQ164"/>
      <c r="HRR164"/>
      <c r="HRS164"/>
      <c r="HRT164"/>
      <c r="HRU164"/>
      <c r="HRV164"/>
      <c r="HRW164"/>
      <c r="HRX164"/>
      <c r="HRY164"/>
      <c r="HRZ164"/>
      <c r="HSA164"/>
      <c r="HSB164"/>
      <c r="HSC164"/>
      <c r="HSD164"/>
      <c r="HSE164"/>
      <c r="HSF164"/>
      <c r="HSG164"/>
      <c r="HSH164"/>
      <c r="HSI164"/>
      <c r="HSJ164"/>
      <c r="HSK164"/>
      <c r="HSL164"/>
      <c r="HSM164"/>
      <c r="HSN164"/>
      <c r="HSO164"/>
      <c r="HSP164"/>
      <c r="HSQ164"/>
      <c r="HSR164"/>
      <c r="HSS164"/>
      <c r="HST164"/>
      <c r="HSU164"/>
      <c r="HSV164"/>
      <c r="HSW164"/>
      <c r="HSX164"/>
      <c r="HSY164"/>
      <c r="HSZ164"/>
      <c r="HTA164"/>
      <c r="HTB164"/>
      <c r="HTC164"/>
      <c r="HTD164"/>
      <c r="HTE164"/>
      <c r="HTF164"/>
      <c r="HTG164"/>
      <c r="HTH164"/>
      <c r="HTI164"/>
      <c r="HTJ164"/>
      <c r="HTK164"/>
      <c r="HTL164"/>
      <c r="HTM164"/>
      <c r="HTN164"/>
      <c r="HTO164"/>
      <c r="HTP164"/>
      <c r="HTQ164"/>
      <c r="HTR164"/>
      <c r="HTS164"/>
      <c r="HTT164"/>
      <c r="HTU164"/>
      <c r="HTV164"/>
      <c r="HTW164"/>
      <c r="HTX164"/>
      <c r="HTY164"/>
      <c r="HTZ164"/>
      <c r="HUA164"/>
      <c r="HUB164"/>
      <c r="HUC164"/>
      <c r="HUD164"/>
      <c r="HUE164"/>
      <c r="HUF164"/>
      <c r="HUG164"/>
      <c r="HUH164"/>
      <c r="HUI164"/>
      <c r="HUJ164"/>
      <c r="HUK164"/>
      <c r="HUL164"/>
      <c r="HUM164"/>
      <c r="HUN164"/>
      <c r="HUO164"/>
      <c r="HUP164"/>
      <c r="HUQ164"/>
      <c r="HUR164"/>
      <c r="HUS164"/>
      <c r="HUT164"/>
      <c r="HUU164"/>
      <c r="HUV164"/>
      <c r="HUW164"/>
      <c r="HUX164"/>
      <c r="HUY164"/>
      <c r="HUZ164"/>
      <c r="HVA164"/>
      <c r="HVB164"/>
      <c r="HVC164"/>
      <c r="HVD164"/>
      <c r="HVE164"/>
      <c r="HVF164"/>
      <c r="HVG164"/>
      <c r="HVH164"/>
      <c r="HVI164"/>
      <c r="HVJ164"/>
      <c r="HVK164"/>
      <c r="HVL164"/>
      <c r="HVM164"/>
      <c r="HVN164"/>
      <c r="HVO164"/>
      <c r="HVP164"/>
      <c r="HVQ164"/>
      <c r="HVR164"/>
      <c r="HVS164"/>
      <c r="HVT164"/>
      <c r="HVU164"/>
      <c r="HVV164"/>
      <c r="HVW164"/>
      <c r="HVX164"/>
      <c r="HVY164"/>
      <c r="HVZ164"/>
      <c r="HWA164"/>
      <c r="HWB164"/>
      <c r="HWC164"/>
      <c r="HWD164"/>
      <c r="HWE164"/>
      <c r="HWF164"/>
      <c r="HWG164"/>
      <c r="HWH164"/>
      <c r="HWI164"/>
      <c r="HWJ164"/>
      <c r="HWK164"/>
      <c r="HWL164"/>
      <c r="HWM164"/>
      <c r="HWN164"/>
      <c r="HWO164"/>
      <c r="HWP164"/>
      <c r="HWQ164"/>
      <c r="HWR164"/>
      <c r="HWS164"/>
      <c r="HWT164"/>
      <c r="HWU164"/>
      <c r="HWV164"/>
      <c r="HWW164"/>
      <c r="HWX164"/>
      <c r="HWY164"/>
      <c r="HWZ164"/>
      <c r="HXA164"/>
      <c r="HXB164"/>
      <c r="HXC164"/>
      <c r="HXD164"/>
      <c r="HXE164"/>
      <c r="HXF164"/>
      <c r="HXG164"/>
      <c r="HXH164"/>
      <c r="HXI164"/>
      <c r="HXJ164"/>
      <c r="HXK164"/>
      <c r="HXL164"/>
      <c r="HXM164"/>
      <c r="HXN164"/>
      <c r="HXO164"/>
      <c r="HXP164"/>
      <c r="HXQ164"/>
      <c r="HXR164"/>
      <c r="HXS164"/>
      <c r="HXT164"/>
      <c r="HXU164"/>
      <c r="HXV164"/>
      <c r="HXW164"/>
      <c r="HXX164"/>
      <c r="HXY164"/>
      <c r="HXZ164"/>
      <c r="HYA164"/>
      <c r="HYB164"/>
      <c r="HYC164"/>
      <c r="HYD164"/>
      <c r="HYE164"/>
      <c r="HYF164"/>
      <c r="HYG164"/>
      <c r="HYH164"/>
      <c r="HYI164"/>
      <c r="HYJ164"/>
      <c r="HYK164"/>
      <c r="HYL164"/>
      <c r="HYM164"/>
      <c r="HYN164"/>
      <c r="HYO164"/>
      <c r="HYP164"/>
      <c r="HYQ164"/>
      <c r="HYR164"/>
      <c r="HYS164"/>
      <c r="HYT164"/>
      <c r="HYU164"/>
      <c r="HYV164"/>
      <c r="HYW164"/>
      <c r="HYX164"/>
      <c r="HYY164"/>
      <c r="HYZ164"/>
      <c r="HZA164"/>
      <c r="HZB164"/>
      <c r="HZC164"/>
      <c r="HZD164"/>
      <c r="HZE164"/>
      <c r="HZF164"/>
      <c r="HZG164"/>
      <c r="HZH164"/>
      <c r="HZI164"/>
      <c r="HZJ164"/>
      <c r="HZK164"/>
      <c r="HZL164"/>
      <c r="HZM164"/>
      <c r="HZN164"/>
      <c r="HZO164"/>
      <c r="HZP164"/>
      <c r="HZQ164"/>
      <c r="HZR164"/>
      <c r="HZS164"/>
      <c r="HZT164"/>
      <c r="HZU164"/>
      <c r="HZV164"/>
      <c r="HZW164"/>
      <c r="HZX164"/>
      <c r="HZY164"/>
      <c r="HZZ164"/>
      <c r="IAA164"/>
      <c r="IAB164"/>
      <c r="IAC164"/>
      <c r="IAD164"/>
      <c r="IAE164"/>
      <c r="IAF164"/>
      <c r="IAG164"/>
      <c r="IAH164"/>
      <c r="IAI164"/>
      <c r="IAJ164"/>
      <c r="IAK164"/>
      <c r="IAL164"/>
      <c r="IAM164"/>
      <c r="IAN164"/>
      <c r="IAO164"/>
      <c r="IAP164"/>
      <c r="IAQ164"/>
      <c r="IAR164"/>
      <c r="IAS164"/>
      <c r="IAT164"/>
      <c r="IAU164"/>
      <c r="IAV164"/>
      <c r="IAW164"/>
      <c r="IAX164"/>
      <c r="IAY164"/>
      <c r="IAZ164"/>
      <c r="IBA164"/>
      <c r="IBB164"/>
      <c r="IBC164"/>
      <c r="IBD164"/>
      <c r="IBE164"/>
      <c r="IBF164"/>
      <c r="IBG164"/>
      <c r="IBH164"/>
      <c r="IBI164"/>
      <c r="IBJ164"/>
      <c r="IBK164"/>
      <c r="IBL164"/>
      <c r="IBM164"/>
      <c r="IBN164"/>
      <c r="IBO164"/>
      <c r="IBP164"/>
      <c r="IBQ164"/>
      <c r="IBR164"/>
      <c r="IBS164"/>
      <c r="IBT164"/>
      <c r="IBU164"/>
      <c r="IBV164"/>
      <c r="IBW164"/>
      <c r="IBX164"/>
      <c r="IBY164"/>
      <c r="IBZ164"/>
      <c r="ICA164"/>
      <c r="ICB164"/>
      <c r="ICC164"/>
      <c r="ICD164"/>
      <c r="ICE164"/>
      <c r="ICF164"/>
      <c r="ICG164"/>
      <c r="ICH164"/>
      <c r="ICI164"/>
      <c r="ICJ164"/>
      <c r="ICK164"/>
      <c r="ICL164"/>
      <c r="ICM164"/>
      <c r="ICN164"/>
      <c r="ICO164"/>
      <c r="ICP164"/>
      <c r="ICQ164"/>
      <c r="ICR164"/>
      <c r="ICS164"/>
      <c r="ICT164"/>
      <c r="ICU164"/>
      <c r="ICV164"/>
      <c r="ICW164"/>
      <c r="ICX164"/>
      <c r="ICY164"/>
      <c r="ICZ164"/>
      <c r="IDA164"/>
      <c r="IDB164"/>
      <c r="IDC164"/>
      <c r="IDD164"/>
      <c r="IDE164"/>
      <c r="IDF164"/>
      <c r="IDG164"/>
      <c r="IDH164"/>
      <c r="IDI164"/>
      <c r="IDJ164"/>
      <c r="IDK164"/>
      <c r="IDL164"/>
      <c r="IDM164"/>
      <c r="IDN164"/>
      <c r="IDO164"/>
      <c r="IDP164"/>
      <c r="IDQ164"/>
      <c r="IDR164"/>
      <c r="IDS164"/>
      <c r="IDT164"/>
      <c r="IDU164"/>
      <c r="IDV164"/>
      <c r="IDW164"/>
      <c r="IDX164"/>
      <c r="IDY164"/>
      <c r="IDZ164"/>
      <c r="IEA164"/>
      <c r="IEB164"/>
      <c r="IEC164"/>
      <c r="IED164"/>
      <c r="IEE164"/>
      <c r="IEF164"/>
      <c r="IEG164"/>
      <c r="IEH164"/>
      <c r="IEI164"/>
      <c r="IEJ164"/>
      <c r="IEK164"/>
      <c r="IEL164"/>
      <c r="IEM164"/>
      <c r="IEN164"/>
      <c r="IEO164"/>
      <c r="IEP164"/>
      <c r="IEQ164"/>
      <c r="IER164"/>
      <c r="IES164"/>
      <c r="IET164"/>
      <c r="IEU164"/>
      <c r="IEV164"/>
      <c r="IEW164"/>
      <c r="IEX164"/>
      <c r="IEY164"/>
      <c r="IEZ164"/>
      <c r="IFA164"/>
      <c r="IFB164"/>
      <c r="IFC164"/>
      <c r="IFD164"/>
      <c r="IFE164"/>
      <c r="IFF164"/>
      <c r="IFG164"/>
      <c r="IFH164"/>
      <c r="IFI164"/>
      <c r="IFJ164"/>
      <c r="IFK164"/>
      <c r="IFL164"/>
      <c r="IFM164"/>
      <c r="IFN164"/>
      <c r="IFO164"/>
      <c r="IFP164"/>
      <c r="IFQ164"/>
      <c r="IFR164"/>
      <c r="IFS164"/>
      <c r="IFT164"/>
      <c r="IFU164"/>
      <c r="IFV164"/>
      <c r="IFW164"/>
      <c r="IFX164"/>
      <c r="IFY164"/>
      <c r="IFZ164"/>
      <c r="IGA164"/>
      <c r="IGB164"/>
      <c r="IGC164"/>
      <c r="IGD164"/>
      <c r="IGE164"/>
      <c r="IGF164"/>
      <c r="IGG164"/>
      <c r="IGH164"/>
      <c r="IGI164"/>
      <c r="IGJ164"/>
      <c r="IGK164"/>
      <c r="IGL164"/>
      <c r="IGM164"/>
      <c r="IGN164"/>
      <c r="IGO164"/>
      <c r="IGP164"/>
      <c r="IGQ164"/>
      <c r="IGR164"/>
      <c r="IGS164"/>
      <c r="IGT164"/>
      <c r="IGU164"/>
      <c r="IGV164"/>
      <c r="IGW164"/>
      <c r="IGX164"/>
      <c r="IGY164"/>
      <c r="IGZ164"/>
      <c r="IHA164"/>
      <c r="IHB164"/>
      <c r="IHC164"/>
      <c r="IHD164"/>
      <c r="IHE164"/>
      <c r="IHF164"/>
      <c r="IHG164"/>
      <c r="IHH164"/>
      <c r="IHI164"/>
      <c r="IHJ164"/>
      <c r="IHK164"/>
      <c r="IHL164"/>
      <c r="IHM164"/>
      <c r="IHN164"/>
      <c r="IHO164"/>
      <c r="IHP164"/>
      <c r="IHQ164"/>
      <c r="IHR164"/>
      <c r="IHS164"/>
      <c r="IHT164"/>
      <c r="IHU164"/>
      <c r="IHV164"/>
      <c r="IHW164"/>
      <c r="IHX164"/>
      <c r="IHY164"/>
      <c r="IHZ164"/>
      <c r="IIA164"/>
      <c r="IIB164"/>
      <c r="IIC164"/>
      <c r="IID164"/>
      <c r="IIE164"/>
      <c r="IIF164"/>
      <c r="IIG164"/>
      <c r="IIH164"/>
      <c r="III164"/>
      <c r="IIJ164"/>
      <c r="IIK164"/>
      <c r="IIL164"/>
      <c r="IIM164"/>
      <c r="IIN164"/>
      <c r="IIO164"/>
      <c r="IIP164"/>
      <c r="IIQ164"/>
      <c r="IIR164"/>
      <c r="IIS164"/>
      <c r="IIT164"/>
      <c r="IIU164"/>
      <c r="IIV164"/>
      <c r="IIW164"/>
      <c r="IIX164"/>
      <c r="IIY164"/>
      <c r="IIZ164"/>
      <c r="IJA164"/>
      <c r="IJB164"/>
      <c r="IJC164"/>
      <c r="IJD164"/>
      <c r="IJE164"/>
      <c r="IJF164"/>
      <c r="IJG164"/>
      <c r="IJH164"/>
      <c r="IJI164"/>
      <c r="IJJ164"/>
      <c r="IJK164"/>
      <c r="IJL164"/>
      <c r="IJM164"/>
      <c r="IJN164"/>
      <c r="IJO164"/>
      <c r="IJP164"/>
      <c r="IJQ164"/>
      <c r="IJR164"/>
      <c r="IJS164"/>
      <c r="IJT164"/>
      <c r="IJU164"/>
      <c r="IJV164"/>
      <c r="IJW164"/>
      <c r="IJX164"/>
      <c r="IJY164"/>
      <c r="IJZ164"/>
      <c r="IKA164"/>
      <c r="IKB164"/>
      <c r="IKC164"/>
      <c r="IKD164"/>
      <c r="IKE164"/>
      <c r="IKF164"/>
      <c r="IKG164"/>
      <c r="IKH164"/>
      <c r="IKI164"/>
      <c r="IKJ164"/>
      <c r="IKK164"/>
      <c r="IKL164"/>
      <c r="IKM164"/>
      <c r="IKN164"/>
      <c r="IKO164"/>
      <c r="IKP164"/>
      <c r="IKQ164"/>
      <c r="IKR164"/>
      <c r="IKS164"/>
      <c r="IKT164"/>
      <c r="IKU164"/>
      <c r="IKV164"/>
      <c r="IKW164"/>
      <c r="IKX164"/>
      <c r="IKY164"/>
      <c r="IKZ164"/>
      <c r="ILA164"/>
      <c r="ILB164"/>
      <c r="ILC164"/>
      <c r="ILD164"/>
      <c r="ILE164"/>
      <c r="ILF164"/>
      <c r="ILG164"/>
      <c r="ILH164"/>
      <c r="ILI164"/>
      <c r="ILJ164"/>
      <c r="ILK164"/>
      <c r="ILL164"/>
      <c r="ILM164"/>
      <c r="ILN164"/>
      <c r="ILO164"/>
      <c r="ILP164"/>
      <c r="ILQ164"/>
      <c r="ILR164"/>
      <c r="ILS164"/>
      <c r="ILT164"/>
      <c r="ILU164"/>
      <c r="ILV164"/>
      <c r="ILW164"/>
      <c r="ILX164"/>
      <c r="ILY164"/>
      <c r="ILZ164"/>
      <c r="IMA164"/>
      <c r="IMB164"/>
      <c r="IMC164"/>
      <c r="IMD164"/>
      <c r="IME164"/>
      <c r="IMF164"/>
      <c r="IMG164"/>
      <c r="IMH164"/>
      <c r="IMI164"/>
      <c r="IMJ164"/>
      <c r="IMK164"/>
      <c r="IML164"/>
      <c r="IMM164"/>
      <c r="IMN164"/>
      <c r="IMO164"/>
      <c r="IMP164"/>
      <c r="IMQ164"/>
      <c r="IMR164"/>
      <c r="IMS164"/>
      <c r="IMT164"/>
      <c r="IMU164"/>
      <c r="IMV164"/>
      <c r="IMW164"/>
      <c r="IMX164"/>
      <c r="IMY164"/>
      <c r="IMZ164"/>
      <c r="INA164"/>
      <c r="INB164"/>
      <c r="INC164"/>
      <c r="IND164"/>
      <c r="INE164"/>
      <c r="INF164"/>
      <c r="ING164"/>
      <c r="INH164"/>
      <c r="INI164"/>
      <c r="INJ164"/>
      <c r="INK164"/>
      <c r="INL164"/>
      <c r="INM164"/>
      <c r="INN164"/>
      <c r="INO164"/>
      <c r="INP164"/>
      <c r="INQ164"/>
      <c r="INR164"/>
      <c r="INS164"/>
      <c r="INT164"/>
      <c r="INU164"/>
      <c r="INV164"/>
      <c r="INW164"/>
      <c r="INX164"/>
      <c r="INY164"/>
      <c r="INZ164"/>
      <c r="IOA164"/>
      <c r="IOB164"/>
      <c r="IOC164"/>
      <c r="IOD164"/>
      <c r="IOE164"/>
      <c r="IOF164"/>
      <c r="IOG164"/>
      <c r="IOH164"/>
      <c r="IOI164"/>
      <c r="IOJ164"/>
      <c r="IOK164"/>
      <c r="IOL164"/>
      <c r="IOM164"/>
      <c r="ION164"/>
      <c r="IOO164"/>
      <c r="IOP164"/>
      <c r="IOQ164"/>
      <c r="IOR164"/>
      <c r="IOS164"/>
      <c r="IOT164"/>
      <c r="IOU164"/>
      <c r="IOV164"/>
      <c r="IOW164"/>
      <c r="IOX164"/>
      <c r="IOY164"/>
      <c r="IOZ164"/>
      <c r="IPA164"/>
      <c r="IPB164"/>
      <c r="IPC164"/>
      <c r="IPD164"/>
      <c r="IPE164"/>
      <c r="IPF164"/>
      <c r="IPG164"/>
      <c r="IPH164"/>
      <c r="IPI164"/>
      <c r="IPJ164"/>
      <c r="IPK164"/>
      <c r="IPL164"/>
      <c r="IPM164"/>
      <c r="IPN164"/>
      <c r="IPO164"/>
      <c r="IPP164"/>
      <c r="IPQ164"/>
      <c r="IPR164"/>
      <c r="IPS164"/>
      <c r="IPT164"/>
      <c r="IPU164"/>
      <c r="IPV164"/>
      <c r="IPW164"/>
      <c r="IPX164"/>
      <c r="IPY164"/>
      <c r="IPZ164"/>
      <c r="IQA164"/>
      <c r="IQB164"/>
      <c r="IQC164"/>
      <c r="IQD164"/>
      <c r="IQE164"/>
      <c r="IQF164"/>
      <c r="IQG164"/>
      <c r="IQH164"/>
      <c r="IQI164"/>
      <c r="IQJ164"/>
      <c r="IQK164"/>
      <c r="IQL164"/>
      <c r="IQM164"/>
      <c r="IQN164"/>
      <c r="IQO164"/>
      <c r="IQP164"/>
      <c r="IQQ164"/>
      <c r="IQR164"/>
      <c r="IQS164"/>
      <c r="IQT164"/>
      <c r="IQU164"/>
      <c r="IQV164"/>
      <c r="IQW164"/>
      <c r="IQX164"/>
      <c r="IQY164"/>
      <c r="IQZ164"/>
      <c r="IRA164"/>
      <c r="IRB164"/>
      <c r="IRC164"/>
      <c r="IRD164"/>
      <c r="IRE164"/>
      <c r="IRF164"/>
      <c r="IRG164"/>
      <c r="IRH164"/>
      <c r="IRI164"/>
      <c r="IRJ164"/>
      <c r="IRK164"/>
      <c r="IRL164"/>
      <c r="IRM164"/>
      <c r="IRN164"/>
      <c r="IRO164"/>
      <c r="IRP164"/>
      <c r="IRQ164"/>
      <c r="IRR164"/>
      <c r="IRS164"/>
      <c r="IRT164"/>
      <c r="IRU164"/>
      <c r="IRV164"/>
      <c r="IRW164"/>
      <c r="IRX164"/>
      <c r="IRY164"/>
      <c r="IRZ164"/>
      <c r="ISA164"/>
      <c r="ISB164"/>
      <c r="ISC164"/>
      <c r="ISD164"/>
      <c r="ISE164"/>
      <c r="ISF164"/>
      <c r="ISG164"/>
      <c r="ISH164"/>
      <c r="ISI164"/>
      <c r="ISJ164"/>
      <c r="ISK164"/>
      <c r="ISL164"/>
      <c r="ISM164"/>
      <c r="ISN164"/>
      <c r="ISO164"/>
      <c r="ISP164"/>
      <c r="ISQ164"/>
      <c r="ISR164"/>
      <c r="ISS164"/>
      <c r="IST164"/>
      <c r="ISU164"/>
      <c r="ISV164"/>
      <c r="ISW164"/>
      <c r="ISX164"/>
      <c r="ISY164"/>
      <c r="ISZ164"/>
      <c r="ITA164"/>
      <c r="ITB164"/>
      <c r="ITC164"/>
      <c r="ITD164"/>
      <c r="ITE164"/>
      <c r="ITF164"/>
      <c r="ITG164"/>
      <c r="ITH164"/>
      <c r="ITI164"/>
      <c r="ITJ164"/>
      <c r="ITK164"/>
      <c r="ITL164"/>
      <c r="ITM164"/>
      <c r="ITN164"/>
      <c r="ITO164"/>
      <c r="ITP164"/>
      <c r="ITQ164"/>
      <c r="ITR164"/>
      <c r="ITS164"/>
      <c r="ITT164"/>
      <c r="ITU164"/>
      <c r="ITV164"/>
      <c r="ITW164"/>
      <c r="ITX164"/>
      <c r="ITY164"/>
      <c r="ITZ164"/>
      <c r="IUA164"/>
      <c r="IUB164"/>
      <c r="IUC164"/>
      <c r="IUD164"/>
      <c r="IUE164"/>
      <c r="IUF164"/>
      <c r="IUG164"/>
      <c r="IUH164"/>
      <c r="IUI164"/>
      <c r="IUJ164"/>
      <c r="IUK164"/>
      <c r="IUL164"/>
      <c r="IUM164"/>
      <c r="IUN164"/>
      <c r="IUO164"/>
      <c r="IUP164"/>
      <c r="IUQ164"/>
      <c r="IUR164"/>
      <c r="IUS164"/>
      <c r="IUT164"/>
      <c r="IUU164"/>
      <c r="IUV164"/>
      <c r="IUW164"/>
      <c r="IUX164"/>
      <c r="IUY164"/>
      <c r="IUZ164"/>
      <c r="IVA164"/>
      <c r="IVB164"/>
      <c r="IVC164"/>
      <c r="IVD164"/>
      <c r="IVE164"/>
      <c r="IVF164"/>
      <c r="IVG164"/>
      <c r="IVH164"/>
      <c r="IVI164"/>
      <c r="IVJ164"/>
      <c r="IVK164"/>
      <c r="IVL164"/>
      <c r="IVM164"/>
      <c r="IVN164"/>
      <c r="IVO164"/>
      <c r="IVP164"/>
      <c r="IVQ164"/>
      <c r="IVR164"/>
      <c r="IVS164"/>
      <c r="IVT164"/>
      <c r="IVU164"/>
      <c r="IVV164"/>
      <c r="IVW164"/>
      <c r="IVX164"/>
      <c r="IVY164"/>
      <c r="IVZ164"/>
      <c r="IWA164"/>
      <c r="IWB164"/>
      <c r="IWC164"/>
      <c r="IWD164"/>
      <c r="IWE164"/>
      <c r="IWF164"/>
      <c r="IWG164"/>
      <c r="IWH164"/>
      <c r="IWI164"/>
      <c r="IWJ164"/>
      <c r="IWK164"/>
      <c r="IWL164"/>
      <c r="IWM164"/>
      <c r="IWN164"/>
      <c r="IWO164"/>
      <c r="IWP164"/>
      <c r="IWQ164"/>
      <c r="IWR164"/>
      <c r="IWS164"/>
      <c r="IWT164"/>
      <c r="IWU164"/>
      <c r="IWV164"/>
      <c r="IWW164"/>
      <c r="IWX164"/>
      <c r="IWY164"/>
      <c r="IWZ164"/>
      <c r="IXA164"/>
      <c r="IXB164"/>
      <c r="IXC164"/>
      <c r="IXD164"/>
      <c r="IXE164"/>
      <c r="IXF164"/>
      <c r="IXG164"/>
      <c r="IXH164"/>
      <c r="IXI164"/>
      <c r="IXJ164"/>
      <c r="IXK164"/>
      <c r="IXL164"/>
      <c r="IXM164"/>
      <c r="IXN164"/>
      <c r="IXO164"/>
      <c r="IXP164"/>
      <c r="IXQ164"/>
      <c r="IXR164"/>
      <c r="IXS164"/>
      <c r="IXT164"/>
      <c r="IXU164"/>
      <c r="IXV164"/>
      <c r="IXW164"/>
      <c r="IXX164"/>
      <c r="IXY164"/>
      <c r="IXZ164"/>
      <c r="IYA164"/>
      <c r="IYB164"/>
      <c r="IYC164"/>
      <c r="IYD164"/>
      <c r="IYE164"/>
      <c r="IYF164"/>
      <c r="IYG164"/>
      <c r="IYH164"/>
      <c r="IYI164"/>
      <c r="IYJ164"/>
      <c r="IYK164"/>
      <c r="IYL164"/>
      <c r="IYM164"/>
      <c r="IYN164"/>
      <c r="IYO164"/>
      <c r="IYP164"/>
      <c r="IYQ164"/>
      <c r="IYR164"/>
      <c r="IYS164"/>
      <c r="IYT164"/>
      <c r="IYU164"/>
      <c r="IYV164"/>
      <c r="IYW164"/>
      <c r="IYX164"/>
      <c r="IYY164"/>
      <c r="IYZ164"/>
      <c r="IZA164"/>
      <c r="IZB164"/>
      <c r="IZC164"/>
      <c r="IZD164"/>
      <c r="IZE164"/>
      <c r="IZF164"/>
      <c r="IZG164"/>
      <c r="IZH164"/>
      <c r="IZI164"/>
      <c r="IZJ164"/>
      <c r="IZK164"/>
      <c r="IZL164"/>
      <c r="IZM164"/>
      <c r="IZN164"/>
      <c r="IZO164"/>
      <c r="IZP164"/>
      <c r="IZQ164"/>
      <c r="IZR164"/>
      <c r="IZS164"/>
      <c r="IZT164"/>
      <c r="IZU164"/>
      <c r="IZV164"/>
      <c r="IZW164"/>
      <c r="IZX164"/>
      <c r="IZY164"/>
      <c r="IZZ164"/>
      <c r="JAA164"/>
      <c r="JAB164"/>
      <c r="JAC164"/>
      <c r="JAD164"/>
      <c r="JAE164"/>
      <c r="JAF164"/>
      <c r="JAG164"/>
      <c r="JAH164"/>
      <c r="JAI164"/>
      <c r="JAJ164"/>
      <c r="JAK164"/>
      <c r="JAL164"/>
      <c r="JAM164"/>
      <c r="JAN164"/>
      <c r="JAO164"/>
      <c r="JAP164"/>
      <c r="JAQ164"/>
      <c r="JAR164"/>
      <c r="JAS164"/>
      <c r="JAT164"/>
      <c r="JAU164"/>
      <c r="JAV164"/>
      <c r="JAW164"/>
      <c r="JAX164"/>
      <c r="JAY164"/>
      <c r="JAZ164"/>
      <c r="JBA164"/>
      <c r="JBB164"/>
      <c r="JBC164"/>
      <c r="JBD164"/>
      <c r="JBE164"/>
      <c r="JBF164"/>
      <c r="JBG164"/>
      <c r="JBH164"/>
      <c r="JBI164"/>
      <c r="JBJ164"/>
      <c r="JBK164"/>
      <c r="JBL164"/>
      <c r="JBM164"/>
      <c r="JBN164"/>
      <c r="JBO164"/>
      <c r="JBP164"/>
      <c r="JBQ164"/>
      <c r="JBR164"/>
      <c r="JBS164"/>
      <c r="JBT164"/>
      <c r="JBU164"/>
      <c r="JBV164"/>
      <c r="JBW164"/>
      <c r="JBX164"/>
      <c r="JBY164"/>
      <c r="JBZ164"/>
      <c r="JCA164"/>
      <c r="JCB164"/>
      <c r="JCC164"/>
      <c r="JCD164"/>
      <c r="JCE164"/>
      <c r="JCF164"/>
      <c r="JCG164"/>
      <c r="JCH164"/>
      <c r="JCI164"/>
      <c r="JCJ164"/>
      <c r="JCK164"/>
      <c r="JCL164"/>
      <c r="JCM164"/>
      <c r="JCN164"/>
      <c r="JCO164"/>
      <c r="JCP164"/>
      <c r="JCQ164"/>
      <c r="JCR164"/>
      <c r="JCS164"/>
      <c r="JCT164"/>
      <c r="JCU164"/>
      <c r="JCV164"/>
      <c r="JCW164"/>
      <c r="JCX164"/>
      <c r="JCY164"/>
      <c r="JCZ164"/>
      <c r="JDA164"/>
      <c r="JDB164"/>
      <c r="JDC164"/>
      <c r="JDD164"/>
      <c r="JDE164"/>
      <c r="JDF164"/>
      <c r="JDG164"/>
      <c r="JDH164"/>
      <c r="JDI164"/>
      <c r="JDJ164"/>
      <c r="JDK164"/>
      <c r="JDL164"/>
      <c r="JDM164"/>
      <c r="JDN164"/>
      <c r="JDO164"/>
      <c r="JDP164"/>
      <c r="JDQ164"/>
      <c r="JDR164"/>
      <c r="JDS164"/>
      <c r="JDT164"/>
      <c r="JDU164"/>
      <c r="JDV164"/>
      <c r="JDW164"/>
      <c r="JDX164"/>
      <c r="JDY164"/>
      <c r="JDZ164"/>
      <c r="JEA164"/>
      <c r="JEB164"/>
      <c r="JEC164"/>
      <c r="JED164"/>
      <c r="JEE164"/>
      <c r="JEF164"/>
      <c r="JEG164"/>
      <c r="JEH164"/>
      <c r="JEI164"/>
      <c r="JEJ164"/>
      <c r="JEK164"/>
      <c r="JEL164"/>
      <c r="JEM164"/>
      <c r="JEN164"/>
      <c r="JEO164"/>
      <c r="JEP164"/>
      <c r="JEQ164"/>
      <c r="JER164"/>
      <c r="JES164"/>
      <c r="JET164"/>
      <c r="JEU164"/>
      <c r="JEV164"/>
      <c r="JEW164"/>
      <c r="JEX164"/>
      <c r="JEY164"/>
      <c r="JEZ164"/>
      <c r="JFA164"/>
      <c r="JFB164"/>
      <c r="JFC164"/>
      <c r="JFD164"/>
      <c r="JFE164"/>
      <c r="JFF164"/>
      <c r="JFG164"/>
      <c r="JFH164"/>
      <c r="JFI164"/>
      <c r="JFJ164"/>
      <c r="JFK164"/>
      <c r="JFL164"/>
      <c r="JFM164"/>
      <c r="JFN164"/>
      <c r="JFO164"/>
      <c r="JFP164"/>
      <c r="JFQ164"/>
      <c r="JFR164"/>
      <c r="JFS164"/>
      <c r="JFT164"/>
      <c r="JFU164"/>
      <c r="JFV164"/>
      <c r="JFW164"/>
      <c r="JFX164"/>
      <c r="JFY164"/>
      <c r="JFZ164"/>
      <c r="JGA164"/>
      <c r="JGB164"/>
      <c r="JGC164"/>
      <c r="JGD164"/>
      <c r="JGE164"/>
      <c r="JGF164"/>
      <c r="JGG164"/>
      <c r="JGH164"/>
      <c r="JGI164"/>
      <c r="JGJ164"/>
      <c r="JGK164"/>
      <c r="JGL164"/>
      <c r="JGM164"/>
      <c r="JGN164"/>
      <c r="JGO164"/>
      <c r="JGP164"/>
      <c r="JGQ164"/>
      <c r="JGR164"/>
      <c r="JGS164"/>
      <c r="JGT164"/>
      <c r="JGU164"/>
      <c r="JGV164"/>
      <c r="JGW164"/>
      <c r="JGX164"/>
      <c r="JGY164"/>
      <c r="JGZ164"/>
      <c r="JHA164"/>
      <c r="JHB164"/>
      <c r="JHC164"/>
      <c r="JHD164"/>
      <c r="JHE164"/>
      <c r="JHF164"/>
      <c r="JHG164"/>
      <c r="JHH164"/>
      <c r="JHI164"/>
      <c r="JHJ164"/>
      <c r="JHK164"/>
      <c r="JHL164"/>
      <c r="JHM164"/>
      <c r="JHN164"/>
      <c r="JHO164"/>
      <c r="JHP164"/>
      <c r="JHQ164"/>
      <c r="JHR164"/>
      <c r="JHS164"/>
      <c r="JHT164"/>
      <c r="JHU164"/>
      <c r="JHV164"/>
      <c r="JHW164"/>
      <c r="JHX164"/>
      <c r="JHY164"/>
      <c r="JHZ164"/>
      <c r="JIA164"/>
      <c r="JIB164"/>
      <c r="JIC164"/>
      <c r="JID164"/>
      <c r="JIE164"/>
      <c r="JIF164"/>
      <c r="JIG164"/>
      <c r="JIH164"/>
      <c r="JII164"/>
      <c r="JIJ164"/>
      <c r="JIK164"/>
      <c r="JIL164"/>
      <c r="JIM164"/>
      <c r="JIN164"/>
      <c r="JIO164"/>
      <c r="JIP164"/>
      <c r="JIQ164"/>
      <c r="JIR164"/>
      <c r="JIS164"/>
      <c r="JIT164"/>
      <c r="JIU164"/>
      <c r="JIV164"/>
      <c r="JIW164"/>
      <c r="JIX164"/>
      <c r="JIY164"/>
      <c r="JIZ164"/>
      <c r="JJA164"/>
      <c r="JJB164"/>
      <c r="JJC164"/>
      <c r="JJD164"/>
      <c r="JJE164"/>
      <c r="JJF164"/>
      <c r="JJG164"/>
      <c r="JJH164"/>
      <c r="JJI164"/>
      <c r="JJJ164"/>
      <c r="JJK164"/>
      <c r="JJL164"/>
      <c r="JJM164"/>
      <c r="JJN164"/>
      <c r="JJO164"/>
      <c r="JJP164"/>
      <c r="JJQ164"/>
      <c r="JJR164"/>
      <c r="JJS164"/>
      <c r="JJT164"/>
      <c r="JJU164"/>
      <c r="JJV164"/>
      <c r="JJW164"/>
      <c r="JJX164"/>
      <c r="JJY164"/>
      <c r="JJZ164"/>
      <c r="JKA164"/>
      <c r="JKB164"/>
      <c r="JKC164"/>
      <c r="JKD164"/>
      <c r="JKE164"/>
      <c r="JKF164"/>
      <c r="JKG164"/>
      <c r="JKH164"/>
      <c r="JKI164"/>
      <c r="JKJ164"/>
      <c r="JKK164"/>
      <c r="JKL164"/>
      <c r="JKM164"/>
      <c r="JKN164"/>
      <c r="JKO164"/>
      <c r="JKP164"/>
      <c r="JKQ164"/>
      <c r="JKR164"/>
      <c r="JKS164"/>
      <c r="JKT164"/>
      <c r="JKU164"/>
      <c r="JKV164"/>
      <c r="JKW164"/>
      <c r="JKX164"/>
      <c r="JKY164"/>
      <c r="JKZ164"/>
      <c r="JLA164"/>
      <c r="JLB164"/>
      <c r="JLC164"/>
      <c r="JLD164"/>
      <c r="JLE164"/>
      <c r="JLF164"/>
      <c r="JLG164"/>
      <c r="JLH164"/>
      <c r="JLI164"/>
      <c r="JLJ164"/>
      <c r="JLK164"/>
      <c r="JLL164"/>
      <c r="JLM164"/>
      <c r="JLN164"/>
      <c r="JLO164"/>
      <c r="JLP164"/>
      <c r="JLQ164"/>
      <c r="JLR164"/>
      <c r="JLS164"/>
      <c r="JLT164"/>
      <c r="JLU164"/>
      <c r="JLV164"/>
      <c r="JLW164"/>
      <c r="JLX164"/>
      <c r="JLY164"/>
      <c r="JLZ164"/>
      <c r="JMA164"/>
      <c r="JMB164"/>
      <c r="JMC164"/>
      <c r="JMD164"/>
      <c r="JME164"/>
      <c r="JMF164"/>
      <c r="JMG164"/>
      <c r="JMH164"/>
      <c r="JMI164"/>
      <c r="JMJ164"/>
      <c r="JMK164"/>
      <c r="JML164"/>
      <c r="JMM164"/>
      <c r="JMN164"/>
      <c r="JMO164"/>
      <c r="JMP164"/>
      <c r="JMQ164"/>
      <c r="JMR164"/>
      <c r="JMS164"/>
      <c r="JMT164"/>
      <c r="JMU164"/>
      <c r="JMV164"/>
      <c r="JMW164"/>
      <c r="JMX164"/>
      <c r="JMY164"/>
      <c r="JMZ164"/>
      <c r="JNA164"/>
      <c r="JNB164"/>
      <c r="JNC164"/>
      <c r="JND164"/>
      <c r="JNE164"/>
      <c r="JNF164"/>
      <c r="JNG164"/>
      <c r="JNH164"/>
      <c r="JNI164"/>
      <c r="JNJ164"/>
      <c r="JNK164"/>
      <c r="JNL164"/>
      <c r="JNM164"/>
      <c r="JNN164"/>
      <c r="JNO164"/>
      <c r="JNP164"/>
      <c r="JNQ164"/>
      <c r="JNR164"/>
      <c r="JNS164"/>
      <c r="JNT164"/>
      <c r="JNU164"/>
      <c r="JNV164"/>
      <c r="JNW164"/>
      <c r="JNX164"/>
      <c r="JNY164"/>
      <c r="JNZ164"/>
      <c r="JOA164"/>
      <c r="JOB164"/>
      <c r="JOC164"/>
      <c r="JOD164"/>
      <c r="JOE164"/>
      <c r="JOF164"/>
      <c r="JOG164"/>
      <c r="JOH164"/>
      <c r="JOI164"/>
      <c r="JOJ164"/>
      <c r="JOK164"/>
      <c r="JOL164"/>
      <c r="JOM164"/>
      <c r="JON164"/>
      <c r="JOO164"/>
      <c r="JOP164"/>
      <c r="JOQ164"/>
      <c r="JOR164"/>
      <c r="JOS164"/>
      <c r="JOT164"/>
      <c r="JOU164"/>
      <c r="JOV164"/>
      <c r="JOW164"/>
      <c r="JOX164"/>
      <c r="JOY164"/>
      <c r="JOZ164"/>
      <c r="JPA164"/>
      <c r="JPB164"/>
      <c r="JPC164"/>
      <c r="JPD164"/>
      <c r="JPE164"/>
      <c r="JPF164"/>
      <c r="JPG164"/>
      <c r="JPH164"/>
      <c r="JPI164"/>
      <c r="JPJ164"/>
      <c r="JPK164"/>
      <c r="JPL164"/>
      <c r="JPM164"/>
      <c r="JPN164"/>
      <c r="JPO164"/>
      <c r="JPP164"/>
      <c r="JPQ164"/>
      <c r="JPR164"/>
      <c r="JPS164"/>
      <c r="JPT164"/>
      <c r="JPU164"/>
      <c r="JPV164"/>
      <c r="JPW164"/>
      <c r="JPX164"/>
      <c r="JPY164"/>
      <c r="JPZ164"/>
      <c r="JQA164"/>
      <c r="JQB164"/>
      <c r="JQC164"/>
      <c r="JQD164"/>
      <c r="JQE164"/>
      <c r="JQF164"/>
      <c r="JQG164"/>
      <c r="JQH164"/>
      <c r="JQI164"/>
      <c r="JQJ164"/>
      <c r="JQK164"/>
      <c r="JQL164"/>
      <c r="JQM164"/>
      <c r="JQN164"/>
      <c r="JQO164"/>
      <c r="JQP164"/>
      <c r="JQQ164"/>
      <c r="JQR164"/>
      <c r="JQS164"/>
      <c r="JQT164"/>
      <c r="JQU164"/>
      <c r="JQV164"/>
      <c r="JQW164"/>
      <c r="JQX164"/>
      <c r="JQY164"/>
      <c r="JQZ164"/>
      <c r="JRA164"/>
      <c r="JRB164"/>
      <c r="JRC164"/>
      <c r="JRD164"/>
      <c r="JRE164"/>
      <c r="JRF164"/>
      <c r="JRG164"/>
      <c r="JRH164"/>
      <c r="JRI164"/>
      <c r="JRJ164"/>
      <c r="JRK164"/>
      <c r="JRL164"/>
      <c r="JRM164"/>
      <c r="JRN164"/>
      <c r="JRO164"/>
      <c r="JRP164"/>
      <c r="JRQ164"/>
      <c r="JRR164"/>
      <c r="JRS164"/>
      <c r="JRT164"/>
      <c r="JRU164"/>
      <c r="JRV164"/>
      <c r="JRW164"/>
      <c r="JRX164"/>
      <c r="JRY164"/>
      <c r="JRZ164"/>
      <c r="JSA164"/>
      <c r="JSB164"/>
      <c r="JSC164"/>
      <c r="JSD164"/>
      <c r="JSE164"/>
      <c r="JSF164"/>
      <c r="JSG164"/>
      <c r="JSH164"/>
      <c r="JSI164"/>
      <c r="JSJ164"/>
      <c r="JSK164"/>
      <c r="JSL164"/>
      <c r="JSM164"/>
      <c r="JSN164"/>
      <c r="JSO164"/>
      <c r="JSP164"/>
      <c r="JSQ164"/>
      <c r="JSR164"/>
      <c r="JSS164"/>
      <c r="JST164"/>
      <c r="JSU164"/>
      <c r="JSV164"/>
      <c r="JSW164"/>
      <c r="JSX164"/>
      <c r="JSY164"/>
      <c r="JSZ164"/>
      <c r="JTA164"/>
      <c r="JTB164"/>
      <c r="JTC164"/>
      <c r="JTD164"/>
      <c r="JTE164"/>
      <c r="JTF164"/>
      <c r="JTG164"/>
      <c r="JTH164"/>
      <c r="JTI164"/>
      <c r="JTJ164"/>
      <c r="JTK164"/>
      <c r="JTL164"/>
      <c r="JTM164"/>
      <c r="JTN164"/>
      <c r="JTO164"/>
      <c r="JTP164"/>
      <c r="JTQ164"/>
      <c r="JTR164"/>
      <c r="JTS164"/>
      <c r="JTT164"/>
      <c r="JTU164"/>
      <c r="JTV164"/>
      <c r="JTW164"/>
      <c r="JTX164"/>
      <c r="JTY164"/>
      <c r="JTZ164"/>
      <c r="JUA164"/>
      <c r="JUB164"/>
      <c r="JUC164"/>
      <c r="JUD164"/>
      <c r="JUE164"/>
      <c r="JUF164"/>
      <c r="JUG164"/>
      <c r="JUH164"/>
      <c r="JUI164"/>
      <c r="JUJ164"/>
      <c r="JUK164"/>
      <c r="JUL164"/>
      <c r="JUM164"/>
      <c r="JUN164"/>
      <c r="JUO164"/>
      <c r="JUP164"/>
      <c r="JUQ164"/>
      <c r="JUR164"/>
      <c r="JUS164"/>
      <c r="JUT164"/>
      <c r="JUU164"/>
      <c r="JUV164"/>
      <c r="JUW164"/>
      <c r="JUX164"/>
      <c r="JUY164"/>
      <c r="JUZ164"/>
      <c r="JVA164"/>
      <c r="JVB164"/>
      <c r="JVC164"/>
      <c r="JVD164"/>
      <c r="JVE164"/>
      <c r="JVF164"/>
      <c r="JVG164"/>
      <c r="JVH164"/>
      <c r="JVI164"/>
      <c r="JVJ164"/>
      <c r="JVK164"/>
      <c r="JVL164"/>
      <c r="JVM164"/>
      <c r="JVN164"/>
      <c r="JVO164"/>
      <c r="JVP164"/>
      <c r="JVQ164"/>
      <c r="JVR164"/>
      <c r="JVS164"/>
      <c r="JVT164"/>
      <c r="JVU164"/>
      <c r="JVV164"/>
      <c r="JVW164"/>
      <c r="JVX164"/>
      <c r="JVY164"/>
      <c r="JVZ164"/>
      <c r="JWA164"/>
      <c r="JWB164"/>
      <c r="JWC164"/>
      <c r="JWD164"/>
      <c r="JWE164"/>
      <c r="JWF164"/>
      <c r="JWG164"/>
      <c r="JWH164"/>
      <c r="JWI164"/>
      <c r="JWJ164"/>
      <c r="JWK164"/>
      <c r="JWL164"/>
      <c r="JWM164"/>
      <c r="JWN164"/>
      <c r="JWO164"/>
      <c r="JWP164"/>
      <c r="JWQ164"/>
      <c r="JWR164"/>
      <c r="JWS164"/>
      <c r="JWT164"/>
      <c r="JWU164"/>
      <c r="JWV164"/>
      <c r="JWW164"/>
      <c r="JWX164"/>
      <c r="JWY164"/>
      <c r="JWZ164"/>
      <c r="JXA164"/>
      <c r="JXB164"/>
      <c r="JXC164"/>
      <c r="JXD164"/>
      <c r="JXE164"/>
      <c r="JXF164"/>
      <c r="JXG164"/>
      <c r="JXH164"/>
      <c r="JXI164"/>
      <c r="JXJ164"/>
      <c r="JXK164"/>
      <c r="JXL164"/>
      <c r="JXM164"/>
      <c r="JXN164"/>
      <c r="JXO164"/>
      <c r="JXP164"/>
      <c r="JXQ164"/>
      <c r="JXR164"/>
      <c r="JXS164"/>
      <c r="JXT164"/>
      <c r="JXU164"/>
      <c r="JXV164"/>
      <c r="JXW164"/>
      <c r="JXX164"/>
      <c r="JXY164"/>
      <c r="JXZ164"/>
      <c r="JYA164"/>
      <c r="JYB164"/>
      <c r="JYC164"/>
      <c r="JYD164"/>
      <c r="JYE164"/>
      <c r="JYF164"/>
      <c r="JYG164"/>
      <c r="JYH164"/>
      <c r="JYI164"/>
      <c r="JYJ164"/>
      <c r="JYK164"/>
      <c r="JYL164"/>
      <c r="JYM164"/>
      <c r="JYN164"/>
      <c r="JYO164"/>
      <c r="JYP164"/>
      <c r="JYQ164"/>
      <c r="JYR164"/>
      <c r="JYS164"/>
      <c r="JYT164"/>
      <c r="JYU164"/>
      <c r="JYV164"/>
      <c r="JYW164"/>
      <c r="JYX164"/>
      <c r="JYY164"/>
      <c r="JYZ164"/>
      <c r="JZA164"/>
      <c r="JZB164"/>
      <c r="JZC164"/>
      <c r="JZD164"/>
      <c r="JZE164"/>
      <c r="JZF164"/>
      <c r="JZG164"/>
      <c r="JZH164"/>
      <c r="JZI164"/>
      <c r="JZJ164"/>
      <c r="JZK164"/>
      <c r="JZL164"/>
      <c r="JZM164"/>
      <c r="JZN164"/>
      <c r="JZO164"/>
      <c r="JZP164"/>
      <c r="JZQ164"/>
      <c r="JZR164"/>
      <c r="JZS164"/>
      <c r="JZT164"/>
      <c r="JZU164"/>
      <c r="JZV164"/>
      <c r="JZW164"/>
      <c r="JZX164"/>
      <c r="JZY164"/>
      <c r="JZZ164"/>
      <c r="KAA164"/>
      <c r="KAB164"/>
      <c r="KAC164"/>
      <c r="KAD164"/>
      <c r="KAE164"/>
      <c r="KAF164"/>
      <c r="KAG164"/>
      <c r="KAH164"/>
      <c r="KAI164"/>
      <c r="KAJ164"/>
      <c r="KAK164"/>
      <c r="KAL164"/>
      <c r="KAM164"/>
      <c r="KAN164"/>
      <c r="KAO164"/>
      <c r="KAP164"/>
      <c r="KAQ164"/>
      <c r="KAR164"/>
      <c r="KAS164"/>
      <c r="KAT164"/>
      <c r="KAU164"/>
      <c r="KAV164"/>
      <c r="KAW164"/>
      <c r="KAX164"/>
      <c r="KAY164"/>
      <c r="KAZ164"/>
      <c r="KBA164"/>
      <c r="KBB164"/>
      <c r="KBC164"/>
      <c r="KBD164"/>
      <c r="KBE164"/>
      <c r="KBF164"/>
      <c r="KBG164"/>
      <c r="KBH164"/>
      <c r="KBI164"/>
      <c r="KBJ164"/>
      <c r="KBK164"/>
      <c r="KBL164"/>
      <c r="KBM164"/>
      <c r="KBN164"/>
      <c r="KBO164"/>
      <c r="KBP164"/>
      <c r="KBQ164"/>
      <c r="KBR164"/>
      <c r="KBS164"/>
      <c r="KBT164"/>
      <c r="KBU164"/>
      <c r="KBV164"/>
      <c r="KBW164"/>
      <c r="KBX164"/>
      <c r="KBY164"/>
      <c r="KBZ164"/>
      <c r="KCA164"/>
      <c r="KCB164"/>
      <c r="KCC164"/>
      <c r="KCD164"/>
      <c r="KCE164"/>
      <c r="KCF164"/>
      <c r="KCG164"/>
      <c r="KCH164"/>
      <c r="KCI164"/>
      <c r="KCJ164"/>
      <c r="KCK164"/>
      <c r="KCL164"/>
      <c r="KCM164"/>
      <c r="KCN164"/>
      <c r="KCO164"/>
      <c r="KCP164"/>
      <c r="KCQ164"/>
      <c r="KCR164"/>
      <c r="KCS164"/>
      <c r="KCT164"/>
      <c r="KCU164"/>
      <c r="KCV164"/>
      <c r="KCW164"/>
      <c r="KCX164"/>
      <c r="KCY164"/>
      <c r="KCZ164"/>
      <c r="KDA164"/>
      <c r="KDB164"/>
      <c r="KDC164"/>
      <c r="KDD164"/>
      <c r="KDE164"/>
      <c r="KDF164"/>
      <c r="KDG164"/>
      <c r="KDH164"/>
      <c r="KDI164"/>
      <c r="KDJ164"/>
      <c r="KDK164"/>
      <c r="KDL164"/>
      <c r="KDM164"/>
      <c r="KDN164"/>
      <c r="KDO164"/>
      <c r="KDP164"/>
      <c r="KDQ164"/>
      <c r="KDR164"/>
      <c r="KDS164"/>
      <c r="KDT164"/>
      <c r="KDU164"/>
      <c r="KDV164"/>
      <c r="KDW164"/>
      <c r="KDX164"/>
      <c r="KDY164"/>
      <c r="KDZ164"/>
      <c r="KEA164"/>
      <c r="KEB164"/>
      <c r="KEC164"/>
      <c r="KED164"/>
      <c r="KEE164"/>
      <c r="KEF164"/>
      <c r="KEG164"/>
      <c r="KEH164"/>
      <c r="KEI164"/>
      <c r="KEJ164"/>
      <c r="KEK164"/>
      <c r="KEL164"/>
      <c r="KEM164"/>
      <c r="KEN164"/>
      <c r="KEO164"/>
      <c r="KEP164"/>
      <c r="KEQ164"/>
      <c r="KER164"/>
      <c r="KES164"/>
      <c r="KET164"/>
      <c r="KEU164"/>
      <c r="KEV164"/>
      <c r="KEW164"/>
      <c r="KEX164"/>
      <c r="KEY164"/>
      <c r="KEZ164"/>
      <c r="KFA164"/>
      <c r="KFB164"/>
      <c r="KFC164"/>
      <c r="KFD164"/>
      <c r="KFE164"/>
      <c r="KFF164"/>
      <c r="KFG164"/>
      <c r="KFH164"/>
      <c r="KFI164"/>
      <c r="KFJ164"/>
      <c r="KFK164"/>
      <c r="KFL164"/>
      <c r="KFM164"/>
      <c r="KFN164"/>
      <c r="KFO164"/>
      <c r="KFP164"/>
      <c r="KFQ164"/>
      <c r="KFR164"/>
      <c r="KFS164"/>
      <c r="KFT164"/>
      <c r="KFU164"/>
      <c r="KFV164"/>
      <c r="KFW164"/>
      <c r="KFX164"/>
      <c r="KFY164"/>
      <c r="KFZ164"/>
      <c r="KGA164"/>
      <c r="KGB164"/>
      <c r="KGC164"/>
      <c r="KGD164"/>
      <c r="KGE164"/>
      <c r="KGF164"/>
      <c r="KGG164"/>
      <c r="KGH164"/>
      <c r="KGI164"/>
      <c r="KGJ164"/>
      <c r="KGK164"/>
      <c r="KGL164"/>
      <c r="KGM164"/>
      <c r="KGN164"/>
      <c r="KGO164"/>
      <c r="KGP164"/>
      <c r="KGQ164"/>
      <c r="KGR164"/>
      <c r="KGS164"/>
      <c r="KGT164"/>
      <c r="KGU164"/>
      <c r="KGV164"/>
      <c r="KGW164"/>
      <c r="KGX164"/>
      <c r="KGY164"/>
      <c r="KGZ164"/>
      <c r="KHA164"/>
      <c r="KHB164"/>
      <c r="KHC164"/>
      <c r="KHD164"/>
      <c r="KHE164"/>
      <c r="KHF164"/>
      <c r="KHG164"/>
      <c r="KHH164"/>
      <c r="KHI164"/>
      <c r="KHJ164"/>
      <c r="KHK164"/>
      <c r="KHL164"/>
      <c r="KHM164"/>
      <c r="KHN164"/>
      <c r="KHO164"/>
      <c r="KHP164"/>
      <c r="KHQ164"/>
      <c r="KHR164"/>
      <c r="KHS164"/>
      <c r="KHT164"/>
      <c r="KHU164"/>
      <c r="KHV164"/>
      <c r="KHW164"/>
      <c r="KHX164"/>
      <c r="KHY164"/>
      <c r="KHZ164"/>
      <c r="KIA164"/>
      <c r="KIB164"/>
      <c r="KIC164"/>
      <c r="KID164"/>
      <c r="KIE164"/>
      <c r="KIF164"/>
      <c r="KIG164"/>
      <c r="KIH164"/>
      <c r="KII164"/>
      <c r="KIJ164"/>
      <c r="KIK164"/>
      <c r="KIL164"/>
      <c r="KIM164"/>
      <c r="KIN164"/>
      <c r="KIO164"/>
      <c r="KIP164"/>
      <c r="KIQ164"/>
      <c r="KIR164"/>
      <c r="KIS164"/>
      <c r="KIT164"/>
      <c r="KIU164"/>
      <c r="KIV164"/>
      <c r="KIW164"/>
      <c r="KIX164"/>
      <c r="KIY164"/>
      <c r="KIZ164"/>
      <c r="KJA164"/>
      <c r="KJB164"/>
      <c r="KJC164"/>
      <c r="KJD164"/>
      <c r="KJE164"/>
      <c r="KJF164"/>
      <c r="KJG164"/>
      <c r="KJH164"/>
      <c r="KJI164"/>
      <c r="KJJ164"/>
      <c r="KJK164"/>
      <c r="KJL164"/>
      <c r="KJM164"/>
      <c r="KJN164"/>
      <c r="KJO164"/>
      <c r="KJP164"/>
      <c r="KJQ164"/>
      <c r="KJR164"/>
      <c r="KJS164"/>
      <c r="KJT164"/>
      <c r="KJU164"/>
      <c r="KJV164"/>
      <c r="KJW164"/>
      <c r="KJX164"/>
      <c r="KJY164"/>
      <c r="KJZ164"/>
      <c r="KKA164"/>
      <c r="KKB164"/>
      <c r="KKC164"/>
      <c r="KKD164"/>
      <c r="KKE164"/>
      <c r="KKF164"/>
      <c r="KKG164"/>
      <c r="KKH164"/>
      <c r="KKI164"/>
      <c r="KKJ164"/>
      <c r="KKK164"/>
      <c r="KKL164"/>
      <c r="KKM164"/>
      <c r="KKN164"/>
      <c r="KKO164"/>
      <c r="KKP164"/>
      <c r="KKQ164"/>
      <c r="KKR164"/>
      <c r="KKS164"/>
      <c r="KKT164"/>
      <c r="KKU164"/>
      <c r="KKV164"/>
      <c r="KKW164"/>
      <c r="KKX164"/>
      <c r="KKY164"/>
      <c r="KKZ164"/>
      <c r="KLA164"/>
      <c r="KLB164"/>
      <c r="KLC164"/>
      <c r="KLD164"/>
      <c r="KLE164"/>
      <c r="KLF164"/>
      <c r="KLG164"/>
      <c r="KLH164"/>
      <c r="KLI164"/>
      <c r="KLJ164"/>
      <c r="KLK164"/>
      <c r="KLL164"/>
      <c r="KLM164"/>
      <c r="KLN164"/>
      <c r="KLO164"/>
      <c r="KLP164"/>
      <c r="KLQ164"/>
      <c r="KLR164"/>
      <c r="KLS164"/>
      <c r="KLT164"/>
      <c r="KLU164"/>
      <c r="KLV164"/>
      <c r="KLW164"/>
      <c r="KLX164"/>
      <c r="KLY164"/>
      <c r="KLZ164"/>
      <c r="KMA164"/>
      <c r="KMB164"/>
      <c r="KMC164"/>
      <c r="KMD164"/>
      <c r="KME164"/>
      <c r="KMF164"/>
      <c r="KMG164"/>
      <c r="KMH164"/>
      <c r="KMI164"/>
      <c r="KMJ164"/>
      <c r="KMK164"/>
      <c r="KML164"/>
      <c r="KMM164"/>
      <c r="KMN164"/>
      <c r="KMO164"/>
      <c r="KMP164"/>
      <c r="KMQ164"/>
      <c r="KMR164"/>
      <c r="KMS164"/>
      <c r="KMT164"/>
      <c r="KMU164"/>
      <c r="KMV164"/>
      <c r="KMW164"/>
      <c r="KMX164"/>
      <c r="KMY164"/>
      <c r="KMZ164"/>
      <c r="KNA164"/>
      <c r="KNB164"/>
      <c r="KNC164"/>
      <c r="KND164"/>
      <c r="KNE164"/>
      <c r="KNF164"/>
      <c r="KNG164"/>
      <c r="KNH164"/>
      <c r="KNI164"/>
      <c r="KNJ164"/>
      <c r="KNK164"/>
      <c r="KNL164"/>
      <c r="KNM164"/>
      <c r="KNN164"/>
      <c r="KNO164"/>
      <c r="KNP164"/>
      <c r="KNQ164"/>
      <c r="KNR164"/>
      <c r="KNS164"/>
      <c r="KNT164"/>
      <c r="KNU164"/>
      <c r="KNV164"/>
      <c r="KNW164"/>
      <c r="KNX164"/>
      <c r="KNY164"/>
      <c r="KNZ164"/>
      <c r="KOA164"/>
      <c r="KOB164"/>
      <c r="KOC164"/>
      <c r="KOD164"/>
      <c r="KOE164"/>
      <c r="KOF164"/>
      <c r="KOG164"/>
      <c r="KOH164"/>
      <c r="KOI164"/>
      <c r="KOJ164"/>
      <c r="KOK164"/>
      <c r="KOL164"/>
      <c r="KOM164"/>
      <c r="KON164"/>
      <c r="KOO164"/>
      <c r="KOP164"/>
      <c r="KOQ164"/>
      <c r="KOR164"/>
      <c r="KOS164"/>
      <c r="KOT164"/>
      <c r="KOU164"/>
      <c r="KOV164"/>
      <c r="KOW164"/>
      <c r="KOX164"/>
      <c r="KOY164"/>
      <c r="KOZ164"/>
      <c r="KPA164"/>
      <c r="KPB164"/>
      <c r="KPC164"/>
      <c r="KPD164"/>
      <c r="KPE164"/>
      <c r="KPF164"/>
      <c r="KPG164"/>
      <c r="KPH164"/>
      <c r="KPI164"/>
      <c r="KPJ164"/>
      <c r="KPK164"/>
      <c r="KPL164"/>
      <c r="KPM164"/>
      <c r="KPN164"/>
      <c r="KPO164"/>
      <c r="KPP164"/>
      <c r="KPQ164"/>
      <c r="KPR164"/>
      <c r="KPS164"/>
      <c r="KPT164"/>
      <c r="KPU164"/>
      <c r="KPV164"/>
      <c r="KPW164"/>
      <c r="KPX164"/>
      <c r="KPY164"/>
      <c r="KPZ164"/>
      <c r="KQA164"/>
      <c r="KQB164"/>
      <c r="KQC164"/>
      <c r="KQD164"/>
      <c r="KQE164"/>
      <c r="KQF164"/>
      <c r="KQG164"/>
      <c r="KQH164"/>
      <c r="KQI164"/>
      <c r="KQJ164"/>
      <c r="KQK164"/>
      <c r="KQL164"/>
      <c r="KQM164"/>
      <c r="KQN164"/>
      <c r="KQO164"/>
      <c r="KQP164"/>
      <c r="KQQ164"/>
      <c r="KQR164"/>
      <c r="KQS164"/>
      <c r="KQT164"/>
      <c r="KQU164"/>
      <c r="KQV164"/>
      <c r="KQW164"/>
      <c r="KQX164"/>
      <c r="KQY164"/>
      <c r="KQZ164"/>
      <c r="KRA164"/>
      <c r="KRB164"/>
      <c r="KRC164"/>
      <c r="KRD164"/>
      <c r="KRE164"/>
      <c r="KRF164"/>
      <c r="KRG164"/>
      <c r="KRH164"/>
      <c r="KRI164"/>
      <c r="KRJ164"/>
      <c r="KRK164"/>
      <c r="KRL164"/>
      <c r="KRM164"/>
      <c r="KRN164"/>
      <c r="KRO164"/>
      <c r="KRP164"/>
      <c r="KRQ164"/>
      <c r="KRR164"/>
      <c r="KRS164"/>
      <c r="KRT164"/>
      <c r="KRU164"/>
      <c r="KRV164"/>
      <c r="KRW164"/>
      <c r="KRX164"/>
      <c r="KRY164"/>
      <c r="KRZ164"/>
      <c r="KSA164"/>
      <c r="KSB164"/>
      <c r="KSC164"/>
      <c r="KSD164"/>
      <c r="KSE164"/>
      <c r="KSF164"/>
      <c r="KSG164"/>
      <c r="KSH164"/>
      <c r="KSI164"/>
      <c r="KSJ164"/>
      <c r="KSK164"/>
      <c r="KSL164"/>
      <c r="KSM164"/>
      <c r="KSN164"/>
      <c r="KSO164"/>
      <c r="KSP164"/>
      <c r="KSQ164"/>
      <c r="KSR164"/>
      <c r="KSS164"/>
      <c r="KST164"/>
      <c r="KSU164"/>
      <c r="KSV164"/>
      <c r="KSW164"/>
      <c r="KSX164"/>
      <c r="KSY164"/>
      <c r="KSZ164"/>
      <c r="KTA164"/>
      <c r="KTB164"/>
      <c r="KTC164"/>
      <c r="KTD164"/>
      <c r="KTE164"/>
      <c r="KTF164"/>
      <c r="KTG164"/>
      <c r="KTH164"/>
      <c r="KTI164"/>
      <c r="KTJ164"/>
      <c r="KTK164"/>
      <c r="KTL164"/>
      <c r="KTM164"/>
      <c r="KTN164"/>
      <c r="KTO164"/>
      <c r="KTP164"/>
      <c r="KTQ164"/>
      <c r="KTR164"/>
      <c r="KTS164"/>
      <c r="KTT164"/>
      <c r="KTU164"/>
      <c r="KTV164"/>
      <c r="KTW164"/>
      <c r="KTX164"/>
      <c r="KTY164"/>
      <c r="KTZ164"/>
      <c r="KUA164"/>
      <c r="KUB164"/>
      <c r="KUC164"/>
      <c r="KUD164"/>
      <c r="KUE164"/>
      <c r="KUF164"/>
      <c r="KUG164"/>
      <c r="KUH164"/>
      <c r="KUI164"/>
      <c r="KUJ164"/>
      <c r="KUK164"/>
      <c r="KUL164"/>
      <c r="KUM164"/>
      <c r="KUN164"/>
      <c r="KUO164"/>
      <c r="KUP164"/>
      <c r="KUQ164"/>
      <c r="KUR164"/>
      <c r="KUS164"/>
      <c r="KUT164"/>
      <c r="KUU164"/>
      <c r="KUV164"/>
      <c r="KUW164"/>
      <c r="KUX164"/>
      <c r="KUY164"/>
      <c r="KUZ164"/>
      <c r="KVA164"/>
      <c r="KVB164"/>
      <c r="KVC164"/>
      <c r="KVD164"/>
      <c r="KVE164"/>
      <c r="KVF164"/>
      <c r="KVG164"/>
      <c r="KVH164"/>
      <c r="KVI164"/>
      <c r="KVJ164"/>
      <c r="KVK164"/>
      <c r="KVL164"/>
      <c r="KVM164"/>
      <c r="KVN164"/>
      <c r="KVO164"/>
      <c r="KVP164"/>
      <c r="KVQ164"/>
      <c r="KVR164"/>
      <c r="KVS164"/>
      <c r="KVT164"/>
      <c r="KVU164"/>
      <c r="KVV164"/>
      <c r="KVW164"/>
      <c r="KVX164"/>
      <c r="KVY164"/>
      <c r="KVZ164"/>
      <c r="KWA164"/>
      <c r="KWB164"/>
      <c r="KWC164"/>
      <c r="KWD164"/>
      <c r="KWE164"/>
      <c r="KWF164"/>
      <c r="KWG164"/>
      <c r="KWH164"/>
      <c r="KWI164"/>
      <c r="KWJ164"/>
      <c r="KWK164"/>
      <c r="KWL164"/>
      <c r="KWM164"/>
      <c r="KWN164"/>
      <c r="KWO164"/>
      <c r="KWP164"/>
      <c r="KWQ164"/>
      <c r="KWR164"/>
      <c r="KWS164"/>
      <c r="KWT164"/>
      <c r="KWU164"/>
      <c r="KWV164"/>
      <c r="KWW164"/>
      <c r="KWX164"/>
      <c r="KWY164"/>
      <c r="KWZ164"/>
      <c r="KXA164"/>
      <c r="KXB164"/>
      <c r="KXC164"/>
      <c r="KXD164"/>
      <c r="KXE164"/>
      <c r="KXF164"/>
      <c r="KXG164"/>
      <c r="KXH164"/>
      <c r="KXI164"/>
      <c r="KXJ164"/>
      <c r="KXK164"/>
      <c r="KXL164"/>
      <c r="KXM164"/>
      <c r="KXN164"/>
      <c r="KXO164"/>
      <c r="KXP164"/>
      <c r="KXQ164"/>
      <c r="KXR164"/>
      <c r="KXS164"/>
      <c r="KXT164"/>
      <c r="KXU164"/>
      <c r="KXV164"/>
      <c r="KXW164"/>
      <c r="KXX164"/>
      <c r="KXY164"/>
      <c r="KXZ164"/>
      <c r="KYA164"/>
      <c r="KYB164"/>
      <c r="KYC164"/>
      <c r="KYD164"/>
      <c r="KYE164"/>
      <c r="KYF164"/>
      <c r="KYG164"/>
      <c r="KYH164"/>
      <c r="KYI164"/>
      <c r="KYJ164"/>
      <c r="KYK164"/>
      <c r="KYL164"/>
      <c r="KYM164"/>
      <c r="KYN164"/>
      <c r="KYO164"/>
      <c r="KYP164"/>
      <c r="KYQ164"/>
      <c r="KYR164"/>
      <c r="KYS164"/>
      <c r="KYT164"/>
      <c r="KYU164"/>
      <c r="KYV164"/>
      <c r="KYW164"/>
      <c r="KYX164"/>
      <c r="KYY164"/>
      <c r="KYZ164"/>
      <c r="KZA164"/>
      <c r="KZB164"/>
      <c r="KZC164"/>
      <c r="KZD164"/>
      <c r="KZE164"/>
      <c r="KZF164"/>
      <c r="KZG164"/>
      <c r="KZH164"/>
      <c r="KZI164"/>
      <c r="KZJ164"/>
      <c r="KZK164"/>
      <c r="KZL164"/>
      <c r="KZM164"/>
      <c r="KZN164"/>
      <c r="KZO164"/>
      <c r="KZP164"/>
      <c r="KZQ164"/>
      <c r="KZR164"/>
      <c r="KZS164"/>
      <c r="KZT164"/>
      <c r="KZU164"/>
      <c r="KZV164"/>
      <c r="KZW164"/>
      <c r="KZX164"/>
      <c r="KZY164"/>
      <c r="KZZ164"/>
      <c r="LAA164"/>
      <c r="LAB164"/>
      <c r="LAC164"/>
      <c r="LAD164"/>
      <c r="LAE164"/>
      <c r="LAF164"/>
      <c r="LAG164"/>
      <c r="LAH164"/>
      <c r="LAI164"/>
      <c r="LAJ164"/>
      <c r="LAK164"/>
      <c r="LAL164"/>
      <c r="LAM164"/>
      <c r="LAN164"/>
      <c r="LAO164"/>
      <c r="LAP164"/>
      <c r="LAQ164"/>
      <c r="LAR164"/>
      <c r="LAS164"/>
      <c r="LAT164"/>
      <c r="LAU164"/>
      <c r="LAV164"/>
      <c r="LAW164"/>
      <c r="LAX164"/>
      <c r="LAY164"/>
      <c r="LAZ164"/>
      <c r="LBA164"/>
      <c r="LBB164"/>
      <c r="LBC164"/>
      <c r="LBD164"/>
      <c r="LBE164"/>
      <c r="LBF164"/>
      <c r="LBG164"/>
      <c r="LBH164"/>
      <c r="LBI164"/>
      <c r="LBJ164"/>
      <c r="LBK164"/>
      <c r="LBL164"/>
      <c r="LBM164"/>
      <c r="LBN164"/>
      <c r="LBO164"/>
      <c r="LBP164"/>
      <c r="LBQ164"/>
      <c r="LBR164"/>
      <c r="LBS164"/>
      <c r="LBT164"/>
      <c r="LBU164"/>
      <c r="LBV164"/>
      <c r="LBW164"/>
      <c r="LBX164"/>
      <c r="LBY164"/>
      <c r="LBZ164"/>
      <c r="LCA164"/>
      <c r="LCB164"/>
      <c r="LCC164"/>
      <c r="LCD164"/>
      <c r="LCE164"/>
      <c r="LCF164"/>
      <c r="LCG164"/>
      <c r="LCH164"/>
      <c r="LCI164"/>
      <c r="LCJ164"/>
      <c r="LCK164"/>
      <c r="LCL164"/>
      <c r="LCM164"/>
      <c r="LCN164"/>
      <c r="LCO164"/>
      <c r="LCP164"/>
      <c r="LCQ164"/>
      <c r="LCR164"/>
      <c r="LCS164"/>
      <c r="LCT164"/>
      <c r="LCU164"/>
      <c r="LCV164"/>
      <c r="LCW164"/>
      <c r="LCX164"/>
      <c r="LCY164"/>
      <c r="LCZ164"/>
      <c r="LDA164"/>
      <c r="LDB164"/>
      <c r="LDC164"/>
      <c r="LDD164"/>
      <c r="LDE164"/>
      <c r="LDF164"/>
      <c r="LDG164"/>
      <c r="LDH164"/>
      <c r="LDI164"/>
      <c r="LDJ164"/>
      <c r="LDK164"/>
      <c r="LDL164"/>
      <c r="LDM164"/>
      <c r="LDN164"/>
      <c r="LDO164"/>
      <c r="LDP164"/>
      <c r="LDQ164"/>
      <c r="LDR164"/>
      <c r="LDS164"/>
      <c r="LDT164"/>
      <c r="LDU164"/>
      <c r="LDV164"/>
      <c r="LDW164"/>
      <c r="LDX164"/>
      <c r="LDY164"/>
      <c r="LDZ164"/>
      <c r="LEA164"/>
      <c r="LEB164"/>
      <c r="LEC164"/>
      <c r="LED164"/>
      <c r="LEE164"/>
      <c r="LEF164"/>
      <c r="LEG164"/>
      <c r="LEH164"/>
      <c r="LEI164"/>
      <c r="LEJ164"/>
      <c r="LEK164"/>
      <c r="LEL164"/>
      <c r="LEM164"/>
      <c r="LEN164"/>
      <c r="LEO164"/>
      <c r="LEP164"/>
      <c r="LEQ164"/>
      <c r="LER164"/>
      <c r="LES164"/>
      <c r="LET164"/>
      <c r="LEU164"/>
      <c r="LEV164"/>
      <c r="LEW164"/>
      <c r="LEX164"/>
      <c r="LEY164"/>
      <c r="LEZ164"/>
      <c r="LFA164"/>
      <c r="LFB164"/>
      <c r="LFC164"/>
      <c r="LFD164"/>
      <c r="LFE164"/>
      <c r="LFF164"/>
      <c r="LFG164"/>
      <c r="LFH164"/>
      <c r="LFI164"/>
      <c r="LFJ164"/>
      <c r="LFK164"/>
      <c r="LFL164"/>
      <c r="LFM164"/>
      <c r="LFN164"/>
      <c r="LFO164"/>
      <c r="LFP164"/>
      <c r="LFQ164"/>
      <c r="LFR164"/>
      <c r="LFS164"/>
      <c r="LFT164"/>
      <c r="LFU164"/>
      <c r="LFV164"/>
      <c r="LFW164"/>
      <c r="LFX164"/>
      <c r="LFY164"/>
      <c r="LFZ164"/>
      <c r="LGA164"/>
      <c r="LGB164"/>
      <c r="LGC164"/>
      <c r="LGD164"/>
      <c r="LGE164"/>
      <c r="LGF164"/>
      <c r="LGG164"/>
      <c r="LGH164"/>
      <c r="LGI164"/>
      <c r="LGJ164"/>
      <c r="LGK164"/>
      <c r="LGL164"/>
      <c r="LGM164"/>
      <c r="LGN164"/>
      <c r="LGO164"/>
      <c r="LGP164"/>
      <c r="LGQ164"/>
      <c r="LGR164"/>
      <c r="LGS164"/>
      <c r="LGT164"/>
      <c r="LGU164"/>
      <c r="LGV164"/>
      <c r="LGW164"/>
      <c r="LGX164"/>
      <c r="LGY164"/>
      <c r="LGZ164"/>
      <c r="LHA164"/>
      <c r="LHB164"/>
      <c r="LHC164"/>
      <c r="LHD164"/>
      <c r="LHE164"/>
      <c r="LHF164"/>
      <c r="LHG164"/>
      <c r="LHH164"/>
      <c r="LHI164"/>
      <c r="LHJ164"/>
      <c r="LHK164"/>
      <c r="LHL164"/>
      <c r="LHM164"/>
      <c r="LHN164"/>
      <c r="LHO164"/>
      <c r="LHP164"/>
      <c r="LHQ164"/>
      <c r="LHR164"/>
      <c r="LHS164"/>
      <c r="LHT164"/>
      <c r="LHU164"/>
      <c r="LHV164"/>
      <c r="LHW164"/>
      <c r="LHX164"/>
      <c r="LHY164"/>
      <c r="LHZ164"/>
      <c r="LIA164"/>
      <c r="LIB164"/>
      <c r="LIC164"/>
      <c r="LID164"/>
      <c r="LIE164"/>
      <c r="LIF164"/>
      <c r="LIG164"/>
      <c r="LIH164"/>
      <c r="LII164"/>
      <c r="LIJ164"/>
      <c r="LIK164"/>
      <c r="LIL164"/>
      <c r="LIM164"/>
      <c r="LIN164"/>
      <c r="LIO164"/>
      <c r="LIP164"/>
      <c r="LIQ164"/>
      <c r="LIR164"/>
      <c r="LIS164"/>
      <c r="LIT164"/>
      <c r="LIU164"/>
      <c r="LIV164"/>
      <c r="LIW164"/>
      <c r="LIX164"/>
      <c r="LIY164"/>
      <c r="LIZ164"/>
      <c r="LJA164"/>
      <c r="LJB164"/>
      <c r="LJC164"/>
      <c r="LJD164"/>
      <c r="LJE164"/>
      <c r="LJF164"/>
      <c r="LJG164"/>
      <c r="LJH164"/>
      <c r="LJI164"/>
      <c r="LJJ164"/>
      <c r="LJK164"/>
      <c r="LJL164"/>
      <c r="LJM164"/>
      <c r="LJN164"/>
      <c r="LJO164"/>
      <c r="LJP164"/>
      <c r="LJQ164"/>
      <c r="LJR164"/>
      <c r="LJS164"/>
      <c r="LJT164"/>
      <c r="LJU164"/>
      <c r="LJV164"/>
      <c r="LJW164"/>
      <c r="LJX164"/>
      <c r="LJY164"/>
      <c r="LJZ164"/>
      <c r="LKA164"/>
      <c r="LKB164"/>
      <c r="LKC164"/>
      <c r="LKD164"/>
      <c r="LKE164"/>
      <c r="LKF164"/>
      <c r="LKG164"/>
      <c r="LKH164"/>
      <c r="LKI164"/>
      <c r="LKJ164"/>
      <c r="LKK164"/>
      <c r="LKL164"/>
      <c r="LKM164"/>
      <c r="LKN164"/>
      <c r="LKO164"/>
      <c r="LKP164"/>
      <c r="LKQ164"/>
      <c r="LKR164"/>
      <c r="LKS164"/>
      <c r="LKT164"/>
      <c r="LKU164"/>
      <c r="LKV164"/>
      <c r="LKW164"/>
      <c r="LKX164"/>
      <c r="LKY164"/>
      <c r="LKZ164"/>
      <c r="LLA164"/>
      <c r="LLB164"/>
      <c r="LLC164"/>
      <c r="LLD164"/>
      <c r="LLE164"/>
      <c r="LLF164"/>
      <c r="LLG164"/>
      <c r="LLH164"/>
      <c r="LLI164"/>
      <c r="LLJ164"/>
      <c r="LLK164"/>
      <c r="LLL164"/>
      <c r="LLM164"/>
      <c r="LLN164"/>
      <c r="LLO164"/>
      <c r="LLP164"/>
      <c r="LLQ164"/>
      <c r="LLR164"/>
      <c r="LLS164"/>
      <c r="LLT164"/>
      <c r="LLU164"/>
      <c r="LLV164"/>
      <c r="LLW164"/>
      <c r="LLX164"/>
      <c r="LLY164"/>
      <c r="LLZ164"/>
      <c r="LMA164"/>
      <c r="LMB164"/>
      <c r="LMC164"/>
      <c r="LMD164"/>
      <c r="LME164"/>
      <c r="LMF164"/>
      <c r="LMG164"/>
      <c r="LMH164"/>
      <c r="LMI164"/>
      <c r="LMJ164"/>
      <c r="LMK164"/>
      <c r="LML164"/>
      <c r="LMM164"/>
      <c r="LMN164"/>
      <c r="LMO164"/>
      <c r="LMP164"/>
      <c r="LMQ164"/>
      <c r="LMR164"/>
      <c r="LMS164"/>
      <c r="LMT164"/>
      <c r="LMU164"/>
      <c r="LMV164"/>
      <c r="LMW164"/>
      <c r="LMX164"/>
      <c r="LMY164"/>
      <c r="LMZ164"/>
      <c r="LNA164"/>
      <c r="LNB164"/>
      <c r="LNC164"/>
      <c r="LND164"/>
      <c r="LNE164"/>
      <c r="LNF164"/>
      <c r="LNG164"/>
      <c r="LNH164"/>
      <c r="LNI164"/>
      <c r="LNJ164"/>
      <c r="LNK164"/>
      <c r="LNL164"/>
      <c r="LNM164"/>
      <c r="LNN164"/>
      <c r="LNO164"/>
      <c r="LNP164"/>
      <c r="LNQ164"/>
      <c r="LNR164"/>
      <c r="LNS164"/>
      <c r="LNT164"/>
      <c r="LNU164"/>
      <c r="LNV164"/>
      <c r="LNW164"/>
      <c r="LNX164"/>
      <c r="LNY164"/>
      <c r="LNZ164"/>
      <c r="LOA164"/>
      <c r="LOB164"/>
      <c r="LOC164"/>
      <c r="LOD164"/>
      <c r="LOE164"/>
      <c r="LOF164"/>
      <c r="LOG164"/>
      <c r="LOH164"/>
      <c r="LOI164"/>
      <c r="LOJ164"/>
      <c r="LOK164"/>
      <c r="LOL164"/>
      <c r="LOM164"/>
      <c r="LON164"/>
      <c r="LOO164"/>
      <c r="LOP164"/>
      <c r="LOQ164"/>
      <c r="LOR164"/>
      <c r="LOS164"/>
      <c r="LOT164"/>
      <c r="LOU164"/>
      <c r="LOV164"/>
      <c r="LOW164"/>
      <c r="LOX164"/>
      <c r="LOY164"/>
      <c r="LOZ164"/>
      <c r="LPA164"/>
      <c r="LPB164"/>
      <c r="LPC164"/>
      <c r="LPD164"/>
      <c r="LPE164"/>
      <c r="LPF164"/>
      <c r="LPG164"/>
      <c r="LPH164"/>
      <c r="LPI164"/>
      <c r="LPJ164"/>
      <c r="LPK164"/>
      <c r="LPL164"/>
      <c r="LPM164"/>
      <c r="LPN164"/>
      <c r="LPO164"/>
      <c r="LPP164"/>
      <c r="LPQ164"/>
      <c r="LPR164"/>
      <c r="LPS164"/>
      <c r="LPT164"/>
      <c r="LPU164"/>
      <c r="LPV164"/>
      <c r="LPW164"/>
      <c r="LPX164"/>
      <c r="LPY164"/>
      <c r="LPZ164"/>
      <c r="LQA164"/>
      <c r="LQB164"/>
      <c r="LQC164"/>
      <c r="LQD164"/>
      <c r="LQE164"/>
      <c r="LQF164"/>
      <c r="LQG164"/>
      <c r="LQH164"/>
      <c r="LQI164"/>
      <c r="LQJ164"/>
      <c r="LQK164"/>
      <c r="LQL164"/>
      <c r="LQM164"/>
      <c r="LQN164"/>
      <c r="LQO164"/>
      <c r="LQP164"/>
      <c r="LQQ164"/>
      <c r="LQR164"/>
      <c r="LQS164"/>
      <c r="LQT164"/>
      <c r="LQU164"/>
      <c r="LQV164"/>
      <c r="LQW164"/>
      <c r="LQX164"/>
      <c r="LQY164"/>
      <c r="LQZ164"/>
      <c r="LRA164"/>
      <c r="LRB164"/>
      <c r="LRC164"/>
      <c r="LRD164"/>
      <c r="LRE164"/>
      <c r="LRF164"/>
      <c r="LRG164"/>
      <c r="LRH164"/>
      <c r="LRI164"/>
      <c r="LRJ164"/>
      <c r="LRK164"/>
      <c r="LRL164"/>
      <c r="LRM164"/>
      <c r="LRN164"/>
      <c r="LRO164"/>
      <c r="LRP164"/>
      <c r="LRQ164"/>
      <c r="LRR164"/>
      <c r="LRS164"/>
      <c r="LRT164"/>
      <c r="LRU164"/>
      <c r="LRV164"/>
      <c r="LRW164"/>
      <c r="LRX164"/>
      <c r="LRY164"/>
      <c r="LRZ164"/>
      <c r="LSA164"/>
      <c r="LSB164"/>
      <c r="LSC164"/>
      <c r="LSD164"/>
      <c r="LSE164"/>
      <c r="LSF164"/>
      <c r="LSG164"/>
      <c r="LSH164"/>
      <c r="LSI164"/>
      <c r="LSJ164"/>
      <c r="LSK164"/>
      <c r="LSL164"/>
      <c r="LSM164"/>
      <c r="LSN164"/>
      <c r="LSO164"/>
      <c r="LSP164"/>
      <c r="LSQ164"/>
      <c r="LSR164"/>
      <c r="LSS164"/>
      <c r="LST164"/>
      <c r="LSU164"/>
      <c r="LSV164"/>
      <c r="LSW164"/>
      <c r="LSX164"/>
      <c r="LSY164"/>
      <c r="LSZ164"/>
      <c r="LTA164"/>
      <c r="LTB164"/>
      <c r="LTC164"/>
      <c r="LTD164"/>
      <c r="LTE164"/>
      <c r="LTF164"/>
      <c r="LTG164"/>
      <c r="LTH164"/>
      <c r="LTI164"/>
      <c r="LTJ164"/>
      <c r="LTK164"/>
      <c r="LTL164"/>
      <c r="LTM164"/>
      <c r="LTN164"/>
      <c r="LTO164"/>
      <c r="LTP164"/>
      <c r="LTQ164"/>
      <c r="LTR164"/>
      <c r="LTS164"/>
      <c r="LTT164"/>
      <c r="LTU164"/>
      <c r="LTV164"/>
      <c r="LTW164"/>
      <c r="LTX164"/>
      <c r="LTY164"/>
      <c r="LTZ164"/>
      <c r="LUA164"/>
      <c r="LUB164"/>
      <c r="LUC164"/>
      <c r="LUD164"/>
      <c r="LUE164"/>
      <c r="LUF164"/>
      <c r="LUG164"/>
      <c r="LUH164"/>
      <c r="LUI164"/>
      <c r="LUJ164"/>
      <c r="LUK164"/>
      <c r="LUL164"/>
      <c r="LUM164"/>
      <c r="LUN164"/>
      <c r="LUO164"/>
      <c r="LUP164"/>
      <c r="LUQ164"/>
      <c r="LUR164"/>
      <c r="LUS164"/>
      <c r="LUT164"/>
      <c r="LUU164"/>
      <c r="LUV164"/>
      <c r="LUW164"/>
      <c r="LUX164"/>
      <c r="LUY164"/>
      <c r="LUZ164"/>
      <c r="LVA164"/>
      <c r="LVB164"/>
      <c r="LVC164"/>
      <c r="LVD164"/>
      <c r="LVE164"/>
      <c r="LVF164"/>
      <c r="LVG164"/>
      <c r="LVH164"/>
      <c r="LVI164"/>
      <c r="LVJ164"/>
      <c r="LVK164"/>
      <c r="LVL164"/>
      <c r="LVM164"/>
      <c r="LVN164"/>
      <c r="LVO164"/>
      <c r="LVP164"/>
      <c r="LVQ164"/>
      <c r="LVR164"/>
      <c r="LVS164"/>
      <c r="LVT164"/>
      <c r="LVU164"/>
      <c r="LVV164"/>
      <c r="LVW164"/>
      <c r="LVX164"/>
      <c r="LVY164"/>
      <c r="LVZ164"/>
      <c r="LWA164"/>
      <c r="LWB164"/>
      <c r="LWC164"/>
      <c r="LWD164"/>
      <c r="LWE164"/>
      <c r="LWF164"/>
      <c r="LWG164"/>
      <c r="LWH164"/>
      <c r="LWI164"/>
      <c r="LWJ164"/>
      <c r="LWK164"/>
      <c r="LWL164"/>
      <c r="LWM164"/>
      <c r="LWN164"/>
      <c r="LWO164"/>
      <c r="LWP164"/>
      <c r="LWQ164"/>
      <c r="LWR164"/>
      <c r="LWS164"/>
      <c r="LWT164"/>
      <c r="LWU164"/>
      <c r="LWV164"/>
      <c r="LWW164"/>
      <c r="LWX164"/>
      <c r="LWY164"/>
      <c r="LWZ164"/>
      <c r="LXA164"/>
      <c r="LXB164"/>
      <c r="LXC164"/>
      <c r="LXD164"/>
      <c r="LXE164"/>
      <c r="LXF164"/>
      <c r="LXG164"/>
      <c r="LXH164"/>
      <c r="LXI164"/>
      <c r="LXJ164"/>
      <c r="LXK164"/>
      <c r="LXL164"/>
      <c r="LXM164"/>
      <c r="LXN164"/>
      <c r="LXO164"/>
      <c r="LXP164"/>
      <c r="LXQ164"/>
      <c r="LXR164"/>
      <c r="LXS164"/>
      <c r="LXT164"/>
      <c r="LXU164"/>
      <c r="LXV164"/>
      <c r="LXW164"/>
      <c r="LXX164"/>
      <c r="LXY164"/>
      <c r="LXZ164"/>
      <c r="LYA164"/>
      <c r="LYB164"/>
      <c r="LYC164"/>
      <c r="LYD164"/>
      <c r="LYE164"/>
      <c r="LYF164"/>
      <c r="LYG164"/>
      <c r="LYH164"/>
      <c r="LYI164"/>
      <c r="LYJ164"/>
      <c r="LYK164"/>
      <c r="LYL164"/>
      <c r="LYM164"/>
      <c r="LYN164"/>
      <c r="LYO164"/>
      <c r="LYP164"/>
      <c r="LYQ164"/>
      <c r="LYR164"/>
      <c r="LYS164"/>
      <c r="LYT164"/>
      <c r="LYU164"/>
      <c r="LYV164"/>
      <c r="LYW164"/>
      <c r="LYX164"/>
      <c r="LYY164"/>
      <c r="LYZ164"/>
      <c r="LZA164"/>
      <c r="LZB164"/>
      <c r="LZC164"/>
      <c r="LZD164"/>
      <c r="LZE164"/>
      <c r="LZF164"/>
      <c r="LZG164"/>
      <c r="LZH164"/>
      <c r="LZI164"/>
      <c r="LZJ164"/>
      <c r="LZK164"/>
      <c r="LZL164"/>
      <c r="LZM164"/>
      <c r="LZN164"/>
      <c r="LZO164"/>
      <c r="LZP164"/>
      <c r="LZQ164"/>
      <c r="LZR164"/>
      <c r="LZS164"/>
      <c r="LZT164"/>
      <c r="LZU164"/>
      <c r="LZV164"/>
      <c r="LZW164"/>
      <c r="LZX164"/>
      <c r="LZY164"/>
      <c r="LZZ164"/>
      <c r="MAA164"/>
      <c r="MAB164"/>
      <c r="MAC164"/>
      <c r="MAD164"/>
      <c r="MAE164"/>
      <c r="MAF164"/>
      <c r="MAG164"/>
      <c r="MAH164"/>
      <c r="MAI164"/>
      <c r="MAJ164"/>
      <c r="MAK164"/>
      <c r="MAL164"/>
      <c r="MAM164"/>
      <c r="MAN164"/>
      <c r="MAO164"/>
      <c r="MAP164"/>
      <c r="MAQ164"/>
      <c r="MAR164"/>
      <c r="MAS164"/>
      <c r="MAT164"/>
      <c r="MAU164"/>
      <c r="MAV164"/>
      <c r="MAW164"/>
      <c r="MAX164"/>
      <c r="MAY164"/>
      <c r="MAZ164"/>
      <c r="MBA164"/>
      <c r="MBB164"/>
      <c r="MBC164"/>
      <c r="MBD164"/>
      <c r="MBE164"/>
      <c r="MBF164"/>
      <c r="MBG164"/>
      <c r="MBH164"/>
      <c r="MBI164"/>
      <c r="MBJ164"/>
      <c r="MBK164"/>
      <c r="MBL164"/>
      <c r="MBM164"/>
      <c r="MBN164"/>
      <c r="MBO164"/>
      <c r="MBP164"/>
      <c r="MBQ164"/>
      <c r="MBR164"/>
      <c r="MBS164"/>
      <c r="MBT164"/>
      <c r="MBU164"/>
      <c r="MBV164"/>
      <c r="MBW164"/>
      <c r="MBX164"/>
      <c r="MBY164"/>
      <c r="MBZ164"/>
      <c r="MCA164"/>
      <c r="MCB164"/>
      <c r="MCC164"/>
      <c r="MCD164"/>
      <c r="MCE164"/>
      <c r="MCF164"/>
      <c r="MCG164"/>
      <c r="MCH164"/>
      <c r="MCI164"/>
      <c r="MCJ164"/>
      <c r="MCK164"/>
      <c r="MCL164"/>
      <c r="MCM164"/>
      <c r="MCN164"/>
      <c r="MCO164"/>
      <c r="MCP164"/>
      <c r="MCQ164"/>
      <c r="MCR164"/>
      <c r="MCS164"/>
      <c r="MCT164"/>
      <c r="MCU164"/>
      <c r="MCV164"/>
      <c r="MCW164"/>
      <c r="MCX164"/>
      <c r="MCY164"/>
      <c r="MCZ164"/>
      <c r="MDA164"/>
      <c r="MDB164"/>
      <c r="MDC164"/>
      <c r="MDD164"/>
      <c r="MDE164"/>
      <c r="MDF164"/>
      <c r="MDG164"/>
      <c r="MDH164"/>
      <c r="MDI164"/>
      <c r="MDJ164"/>
      <c r="MDK164"/>
      <c r="MDL164"/>
      <c r="MDM164"/>
      <c r="MDN164"/>
      <c r="MDO164"/>
      <c r="MDP164"/>
      <c r="MDQ164"/>
      <c r="MDR164"/>
      <c r="MDS164"/>
      <c r="MDT164"/>
      <c r="MDU164"/>
      <c r="MDV164"/>
      <c r="MDW164"/>
      <c r="MDX164"/>
      <c r="MDY164"/>
      <c r="MDZ164"/>
      <c r="MEA164"/>
      <c r="MEB164"/>
      <c r="MEC164"/>
      <c r="MED164"/>
      <c r="MEE164"/>
      <c r="MEF164"/>
      <c r="MEG164"/>
      <c r="MEH164"/>
      <c r="MEI164"/>
      <c r="MEJ164"/>
      <c r="MEK164"/>
      <c r="MEL164"/>
      <c r="MEM164"/>
      <c r="MEN164"/>
      <c r="MEO164"/>
      <c r="MEP164"/>
      <c r="MEQ164"/>
      <c r="MER164"/>
      <c r="MES164"/>
      <c r="MET164"/>
      <c r="MEU164"/>
      <c r="MEV164"/>
      <c r="MEW164"/>
      <c r="MEX164"/>
      <c r="MEY164"/>
      <c r="MEZ164"/>
      <c r="MFA164"/>
      <c r="MFB164"/>
      <c r="MFC164"/>
      <c r="MFD164"/>
      <c r="MFE164"/>
      <c r="MFF164"/>
      <c r="MFG164"/>
      <c r="MFH164"/>
      <c r="MFI164"/>
      <c r="MFJ164"/>
      <c r="MFK164"/>
      <c r="MFL164"/>
      <c r="MFM164"/>
      <c r="MFN164"/>
      <c r="MFO164"/>
      <c r="MFP164"/>
      <c r="MFQ164"/>
      <c r="MFR164"/>
      <c r="MFS164"/>
      <c r="MFT164"/>
      <c r="MFU164"/>
      <c r="MFV164"/>
      <c r="MFW164"/>
      <c r="MFX164"/>
      <c r="MFY164"/>
      <c r="MFZ164"/>
      <c r="MGA164"/>
      <c r="MGB164"/>
      <c r="MGC164"/>
      <c r="MGD164"/>
      <c r="MGE164"/>
      <c r="MGF164"/>
      <c r="MGG164"/>
      <c r="MGH164"/>
      <c r="MGI164"/>
      <c r="MGJ164"/>
      <c r="MGK164"/>
      <c r="MGL164"/>
      <c r="MGM164"/>
      <c r="MGN164"/>
      <c r="MGO164"/>
      <c r="MGP164"/>
      <c r="MGQ164"/>
      <c r="MGR164"/>
      <c r="MGS164"/>
      <c r="MGT164"/>
      <c r="MGU164"/>
      <c r="MGV164"/>
      <c r="MGW164"/>
      <c r="MGX164"/>
      <c r="MGY164"/>
      <c r="MGZ164"/>
      <c r="MHA164"/>
      <c r="MHB164"/>
      <c r="MHC164"/>
      <c r="MHD164"/>
      <c r="MHE164"/>
      <c r="MHF164"/>
      <c r="MHG164"/>
      <c r="MHH164"/>
      <c r="MHI164"/>
      <c r="MHJ164"/>
      <c r="MHK164"/>
      <c r="MHL164"/>
      <c r="MHM164"/>
      <c r="MHN164"/>
      <c r="MHO164"/>
      <c r="MHP164"/>
      <c r="MHQ164"/>
      <c r="MHR164"/>
      <c r="MHS164"/>
      <c r="MHT164"/>
      <c r="MHU164"/>
      <c r="MHV164"/>
      <c r="MHW164"/>
      <c r="MHX164"/>
      <c r="MHY164"/>
      <c r="MHZ164"/>
      <c r="MIA164"/>
      <c r="MIB164"/>
      <c r="MIC164"/>
      <c r="MID164"/>
      <c r="MIE164"/>
      <c r="MIF164"/>
      <c r="MIG164"/>
      <c r="MIH164"/>
      <c r="MII164"/>
      <c r="MIJ164"/>
      <c r="MIK164"/>
      <c r="MIL164"/>
      <c r="MIM164"/>
      <c r="MIN164"/>
      <c r="MIO164"/>
      <c r="MIP164"/>
      <c r="MIQ164"/>
      <c r="MIR164"/>
      <c r="MIS164"/>
      <c r="MIT164"/>
      <c r="MIU164"/>
      <c r="MIV164"/>
      <c r="MIW164"/>
      <c r="MIX164"/>
      <c r="MIY164"/>
      <c r="MIZ164"/>
      <c r="MJA164"/>
      <c r="MJB164"/>
      <c r="MJC164"/>
      <c r="MJD164"/>
      <c r="MJE164"/>
      <c r="MJF164"/>
      <c r="MJG164"/>
      <c r="MJH164"/>
      <c r="MJI164"/>
      <c r="MJJ164"/>
      <c r="MJK164"/>
      <c r="MJL164"/>
      <c r="MJM164"/>
      <c r="MJN164"/>
      <c r="MJO164"/>
      <c r="MJP164"/>
      <c r="MJQ164"/>
      <c r="MJR164"/>
      <c r="MJS164"/>
      <c r="MJT164"/>
      <c r="MJU164"/>
      <c r="MJV164"/>
      <c r="MJW164"/>
      <c r="MJX164"/>
      <c r="MJY164"/>
      <c r="MJZ164"/>
      <c r="MKA164"/>
      <c r="MKB164"/>
      <c r="MKC164"/>
      <c r="MKD164"/>
      <c r="MKE164"/>
      <c r="MKF164"/>
      <c r="MKG164"/>
      <c r="MKH164"/>
      <c r="MKI164"/>
      <c r="MKJ164"/>
      <c r="MKK164"/>
      <c r="MKL164"/>
      <c r="MKM164"/>
      <c r="MKN164"/>
      <c r="MKO164"/>
      <c r="MKP164"/>
      <c r="MKQ164"/>
      <c r="MKR164"/>
      <c r="MKS164"/>
      <c r="MKT164"/>
      <c r="MKU164"/>
      <c r="MKV164"/>
      <c r="MKW164"/>
      <c r="MKX164"/>
      <c r="MKY164"/>
      <c r="MKZ164"/>
      <c r="MLA164"/>
      <c r="MLB164"/>
      <c r="MLC164"/>
      <c r="MLD164"/>
      <c r="MLE164"/>
      <c r="MLF164"/>
      <c r="MLG164"/>
      <c r="MLH164"/>
      <c r="MLI164"/>
      <c r="MLJ164"/>
      <c r="MLK164"/>
      <c r="MLL164"/>
      <c r="MLM164"/>
      <c r="MLN164"/>
      <c r="MLO164"/>
      <c r="MLP164"/>
      <c r="MLQ164"/>
      <c r="MLR164"/>
      <c r="MLS164"/>
      <c r="MLT164"/>
      <c r="MLU164"/>
      <c r="MLV164"/>
      <c r="MLW164"/>
      <c r="MLX164"/>
      <c r="MLY164"/>
      <c r="MLZ164"/>
      <c r="MMA164"/>
      <c r="MMB164"/>
      <c r="MMC164"/>
      <c r="MMD164"/>
      <c r="MME164"/>
      <c r="MMF164"/>
      <c r="MMG164"/>
      <c r="MMH164"/>
      <c r="MMI164"/>
      <c r="MMJ164"/>
      <c r="MMK164"/>
      <c r="MML164"/>
      <c r="MMM164"/>
      <c r="MMN164"/>
      <c r="MMO164"/>
      <c r="MMP164"/>
      <c r="MMQ164"/>
      <c r="MMR164"/>
      <c r="MMS164"/>
      <c r="MMT164"/>
      <c r="MMU164"/>
      <c r="MMV164"/>
      <c r="MMW164"/>
      <c r="MMX164"/>
      <c r="MMY164"/>
      <c r="MMZ164"/>
      <c r="MNA164"/>
      <c r="MNB164"/>
      <c r="MNC164"/>
      <c r="MND164"/>
      <c r="MNE164"/>
      <c r="MNF164"/>
      <c r="MNG164"/>
      <c r="MNH164"/>
      <c r="MNI164"/>
      <c r="MNJ164"/>
      <c r="MNK164"/>
      <c r="MNL164"/>
      <c r="MNM164"/>
      <c r="MNN164"/>
      <c r="MNO164"/>
      <c r="MNP164"/>
      <c r="MNQ164"/>
      <c r="MNR164"/>
      <c r="MNS164"/>
      <c r="MNT164"/>
      <c r="MNU164"/>
      <c r="MNV164"/>
      <c r="MNW164"/>
      <c r="MNX164"/>
      <c r="MNY164"/>
      <c r="MNZ164"/>
      <c r="MOA164"/>
      <c r="MOB164"/>
      <c r="MOC164"/>
      <c r="MOD164"/>
      <c r="MOE164"/>
      <c r="MOF164"/>
      <c r="MOG164"/>
      <c r="MOH164"/>
      <c r="MOI164"/>
      <c r="MOJ164"/>
      <c r="MOK164"/>
      <c r="MOL164"/>
      <c r="MOM164"/>
      <c r="MON164"/>
      <c r="MOO164"/>
      <c r="MOP164"/>
      <c r="MOQ164"/>
      <c r="MOR164"/>
      <c r="MOS164"/>
      <c r="MOT164"/>
      <c r="MOU164"/>
      <c r="MOV164"/>
      <c r="MOW164"/>
      <c r="MOX164"/>
      <c r="MOY164"/>
      <c r="MOZ164"/>
      <c r="MPA164"/>
      <c r="MPB164"/>
      <c r="MPC164"/>
      <c r="MPD164"/>
      <c r="MPE164"/>
      <c r="MPF164"/>
      <c r="MPG164"/>
      <c r="MPH164"/>
      <c r="MPI164"/>
      <c r="MPJ164"/>
      <c r="MPK164"/>
      <c r="MPL164"/>
      <c r="MPM164"/>
      <c r="MPN164"/>
      <c r="MPO164"/>
      <c r="MPP164"/>
      <c r="MPQ164"/>
      <c r="MPR164"/>
      <c r="MPS164"/>
      <c r="MPT164"/>
      <c r="MPU164"/>
      <c r="MPV164"/>
      <c r="MPW164"/>
      <c r="MPX164"/>
      <c r="MPY164"/>
      <c r="MPZ164"/>
      <c r="MQA164"/>
      <c r="MQB164"/>
      <c r="MQC164"/>
      <c r="MQD164"/>
      <c r="MQE164"/>
      <c r="MQF164"/>
      <c r="MQG164"/>
      <c r="MQH164"/>
      <c r="MQI164"/>
      <c r="MQJ164"/>
      <c r="MQK164"/>
      <c r="MQL164"/>
      <c r="MQM164"/>
      <c r="MQN164"/>
      <c r="MQO164"/>
      <c r="MQP164"/>
      <c r="MQQ164"/>
      <c r="MQR164"/>
      <c r="MQS164"/>
      <c r="MQT164"/>
      <c r="MQU164"/>
      <c r="MQV164"/>
      <c r="MQW164"/>
      <c r="MQX164"/>
      <c r="MQY164"/>
      <c r="MQZ164"/>
      <c r="MRA164"/>
      <c r="MRB164"/>
      <c r="MRC164"/>
      <c r="MRD164"/>
      <c r="MRE164"/>
      <c r="MRF164"/>
      <c r="MRG164"/>
      <c r="MRH164"/>
      <c r="MRI164"/>
      <c r="MRJ164"/>
      <c r="MRK164"/>
      <c r="MRL164"/>
      <c r="MRM164"/>
      <c r="MRN164"/>
      <c r="MRO164"/>
      <c r="MRP164"/>
      <c r="MRQ164"/>
      <c r="MRR164"/>
      <c r="MRS164"/>
      <c r="MRT164"/>
      <c r="MRU164"/>
      <c r="MRV164"/>
      <c r="MRW164"/>
      <c r="MRX164"/>
      <c r="MRY164"/>
      <c r="MRZ164"/>
      <c r="MSA164"/>
      <c r="MSB164"/>
      <c r="MSC164"/>
      <c r="MSD164"/>
      <c r="MSE164"/>
      <c r="MSF164"/>
      <c r="MSG164"/>
      <c r="MSH164"/>
      <c r="MSI164"/>
      <c r="MSJ164"/>
      <c r="MSK164"/>
      <c r="MSL164"/>
      <c r="MSM164"/>
      <c r="MSN164"/>
      <c r="MSO164"/>
      <c r="MSP164"/>
      <c r="MSQ164"/>
      <c r="MSR164"/>
      <c r="MSS164"/>
      <c r="MST164"/>
      <c r="MSU164"/>
      <c r="MSV164"/>
      <c r="MSW164"/>
      <c r="MSX164"/>
      <c r="MSY164"/>
      <c r="MSZ164"/>
      <c r="MTA164"/>
      <c r="MTB164"/>
      <c r="MTC164"/>
      <c r="MTD164"/>
      <c r="MTE164"/>
      <c r="MTF164"/>
      <c r="MTG164"/>
      <c r="MTH164"/>
      <c r="MTI164"/>
      <c r="MTJ164"/>
      <c r="MTK164"/>
      <c r="MTL164"/>
      <c r="MTM164"/>
      <c r="MTN164"/>
      <c r="MTO164"/>
      <c r="MTP164"/>
      <c r="MTQ164"/>
      <c r="MTR164"/>
      <c r="MTS164"/>
      <c r="MTT164"/>
      <c r="MTU164"/>
      <c r="MTV164"/>
      <c r="MTW164"/>
      <c r="MTX164"/>
      <c r="MTY164"/>
      <c r="MTZ164"/>
      <c r="MUA164"/>
      <c r="MUB164"/>
      <c r="MUC164"/>
      <c r="MUD164"/>
      <c r="MUE164"/>
      <c r="MUF164"/>
      <c r="MUG164"/>
      <c r="MUH164"/>
      <c r="MUI164"/>
      <c r="MUJ164"/>
      <c r="MUK164"/>
      <c r="MUL164"/>
      <c r="MUM164"/>
      <c r="MUN164"/>
      <c r="MUO164"/>
      <c r="MUP164"/>
      <c r="MUQ164"/>
      <c r="MUR164"/>
      <c r="MUS164"/>
      <c r="MUT164"/>
      <c r="MUU164"/>
      <c r="MUV164"/>
      <c r="MUW164"/>
      <c r="MUX164"/>
      <c r="MUY164"/>
      <c r="MUZ164"/>
      <c r="MVA164"/>
      <c r="MVB164"/>
      <c r="MVC164"/>
      <c r="MVD164"/>
      <c r="MVE164"/>
      <c r="MVF164"/>
      <c r="MVG164"/>
      <c r="MVH164"/>
      <c r="MVI164"/>
      <c r="MVJ164"/>
      <c r="MVK164"/>
      <c r="MVL164"/>
      <c r="MVM164"/>
      <c r="MVN164"/>
      <c r="MVO164"/>
      <c r="MVP164"/>
      <c r="MVQ164"/>
      <c r="MVR164"/>
      <c r="MVS164"/>
      <c r="MVT164"/>
      <c r="MVU164"/>
      <c r="MVV164"/>
      <c r="MVW164"/>
      <c r="MVX164"/>
      <c r="MVY164"/>
      <c r="MVZ164"/>
      <c r="MWA164"/>
      <c r="MWB164"/>
      <c r="MWC164"/>
      <c r="MWD164"/>
      <c r="MWE164"/>
      <c r="MWF164"/>
      <c r="MWG164"/>
      <c r="MWH164"/>
      <c r="MWI164"/>
      <c r="MWJ164"/>
      <c r="MWK164"/>
      <c r="MWL164"/>
      <c r="MWM164"/>
      <c r="MWN164"/>
      <c r="MWO164"/>
      <c r="MWP164"/>
      <c r="MWQ164"/>
      <c r="MWR164"/>
      <c r="MWS164"/>
      <c r="MWT164"/>
      <c r="MWU164"/>
      <c r="MWV164"/>
      <c r="MWW164"/>
      <c r="MWX164"/>
      <c r="MWY164"/>
      <c r="MWZ164"/>
      <c r="MXA164"/>
      <c r="MXB164"/>
      <c r="MXC164"/>
      <c r="MXD164"/>
      <c r="MXE164"/>
      <c r="MXF164"/>
      <c r="MXG164"/>
      <c r="MXH164"/>
      <c r="MXI164"/>
      <c r="MXJ164"/>
      <c r="MXK164"/>
      <c r="MXL164"/>
      <c r="MXM164"/>
      <c r="MXN164"/>
      <c r="MXO164"/>
      <c r="MXP164"/>
      <c r="MXQ164"/>
      <c r="MXR164"/>
      <c r="MXS164"/>
      <c r="MXT164"/>
      <c r="MXU164"/>
      <c r="MXV164"/>
      <c r="MXW164"/>
      <c r="MXX164"/>
      <c r="MXY164"/>
      <c r="MXZ164"/>
      <c r="MYA164"/>
      <c r="MYB164"/>
      <c r="MYC164"/>
      <c r="MYD164"/>
      <c r="MYE164"/>
      <c r="MYF164"/>
      <c r="MYG164"/>
      <c r="MYH164"/>
      <c r="MYI164"/>
      <c r="MYJ164"/>
      <c r="MYK164"/>
      <c r="MYL164"/>
      <c r="MYM164"/>
      <c r="MYN164"/>
      <c r="MYO164"/>
      <c r="MYP164"/>
      <c r="MYQ164"/>
      <c r="MYR164"/>
      <c r="MYS164"/>
      <c r="MYT164"/>
      <c r="MYU164"/>
      <c r="MYV164"/>
      <c r="MYW164"/>
      <c r="MYX164"/>
      <c r="MYY164"/>
      <c r="MYZ164"/>
      <c r="MZA164"/>
      <c r="MZB164"/>
      <c r="MZC164"/>
      <c r="MZD164"/>
      <c r="MZE164"/>
      <c r="MZF164"/>
      <c r="MZG164"/>
      <c r="MZH164"/>
      <c r="MZI164"/>
      <c r="MZJ164"/>
      <c r="MZK164"/>
      <c r="MZL164"/>
      <c r="MZM164"/>
      <c r="MZN164"/>
      <c r="MZO164"/>
      <c r="MZP164"/>
      <c r="MZQ164"/>
      <c r="MZR164"/>
      <c r="MZS164"/>
      <c r="MZT164"/>
      <c r="MZU164"/>
      <c r="MZV164"/>
      <c r="MZW164"/>
      <c r="MZX164"/>
      <c r="MZY164"/>
      <c r="MZZ164"/>
      <c r="NAA164"/>
      <c r="NAB164"/>
      <c r="NAC164"/>
      <c r="NAD164"/>
      <c r="NAE164"/>
      <c r="NAF164"/>
      <c r="NAG164"/>
      <c r="NAH164"/>
      <c r="NAI164"/>
      <c r="NAJ164"/>
      <c r="NAK164"/>
      <c r="NAL164"/>
      <c r="NAM164"/>
      <c r="NAN164"/>
      <c r="NAO164"/>
      <c r="NAP164"/>
      <c r="NAQ164"/>
      <c r="NAR164"/>
      <c r="NAS164"/>
      <c r="NAT164"/>
      <c r="NAU164"/>
      <c r="NAV164"/>
      <c r="NAW164"/>
      <c r="NAX164"/>
      <c r="NAY164"/>
      <c r="NAZ164"/>
      <c r="NBA164"/>
      <c r="NBB164"/>
      <c r="NBC164"/>
      <c r="NBD164"/>
      <c r="NBE164"/>
      <c r="NBF164"/>
      <c r="NBG164"/>
      <c r="NBH164"/>
      <c r="NBI164"/>
      <c r="NBJ164"/>
      <c r="NBK164"/>
      <c r="NBL164"/>
      <c r="NBM164"/>
      <c r="NBN164"/>
      <c r="NBO164"/>
      <c r="NBP164"/>
      <c r="NBQ164"/>
      <c r="NBR164"/>
      <c r="NBS164"/>
      <c r="NBT164"/>
      <c r="NBU164"/>
      <c r="NBV164"/>
      <c r="NBW164"/>
      <c r="NBX164"/>
      <c r="NBY164"/>
      <c r="NBZ164"/>
      <c r="NCA164"/>
      <c r="NCB164"/>
      <c r="NCC164"/>
      <c r="NCD164"/>
      <c r="NCE164"/>
      <c r="NCF164"/>
      <c r="NCG164"/>
      <c r="NCH164"/>
      <c r="NCI164"/>
      <c r="NCJ164"/>
      <c r="NCK164"/>
      <c r="NCL164"/>
      <c r="NCM164"/>
      <c r="NCN164"/>
      <c r="NCO164"/>
      <c r="NCP164"/>
      <c r="NCQ164"/>
      <c r="NCR164"/>
      <c r="NCS164"/>
      <c r="NCT164"/>
      <c r="NCU164"/>
      <c r="NCV164"/>
      <c r="NCW164"/>
      <c r="NCX164"/>
      <c r="NCY164"/>
      <c r="NCZ164"/>
      <c r="NDA164"/>
      <c r="NDB164"/>
      <c r="NDC164"/>
      <c r="NDD164"/>
      <c r="NDE164"/>
      <c r="NDF164"/>
      <c r="NDG164"/>
      <c r="NDH164"/>
      <c r="NDI164"/>
      <c r="NDJ164"/>
      <c r="NDK164"/>
      <c r="NDL164"/>
      <c r="NDM164"/>
      <c r="NDN164"/>
      <c r="NDO164"/>
      <c r="NDP164"/>
      <c r="NDQ164"/>
      <c r="NDR164"/>
      <c r="NDS164"/>
      <c r="NDT164"/>
      <c r="NDU164"/>
      <c r="NDV164"/>
      <c r="NDW164"/>
      <c r="NDX164"/>
      <c r="NDY164"/>
      <c r="NDZ164"/>
      <c r="NEA164"/>
      <c r="NEB164"/>
      <c r="NEC164"/>
      <c r="NED164"/>
      <c r="NEE164"/>
      <c r="NEF164"/>
      <c r="NEG164"/>
      <c r="NEH164"/>
      <c r="NEI164"/>
      <c r="NEJ164"/>
      <c r="NEK164"/>
      <c r="NEL164"/>
      <c r="NEM164"/>
      <c r="NEN164"/>
      <c r="NEO164"/>
      <c r="NEP164"/>
      <c r="NEQ164"/>
      <c r="NER164"/>
      <c r="NES164"/>
      <c r="NET164"/>
      <c r="NEU164"/>
      <c r="NEV164"/>
      <c r="NEW164"/>
      <c r="NEX164"/>
      <c r="NEY164"/>
      <c r="NEZ164"/>
      <c r="NFA164"/>
      <c r="NFB164"/>
      <c r="NFC164"/>
      <c r="NFD164"/>
      <c r="NFE164"/>
      <c r="NFF164"/>
      <c r="NFG164"/>
      <c r="NFH164"/>
      <c r="NFI164"/>
      <c r="NFJ164"/>
      <c r="NFK164"/>
      <c r="NFL164"/>
      <c r="NFM164"/>
      <c r="NFN164"/>
      <c r="NFO164"/>
      <c r="NFP164"/>
      <c r="NFQ164"/>
      <c r="NFR164"/>
      <c r="NFS164"/>
      <c r="NFT164"/>
      <c r="NFU164"/>
      <c r="NFV164"/>
      <c r="NFW164"/>
      <c r="NFX164"/>
      <c r="NFY164"/>
      <c r="NFZ164"/>
      <c r="NGA164"/>
      <c r="NGB164"/>
      <c r="NGC164"/>
      <c r="NGD164"/>
      <c r="NGE164"/>
      <c r="NGF164"/>
      <c r="NGG164"/>
      <c r="NGH164"/>
      <c r="NGI164"/>
      <c r="NGJ164"/>
      <c r="NGK164"/>
      <c r="NGL164"/>
      <c r="NGM164"/>
      <c r="NGN164"/>
      <c r="NGO164"/>
      <c r="NGP164"/>
      <c r="NGQ164"/>
      <c r="NGR164"/>
      <c r="NGS164"/>
      <c r="NGT164"/>
      <c r="NGU164"/>
      <c r="NGV164"/>
      <c r="NGW164"/>
      <c r="NGX164"/>
      <c r="NGY164"/>
      <c r="NGZ164"/>
      <c r="NHA164"/>
      <c r="NHB164"/>
      <c r="NHC164"/>
      <c r="NHD164"/>
      <c r="NHE164"/>
      <c r="NHF164"/>
      <c r="NHG164"/>
      <c r="NHH164"/>
      <c r="NHI164"/>
      <c r="NHJ164"/>
      <c r="NHK164"/>
      <c r="NHL164"/>
      <c r="NHM164"/>
      <c r="NHN164"/>
      <c r="NHO164"/>
      <c r="NHP164"/>
      <c r="NHQ164"/>
      <c r="NHR164"/>
      <c r="NHS164"/>
      <c r="NHT164"/>
      <c r="NHU164"/>
      <c r="NHV164"/>
      <c r="NHW164"/>
      <c r="NHX164"/>
      <c r="NHY164"/>
      <c r="NHZ164"/>
      <c r="NIA164"/>
      <c r="NIB164"/>
      <c r="NIC164"/>
      <c r="NID164"/>
      <c r="NIE164"/>
      <c r="NIF164"/>
      <c r="NIG164"/>
      <c r="NIH164"/>
      <c r="NII164"/>
      <c r="NIJ164"/>
      <c r="NIK164"/>
      <c r="NIL164"/>
      <c r="NIM164"/>
      <c r="NIN164"/>
      <c r="NIO164"/>
      <c r="NIP164"/>
      <c r="NIQ164"/>
      <c r="NIR164"/>
      <c r="NIS164"/>
      <c r="NIT164"/>
      <c r="NIU164"/>
      <c r="NIV164"/>
      <c r="NIW164"/>
      <c r="NIX164"/>
      <c r="NIY164"/>
      <c r="NIZ164"/>
      <c r="NJA164"/>
      <c r="NJB164"/>
      <c r="NJC164"/>
      <c r="NJD164"/>
      <c r="NJE164"/>
      <c r="NJF164"/>
      <c r="NJG164"/>
      <c r="NJH164"/>
      <c r="NJI164"/>
      <c r="NJJ164"/>
      <c r="NJK164"/>
      <c r="NJL164"/>
      <c r="NJM164"/>
      <c r="NJN164"/>
      <c r="NJO164"/>
      <c r="NJP164"/>
      <c r="NJQ164"/>
      <c r="NJR164"/>
      <c r="NJS164"/>
      <c r="NJT164"/>
      <c r="NJU164"/>
      <c r="NJV164"/>
      <c r="NJW164"/>
      <c r="NJX164"/>
      <c r="NJY164"/>
      <c r="NJZ164"/>
      <c r="NKA164"/>
      <c r="NKB164"/>
      <c r="NKC164"/>
      <c r="NKD164"/>
      <c r="NKE164"/>
      <c r="NKF164"/>
      <c r="NKG164"/>
      <c r="NKH164"/>
      <c r="NKI164"/>
      <c r="NKJ164"/>
      <c r="NKK164"/>
      <c r="NKL164"/>
      <c r="NKM164"/>
      <c r="NKN164"/>
      <c r="NKO164"/>
      <c r="NKP164"/>
      <c r="NKQ164"/>
      <c r="NKR164"/>
      <c r="NKS164"/>
      <c r="NKT164"/>
      <c r="NKU164"/>
      <c r="NKV164"/>
      <c r="NKW164"/>
      <c r="NKX164"/>
      <c r="NKY164"/>
      <c r="NKZ164"/>
      <c r="NLA164"/>
      <c r="NLB164"/>
      <c r="NLC164"/>
      <c r="NLD164"/>
      <c r="NLE164"/>
      <c r="NLF164"/>
      <c r="NLG164"/>
      <c r="NLH164"/>
      <c r="NLI164"/>
      <c r="NLJ164"/>
      <c r="NLK164"/>
      <c r="NLL164"/>
      <c r="NLM164"/>
      <c r="NLN164"/>
      <c r="NLO164"/>
      <c r="NLP164"/>
      <c r="NLQ164"/>
      <c r="NLR164"/>
      <c r="NLS164"/>
      <c r="NLT164"/>
      <c r="NLU164"/>
      <c r="NLV164"/>
      <c r="NLW164"/>
      <c r="NLX164"/>
      <c r="NLY164"/>
      <c r="NLZ164"/>
      <c r="NMA164"/>
      <c r="NMB164"/>
      <c r="NMC164"/>
      <c r="NMD164"/>
      <c r="NME164"/>
      <c r="NMF164"/>
      <c r="NMG164"/>
      <c r="NMH164"/>
      <c r="NMI164"/>
      <c r="NMJ164"/>
      <c r="NMK164"/>
      <c r="NML164"/>
      <c r="NMM164"/>
      <c r="NMN164"/>
      <c r="NMO164"/>
      <c r="NMP164"/>
      <c r="NMQ164"/>
      <c r="NMR164"/>
      <c r="NMS164"/>
      <c r="NMT164"/>
      <c r="NMU164"/>
      <c r="NMV164"/>
      <c r="NMW164"/>
      <c r="NMX164"/>
      <c r="NMY164"/>
      <c r="NMZ164"/>
      <c r="NNA164"/>
      <c r="NNB164"/>
      <c r="NNC164"/>
      <c r="NND164"/>
      <c r="NNE164"/>
      <c r="NNF164"/>
      <c r="NNG164"/>
      <c r="NNH164"/>
      <c r="NNI164"/>
      <c r="NNJ164"/>
      <c r="NNK164"/>
      <c r="NNL164"/>
      <c r="NNM164"/>
      <c r="NNN164"/>
      <c r="NNO164"/>
      <c r="NNP164"/>
      <c r="NNQ164"/>
      <c r="NNR164"/>
      <c r="NNS164"/>
      <c r="NNT164"/>
      <c r="NNU164"/>
      <c r="NNV164"/>
      <c r="NNW164"/>
      <c r="NNX164"/>
      <c r="NNY164"/>
      <c r="NNZ164"/>
      <c r="NOA164"/>
      <c r="NOB164"/>
      <c r="NOC164"/>
      <c r="NOD164"/>
      <c r="NOE164"/>
      <c r="NOF164"/>
      <c r="NOG164"/>
      <c r="NOH164"/>
      <c r="NOI164"/>
      <c r="NOJ164"/>
      <c r="NOK164"/>
      <c r="NOL164"/>
      <c r="NOM164"/>
      <c r="NON164"/>
      <c r="NOO164"/>
      <c r="NOP164"/>
      <c r="NOQ164"/>
      <c r="NOR164"/>
      <c r="NOS164"/>
      <c r="NOT164"/>
      <c r="NOU164"/>
      <c r="NOV164"/>
      <c r="NOW164"/>
      <c r="NOX164"/>
      <c r="NOY164"/>
      <c r="NOZ164"/>
      <c r="NPA164"/>
      <c r="NPB164"/>
      <c r="NPC164"/>
      <c r="NPD164"/>
      <c r="NPE164"/>
      <c r="NPF164"/>
      <c r="NPG164"/>
      <c r="NPH164"/>
      <c r="NPI164"/>
      <c r="NPJ164"/>
      <c r="NPK164"/>
      <c r="NPL164"/>
      <c r="NPM164"/>
      <c r="NPN164"/>
      <c r="NPO164"/>
      <c r="NPP164"/>
      <c r="NPQ164"/>
      <c r="NPR164"/>
      <c r="NPS164"/>
      <c r="NPT164"/>
      <c r="NPU164"/>
      <c r="NPV164"/>
      <c r="NPW164"/>
      <c r="NPX164"/>
      <c r="NPY164"/>
      <c r="NPZ164"/>
      <c r="NQA164"/>
      <c r="NQB164"/>
      <c r="NQC164"/>
      <c r="NQD164"/>
      <c r="NQE164"/>
      <c r="NQF164"/>
      <c r="NQG164"/>
      <c r="NQH164"/>
      <c r="NQI164"/>
      <c r="NQJ164"/>
      <c r="NQK164"/>
      <c r="NQL164"/>
      <c r="NQM164"/>
      <c r="NQN164"/>
      <c r="NQO164"/>
      <c r="NQP164"/>
      <c r="NQQ164"/>
      <c r="NQR164"/>
      <c r="NQS164"/>
      <c r="NQT164"/>
      <c r="NQU164"/>
      <c r="NQV164"/>
      <c r="NQW164"/>
      <c r="NQX164"/>
      <c r="NQY164"/>
      <c r="NQZ164"/>
      <c r="NRA164"/>
      <c r="NRB164"/>
      <c r="NRC164"/>
      <c r="NRD164"/>
      <c r="NRE164"/>
      <c r="NRF164"/>
      <c r="NRG164"/>
      <c r="NRH164"/>
      <c r="NRI164"/>
      <c r="NRJ164"/>
      <c r="NRK164"/>
      <c r="NRL164"/>
      <c r="NRM164"/>
      <c r="NRN164"/>
      <c r="NRO164"/>
      <c r="NRP164"/>
      <c r="NRQ164"/>
      <c r="NRR164"/>
      <c r="NRS164"/>
      <c r="NRT164"/>
      <c r="NRU164"/>
      <c r="NRV164"/>
      <c r="NRW164"/>
      <c r="NRX164"/>
      <c r="NRY164"/>
      <c r="NRZ164"/>
      <c r="NSA164"/>
      <c r="NSB164"/>
      <c r="NSC164"/>
      <c r="NSD164"/>
      <c r="NSE164"/>
      <c r="NSF164"/>
      <c r="NSG164"/>
      <c r="NSH164"/>
      <c r="NSI164"/>
      <c r="NSJ164"/>
      <c r="NSK164"/>
      <c r="NSL164"/>
      <c r="NSM164"/>
      <c r="NSN164"/>
      <c r="NSO164"/>
      <c r="NSP164"/>
      <c r="NSQ164"/>
      <c r="NSR164"/>
      <c r="NSS164"/>
      <c r="NST164"/>
      <c r="NSU164"/>
      <c r="NSV164"/>
      <c r="NSW164"/>
      <c r="NSX164"/>
      <c r="NSY164"/>
      <c r="NSZ164"/>
      <c r="NTA164"/>
      <c r="NTB164"/>
      <c r="NTC164"/>
      <c r="NTD164"/>
      <c r="NTE164"/>
      <c r="NTF164"/>
      <c r="NTG164"/>
      <c r="NTH164"/>
      <c r="NTI164"/>
      <c r="NTJ164"/>
      <c r="NTK164"/>
      <c r="NTL164"/>
      <c r="NTM164"/>
      <c r="NTN164"/>
      <c r="NTO164"/>
      <c r="NTP164"/>
      <c r="NTQ164"/>
      <c r="NTR164"/>
      <c r="NTS164"/>
      <c r="NTT164"/>
      <c r="NTU164"/>
      <c r="NTV164"/>
      <c r="NTW164"/>
      <c r="NTX164"/>
      <c r="NTY164"/>
      <c r="NTZ164"/>
      <c r="NUA164"/>
      <c r="NUB164"/>
      <c r="NUC164"/>
      <c r="NUD164"/>
      <c r="NUE164"/>
      <c r="NUF164"/>
      <c r="NUG164"/>
      <c r="NUH164"/>
      <c r="NUI164"/>
      <c r="NUJ164"/>
      <c r="NUK164"/>
      <c r="NUL164"/>
      <c r="NUM164"/>
      <c r="NUN164"/>
      <c r="NUO164"/>
      <c r="NUP164"/>
      <c r="NUQ164"/>
      <c r="NUR164"/>
      <c r="NUS164"/>
      <c r="NUT164"/>
      <c r="NUU164"/>
      <c r="NUV164"/>
      <c r="NUW164"/>
      <c r="NUX164"/>
      <c r="NUY164"/>
      <c r="NUZ164"/>
      <c r="NVA164"/>
      <c r="NVB164"/>
      <c r="NVC164"/>
      <c r="NVD164"/>
      <c r="NVE164"/>
      <c r="NVF164"/>
      <c r="NVG164"/>
      <c r="NVH164"/>
      <c r="NVI164"/>
      <c r="NVJ164"/>
      <c r="NVK164"/>
      <c r="NVL164"/>
      <c r="NVM164"/>
      <c r="NVN164"/>
      <c r="NVO164"/>
      <c r="NVP164"/>
      <c r="NVQ164"/>
      <c r="NVR164"/>
      <c r="NVS164"/>
      <c r="NVT164"/>
      <c r="NVU164"/>
      <c r="NVV164"/>
      <c r="NVW164"/>
      <c r="NVX164"/>
      <c r="NVY164"/>
      <c r="NVZ164"/>
      <c r="NWA164"/>
      <c r="NWB164"/>
      <c r="NWC164"/>
      <c r="NWD164"/>
      <c r="NWE164"/>
      <c r="NWF164"/>
      <c r="NWG164"/>
      <c r="NWH164"/>
      <c r="NWI164"/>
      <c r="NWJ164"/>
      <c r="NWK164"/>
      <c r="NWL164"/>
      <c r="NWM164"/>
      <c r="NWN164"/>
      <c r="NWO164"/>
      <c r="NWP164"/>
      <c r="NWQ164"/>
      <c r="NWR164"/>
      <c r="NWS164"/>
      <c r="NWT164"/>
      <c r="NWU164"/>
      <c r="NWV164"/>
      <c r="NWW164"/>
      <c r="NWX164"/>
      <c r="NWY164"/>
      <c r="NWZ164"/>
      <c r="NXA164"/>
      <c r="NXB164"/>
      <c r="NXC164"/>
      <c r="NXD164"/>
      <c r="NXE164"/>
      <c r="NXF164"/>
      <c r="NXG164"/>
      <c r="NXH164"/>
      <c r="NXI164"/>
      <c r="NXJ164"/>
      <c r="NXK164"/>
      <c r="NXL164"/>
      <c r="NXM164"/>
      <c r="NXN164"/>
      <c r="NXO164"/>
      <c r="NXP164"/>
      <c r="NXQ164"/>
      <c r="NXR164"/>
      <c r="NXS164"/>
      <c r="NXT164"/>
      <c r="NXU164"/>
      <c r="NXV164"/>
      <c r="NXW164"/>
      <c r="NXX164"/>
      <c r="NXY164"/>
      <c r="NXZ164"/>
      <c r="NYA164"/>
      <c r="NYB164"/>
      <c r="NYC164"/>
      <c r="NYD164"/>
      <c r="NYE164"/>
      <c r="NYF164"/>
      <c r="NYG164"/>
      <c r="NYH164"/>
      <c r="NYI164"/>
      <c r="NYJ164"/>
      <c r="NYK164"/>
      <c r="NYL164"/>
      <c r="NYM164"/>
      <c r="NYN164"/>
      <c r="NYO164"/>
      <c r="NYP164"/>
      <c r="NYQ164"/>
      <c r="NYR164"/>
      <c r="NYS164"/>
      <c r="NYT164"/>
      <c r="NYU164"/>
      <c r="NYV164"/>
      <c r="NYW164"/>
      <c r="NYX164"/>
      <c r="NYY164"/>
      <c r="NYZ164"/>
      <c r="NZA164"/>
      <c r="NZB164"/>
      <c r="NZC164"/>
      <c r="NZD164"/>
      <c r="NZE164"/>
      <c r="NZF164"/>
      <c r="NZG164"/>
      <c r="NZH164"/>
      <c r="NZI164"/>
      <c r="NZJ164"/>
      <c r="NZK164"/>
      <c r="NZL164"/>
      <c r="NZM164"/>
      <c r="NZN164"/>
      <c r="NZO164"/>
      <c r="NZP164"/>
      <c r="NZQ164"/>
      <c r="NZR164"/>
      <c r="NZS164"/>
      <c r="NZT164"/>
      <c r="NZU164"/>
      <c r="NZV164"/>
      <c r="NZW164"/>
      <c r="NZX164"/>
      <c r="NZY164"/>
      <c r="NZZ164"/>
      <c r="OAA164"/>
      <c r="OAB164"/>
      <c r="OAC164"/>
      <c r="OAD164"/>
      <c r="OAE164"/>
      <c r="OAF164"/>
      <c r="OAG164"/>
      <c r="OAH164"/>
      <c r="OAI164"/>
      <c r="OAJ164"/>
      <c r="OAK164"/>
      <c r="OAL164"/>
      <c r="OAM164"/>
      <c r="OAN164"/>
      <c r="OAO164"/>
      <c r="OAP164"/>
      <c r="OAQ164"/>
      <c r="OAR164"/>
      <c r="OAS164"/>
      <c r="OAT164"/>
      <c r="OAU164"/>
      <c r="OAV164"/>
      <c r="OAW164"/>
      <c r="OAX164"/>
      <c r="OAY164"/>
      <c r="OAZ164"/>
      <c r="OBA164"/>
      <c r="OBB164"/>
      <c r="OBC164"/>
      <c r="OBD164"/>
      <c r="OBE164"/>
      <c r="OBF164"/>
      <c r="OBG164"/>
      <c r="OBH164"/>
      <c r="OBI164"/>
      <c r="OBJ164"/>
      <c r="OBK164"/>
      <c r="OBL164"/>
      <c r="OBM164"/>
      <c r="OBN164"/>
      <c r="OBO164"/>
      <c r="OBP164"/>
      <c r="OBQ164"/>
      <c r="OBR164"/>
      <c r="OBS164"/>
      <c r="OBT164"/>
      <c r="OBU164"/>
      <c r="OBV164"/>
      <c r="OBW164"/>
      <c r="OBX164"/>
      <c r="OBY164"/>
      <c r="OBZ164"/>
      <c r="OCA164"/>
      <c r="OCB164"/>
      <c r="OCC164"/>
      <c r="OCD164"/>
      <c r="OCE164"/>
      <c r="OCF164"/>
      <c r="OCG164"/>
      <c r="OCH164"/>
      <c r="OCI164"/>
      <c r="OCJ164"/>
      <c r="OCK164"/>
      <c r="OCL164"/>
      <c r="OCM164"/>
      <c r="OCN164"/>
      <c r="OCO164"/>
      <c r="OCP164"/>
      <c r="OCQ164"/>
      <c r="OCR164"/>
      <c r="OCS164"/>
      <c r="OCT164"/>
      <c r="OCU164"/>
      <c r="OCV164"/>
      <c r="OCW164"/>
      <c r="OCX164"/>
      <c r="OCY164"/>
      <c r="OCZ164"/>
      <c r="ODA164"/>
      <c r="ODB164"/>
      <c r="ODC164"/>
      <c r="ODD164"/>
      <c r="ODE164"/>
      <c r="ODF164"/>
      <c r="ODG164"/>
      <c r="ODH164"/>
      <c r="ODI164"/>
      <c r="ODJ164"/>
      <c r="ODK164"/>
      <c r="ODL164"/>
      <c r="ODM164"/>
      <c r="ODN164"/>
      <c r="ODO164"/>
      <c r="ODP164"/>
      <c r="ODQ164"/>
      <c r="ODR164"/>
      <c r="ODS164"/>
      <c r="ODT164"/>
      <c r="ODU164"/>
      <c r="ODV164"/>
      <c r="ODW164"/>
      <c r="ODX164"/>
      <c r="ODY164"/>
      <c r="ODZ164"/>
      <c r="OEA164"/>
      <c r="OEB164"/>
      <c r="OEC164"/>
      <c r="OED164"/>
      <c r="OEE164"/>
      <c r="OEF164"/>
      <c r="OEG164"/>
      <c r="OEH164"/>
      <c r="OEI164"/>
      <c r="OEJ164"/>
      <c r="OEK164"/>
      <c r="OEL164"/>
      <c r="OEM164"/>
      <c r="OEN164"/>
      <c r="OEO164"/>
      <c r="OEP164"/>
      <c r="OEQ164"/>
      <c r="OER164"/>
      <c r="OES164"/>
      <c r="OET164"/>
      <c r="OEU164"/>
      <c r="OEV164"/>
      <c r="OEW164"/>
      <c r="OEX164"/>
      <c r="OEY164"/>
      <c r="OEZ164"/>
      <c r="OFA164"/>
      <c r="OFB164"/>
      <c r="OFC164"/>
      <c r="OFD164"/>
      <c r="OFE164"/>
      <c r="OFF164"/>
      <c r="OFG164"/>
      <c r="OFH164"/>
      <c r="OFI164"/>
      <c r="OFJ164"/>
      <c r="OFK164"/>
      <c r="OFL164"/>
      <c r="OFM164"/>
      <c r="OFN164"/>
      <c r="OFO164"/>
      <c r="OFP164"/>
      <c r="OFQ164"/>
      <c r="OFR164"/>
      <c r="OFS164"/>
      <c r="OFT164"/>
      <c r="OFU164"/>
      <c r="OFV164"/>
      <c r="OFW164"/>
      <c r="OFX164"/>
      <c r="OFY164"/>
      <c r="OFZ164"/>
      <c r="OGA164"/>
      <c r="OGB164"/>
      <c r="OGC164"/>
      <c r="OGD164"/>
      <c r="OGE164"/>
      <c r="OGF164"/>
      <c r="OGG164"/>
      <c r="OGH164"/>
      <c r="OGI164"/>
      <c r="OGJ164"/>
      <c r="OGK164"/>
      <c r="OGL164"/>
      <c r="OGM164"/>
      <c r="OGN164"/>
      <c r="OGO164"/>
      <c r="OGP164"/>
      <c r="OGQ164"/>
      <c r="OGR164"/>
      <c r="OGS164"/>
      <c r="OGT164"/>
      <c r="OGU164"/>
      <c r="OGV164"/>
      <c r="OGW164"/>
      <c r="OGX164"/>
      <c r="OGY164"/>
      <c r="OGZ164"/>
      <c r="OHA164"/>
      <c r="OHB164"/>
      <c r="OHC164"/>
      <c r="OHD164"/>
      <c r="OHE164"/>
      <c r="OHF164"/>
      <c r="OHG164"/>
      <c r="OHH164"/>
      <c r="OHI164"/>
      <c r="OHJ164"/>
      <c r="OHK164"/>
      <c r="OHL164"/>
      <c r="OHM164"/>
      <c r="OHN164"/>
      <c r="OHO164"/>
      <c r="OHP164"/>
      <c r="OHQ164"/>
      <c r="OHR164"/>
      <c r="OHS164"/>
      <c r="OHT164"/>
      <c r="OHU164"/>
      <c r="OHV164"/>
      <c r="OHW164"/>
      <c r="OHX164"/>
      <c r="OHY164"/>
      <c r="OHZ164"/>
      <c r="OIA164"/>
      <c r="OIB164"/>
      <c r="OIC164"/>
      <c r="OID164"/>
      <c r="OIE164"/>
      <c r="OIF164"/>
      <c r="OIG164"/>
      <c r="OIH164"/>
      <c r="OII164"/>
      <c r="OIJ164"/>
      <c r="OIK164"/>
      <c r="OIL164"/>
      <c r="OIM164"/>
      <c r="OIN164"/>
      <c r="OIO164"/>
      <c r="OIP164"/>
      <c r="OIQ164"/>
      <c r="OIR164"/>
      <c r="OIS164"/>
      <c r="OIT164"/>
      <c r="OIU164"/>
      <c r="OIV164"/>
      <c r="OIW164"/>
      <c r="OIX164"/>
      <c r="OIY164"/>
      <c r="OIZ164"/>
      <c r="OJA164"/>
      <c r="OJB164"/>
      <c r="OJC164"/>
      <c r="OJD164"/>
      <c r="OJE164"/>
      <c r="OJF164"/>
      <c r="OJG164"/>
      <c r="OJH164"/>
      <c r="OJI164"/>
      <c r="OJJ164"/>
      <c r="OJK164"/>
      <c r="OJL164"/>
      <c r="OJM164"/>
      <c r="OJN164"/>
      <c r="OJO164"/>
      <c r="OJP164"/>
      <c r="OJQ164"/>
      <c r="OJR164"/>
      <c r="OJS164"/>
      <c r="OJT164"/>
      <c r="OJU164"/>
      <c r="OJV164"/>
      <c r="OJW164"/>
      <c r="OJX164"/>
      <c r="OJY164"/>
      <c r="OJZ164"/>
      <c r="OKA164"/>
      <c r="OKB164"/>
      <c r="OKC164"/>
      <c r="OKD164"/>
      <c r="OKE164"/>
      <c r="OKF164"/>
      <c r="OKG164"/>
      <c r="OKH164"/>
      <c r="OKI164"/>
      <c r="OKJ164"/>
      <c r="OKK164"/>
      <c r="OKL164"/>
      <c r="OKM164"/>
      <c r="OKN164"/>
      <c r="OKO164"/>
      <c r="OKP164"/>
      <c r="OKQ164"/>
      <c r="OKR164"/>
      <c r="OKS164"/>
      <c r="OKT164"/>
      <c r="OKU164"/>
      <c r="OKV164"/>
      <c r="OKW164"/>
      <c r="OKX164"/>
      <c r="OKY164"/>
      <c r="OKZ164"/>
      <c r="OLA164"/>
      <c r="OLB164"/>
      <c r="OLC164"/>
      <c r="OLD164"/>
      <c r="OLE164"/>
      <c r="OLF164"/>
      <c r="OLG164"/>
      <c r="OLH164"/>
      <c r="OLI164"/>
      <c r="OLJ164"/>
      <c r="OLK164"/>
      <c r="OLL164"/>
      <c r="OLM164"/>
      <c r="OLN164"/>
      <c r="OLO164"/>
      <c r="OLP164"/>
      <c r="OLQ164"/>
      <c r="OLR164"/>
      <c r="OLS164"/>
      <c r="OLT164"/>
      <c r="OLU164"/>
      <c r="OLV164"/>
      <c r="OLW164"/>
      <c r="OLX164"/>
      <c r="OLY164"/>
      <c r="OLZ164"/>
      <c r="OMA164"/>
      <c r="OMB164"/>
      <c r="OMC164"/>
      <c r="OMD164"/>
      <c r="OME164"/>
      <c r="OMF164"/>
      <c r="OMG164"/>
      <c r="OMH164"/>
      <c r="OMI164"/>
      <c r="OMJ164"/>
      <c r="OMK164"/>
      <c r="OML164"/>
      <c r="OMM164"/>
      <c r="OMN164"/>
      <c r="OMO164"/>
      <c r="OMP164"/>
      <c r="OMQ164"/>
      <c r="OMR164"/>
      <c r="OMS164"/>
      <c r="OMT164"/>
      <c r="OMU164"/>
      <c r="OMV164"/>
      <c r="OMW164"/>
      <c r="OMX164"/>
      <c r="OMY164"/>
      <c r="OMZ164"/>
      <c r="ONA164"/>
      <c r="ONB164"/>
      <c r="ONC164"/>
      <c r="OND164"/>
      <c r="ONE164"/>
      <c r="ONF164"/>
      <c r="ONG164"/>
      <c r="ONH164"/>
      <c r="ONI164"/>
      <c r="ONJ164"/>
      <c r="ONK164"/>
      <c r="ONL164"/>
      <c r="ONM164"/>
      <c r="ONN164"/>
      <c r="ONO164"/>
      <c r="ONP164"/>
      <c r="ONQ164"/>
      <c r="ONR164"/>
      <c r="ONS164"/>
      <c r="ONT164"/>
      <c r="ONU164"/>
      <c r="ONV164"/>
      <c r="ONW164"/>
      <c r="ONX164"/>
      <c r="ONY164"/>
      <c r="ONZ164"/>
      <c r="OOA164"/>
      <c r="OOB164"/>
      <c r="OOC164"/>
      <c r="OOD164"/>
      <c r="OOE164"/>
      <c r="OOF164"/>
      <c r="OOG164"/>
      <c r="OOH164"/>
      <c r="OOI164"/>
      <c r="OOJ164"/>
      <c r="OOK164"/>
      <c r="OOL164"/>
      <c r="OOM164"/>
      <c r="OON164"/>
      <c r="OOO164"/>
      <c r="OOP164"/>
      <c r="OOQ164"/>
      <c r="OOR164"/>
      <c r="OOS164"/>
      <c r="OOT164"/>
      <c r="OOU164"/>
      <c r="OOV164"/>
      <c r="OOW164"/>
      <c r="OOX164"/>
      <c r="OOY164"/>
      <c r="OOZ164"/>
      <c r="OPA164"/>
      <c r="OPB164"/>
      <c r="OPC164"/>
      <c r="OPD164"/>
      <c r="OPE164"/>
      <c r="OPF164"/>
      <c r="OPG164"/>
      <c r="OPH164"/>
      <c r="OPI164"/>
      <c r="OPJ164"/>
      <c r="OPK164"/>
      <c r="OPL164"/>
      <c r="OPM164"/>
      <c r="OPN164"/>
      <c r="OPO164"/>
      <c r="OPP164"/>
      <c r="OPQ164"/>
      <c r="OPR164"/>
      <c r="OPS164"/>
      <c r="OPT164"/>
      <c r="OPU164"/>
      <c r="OPV164"/>
      <c r="OPW164"/>
      <c r="OPX164"/>
      <c r="OPY164"/>
      <c r="OPZ164"/>
      <c r="OQA164"/>
      <c r="OQB164"/>
      <c r="OQC164"/>
      <c r="OQD164"/>
      <c r="OQE164"/>
      <c r="OQF164"/>
      <c r="OQG164"/>
      <c r="OQH164"/>
      <c r="OQI164"/>
      <c r="OQJ164"/>
      <c r="OQK164"/>
      <c r="OQL164"/>
      <c r="OQM164"/>
      <c r="OQN164"/>
      <c r="OQO164"/>
      <c r="OQP164"/>
      <c r="OQQ164"/>
      <c r="OQR164"/>
      <c r="OQS164"/>
      <c r="OQT164"/>
      <c r="OQU164"/>
      <c r="OQV164"/>
      <c r="OQW164"/>
      <c r="OQX164"/>
      <c r="OQY164"/>
      <c r="OQZ164"/>
      <c r="ORA164"/>
      <c r="ORB164"/>
      <c r="ORC164"/>
      <c r="ORD164"/>
      <c r="ORE164"/>
      <c r="ORF164"/>
      <c r="ORG164"/>
      <c r="ORH164"/>
      <c r="ORI164"/>
      <c r="ORJ164"/>
      <c r="ORK164"/>
      <c r="ORL164"/>
      <c r="ORM164"/>
      <c r="ORN164"/>
      <c r="ORO164"/>
      <c r="ORP164"/>
      <c r="ORQ164"/>
      <c r="ORR164"/>
      <c r="ORS164"/>
      <c r="ORT164"/>
      <c r="ORU164"/>
      <c r="ORV164"/>
      <c r="ORW164"/>
      <c r="ORX164"/>
      <c r="ORY164"/>
      <c r="ORZ164"/>
      <c r="OSA164"/>
      <c r="OSB164"/>
      <c r="OSC164"/>
      <c r="OSD164"/>
      <c r="OSE164"/>
      <c r="OSF164"/>
      <c r="OSG164"/>
      <c r="OSH164"/>
      <c r="OSI164"/>
      <c r="OSJ164"/>
      <c r="OSK164"/>
      <c r="OSL164"/>
      <c r="OSM164"/>
      <c r="OSN164"/>
      <c r="OSO164"/>
      <c r="OSP164"/>
      <c r="OSQ164"/>
      <c r="OSR164"/>
      <c r="OSS164"/>
      <c r="OST164"/>
      <c r="OSU164"/>
      <c r="OSV164"/>
      <c r="OSW164"/>
      <c r="OSX164"/>
      <c r="OSY164"/>
      <c r="OSZ164"/>
      <c r="OTA164"/>
      <c r="OTB164"/>
      <c r="OTC164"/>
      <c r="OTD164"/>
      <c r="OTE164"/>
      <c r="OTF164"/>
      <c r="OTG164"/>
      <c r="OTH164"/>
      <c r="OTI164"/>
      <c r="OTJ164"/>
      <c r="OTK164"/>
      <c r="OTL164"/>
      <c r="OTM164"/>
      <c r="OTN164"/>
      <c r="OTO164"/>
      <c r="OTP164"/>
      <c r="OTQ164"/>
      <c r="OTR164"/>
      <c r="OTS164"/>
      <c r="OTT164"/>
      <c r="OTU164"/>
      <c r="OTV164"/>
      <c r="OTW164"/>
      <c r="OTX164"/>
      <c r="OTY164"/>
      <c r="OTZ164"/>
      <c r="OUA164"/>
      <c r="OUB164"/>
      <c r="OUC164"/>
      <c r="OUD164"/>
      <c r="OUE164"/>
      <c r="OUF164"/>
      <c r="OUG164"/>
      <c r="OUH164"/>
      <c r="OUI164"/>
      <c r="OUJ164"/>
      <c r="OUK164"/>
      <c r="OUL164"/>
      <c r="OUM164"/>
      <c r="OUN164"/>
      <c r="OUO164"/>
      <c r="OUP164"/>
      <c r="OUQ164"/>
      <c r="OUR164"/>
      <c r="OUS164"/>
      <c r="OUT164"/>
      <c r="OUU164"/>
      <c r="OUV164"/>
      <c r="OUW164"/>
      <c r="OUX164"/>
      <c r="OUY164"/>
      <c r="OUZ164"/>
      <c r="OVA164"/>
      <c r="OVB164"/>
      <c r="OVC164"/>
      <c r="OVD164"/>
      <c r="OVE164"/>
      <c r="OVF164"/>
      <c r="OVG164"/>
      <c r="OVH164"/>
      <c r="OVI164"/>
      <c r="OVJ164"/>
      <c r="OVK164"/>
      <c r="OVL164"/>
      <c r="OVM164"/>
      <c r="OVN164"/>
      <c r="OVO164"/>
      <c r="OVP164"/>
      <c r="OVQ164"/>
      <c r="OVR164"/>
      <c r="OVS164"/>
      <c r="OVT164"/>
      <c r="OVU164"/>
      <c r="OVV164"/>
      <c r="OVW164"/>
      <c r="OVX164"/>
      <c r="OVY164"/>
      <c r="OVZ164"/>
      <c r="OWA164"/>
      <c r="OWB164"/>
      <c r="OWC164"/>
      <c r="OWD164"/>
      <c r="OWE164"/>
      <c r="OWF164"/>
      <c r="OWG164"/>
      <c r="OWH164"/>
      <c r="OWI164"/>
      <c r="OWJ164"/>
      <c r="OWK164"/>
      <c r="OWL164"/>
      <c r="OWM164"/>
      <c r="OWN164"/>
      <c r="OWO164"/>
      <c r="OWP164"/>
      <c r="OWQ164"/>
      <c r="OWR164"/>
      <c r="OWS164"/>
      <c r="OWT164"/>
      <c r="OWU164"/>
      <c r="OWV164"/>
      <c r="OWW164"/>
      <c r="OWX164"/>
      <c r="OWY164"/>
      <c r="OWZ164"/>
      <c r="OXA164"/>
      <c r="OXB164"/>
      <c r="OXC164"/>
      <c r="OXD164"/>
      <c r="OXE164"/>
      <c r="OXF164"/>
      <c r="OXG164"/>
      <c r="OXH164"/>
      <c r="OXI164"/>
      <c r="OXJ164"/>
      <c r="OXK164"/>
      <c r="OXL164"/>
      <c r="OXM164"/>
      <c r="OXN164"/>
      <c r="OXO164"/>
      <c r="OXP164"/>
      <c r="OXQ164"/>
      <c r="OXR164"/>
      <c r="OXS164"/>
      <c r="OXT164"/>
      <c r="OXU164"/>
      <c r="OXV164"/>
      <c r="OXW164"/>
      <c r="OXX164"/>
      <c r="OXY164"/>
      <c r="OXZ164"/>
      <c r="OYA164"/>
      <c r="OYB164"/>
      <c r="OYC164"/>
      <c r="OYD164"/>
      <c r="OYE164"/>
      <c r="OYF164"/>
      <c r="OYG164"/>
      <c r="OYH164"/>
      <c r="OYI164"/>
      <c r="OYJ164"/>
      <c r="OYK164"/>
      <c r="OYL164"/>
      <c r="OYM164"/>
      <c r="OYN164"/>
      <c r="OYO164"/>
      <c r="OYP164"/>
      <c r="OYQ164"/>
      <c r="OYR164"/>
      <c r="OYS164"/>
      <c r="OYT164"/>
      <c r="OYU164"/>
      <c r="OYV164"/>
      <c r="OYW164"/>
      <c r="OYX164"/>
      <c r="OYY164"/>
      <c r="OYZ164"/>
      <c r="OZA164"/>
      <c r="OZB164"/>
      <c r="OZC164"/>
      <c r="OZD164"/>
      <c r="OZE164"/>
      <c r="OZF164"/>
      <c r="OZG164"/>
      <c r="OZH164"/>
      <c r="OZI164"/>
      <c r="OZJ164"/>
      <c r="OZK164"/>
      <c r="OZL164"/>
      <c r="OZM164"/>
      <c r="OZN164"/>
      <c r="OZO164"/>
      <c r="OZP164"/>
      <c r="OZQ164"/>
      <c r="OZR164"/>
      <c r="OZS164"/>
      <c r="OZT164"/>
      <c r="OZU164"/>
      <c r="OZV164"/>
      <c r="OZW164"/>
      <c r="OZX164"/>
      <c r="OZY164"/>
      <c r="OZZ164"/>
      <c r="PAA164"/>
      <c r="PAB164"/>
      <c r="PAC164"/>
      <c r="PAD164"/>
      <c r="PAE164"/>
      <c r="PAF164"/>
      <c r="PAG164"/>
      <c r="PAH164"/>
      <c r="PAI164"/>
      <c r="PAJ164"/>
      <c r="PAK164"/>
      <c r="PAL164"/>
      <c r="PAM164"/>
      <c r="PAN164"/>
      <c r="PAO164"/>
      <c r="PAP164"/>
      <c r="PAQ164"/>
      <c r="PAR164"/>
      <c r="PAS164"/>
      <c r="PAT164"/>
      <c r="PAU164"/>
      <c r="PAV164"/>
      <c r="PAW164"/>
      <c r="PAX164"/>
      <c r="PAY164"/>
      <c r="PAZ164"/>
      <c r="PBA164"/>
      <c r="PBB164"/>
      <c r="PBC164"/>
      <c r="PBD164"/>
      <c r="PBE164"/>
      <c r="PBF164"/>
      <c r="PBG164"/>
      <c r="PBH164"/>
      <c r="PBI164"/>
      <c r="PBJ164"/>
      <c r="PBK164"/>
      <c r="PBL164"/>
      <c r="PBM164"/>
      <c r="PBN164"/>
      <c r="PBO164"/>
      <c r="PBP164"/>
      <c r="PBQ164"/>
      <c r="PBR164"/>
      <c r="PBS164"/>
      <c r="PBT164"/>
      <c r="PBU164"/>
      <c r="PBV164"/>
      <c r="PBW164"/>
      <c r="PBX164"/>
      <c r="PBY164"/>
      <c r="PBZ164"/>
      <c r="PCA164"/>
      <c r="PCB164"/>
      <c r="PCC164"/>
      <c r="PCD164"/>
      <c r="PCE164"/>
      <c r="PCF164"/>
      <c r="PCG164"/>
      <c r="PCH164"/>
      <c r="PCI164"/>
      <c r="PCJ164"/>
      <c r="PCK164"/>
      <c r="PCL164"/>
      <c r="PCM164"/>
      <c r="PCN164"/>
      <c r="PCO164"/>
      <c r="PCP164"/>
      <c r="PCQ164"/>
      <c r="PCR164"/>
      <c r="PCS164"/>
      <c r="PCT164"/>
      <c r="PCU164"/>
      <c r="PCV164"/>
      <c r="PCW164"/>
      <c r="PCX164"/>
      <c r="PCY164"/>
      <c r="PCZ164"/>
      <c r="PDA164"/>
      <c r="PDB164"/>
      <c r="PDC164"/>
      <c r="PDD164"/>
      <c r="PDE164"/>
      <c r="PDF164"/>
      <c r="PDG164"/>
      <c r="PDH164"/>
      <c r="PDI164"/>
      <c r="PDJ164"/>
      <c r="PDK164"/>
      <c r="PDL164"/>
      <c r="PDM164"/>
      <c r="PDN164"/>
      <c r="PDO164"/>
      <c r="PDP164"/>
      <c r="PDQ164"/>
      <c r="PDR164"/>
      <c r="PDS164"/>
      <c r="PDT164"/>
      <c r="PDU164"/>
      <c r="PDV164"/>
      <c r="PDW164"/>
      <c r="PDX164"/>
      <c r="PDY164"/>
      <c r="PDZ164"/>
      <c r="PEA164"/>
      <c r="PEB164"/>
      <c r="PEC164"/>
      <c r="PED164"/>
      <c r="PEE164"/>
      <c r="PEF164"/>
      <c r="PEG164"/>
      <c r="PEH164"/>
      <c r="PEI164"/>
      <c r="PEJ164"/>
      <c r="PEK164"/>
      <c r="PEL164"/>
      <c r="PEM164"/>
      <c r="PEN164"/>
      <c r="PEO164"/>
      <c r="PEP164"/>
      <c r="PEQ164"/>
      <c r="PER164"/>
      <c r="PES164"/>
      <c r="PET164"/>
      <c r="PEU164"/>
      <c r="PEV164"/>
      <c r="PEW164"/>
      <c r="PEX164"/>
      <c r="PEY164"/>
      <c r="PEZ164"/>
      <c r="PFA164"/>
      <c r="PFB164"/>
      <c r="PFC164"/>
      <c r="PFD164"/>
      <c r="PFE164"/>
      <c r="PFF164"/>
      <c r="PFG164"/>
      <c r="PFH164"/>
      <c r="PFI164"/>
      <c r="PFJ164"/>
      <c r="PFK164"/>
      <c r="PFL164"/>
      <c r="PFM164"/>
      <c r="PFN164"/>
      <c r="PFO164"/>
      <c r="PFP164"/>
      <c r="PFQ164"/>
      <c r="PFR164"/>
      <c r="PFS164"/>
      <c r="PFT164"/>
      <c r="PFU164"/>
      <c r="PFV164"/>
      <c r="PFW164"/>
      <c r="PFX164"/>
      <c r="PFY164"/>
      <c r="PFZ164"/>
      <c r="PGA164"/>
      <c r="PGB164"/>
      <c r="PGC164"/>
      <c r="PGD164"/>
      <c r="PGE164"/>
      <c r="PGF164"/>
      <c r="PGG164"/>
      <c r="PGH164"/>
      <c r="PGI164"/>
      <c r="PGJ164"/>
      <c r="PGK164"/>
      <c r="PGL164"/>
      <c r="PGM164"/>
      <c r="PGN164"/>
      <c r="PGO164"/>
      <c r="PGP164"/>
      <c r="PGQ164"/>
      <c r="PGR164"/>
      <c r="PGS164"/>
      <c r="PGT164"/>
      <c r="PGU164"/>
      <c r="PGV164"/>
      <c r="PGW164"/>
      <c r="PGX164"/>
      <c r="PGY164"/>
      <c r="PGZ164"/>
      <c r="PHA164"/>
      <c r="PHB164"/>
      <c r="PHC164"/>
      <c r="PHD164"/>
      <c r="PHE164"/>
      <c r="PHF164"/>
      <c r="PHG164"/>
      <c r="PHH164"/>
      <c r="PHI164"/>
      <c r="PHJ164"/>
      <c r="PHK164"/>
      <c r="PHL164"/>
      <c r="PHM164"/>
      <c r="PHN164"/>
      <c r="PHO164"/>
      <c r="PHP164"/>
      <c r="PHQ164"/>
      <c r="PHR164"/>
      <c r="PHS164"/>
      <c r="PHT164"/>
      <c r="PHU164"/>
      <c r="PHV164"/>
      <c r="PHW164"/>
      <c r="PHX164"/>
      <c r="PHY164"/>
      <c r="PHZ164"/>
      <c r="PIA164"/>
      <c r="PIB164"/>
      <c r="PIC164"/>
      <c r="PID164"/>
      <c r="PIE164"/>
      <c r="PIF164"/>
      <c r="PIG164"/>
      <c r="PIH164"/>
      <c r="PII164"/>
      <c r="PIJ164"/>
      <c r="PIK164"/>
      <c r="PIL164"/>
      <c r="PIM164"/>
      <c r="PIN164"/>
      <c r="PIO164"/>
      <c r="PIP164"/>
      <c r="PIQ164"/>
      <c r="PIR164"/>
      <c r="PIS164"/>
      <c r="PIT164"/>
      <c r="PIU164"/>
      <c r="PIV164"/>
      <c r="PIW164"/>
      <c r="PIX164"/>
      <c r="PIY164"/>
      <c r="PIZ164"/>
      <c r="PJA164"/>
      <c r="PJB164"/>
      <c r="PJC164"/>
      <c r="PJD164"/>
      <c r="PJE164"/>
      <c r="PJF164"/>
      <c r="PJG164"/>
      <c r="PJH164"/>
      <c r="PJI164"/>
      <c r="PJJ164"/>
      <c r="PJK164"/>
      <c r="PJL164"/>
      <c r="PJM164"/>
      <c r="PJN164"/>
      <c r="PJO164"/>
      <c r="PJP164"/>
      <c r="PJQ164"/>
      <c r="PJR164"/>
      <c r="PJS164"/>
      <c r="PJT164"/>
      <c r="PJU164"/>
      <c r="PJV164"/>
      <c r="PJW164"/>
      <c r="PJX164"/>
      <c r="PJY164"/>
      <c r="PJZ164"/>
      <c r="PKA164"/>
      <c r="PKB164"/>
      <c r="PKC164"/>
      <c r="PKD164"/>
      <c r="PKE164"/>
      <c r="PKF164"/>
      <c r="PKG164"/>
      <c r="PKH164"/>
      <c r="PKI164"/>
      <c r="PKJ164"/>
      <c r="PKK164"/>
      <c r="PKL164"/>
      <c r="PKM164"/>
      <c r="PKN164"/>
      <c r="PKO164"/>
      <c r="PKP164"/>
      <c r="PKQ164"/>
      <c r="PKR164"/>
      <c r="PKS164"/>
      <c r="PKT164"/>
      <c r="PKU164"/>
      <c r="PKV164"/>
      <c r="PKW164"/>
      <c r="PKX164"/>
      <c r="PKY164"/>
      <c r="PKZ164"/>
      <c r="PLA164"/>
      <c r="PLB164"/>
      <c r="PLC164"/>
      <c r="PLD164"/>
      <c r="PLE164"/>
      <c r="PLF164"/>
      <c r="PLG164"/>
      <c r="PLH164"/>
      <c r="PLI164"/>
      <c r="PLJ164"/>
      <c r="PLK164"/>
      <c r="PLL164"/>
      <c r="PLM164"/>
      <c r="PLN164"/>
      <c r="PLO164"/>
      <c r="PLP164"/>
      <c r="PLQ164"/>
      <c r="PLR164"/>
      <c r="PLS164"/>
      <c r="PLT164"/>
      <c r="PLU164"/>
      <c r="PLV164"/>
      <c r="PLW164"/>
      <c r="PLX164"/>
      <c r="PLY164"/>
      <c r="PLZ164"/>
      <c r="PMA164"/>
      <c r="PMB164"/>
      <c r="PMC164"/>
      <c r="PMD164"/>
      <c r="PME164"/>
      <c r="PMF164"/>
      <c r="PMG164"/>
      <c r="PMH164"/>
      <c r="PMI164"/>
      <c r="PMJ164"/>
      <c r="PMK164"/>
      <c r="PML164"/>
      <c r="PMM164"/>
      <c r="PMN164"/>
      <c r="PMO164"/>
      <c r="PMP164"/>
      <c r="PMQ164"/>
      <c r="PMR164"/>
      <c r="PMS164"/>
      <c r="PMT164"/>
      <c r="PMU164"/>
      <c r="PMV164"/>
      <c r="PMW164"/>
      <c r="PMX164"/>
      <c r="PMY164"/>
      <c r="PMZ164"/>
      <c r="PNA164"/>
      <c r="PNB164"/>
      <c r="PNC164"/>
      <c r="PND164"/>
      <c r="PNE164"/>
      <c r="PNF164"/>
      <c r="PNG164"/>
      <c r="PNH164"/>
      <c r="PNI164"/>
      <c r="PNJ164"/>
      <c r="PNK164"/>
      <c r="PNL164"/>
      <c r="PNM164"/>
      <c r="PNN164"/>
      <c r="PNO164"/>
      <c r="PNP164"/>
      <c r="PNQ164"/>
      <c r="PNR164"/>
      <c r="PNS164"/>
      <c r="PNT164"/>
      <c r="PNU164"/>
      <c r="PNV164"/>
      <c r="PNW164"/>
      <c r="PNX164"/>
      <c r="PNY164"/>
      <c r="PNZ164"/>
      <c r="POA164"/>
      <c r="POB164"/>
      <c r="POC164"/>
      <c r="POD164"/>
      <c r="POE164"/>
      <c r="POF164"/>
      <c r="POG164"/>
      <c r="POH164"/>
      <c r="POI164"/>
      <c r="POJ164"/>
      <c r="POK164"/>
      <c r="POL164"/>
      <c r="POM164"/>
      <c r="PON164"/>
      <c r="POO164"/>
      <c r="POP164"/>
      <c r="POQ164"/>
      <c r="POR164"/>
      <c r="POS164"/>
      <c r="POT164"/>
      <c r="POU164"/>
      <c r="POV164"/>
      <c r="POW164"/>
      <c r="POX164"/>
      <c r="POY164"/>
      <c r="POZ164"/>
      <c r="PPA164"/>
      <c r="PPB164"/>
      <c r="PPC164"/>
      <c r="PPD164"/>
      <c r="PPE164"/>
      <c r="PPF164"/>
      <c r="PPG164"/>
      <c r="PPH164"/>
      <c r="PPI164"/>
      <c r="PPJ164"/>
      <c r="PPK164"/>
      <c r="PPL164"/>
      <c r="PPM164"/>
      <c r="PPN164"/>
      <c r="PPO164"/>
      <c r="PPP164"/>
      <c r="PPQ164"/>
      <c r="PPR164"/>
      <c r="PPS164"/>
      <c r="PPT164"/>
      <c r="PPU164"/>
      <c r="PPV164"/>
      <c r="PPW164"/>
      <c r="PPX164"/>
      <c r="PPY164"/>
      <c r="PPZ164"/>
      <c r="PQA164"/>
      <c r="PQB164"/>
      <c r="PQC164"/>
      <c r="PQD164"/>
      <c r="PQE164"/>
      <c r="PQF164"/>
      <c r="PQG164"/>
      <c r="PQH164"/>
      <c r="PQI164"/>
      <c r="PQJ164"/>
      <c r="PQK164"/>
      <c r="PQL164"/>
      <c r="PQM164"/>
      <c r="PQN164"/>
      <c r="PQO164"/>
      <c r="PQP164"/>
      <c r="PQQ164"/>
      <c r="PQR164"/>
      <c r="PQS164"/>
      <c r="PQT164"/>
      <c r="PQU164"/>
      <c r="PQV164"/>
      <c r="PQW164"/>
      <c r="PQX164"/>
      <c r="PQY164"/>
      <c r="PQZ164"/>
      <c r="PRA164"/>
      <c r="PRB164"/>
      <c r="PRC164"/>
      <c r="PRD164"/>
      <c r="PRE164"/>
      <c r="PRF164"/>
      <c r="PRG164"/>
      <c r="PRH164"/>
      <c r="PRI164"/>
      <c r="PRJ164"/>
      <c r="PRK164"/>
      <c r="PRL164"/>
      <c r="PRM164"/>
      <c r="PRN164"/>
      <c r="PRO164"/>
      <c r="PRP164"/>
      <c r="PRQ164"/>
      <c r="PRR164"/>
      <c r="PRS164"/>
      <c r="PRT164"/>
      <c r="PRU164"/>
      <c r="PRV164"/>
      <c r="PRW164"/>
      <c r="PRX164"/>
      <c r="PRY164"/>
      <c r="PRZ164"/>
      <c r="PSA164"/>
      <c r="PSB164"/>
      <c r="PSC164"/>
      <c r="PSD164"/>
      <c r="PSE164"/>
      <c r="PSF164"/>
      <c r="PSG164"/>
      <c r="PSH164"/>
      <c r="PSI164"/>
      <c r="PSJ164"/>
      <c r="PSK164"/>
      <c r="PSL164"/>
      <c r="PSM164"/>
      <c r="PSN164"/>
      <c r="PSO164"/>
      <c r="PSP164"/>
      <c r="PSQ164"/>
      <c r="PSR164"/>
      <c r="PSS164"/>
      <c r="PST164"/>
      <c r="PSU164"/>
      <c r="PSV164"/>
      <c r="PSW164"/>
      <c r="PSX164"/>
      <c r="PSY164"/>
      <c r="PSZ164"/>
      <c r="PTA164"/>
      <c r="PTB164"/>
      <c r="PTC164"/>
      <c r="PTD164"/>
      <c r="PTE164"/>
      <c r="PTF164"/>
      <c r="PTG164"/>
      <c r="PTH164"/>
      <c r="PTI164"/>
      <c r="PTJ164"/>
      <c r="PTK164"/>
      <c r="PTL164"/>
      <c r="PTM164"/>
      <c r="PTN164"/>
      <c r="PTO164"/>
      <c r="PTP164"/>
      <c r="PTQ164"/>
      <c r="PTR164"/>
      <c r="PTS164"/>
      <c r="PTT164"/>
      <c r="PTU164"/>
      <c r="PTV164"/>
      <c r="PTW164"/>
      <c r="PTX164"/>
      <c r="PTY164"/>
      <c r="PTZ164"/>
      <c r="PUA164"/>
      <c r="PUB164"/>
      <c r="PUC164"/>
      <c r="PUD164"/>
      <c r="PUE164"/>
      <c r="PUF164"/>
      <c r="PUG164"/>
      <c r="PUH164"/>
      <c r="PUI164"/>
      <c r="PUJ164"/>
      <c r="PUK164"/>
      <c r="PUL164"/>
      <c r="PUM164"/>
      <c r="PUN164"/>
      <c r="PUO164"/>
      <c r="PUP164"/>
      <c r="PUQ164"/>
      <c r="PUR164"/>
      <c r="PUS164"/>
      <c r="PUT164"/>
      <c r="PUU164"/>
      <c r="PUV164"/>
      <c r="PUW164"/>
      <c r="PUX164"/>
      <c r="PUY164"/>
      <c r="PUZ164"/>
      <c r="PVA164"/>
      <c r="PVB164"/>
      <c r="PVC164"/>
      <c r="PVD164"/>
      <c r="PVE164"/>
      <c r="PVF164"/>
      <c r="PVG164"/>
      <c r="PVH164"/>
      <c r="PVI164"/>
      <c r="PVJ164"/>
      <c r="PVK164"/>
      <c r="PVL164"/>
      <c r="PVM164"/>
      <c r="PVN164"/>
      <c r="PVO164"/>
      <c r="PVP164"/>
      <c r="PVQ164"/>
      <c r="PVR164"/>
      <c r="PVS164"/>
      <c r="PVT164"/>
      <c r="PVU164"/>
      <c r="PVV164"/>
      <c r="PVW164"/>
      <c r="PVX164"/>
      <c r="PVY164"/>
      <c r="PVZ164"/>
      <c r="PWA164"/>
      <c r="PWB164"/>
      <c r="PWC164"/>
      <c r="PWD164"/>
      <c r="PWE164"/>
      <c r="PWF164"/>
      <c r="PWG164"/>
      <c r="PWH164"/>
      <c r="PWI164"/>
      <c r="PWJ164"/>
      <c r="PWK164"/>
      <c r="PWL164"/>
      <c r="PWM164"/>
      <c r="PWN164"/>
      <c r="PWO164"/>
      <c r="PWP164"/>
      <c r="PWQ164"/>
      <c r="PWR164"/>
      <c r="PWS164"/>
      <c r="PWT164"/>
      <c r="PWU164"/>
      <c r="PWV164"/>
      <c r="PWW164"/>
      <c r="PWX164"/>
      <c r="PWY164"/>
      <c r="PWZ164"/>
      <c r="PXA164"/>
      <c r="PXB164"/>
      <c r="PXC164"/>
      <c r="PXD164"/>
      <c r="PXE164"/>
      <c r="PXF164"/>
      <c r="PXG164"/>
      <c r="PXH164"/>
      <c r="PXI164"/>
      <c r="PXJ164"/>
      <c r="PXK164"/>
      <c r="PXL164"/>
      <c r="PXM164"/>
      <c r="PXN164"/>
      <c r="PXO164"/>
      <c r="PXP164"/>
      <c r="PXQ164"/>
      <c r="PXR164"/>
      <c r="PXS164"/>
      <c r="PXT164"/>
      <c r="PXU164"/>
      <c r="PXV164"/>
      <c r="PXW164"/>
      <c r="PXX164"/>
      <c r="PXY164"/>
      <c r="PXZ164"/>
      <c r="PYA164"/>
      <c r="PYB164"/>
      <c r="PYC164"/>
      <c r="PYD164"/>
      <c r="PYE164"/>
      <c r="PYF164"/>
      <c r="PYG164"/>
      <c r="PYH164"/>
      <c r="PYI164"/>
      <c r="PYJ164"/>
      <c r="PYK164"/>
      <c r="PYL164"/>
      <c r="PYM164"/>
      <c r="PYN164"/>
      <c r="PYO164"/>
      <c r="PYP164"/>
      <c r="PYQ164"/>
      <c r="PYR164"/>
      <c r="PYS164"/>
      <c r="PYT164"/>
      <c r="PYU164"/>
      <c r="PYV164"/>
      <c r="PYW164"/>
      <c r="PYX164"/>
      <c r="PYY164"/>
      <c r="PYZ164"/>
      <c r="PZA164"/>
      <c r="PZB164"/>
      <c r="PZC164"/>
      <c r="PZD164"/>
      <c r="PZE164"/>
      <c r="PZF164"/>
      <c r="PZG164"/>
      <c r="PZH164"/>
      <c r="PZI164"/>
      <c r="PZJ164"/>
      <c r="PZK164"/>
      <c r="PZL164"/>
      <c r="PZM164"/>
      <c r="PZN164"/>
      <c r="PZO164"/>
      <c r="PZP164"/>
      <c r="PZQ164"/>
      <c r="PZR164"/>
      <c r="PZS164"/>
      <c r="PZT164"/>
      <c r="PZU164"/>
      <c r="PZV164"/>
      <c r="PZW164"/>
      <c r="PZX164"/>
      <c r="PZY164"/>
      <c r="PZZ164"/>
      <c r="QAA164"/>
      <c r="QAB164"/>
      <c r="QAC164"/>
      <c r="QAD164"/>
      <c r="QAE164"/>
      <c r="QAF164"/>
      <c r="QAG164"/>
      <c r="QAH164"/>
      <c r="QAI164"/>
      <c r="QAJ164"/>
      <c r="QAK164"/>
      <c r="QAL164"/>
      <c r="QAM164"/>
      <c r="QAN164"/>
      <c r="QAO164"/>
      <c r="QAP164"/>
      <c r="QAQ164"/>
      <c r="QAR164"/>
      <c r="QAS164"/>
      <c r="QAT164"/>
      <c r="QAU164"/>
      <c r="QAV164"/>
      <c r="QAW164"/>
      <c r="QAX164"/>
      <c r="QAY164"/>
      <c r="QAZ164"/>
      <c r="QBA164"/>
      <c r="QBB164"/>
      <c r="QBC164"/>
      <c r="QBD164"/>
      <c r="QBE164"/>
      <c r="QBF164"/>
      <c r="QBG164"/>
      <c r="QBH164"/>
      <c r="QBI164"/>
      <c r="QBJ164"/>
      <c r="QBK164"/>
      <c r="QBL164"/>
      <c r="QBM164"/>
      <c r="QBN164"/>
      <c r="QBO164"/>
      <c r="QBP164"/>
      <c r="QBQ164"/>
      <c r="QBR164"/>
      <c r="QBS164"/>
      <c r="QBT164"/>
      <c r="QBU164"/>
      <c r="QBV164"/>
      <c r="QBW164"/>
      <c r="QBX164"/>
      <c r="QBY164"/>
      <c r="QBZ164"/>
      <c r="QCA164"/>
      <c r="QCB164"/>
      <c r="QCC164"/>
      <c r="QCD164"/>
      <c r="QCE164"/>
      <c r="QCF164"/>
      <c r="QCG164"/>
      <c r="QCH164"/>
      <c r="QCI164"/>
      <c r="QCJ164"/>
      <c r="QCK164"/>
      <c r="QCL164"/>
      <c r="QCM164"/>
      <c r="QCN164"/>
      <c r="QCO164"/>
      <c r="QCP164"/>
      <c r="QCQ164"/>
      <c r="QCR164"/>
      <c r="QCS164"/>
      <c r="QCT164"/>
      <c r="QCU164"/>
      <c r="QCV164"/>
      <c r="QCW164"/>
      <c r="QCX164"/>
      <c r="QCY164"/>
      <c r="QCZ164"/>
      <c r="QDA164"/>
      <c r="QDB164"/>
      <c r="QDC164"/>
      <c r="QDD164"/>
      <c r="QDE164"/>
      <c r="QDF164"/>
      <c r="QDG164"/>
      <c r="QDH164"/>
      <c r="QDI164"/>
      <c r="QDJ164"/>
      <c r="QDK164"/>
      <c r="QDL164"/>
      <c r="QDM164"/>
      <c r="QDN164"/>
      <c r="QDO164"/>
      <c r="QDP164"/>
      <c r="QDQ164"/>
      <c r="QDR164"/>
      <c r="QDS164"/>
      <c r="QDT164"/>
      <c r="QDU164"/>
      <c r="QDV164"/>
      <c r="QDW164"/>
      <c r="QDX164"/>
      <c r="QDY164"/>
      <c r="QDZ164"/>
      <c r="QEA164"/>
      <c r="QEB164"/>
      <c r="QEC164"/>
      <c r="QED164"/>
      <c r="QEE164"/>
      <c r="QEF164"/>
      <c r="QEG164"/>
      <c r="QEH164"/>
      <c r="QEI164"/>
      <c r="QEJ164"/>
      <c r="QEK164"/>
      <c r="QEL164"/>
      <c r="QEM164"/>
      <c r="QEN164"/>
      <c r="QEO164"/>
      <c r="QEP164"/>
      <c r="QEQ164"/>
      <c r="QER164"/>
      <c r="QES164"/>
      <c r="QET164"/>
      <c r="QEU164"/>
      <c r="QEV164"/>
      <c r="QEW164"/>
      <c r="QEX164"/>
      <c r="QEY164"/>
      <c r="QEZ164"/>
      <c r="QFA164"/>
      <c r="QFB164"/>
      <c r="QFC164"/>
      <c r="QFD164"/>
      <c r="QFE164"/>
      <c r="QFF164"/>
      <c r="QFG164"/>
      <c r="QFH164"/>
      <c r="QFI164"/>
      <c r="QFJ164"/>
      <c r="QFK164"/>
      <c r="QFL164"/>
      <c r="QFM164"/>
      <c r="QFN164"/>
      <c r="QFO164"/>
      <c r="QFP164"/>
      <c r="QFQ164"/>
      <c r="QFR164"/>
      <c r="QFS164"/>
      <c r="QFT164"/>
      <c r="QFU164"/>
      <c r="QFV164"/>
      <c r="QFW164"/>
      <c r="QFX164"/>
      <c r="QFY164"/>
      <c r="QFZ164"/>
      <c r="QGA164"/>
      <c r="QGB164"/>
      <c r="QGC164"/>
      <c r="QGD164"/>
      <c r="QGE164"/>
      <c r="QGF164"/>
      <c r="QGG164"/>
      <c r="QGH164"/>
      <c r="QGI164"/>
      <c r="QGJ164"/>
      <c r="QGK164"/>
      <c r="QGL164"/>
      <c r="QGM164"/>
      <c r="QGN164"/>
      <c r="QGO164"/>
      <c r="QGP164"/>
      <c r="QGQ164"/>
      <c r="QGR164"/>
      <c r="QGS164"/>
      <c r="QGT164"/>
      <c r="QGU164"/>
      <c r="QGV164"/>
      <c r="QGW164"/>
      <c r="QGX164"/>
      <c r="QGY164"/>
      <c r="QGZ164"/>
      <c r="QHA164"/>
      <c r="QHB164"/>
      <c r="QHC164"/>
      <c r="QHD164"/>
      <c r="QHE164"/>
      <c r="QHF164"/>
      <c r="QHG164"/>
      <c r="QHH164"/>
      <c r="QHI164"/>
      <c r="QHJ164"/>
      <c r="QHK164"/>
      <c r="QHL164"/>
      <c r="QHM164"/>
      <c r="QHN164"/>
      <c r="QHO164"/>
      <c r="QHP164"/>
      <c r="QHQ164"/>
      <c r="QHR164"/>
      <c r="QHS164"/>
      <c r="QHT164"/>
      <c r="QHU164"/>
      <c r="QHV164"/>
      <c r="QHW164"/>
      <c r="QHX164"/>
      <c r="QHY164"/>
      <c r="QHZ164"/>
      <c r="QIA164"/>
      <c r="QIB164"/>
      <c r="QIC164"/>
      <c r="QID164"/>
      <c r="QIE164"/>
      <c r="QIF164"/>
      <c r="QIG164"/>
      <c r="QIH164"/>
      <c r="QII164"/>
      <c r="QIJ164"/>
      <c r="QIK164"/>
      <c r="QIL164"/>
      <c r="QIM164"/>
      <c r="QIN164"/>
      <c r="QIO164"/>
      <c r="QIP164"/>
      <c r="QIQ164"/>
      <c r="QIR164"/>
      <c r="QIS164"/>
      <c r="QIT164"/>
      <c r="QIU164"/>
      <c r="QIV164"/>
      <c r="QIW164"/>
      <c r="QIX164"/>
      <c r="QIY164"/>
      <c r="QIZ164"/>
      <c r="QJA164"/>
      <c r="QJB164"/>
      <c r="QJC164"/>
      <c r="QJD164"/>
      <c r="QJE164"/>
      <c r="QJF164"/>
      <c r="QJG164"/>
      <c r="QJH164"/>
      <c r="QJI164"/>
      <c r="QJJ164"/>
      <c r="QJK164"/>
      <c r="QJL164"/>
      <c r="QJM164"/>
      <c r="QJN164"/>
      <c r="QJO164"/>
      <c r="QJP164"/>
      <c r="QJQ164"/>
      <c r="QJR164"/>
      <c r="QJS164"/>
      <c r="QJT164"/>
      <c r="QJU164"/>
      <c r="QJV164"/>
      <c r="QJW164"/>
      <c r="QJX164"/>
      <c r="QJY164"/>
      <c r="QJZ164"/>
      <c r="QKA164"/>
      <c r="QKB164"/>
      <c r="QKC164"/>
      <c r="QKD164"/>
      <c r="QKE164"/>
      <c r="QKF164"/>
      <c r="QKG164"/>
      <c r="QKH164"/>
      <c r="QKI164"/>
      <c r="QKJ164"/>
      <c r="QKK164"/>
      <c r="QKL164"/>
      <c r="QKM164"/>
      <c r="QKN164"/>
      <c r="QKO164"/>
      <c r="QKP164"/>
      <c r="QKQ164"/>
      <c r="QKR164"/>
      <c r="QKS164"/>
      <c r="QKT164"/>
      <c r="QKU164"/>
      <c r="QKV164"/>
      <c r="QKW164"/>
      <c r="QKX164"/>
      <c r="QKY164"/>
      <c r="QKZ164"/>
      <c r="QLA164"/>
      <c r="QLB164"/>
      <c r="QLC164"/>
      <c r="QLD164"/>
      <c r="QLE164"/>
      <c r="QLF164"/>
      <c r="QLG164"/>
      <c r="QLH164"/>
      <c r="QLI164"/>
      <c r="QLJ164"/>
      <c r="QLK164"/>
      <c r="QLL164"/>
      <c r="QLM164"/>
      <c r="QLN164"/>
      <c r="QLO164"/>
      <c r="QLP164"/>
      <c r="QLQ164"/>
      <c r="QLR164"/>
      <c r="QLS164"/>
      <c r="QLT164"/>
      <c r="QLU164"/>
      <c r="QLV164"/>
      <c r="QLW164"/>
      <c r="QLX164"/>
      <c r="QLY164"/>
      <c r="QLZ164"/>
      <c r="QMA164"/>
      <c r="QMB164"/>
      <c r="QMC164"/>
      <c r="QMD164"/>
      <c r="QME164"/>
      <c r="QMF164"/>
      <c r="QMG164"/>
      <c r="QMH164"/>
      <c r="QMI164"/>
      <c r="QMJ164"/>
      <c r="QMK164"/>
      <c r="QML164"/>
      <c r="QMM164"/>
      <c r="QMN164"/>
      <c r="QMO164"/>
      <c r="QMP164"/>
      <c r="QMQ164"/>
      <c r="QMR164"/>
      <c r="QMS164"/>
      <c r="QMT164"/>
      <c r="QMU164"/>
      <c r="QMV164"/>
      <c r="QMW164"/>
      <c r="QMX164"/>
      <c r="QMY164"/>
      <c r="QMZ164"/>
      <c r="QNA164"/>
      <c r="QNB164"/>
      <c r="QNC164"/>
      <c r="QND164"/>
      <c r="QNE164"/>
      <c r="QNF164"/>
      <c r="QNG164"/>
      <c r="QNH164"/>
      <c r="QNI164"/>
      <c r="QNJ164"/>
      <c r="QNK164"/>
      <c r="QNL164"/>
      <c r="QNM164"/>
      <c r="QNN164"/>
      <c r="QNO164"/>
      <c r="QNP164"/>
      <c r="QNQ164"/>
      <c r="QNR164"/>
      <c r="QNS164"/>
      <c r="QNT164"/>
      <c r="QNU164"/>
      <c r="QNV164"/>
      <c r="QNW164"/>
      <c r="QNX164"/>
      <c r="QNY164"/>
      <c r="QNZ164"/>
      <c r="QOA164"/>
      <c r="QOB164"/>
      <c r="QOC164"/>
      <c r="QOD164"/>
      <c r="QOE164"/>
      <c r="QOF164"/>
      <c r="QOG164"/>
      <c r="QOH164"/>
      <c r="QOI164"/>
      <c r="QOJ164"/>
      <c r="QOK164"/>
      <c r="QOL164"/>
      <c r="QOM164"/>
      <c r="QON164"/>
      <c r="QOO164"/>
      <c r="QOP164"/>
      <c r="QOQ164"/>
      <c r="QOR164"/>
      <c r="QOS164"/>
      <c r="QOT164"/>
      <c r="QOU164"/>
      <c r="QOV164"/>
      <c r="QOW164"/>
      <c r="QOX164"/>
      <c r="QOY164"/>
      <c r="QOZ164"/>
      <c r="QPA164"/>
      <c r="QPB164"/>
      <c r="QPC164"/>
      <c r="QPD164"/>
      <c r="QPE164"/>
      <c r="QPF164"/>
      <c r="QPG164"/>
      <c r="QPH164"/>
      <c r="QPI164"/>
      <c r="QPJ164"/>
      <c r="QPK164"/>
      <c r="QPL164"/>
      <c r="QPM164"/>
      <c r="QPN164"/>
      <c r="QPO164"/>
      <c r="QPP164"/>
      <c r="QPQ164"/>
      <c r="QPR164"/>
      <c r="QPS164"/>
      <c r="QPT164"/>
      <c r="QPU164"/>
      <c r="QPV164"/>
      <c r="QPW164"/>
      <c r="QPX164"/>
      <c r="QPY164"/>
      <c r="QPZ164"/>
      <c r="QQA164"/>
      <c r="QQB164"/>
      <c r="QQC164"/>
      <c r="QQD164"/>
      <c r="QQE164"/>
      <c r="QQF164"/>
      <c r="QQG164"/>
      <c r="QQH164"/>
      <c r="QQI164"/>
      <c r="QQJ164"/>
      <c r="QQK164"/>
      <c r="QQL164"/>
      <c r="QQM164"/>
      <c r="QQN164"/>
      <c r="QQO164"/>
      <c r="QQP164"/>
      <c r="QQQ164"/>
      <c r="QQR164"/>
      <c r="QQS164"/>
      <c r="QQT164"/>
      <c r="QQU164"/>
      <c r="QQV164"/>
      <c r="QQW164"/>
      <c r="QQX164"/>
      <c r="QQY164"/>
      <c r="QQZ164"/>
      <c r="QRA164"/>
      <c r="QRB164"/>
      <c r="QRC164"/>
      <c r="QRD164"/>
      <c r="QRE164"/>
      <c r="QRF164"/>
      <c r="QRG164"/>
      <c r="QRH164"/>
      <c r="QRI164"/>
      <c r="QRJ164"/>
      <c r="QRK164"/>
      <c r="QRL164"/>
      <c r="QRM164"/>
      <c r="QRN164"/>
      <c r="QRO164"/>
      <c r="QRP164"/>
      <c r="QRQ164"/>
      <c r="QRR164"/>
      <c r="QRS164"/>
      <c r="QRT164"/>
      <c r="QRU164"/>
      <c r="QRV164"/>
      <c r="QRW164"/>
      <c r="QRX164"/>
      <c r="QRY164"/>
      <c r="QRZ164"/>
      <c r="QSA164"/>
      <c r="QSB164"/>
      <c r="QSC164"/>
      <c r="QSD164"/>
      <c r="QSE164"/>
      <c r="QSF164"/>
      <c r="QSG164"/>
      <c r="QSH164"/>
      <c r="QSI164"/>
      <c r="QSJ164"/>
      <c r="QSK164"/>
      <c r="QSL164"/>
      <c r="QSM164"/>
      <c r="QSN164"/>
      <c r="QSO164"/>
      <c r="QSP164"/>
      <c r="QSQ164"/>
      <c r="QSR164"/>
      <c r="QSS164"/>
      <c r="QST164"/>
      <c r="QSU164"/>
      <c r="QSV164"/>
      <c r="QSW164"/>
      <c r="QSX164"/>
      <c r="QSY164"/>
      <c r="QSZ164"/>
      <c r="QTA164"/>
      <c r="QTB164"/>
      <c r="QTC164"/>
      <c r="QTD164"/>
      <c r="QTE164"/>
      <c r="QTF164"/>
      <c r="QTG164"/>
      <c r="QTH164"/>
      <c r="QTI164"/>
      <c r="QTJ164"/>
      <c r="QTK164"/>
      <c r="QTL164"/>
      <c r="QTM164"/>
      <c r="QTN164"/>
      <c r="QTO164"/>
      <c r="QTP164"/>
      <c r="QTQ164"/>
      <c r="QTR164"/>
      <c r="QTS164"/>
      <c r="QTT164"/>
      <c r="QTU164"/>
      <c r="QTV164"/>
      <c r="QTW164"/>
      <c r="QTX164"/>
      <c r="QTY164"/>
      <c r="QTZ164"/>
      <c r="QUA164"/>
      <c r="QUB164"/>
      <c r="QUC164"/>
      <c r="QUD164"/>
      <c r="QUE164"/>
      <c r="QUF164"/>
      <c r="QUG164"/>
      <c r="QUH164"/>
      <c r="QUI164"/>
      <c r="QUJ164"/>
      <c r="QUK164"/>
      <c r="QUL164"/>
      <c r="QUM164"/>
      <c r="QUN164"/>
      <c r="QUO164"/>
      <c r="QUP164"/>
      <c r="QUQ164"/>
      <c r="QUR164"/>
      <c r="QUS164"/>
      <c r="QUT164"/>
      <c r="QUU164"/>
      <c r="QUV164"/>
      <c r="QUW164"/>
      <c r="QUX164"/>
      <c r="QUY164"/>
      <c r="QUZ164"/>
      <c r="QVA164"/>
      <c r="QVB164"/>
      <c r="QVC164"/>
      <c r="QVD164"/>
      <c r="QVE164"/>
      <c r="QVF164"/>
      <c r="QVG164"/>
      <c r="QVH164"/>
      <c r="QVI164"/>
      <c r="QVJ164"/>
      <c r="QVK164"/>
      <c r="QVL164"/>
      <c r="QVM164"/>
      <c r="QVN164"/>
      <c r="QVO164"/>
      <c r="QVP164"/>
      <c r="QVQ164"/>
      <c r="QVR164"/>
      <c r="QVS164"/>
      <c r="QVT164"/>
      <c r="QVU164"/>
      <c r="QVV164"/>
      <c r="QVW164"/>
      <c r="QVX164"/>
      <c r="QVY164"/>
      <c r="QVZ164"/>
      <c r="QWA164"/>
      <c r="QWB164"/>
      <c r="QWC164"/>
      <c r="QWD164"/>
      <c r="QWE164"/>
      <c r="QWF164"/>
      <c r="QWG164"/>
      <c r="QWH164"/>
      <c r="QWI164"/>
      <c r="QWJ164"/>
      <c r="QWK164"/>
      <c r="QWL164"/>
      <c r="QWM164"/>
      <c r="QWN164"/>
      <c r="QWO164"/>
      <c r="QWP164"/>
      <c r="QWQ164"/>
      <c r="QWR164"/>
      <c r="QWS164"/>
      <c r="QWT164"/>
      <c r="QWU164"/>
      <c r="QWV164"/>
      <c r="QWW164"/>
      <c r="QWX164"/>
      <c r="QWY164"/>
      <c r="QWZ164"/>
      <c r="QXA164"/>
      <c r="QXB164"/>
      <c r="QXC164"/>
      <c r="QXD164"/>
      <c r="QXE164"/>
      <c r="QXF164"/>
      <c r="QXG164"/>
      <c r="QXH164"/>
      <c r="QXI164"/>
      <c r="QXJ164"/>
      <c r="QXK164"/>
      <c r="QXL164"/>
      <c r="QXM164"/>
      <c r="QXN164"/>
      <c r="QXO164"/>
      <c r="QXP164"/>
      <c r="QXQ164"/>
      <c r="QXR164"/>
      <c r="QXS164"/>
      <c r="QXT164"/>
      <c r="QXU164"/>
      <c r="QXV164"/>
      <c r="QXW164"/>
      <c r="QXX164"/>
      <c r="QXY164"/>
      <c r="QXZ164"/>
      <c r="QYA164"/>
      <c r="QYB164"/>
      <c r="QYC164"/>
      <c r="QYD164"/>
      <c r="QYE164"/>
      <c r="QYF164"/>
      <c r="QYG164"/>
      <c r="QYH164"/>
      <c r="QYI164"/>
      <c r="QYJ164"/>
      <c r="QYK164"/>
      <c r="QYL164"/>
      <c r="QYM164"/>
      <c r="QYN164"/>
      <c r="QYO164"/>
      <c r="QYP164"/>
      <c r="QYQ164"/>
      <c r="QYR164"/>
      <c r="QYS164"/>
      <c r="QYT164"/>
      <c r="QYU164"/>
      <c r="QYV164"/>
      <c r="QYW164"/>
      <c r="QYX164"/>
      <c r="QYY164"/>
      <c r="QYZ164"/>
      <c r="QZA164"/>
      <c r="QZB164"/>
      <c r="QZC164"/>
      <c r="QZD164"/>
      <c r="QZE164"/>
      <c r="QZF164"/>
      <c r="QZG164"/>
      <c r="QZH164"/>
      <c r="QZI164"/>
      <c r="QZJ164"/>
      <c r="QZK164"/>
      <c r="QZL164"/>
      <c r="QZM164"/>
      <c r="QZN164"/>
      <c r="QZO164"/>
      <c r="QZP164"/>
      <c r="QZQ164"/>
      <c r="QZR164"/>
      <c r="QZS164"/>
      <c r="QZT164"/>
      <c r="QZU164"/>
      <c r="QZV164"/>
      <c r="QZW164"/>
      <c r="QZX164"/>
      <c r="QZY164"/>
      <c r="QZZ164"/>
      <c r="RAA164"/>
      <c r="RAB164"/>
      <c r="RAC164"/>
      <c r="RAD164"/>
      <c r="RAE164"/>
      <c r="RAF164"/>
      <c r="RAG164"/>
      <c r="RAH164"/>
      <c r="RAI164"/>
      <c r="RAJ164"/>
      <c r="RAK164"/>
      <c r="RAL164"/>
      <c r="RAM164"/>
      <c r="RAN164"/>
      <c r="RAO164"/>
      <c r="RAP164"/>
      <c r="RAQ164"/>
      <c r="RAR164"/>
      <c r="RAS164"/>
      <c r="RAT164"/>
      <c r="RAU164"/>
      <c r="RAV164"/>
      <c r="RAW164"/>
      <c r="RAX164"/>
      <c r="RAY164"/>
      <c r="RAZ164"/>
      <c r="RBA164"/>
      <c r="RBB164"/>
      <c r="RBC164"/>
      <c r="RBD164"/>
      <c r="RBE164"/>
      <c r="RBF164"/>
      <c r="RBG164"/>
      <c r="RBH164"/>
      <c r="RBI164"/>
      <c r="RBJ164"/>
      <c r="RBK164"/>
      <c r="RBL164"/>
      <c r="RBM164"/>
      <c r="RBN164"/>
      <c r="RBO164"/>
      <c r="RBP164"/>
      <c r="RBQ164"/>
      <c r="RBR164"/>
      <c r="RBS164"/>
      <c r="RBT164"/>
      <c r="RBU164"/>
      <c r="RBV164"/>
      <c r="RBW164"/>
      <c r="RBX164"/>
      <c r="RBY164"/>
      <c r="RBZ164"/>
      <c r="RCA164"/>
      <c r="RCB164"/>
      <c r="RCC164"/>
      <c r="RCD164"/>
      <c r="RCE164"/>
      <c r="RCF164"/>
      <c r="RCG164"/>
      <c r="RCH164"/>
      <c r="RCI164"/>
      <c r="RCJ164"/>
      <c r="RCK164"/>
      <c r="RCL164"/>
      <c r="RCM164"/>
      <c r="RCN164"/>
      <c r="RCO164"/>
      <c r="RCP164"/>
      <c r="RCQ164"/>
      <c r="RCR164"/>
      <c r="RCS164"/>
      <c r="RCT164"/>
      <c r="RCU164"/>
      <c r="RCV164"/>
      <c r="RCW164"/>
      <c r="RCX164"/>
      <c r="RCY164"/>
      <c r="RCZ164"/>
      <c r="RDA164"/>
      <c r="RDB164"/>
      <c r="RDC164"/>
      <c r="RDD164"/>
      <c r="RDE164"/>
      <c r="RDF164"/>
      <c r="RDG164"/>
      <c r="RDH164"/>
      <c r="RDI164"/>
      <c r="RDJ164"/>
      <c r="RDK164"/>
      <c r="RDL164"/>
      <c r="RDM164"/>
      <c r="RDN164"/>
      <c r="RDO164"/>
      <c r="RDP164"/>
      <c r="RDQ164"/>
      <c r="RDR164"/>
      <c r="RDS164"/>
      <c r="RDT164"/>
      <c r="RDU164"/>
      <c r="RDV164"/>
      <c r="RDW164"/>
      <c r="RDX164"/>
      <c r="RDY164"/>
      <c r="RDZ164"/>
      <c r="REA164"/>
      <c r="REB164"/>
      <c r="REC164"/>
      <c r="RED164"/>
      <c r="REE164"/>
      <c r="REF164"/>
      <c r="REG164"/>
      <c r="REH164"/>
      <c r="REI164"/>
      <c r="REJ164"/>
      <c r="REK164"/>
      <c r="REL164"/>
      <c r="REM164"/>
      <c r="REN164"/>
      <c r="REO164"/>
      <c r="REP164"/>
      <c r="REQ164"/>
      <c r="RER164"/>
      <c r="RES164"/>
      <c r="RET164"/>
      <c r="REU164"/>
      <c r="REV164"/>
      <c r="REW164"/>
      <c r="REX164"/>
      <c r="REY164"/>
      <c r="REZ164"/>
      <c r="RFA164"/>
      <c r="RFB164"/>
      <c r="RFC164"/>
      <c r="RFD164"/>
      <c r="RFE164"/>
      <c r="RFF164"/>
      <c r="RFG164"/>
      <c r="RFH164"/>
      <c r="RFI164"/>
      <c r="RFJ164"/>
      <c r="RFK164"/>
      <c r="RFL164"/>
      <c r="RFM164"/>
      <c r="RFN164"/>
      <c r="RFO164"/>
      <c r="RFP164"/>
      <c r="RFQ164"/>
      <c r="RFR164"/>
      <c r="RFS164"/>
      <c r="RFT164"/>
      <c r="RFU164"/>
      <c r="RFV164"/>
      <c r="RFW164"/>
      <c r="RFX164"/>
      <c r="RFY164"/>
      <c r="RFZ164"/>
      <c r="RGA164"/>
      <c r="RGB164"/>
      <c r="RGC164"/>
      <c r="RGD164"/>
      <c r="RGE164"/>
      <c r="RGF164"/>
      <c r="RGG164"/>
      <c r="RGH164"/>
      <c r="RGI164"/>
      <c r="RGJ164"/>
      <c r="RGK164"/>
      <c r="RGL164"/>
      <c r="RGM164"/>
      <c r="RGN164"/>
      <c r="RGO164"/>
      <c r="RGP164"/>
      <c r="RGQ164"/>
      <c r="RGR164"/>
      <c r="RGS164"/>
      <c r="RGT164"/>
      <c r="RGU164"/>
      <c r="RGV164"/>
      <c r="RGW164"/>
      <c r="RGX164"/>
      <c r="RGY164"/>
      <c r="RGZ164"/>
      <c r="RHA164"/>
      <c r="RHB164"/>
      <c r="RHC164"/>
      <c r="RHD164"/>
      <c r="RHE164"/>
      <c r="RHF164"/>
      <c r="RHG164"/>
      <c r="RHH164"/>
      <c r="RHI164"/>
      <c r="RHJ164"/>
      <c r="RHK164"/>
      <c r="RHL164"/>
      <c r="RHM164"/>
      <c r="RHN164"/>
      <c r="RHO164"/>
      <c r="RHP164"/>
      <c r="RHQ164"/>
      <c r="RHR164"/>
      <c r="RHS164"/>
      <c r="RHT164"/>
      <c r="RHU164"/>
      <c r="RHV164"/>
      <c r="RHW164"/>
      <c r="RHX164"/>
      <c r="RHY164"/>
      <c r="RHZ164"/>
      <c r="RIA164"/>
      <c r="RIB164"/>
      <c r="RIC164"/>
      <c r="RID164"/>
      <c r="RIE164"/>
      <c r="RIF164"/>
      <c r="RIG164"/>
      <c r="RIH164"/>
      <c r="RII164"/>
      <c r="RIJ164"/>
      <c r="RIK164"/>
      <c r="RIL164"/>
      <c r="RIM164"/>
      <c r="RIN164"/>
      <c r="RIO164"/>
      <c r="RIP164"/>
      <c r="RIQ164"/>
      <c r="RIR164"/>
      <c r="RIS164"/>
      <c r="RIT164"/>
      <c r="RIU164"/>
      <c r="RIV164"/>
      <c r="RIW164"/>
      <c r="RIX164"/>
      <c r="RIY164"/>
      <c r="RIZ164"/>
      <c r="RJA164"/>
      <c r="RJB164"/>
      <c r="RJC164"/>
      <c r="RJD164"/>
      <c r="RJE164"/>
      <c r="RJF164"/>
      <c r="RJG164"/>
      <c r="RJH164"/>
      <c r="RJI164"/>
      <c r="RJJ164"/>
      <c r="RJK164"/>
      <c r="RJL164"/>
      <c r="RJM164"/>
      <c r="RJN164"/>
      <c r="RJO164"/>
      <c r="RJP164"/>
      <c r="RJQ164"/>
      <c r="RJR164"/>
      <c r="RJS164"/>
      <c r="RJT164"/>
      <c r="RJU164"/>
      <c r="RJV164"/>
      <c r="RJW164"/>
      <c r="RJX164"/>
      <c r="RJY164"/>
      <c r="RJZ164"/>
      <c r="RKA164"/>
      <c r="RKB164"/>
      <c r="RKC164"/>
      <c r="RKD164"/>
      <c r="RKE164"/>
      <c r="RKF164"/>
      <c r="RKG164"/>
      <c r="RKH164"/>
      <c r="RKI164"/>
      <c r="RKJ164"/>
      <c r="RKK164"/>
      <c r="RKL164"/>
      <c r="RKM164"/>
      <c r="RKN164"/>
      <c r="RKO164"/>
      <c r="RKP164"/>
      <c r="RKQ164"/>
      <c r="RKR164"/>
      <c r="RKS164"/>
      <c r="RKT164"/>
      <c r="RKU164"/>
      <c r="RKV164"/>
      <c r="RKW164"/>
      <c r="RKX164"/>
      <c r="RKY164"/>
      <c r="RKZ164"/>
      <c r="RLA164"/>
      <c r="RLB164"/>
      <c r="RLC164"/>
      <c r="RLD164"/>
      <c r="RLE164"/>
      <c r="RLF164"/>
      <c r="RLG164"/>
      <c r="RLH164"/>
      <c r="RLI164"/>
      <c r="RLJ164"/>
      <c r="RLK164"/>
      <c r="RLL164"/>
      <c r="RLM164"/>
      <c r="RLN164"/>
      <c r="RLO164"/>
      <c r="RLP164"/>
      <c r="RLQ164"/>
      <c r="RLR164"/>
      <c r="RLS164"/>
      <c r="RLT164"/>
      <c r="RLU164"/>
      <c r="RLV164"/>
      <c r="RLW164"/>
      <c r="RLX164"/>
      <c r="RLY164"/>
      <c r="RLZ164"/>
      <c r="RMA164"/>
      <c r="RMB164"/>
      <c r="RMC164"/>
      <c r="RMD164"/>
      <c r="RME164"/>
      <c r="RMF164"/>
      <c r="RMG164"/>
      <c r="RMH164"/>
      <c r="RMI164"/>
      <c r="RMJ164"/>
      <c r="RMK164"/>
      <c r="RML164"/>
      <c r="RMM164"/>
      <c r="RMN164"/>
      <c r="RMO164"/>
      <c r="RMP164"/>
      <c r="RMQ164"/>
      <c r="RMR164"/>
      <c r="RMS164"/>
      <c r="RMT164"/>
      <c r="RMU164"/>
      <c r="RMV164"/>
      <c r="RMW164"/>
      <c r="RMX164"/>
      <c r="RMY164"/>
      <c r="RMZ164"/>
      <c r="RNA164"/>
      <c r="RNB164"/>
      <c r="RNC164"/>
      <c r="RND164"/>
      <c r="RNE164"/>
      <c r="RNF164"/>
      <c r="RNG164"/>
      <c r="RNH164"/>
      <c r="RNI164"/>
      <c r="RNJ164"/>
      <c r="RNK164"/>
      <c r="RNL164"/>
      <c r="RNM164"/>
      <c r="RNN164"/>
      <c r="RNO164"/>
      <c r="RNP164"/>
      <c r="RNQ164"/>
      <c r="RNR164"/>
      <c r="RNS164"/>
      <c r="RNT164"/>
      <c r="RNU164"/>
      <c r="RNV164"/>
      <c r="RNW164"/>
      <c r="RNX164"/>
      <c r="RNY164"/>
      <c r="RNZ164"/>
      <c r="ROA164"/>
      <c r="ROB164"/>
      <c r="ROC164"/>
      <c r="ROD164"/>
      <c r="ROE164"/>
      <c r="ROF164"/>
      <c r="ROG164"/>
      <c r="ROH164"/>
      <c r="ROI164"/>
      <c r="ROJ164"/>
      <c r="ROK164"/>
      <c r="ROL164"/>
      <c r="ROM164"/>
      <c r="RON164"/>
      <c r="ROO164"/>
      <c r="ROP164"/>
      <c r="ROQ164"/>
      <c r="ROR164"/>
      <c r="ROS164"/>
      <c r="ROT164"/>
      <c r="ROU164"/>
      <c r="ROV164"/>
      <c r="ROW164"/>
      <c r="ROX164"/>
      <c r="ROY164"/>
      <c r="ROZ164"/>
      <c r="RPA164"/>
      <c r="RPB164"/>
      <c r="RPC164"/>
      <c r="RPD164"/>
      <c r="RPE164"/>
      <c r="RPF164"/>
      <c r="RPG164"/>
      <c r="RPH164"/>
      <c r="RPI164"/>
      <c r="RPJ164"/>
      <c r="RPK164"/>
      <c r="RPL164"/>
      <c r="RPM164"/>
      <c r="RPN164"/>
      <c r="RPO164"/>
      <c r="RPP164"/>
      <c r="RPQ164"/>
      <c r="RPR164"/>
      <c r="RPS164"/>
      <c r="RPT164"/>
      <c r="RPU164"/>
      <c r="RPV164"/>
      <c r="RPW164"/>
      <c r="RPX164"/>
      <c r="RPY164"/>
      <c r="RPZ164"/>
      <c r="RQA164"/>
      <c r="RQB164"/>
      <c r="RQC164"/>
      <c r="RQD164"/>
      <c r="RQE164"/>
      <c r="RQF164"/>
      <c r="RQG164"/>
      <c r="RQH164"/>
      <c r="RQI164"/>
      <c r="RQJ164"/>
      <c r="RQK164"/>
      <c r="RQL164"/>
      <c r="RQM164"/>
      <c r="RQN164"/>
      <c r="RQO164"/>
      <c r="RQP164"/>
      <c r="RQQ164"/>
      <c r="RQR164"/>
      <c r="RQS164"/>
      <c r="RQT164"/>
      <c r="RQU164"/>
      <c r="RQV164"/>
      <c r="RQW164"/>
      <c r="RQX164"/>
      <c r="RQY164"/>
      <c r="RQZ164"/>
      <c r="RRA164"/>
      <c r="RRB164"/>
      <c r="RRC164"/>
      <c r="RRD164"/>
      <c r="RRE164"/>
      <c r="RRF164"/>
      <c r="RRG164"/>
      <c r="RRH164"/>
      <c r="RRI164"/>
      <c r="RRJ164"/>
      <c r="RRK164"/>
      <c r="RRL164"/>
      <c r="RRM164"/>
      <c r="RRN164"/>
      <c r="RRO164"/>
      <c r="RRP164"/>
      <c r="RRQ164"/>
      <c r="RRR164"/>
      <c r="RRS164"/>
      <c r="RRT164"/>
      <c r="RRU164"/>
      <c r="RRV164"/>
      <c r="RRW164"/>
      <c r="RRX164"/>
      <c r="RRY164"/>
      <c r="RRZ164"/>
      <c r="RSA164"/>
      <c r="RSB164"/>
      <c r="RSC164"/>
      <c r="RSD164"/>
      <c r="RSE164"/>
      <c r="RSF164"/>
      <c r="RSG164"/>
      <c r="RSH164"/>
      <c r="RSI164"/>
      <c r="RSJ164"/>
      <c r="RSK164"/>
      <c r="RSL164"/>
      <c r="RSM164"/>
      <c r="RSN164"/>
      <c r="RSO164"/>
      <c r="RSP164"/>
      <c r="RSQ164"/>
      <c r="RSR164"/>
      <c r="RSS164"/>
      <c r="RST164"/>
      <c r="RSU164"/>
      <c r="RSV164"/>
      <c r="RSW164"/>
      <c r="RSX164"/>
      <c r="RSY164"/>
      <c r="RSZ164"/>
      <c r="RTA164"/>
      <c r="RTB164"/>
      <c r="RTC164"/>
      <c r="RTD164"/>
      <c r="RTE164"/>
      <c r="RTF164"/>
      <c r="RTG164"/>
      <c r="RTH164"/>
      <c r="RTI164"/>
      <c r="RTJ164"/>
      <c r="RTK164"/>
      <c r="RTL164"/>
      <c r="RTM164"/>
      <c r="RTN164"/>
      <c r="RTO164"/>
      <c r="RTP164"/>
      <c r="RTQ164"/>
      <c r="RTR164"/>
      <c r="RTS164"/>
      <c r="RTT164"/>
      <c r="RTU164"/>
      <c r="RTV164"/>
      <c r="RTW164"/>
      <c r="RTX164"/>
      <c r="RTY164"/>
      <c r="RTZ164"/>
      <c r="RUA164"/>
      <c r="RUB164"/>
      <c r="RUC164"/>
      <c r="RUD164"/>
      <c r="RUE164"/>
      <c r="RUF164"/>
      <c r="RUG164"/>
      <c r="RUH164"/>
      <c r="RUI164"/>
      <c r="RUJ164"/>
      <c r="RUK164"/>
      <c r="RUL164"/>
      <c r="RUM164"/>
      <c r="RUN164"/>
      <c r="RUO164"/>
      <c r="RUP164"/>
      <c r="RUQ164"/>
      <c r="RUR164"/>
      <c r="RUS164"/>
      <c r="RUT164"/>
      <c r="RUU164"/>
      <c r="RUV164"/>
      <c r="RUW164"/>
      <c r="RUX164"/>
      <c r="RUY164"/>
      <c r="RUZ164"/>
      <c r="RVA164"/>
      <c r="RVB164"/>
      <c r="RVC164"/>
      <c r="RVD164"/>
      <c r="RVE164"/>
      <c r="RVF164"/>
      <c r="RVG164"/>
      <c r="RVH164"/>
      <c r="RVI164"/>
      <c r="RVJ164"/>
      <c r="RVK164"/>
      <c r="RVL164"/>
      <c r="RVM164"/>
      <c r="RVN164"/>
      <c r="RVO164"/>
      <c r="RVP164"/>
      <c r="RVQ164"/>
      <c r="RVR164"/>
      <c r="RVS164"/>
      <c r="RVT164"/>
      <c r="RVU164"/>
      <c r="RVV164"/>
      <c r="RVW164"/>
      <c r="RVX164"/>
      <c r="RVY164"/>
      <c r="RVZ164"/>
      <c r="RWA164"/>
      <c r="RWB164"/>
      <c r="RWC164"/>
      <c r="RWD164"/>
      <c r="RWE164"/>
      <c r="RWF164"/>
      <c r="RWG164"/>
      <c r="RWH164"/>
      <c r="RWI164"/>
      <c r="RWJ164"/>
      <c r="RWK164"/>
      <c r="RWL164"/>
      <c r="RWM164"/>
      <c r="RWN164"/>
      <c r="RWO164"/>
      <c r="RWP164"/>
      <c r="RWQ164"/>
      <c r="RWR164"/>
      <c r="RWS164"/>
      <c r="RWT164"/>
      <c r="RWU164"/>
      <c r="RWV164"/>
      <c r="RWW164"/>
      <c r="RWX164"/>
      <c r="RWY164"/>
      <c r="RWZ164"/>
      <c r="RXA164"/>
      <c r="RXB164"/>
      <c r="RXC164"/>
      <c r="RXD164"/>
      <c r="RXE164"/>
      <c r="RXF164"/>
      <c r="RXG164"/>
      <c r="RXH164"/>
      <c r="RXI164"/>
      <c r="RXJ164"/>
      <c r="RXK164"/>
      <c r="RXL164"/>
      <c r="RXM164"/>
      <c r="RXN164"/>
      <c r="RXO164"/>
      <c r="RXP164"/>
      <c r="RXQ164"/>
      <c r="RXR164"/>
      <c r="RXS164"/>
      <c r="RXT164"/>
      <c r="RXU164"/>
      <c r="RXV164"/>
      <c r="RXW164"/>
      <c r="RXX164"/>
      <c r="RXY164"/>
      <c r="RXZ164"/>
      <c r="RYA164"/>
      <c r="RYB164"/>
      <c r="RYC164"/>
      <c r="RYD164"/>
      <c r="RYE164"/>
      <c r="RYF164"/>
      <c r="RYG164"/>
      <c r="RYH164"/>
      <c r="RYI164"/>
      <c r="RYJ164"/>
      <c r="RYK164"/>
      <c r="RYL164"/>
      <c r="RYM164"/>
      <c r="RYN164"/>
      <c r="RYO164"/>
      <c r="RYP164"/>
      <c r="RYQ164"/>
      <c r="RYR164"/>
      <c r="RYS164"/>
      <c r="RYT164"/>
      <c r="RYU164"/>
      <c r="RYV164"/>
      <c r="RYW164"/>
      <c r="RYX164"/>
      <c r="RYY164"/>
      <c r="RYZ164"/>
      <c r="RZA164"/>
      <c r="RZB164"/>
      <c r="RZC164"/>
      <c r="RZD164"/>
      <c r="RZE164"/>
      <c r="RZF164"/>
      <c r="RZG164"/>
      <c r="RZH164"/>
      <c r="RZI164"/>
      <c r="RZJ164"/>
      <c r="RZK164"/>
      <c r="RZL164"/>
      <c r="RZM164"/>
      <c r="RZN164"/>
      <c r="RZO164"/>
      <c r="RZP164"/>
      <c r="RZQ164"/>
      <c r="RZR164"/>
      <c r="RZS164"/>
      <c r="RZT164"/>
      <c r="RZU164"/>
      <c r="RZV164"/>
      <c r="RZW164"/>
      <c r="RZX164"/>
      <c r="RZY164"/>
      <c r="RZZ164"/>
      <c r="SAA164"/>
      <c r="SAB164"/>
      <c r="SAC164"/>
      <c r="SAD164"/>
      <c r="SAE164"/>
      <c r="SAF164"/>
      <c r="SAG164"/>
      <c r="SAH164"/>
      <c r="SAI164"/>
      <c r="SAJ164"/>
      <c r="SAK164"/>
      <c r="SAL164"/>
      <c r="SAM164"/>
      <c r="SAN164"/>
      <c r="SAO164"/>
      <c r="SAP164"/>
      <c r="SAQ164"/>
      <c r="SAR164"/>
      <c r="SAS164"/>
      <c r="SAT164"/>
      <c r="SAU164"/>
      <c r="SAV164"/>
      <c r="SAW164"/>
      <c r="SAX164"/>
      <c r="SAY164"/>
      <c r="SAZ164"/>
      <c r="SBA164"/>
      <c r="SBB164"/>
      <c r="SBC164"/>
      <c r="SBD164"/>
      <c r="SBE164"/>
      <c r="SBF164"/>
      <c r="SBG164"/>
      <c r="SBH164"/>
      <c r="SBI164"/>
      <c r="SBJ164"/>
      <c r="SBK164"/>
      <c r="SBL164"/>
      <c r="SBM164"/>
      <c r="SBN164"/>
      <c r="SBO164"/>
      <c r="SBP164"/>
      <c r="SBQ164"/>
      <c r="SBR164"/>
      <c r="SBS164"/>
      <c r="SBT164"/>
      <c r="SBU164"/>
      <c r="SBV164"/>
      <c r="SBW164"/>
      <c r="SBX164"/>
      <c r="SBY164"/>
      <c r="SBZ164"/>
      <c r="SCA164"/>
      <c r="SCB164"/>
      <c r="SCC164"/>
      <c r="SCD164"/>
      <c r="SCE164"/>
      <c r="SCF164"/>
      <c r="SCG164"/>
      <c r="SCH164"/>
      <c r="SCI164"/>
      <c r="SCJ164"/>
      <c r="SCK164"/>
      <c r="SCL164"/>
      <c r="SCM164"/>
      <c r="SCN164"/>
      <c r="SCO164"/>
      <c r="SCP164"/>
      <c r="SCQ164"/>
      <c r="SCR164"/>
      <c r="SCS164"/>
      <c r="SCT164"/>
      <c r="SCU164"/>
      <c r="SCV164"/>
      <c r="SCW164"/>
      <c r="SCX164"/>
      <c r="SCY164"/>
      <c r="SCZ164"/>
      <c r="SDA164"/>
      <c r="SDB164"/>
      <c r="SDC164"/>
      <c r="SDD164"/>
      <c r="SDE164"/>
      <c r="SDF164"/>
      <c r="SDG164"/>
      <c r="SDH164"/>
      <c r="SDI164"/>
      <c r="SDJ164"/>
      <c r="SDK164"/>
      <c r="SDL164"/>
      <c r="SDM164"/>
      <c r="SDN164"/>
      <c r="SDO164"/>
      <c r="SDP164"/>
      <c r="SDQ164"/>
      <c r="SDR164"/>
      <c r="SDS164"/>
      <c r="SDT164"/>
      <c r="SDU164"/>
      <c r="SDV164"/>
      <c r="SDW164"/>
      <c r="SDX164"/>
      <c r="SDY164"/>
      <c r="SDZ164"/>
      <c r="SEA164"/>
      <c r="SEB164"/>
      <c r="SEC164"/>
      <c r="SED164"/>
      <c r="SEE164"/>
      <c r="SEF164"/>
      <c r="SEG164"/>
      <c r="SEH164"/>
      <c r="SEI164"/>
      <c r="SEJ164"/>
      <c r="SEK164"/>
      <c r="SEL164"/>
      <c r="SEM164"/>
      <c r="SEN164"/>
      <c r="SEO164"/>
      <c r="SEP164"/>
      <c r="SEQ164"/>
      <c r="SER164"/>
      <c r="SES164"/>
      <c r="SET164"/>
      <c r="SEU164"/>
      <c r="SEV164"/>
      <c r="SEW164"/>
      <c r="SEX164"/>
      <c r="SEY164"/>
      <c r="SEZ164"/>
      <c r="SFA164"/>
      <c r="SFB164"/>
      <c r="SFC164"/>
      <c r="SFD164"/>
      <c r="SFE164"/>
      <c r="SFF164"/>
      <c r="SFG164"/>
      <c r="SFH164"/>
      <c r="SFI164"/>
      <c r="SFJ164"/>
      <c r="SFK164"/>
      <c r="SFL164"/>
      <c r="SFM164"/>
      <c r="SFN164"/>
      <c r="SFO164"/>
      <c r="SFP164"/>
      <c r="SFQ164"/>
      <c r="SFR164"/>
      <c r="SFS164"/>
      <c r="SFT164"/>
      <c r="SFU164"/>
      <c r="SFV164"/>
      <c r="SFW164"/>
      <c r="SFX164"/>
      <c r="SFY164"/>
      <c r="SFZ164"/>
      <c r="SGA164"/>
      <c r="SGB164"/>
      <c r="SGC164"/>
      <c r="SGD164"/>
      <c r="SGE164"/>
      <c r="SGF164"/>
      <c r="SGG164"/>
      <c r="SGH164"/>
      <c r="SGI164"/>
      <c r="SGJ164"/>
      <c r="SGK164"/>
      <c r="SGL164"/>
      <c r="SGM164"/>
      <c r="SGN164"/>
      <c r="SGO164"/>
      <c r="SGP164"/>
      <c r="SGQ164"/>
      <c r="SGR164"/>
      <c r="SGS164"/>
      <c r="SGT164"/>
      <c r="SGU164"/>
      <c r="SGV164"/>
      <c r="SGW164"/>
      <c r="SGX164"/>
      <c r="SGY164"/>
      <c r="SGZ164"/>
      <c r="SHA164"/>
      <c r="SHB164"/>
      <c r="SHC164"/>
      <c r="SHD164"/>
      <c r="SHE164"/>
      <c r="SHF164"/>
      <c r="SHG164"/>
      <c r="SHH164"/>
      <c r="SHI164"/>
      <c r="SHJ164"/>
      <c r="SHK164"/>
      <c r="SHL164"/>
      <c r="SHM164"/>
      <c r="SHN164"/>
      <c r="SHO164"/>
      <c r="SHP164"/>
      <c r="SHQ164"/>
      <c r="SHR164"/>
      <c r="SHS164"/>
      <c r="SHT164"/>
      <c r="SHU164"/>
      <c r="SHV164"/>
      <c r="SHW164"/>
      <c r="SHX164"/>
      <c r="SHY164"/>
      <c r="SHZ164"/>
      <c r="SIA164"/>
      <c r="SIB164"/>
      <c r="SIC164"/>
      <c r="SID164"/>
      <c r="SIE164"/>
      <c r="SIF164"/>
      <c r="SIG164"/>
      <c r="SIH164"/>
      <c r="SII164"/>
      <c r="SIJ164"/>
      <c r="SIK164"/>
      <c r="SIL164"/>
      <c r="SIM164"/>
      <c r="SIN164"/>
      <c r="SIO164"/>
      <c r="SIP164"/>
      <c r="SIQ164"/>
      <c r="SIR164"/>
      <c r="SIS164"/>
      <c r="SIT164"/>
      <c r="SIU164"/>
      <c r="SIV164"/>
      <c r="SIW164"/>
      <c r="SIX164"/>
      <c r="SIY164"/>
      <c r="SIZ164"/>
      <c r="SJA164"/>
      <c r="SJB164"/>
      <c r="SJC164"/>
      <c r="SJD164"/>
      <c r="SJE164"/>
      <c r="SJF164"/>
      <c r="SJG164"/>
      <c r="SJH164"/>
      <c r="SJI164"/>
      <c r="SJJ164"/>
      <c r="SJK164"/>
      <c r="SJL164"/>
      <c r="SJM164"/>
      <c r="SJN164"/>
      <c r="SJO164"/>
      <c r="SJP164"/>
      <c r="SJQ164"/>
      <c r="SJR164"/>
      <c r="SJS164"/>
      <c r="SJT164"/>
      <c r="SJU164"/>
      <c r="SJV164"/>
      <c r="SJW164"/>
      <c r="SJX164"/>
      <c r="SJY164"/>
      <c r="SJZ164"/>
      <c r="SKA164"/>
      <c r="SKB164"/>
      <c r="SKC164"/>
      <c r="SKD164"/>
      <c r="SKE164"/>
      <c r="SKF164"/>
      <c r="SKG164"/>
      <c r="SKH164"/>
      <c r="SKI164"/>
      <c r="SKJ164"/>
      <c r="SKK164"/>
      <c r="SKL164"/>
      <c r="SKM164"/>
      <c r="SKN164"/>
      <c r="SKO164"/>
      <c r="SKP164"/>
      <c r="SKQ164"/>
      <c r="SKR164"/>
      <c r="SKS164"/>
      <c r="SKT164"/>
      <c r="SKU164"/>
      <c r="SKV164"/>
      <c r="SKW164"/>
      <c r="SKX164"/>
      <c r="SKY164"/>
      <c r="SKZ164"/>
      <c r="SLA164"/>
      <c r="SLB164"/>
      <c r="SLC164"/>
      <c r="SLD164"/>
      <c r="SLE164"/>
      <c r="SLF164"/>
      <c r="SLG164"/>
      <c r="SLH164"/>
      <c r="SLI164"/>
      <c r="SLJ164"/>
      <c r="SLK164"/>
      <c r="SLL164"/>
      <c r="SLM164"/>
      <c r="SLN164"/>
      <c r="SLO164"/>
      <c r="SLP164"/>
      <c r="SLQ164"/>
      <c r="SLR164"/>
      <c r="SLS164"/>
      <c r="SLT164"/>
      <c r="SLU164"/>
      <c r="SLV164"/>
      <c r="SLW164"/>
      <c r="SLX164"/>
      <c r="SLY164"/>
      <c r="SLZ164"/>
      <c r="SMA164"/>
      <c r="SMB164"/>
      <c r="SMC164"/>
      <c r="SMD164"/>
      <c r="SME164"/>
      <c r="SMF164"/>
      <c r="SMG164"/>
      <c r="SMH164"/>
      <c r="SMI164"/>
      <c r="SMJ164"/>
      <c r="SMK164"/>
      <c r="SML164"/>
      <c r="SMM164"/>
      <c r="SMN164"/>
      <c r="SMO164"/>
      <c r="SMP164"/>
      <c r="SMQ164"/>
      <c r="SMR164"/>
      <c r="SMS164"/>
      <c r="SMT164"/>
      <c r="SMU164"/>
      <c r="SMV164"/>
      <c r="SMW164"/>
      <c r="SMX164"/>
      <c r="SMY164"/>
      <c r="SMZ164"/>
      <c r="SNA164"/>
      <c r="SNB164"/>
      <c r="SNC164"/>
      <c r="SND164"/>
      <c r="SNE164"/>
      <c r="SNF164"/>
      <c r="SNG164"/>
      <c r="SNH164"/>
      <c r="SNI164"/>
      <c r="SNJ164"/>
      <c r="SNK164"/>
      <c r="SNL164"/>
      <c r="SNM164"/>
      <c r="SNN164"/>
      <c r="SNO164"/>
      <c r="SNP164"/>
      <c r="SNQ164"/>
      <c r="SNR164"/>
      <c r="SNS164"/>
      <c r="SNT164"/>
      <c r="SNU164"/>
      <c r="SNV164"/>
      <c r="SNW164"/>
      <c r="SNX164"/>
      <c r="SNY164"/>
      <c r="SNZ164"/>
      <c r="SOA164"/>
      <c r="SOB164"/>
      <c r="SOC164"/>
      <c r="SOD164"/>
      <c r="SOE164"/>
      <c r="SOF164"/>
      <c r="SOG164"/>
      <c r="SOH164"/>
      <c r="SOI164"/>
      <c r="SOJ164"/>
      <c r="SOK164"/>
      <c r="SOL164"/>
      <c r="SOM164"/>
      <c r="SON164"/>
      <c r="SOO164"/>
      <c r="SOP164"/>
      <c r="SOQ164"/>
      <c r="SOR164"/>
      <c r="SOS164"/>
      <c r="SOT164"/>
      <c r="SOU164"/>
      <c r="SOV164"/>
      <c r="SOW164"/>
      <c r="SOX164"/>
      <c r="SOY164"/>
      <c r="SOZ164"/>
      <c r="SPA164"/>
      <c r="SPB164"/>
      <c r="SPC164"/>
      <c r="SPD164"/>
      <c r="SPE164"/>
      <c r="SPF164"/>
      <c r="SPG164"/>
      <c r="SPH164"/>
      <c r="SPI164"/>
      <c r="SPJ164"/>
      <c r="SPK164"/>
      <c r="SPL164"/>
      <c r="SPM164"/>
      <c r="SPN164"/>
      <c r="SPO164"/>
      <c r="SPP164"/>
      <c r="SPQ164"/>
      <c r="SPR164"/>
      <c r="SPS164"/>
      <c r="SPT164"/>
      <c r="SPU164"/>
      <c r="SPV164"/>
      <c r="SPW164"/>
      <c r="SPX164"/>
      <c r="SPY164"/>
      <c r="SPZ164"/>
      <c r="SQA164"/>
      <c r="SQB164"/>
      <c r="SQC164"/>
      <c r="SQD164"/>
      <c r="SQE164"/>
      <c r="SQF164"/>
      <c r="SQG164"/>
      <c r="SQH164"/>
      <c r="SQI164"/>
      <c r="SQJ164"/>
      <c r="SQK164"/>
      <c r="SQL164"/>
      <c r="SQM164"/>
      <c r="SQN164"/>
      <c r="SQO164"/>
      <c r="SQP164"/>
      <c r="SQQ164"/>
      <c r="SQR164"/>
      <c r="SQS164"/>
      <c r="SQT164"/>
      <c r="SQU164"/>
      <c r="SQV164"/>
      <c r="SQW164"/>
      <c r="SQX164"/>
      <c r="SQY164"/>
      <c r="SQZ164"/>
      <c r="SRA164"/>
      <c r="SRB164"/>
      <c r="SRC164"/>
      <c r="SRD164"/>
      <c r="SRE164"/>
      <c r="SRF164"/>
      <c r="SRG164"/>
      <c r="SRH164"/>
      <c r="SRI164"/>
      <c r="SRJ164"/>
      <c r="SRK164"/>
      <c r="SRL164"/>
      <c r="SRM164"/>
      <c r="SRN164"/>
      <c r="SRO164"/>
      <c r="SRP164"/>
      <c r="SRQ164"/>
      <c r="SRR164"/>
      <c r="SRS164"/>
      <c r="SRT164"/>
      <c r="SRU164"/>
      <c r="SRV164"/>
      <c r="SRW164"/>
      <c r="SRX164"/>
      <c r="SRY164"/>
      <c r="SRZ164"/>
      <c r="SSA164"/>
      <c r="SSB164"/>
      <c r="SSC164"/>
      <c r="SSD164"/>
      <c r="SSE164"/>
      <c r="SSF164"/>
      <c r="SSG164"/>
      <c r="SSH164"/>
      <c r="SSI164"/>
      <c r="SSJ164"/>
      <c r="SSK164"/>
      <c r="SSL164"/>
      <c r="SSM164"/>
      <c r="SSN164"/>
      <c r="SSO164"/>
      <c r="SSP164"/>
      <c r="SSQ164"/>
      <c r="SSR164"/>
      <c r="SSS164"/>
      <c r="SST164"/>
      <c r="SSU164"/>
      <c r="SSV164"/>
      <c r="SSW164"/>
      <c r="SSX164"/>
      <c r="SSY164"/>
      <c r="SSZ164"/>
      <c r="STA164"/>
      <c r="STB164"/>
      <c r="STC164"/>
      <c r="STD164"/>
      <c r="STE164"/>
      <c r="STF164"/>
      <c r="STG164"/>
      <c r="STH164"/>
      <c r="STI164"/>
      <c r="STJ164"/>
      <c r="STK164"/>
      <c r="STL164"/>
      <c r="STM164"/>
      <c r="STN164"/>
      <c r="STO164"/>
      <c r="STP164"/>
      <c r="STQ164"/>
      <c r="STR164"/>
      <c r="STS164"/>
      <c r="STT164"/>
      <c r="STU164"/>
      <c r="STV164"/>
      <c r="STW164"/>
      <c r="STX164"/>
      <c r="STY164"/>
      <c r="STZ164"/>
      <c r="SUA164"/>
      <c r="SUB164"/>
      <c r="SUC164"/>
      <c r="SUD164"/>
      <c r="SUE164"/>
      <c r="SUF164"/>
      <c r="SUG164"/>
      <c r="SUH164"/>
      <c r="SUI164"/>
      <c r="SUJ164"/>
      <c r="SUK164"/>
      <c r="SUL164"/>
      <c r="SUM164"/>
      <c r="SUN164"/>
      <c r="SUO164"/>
      <c r="SUP164"/>
      <c r="SUQ164"/>
      <c r="SUR164"/>
      <c r="SUS164"/>
      <c r="SUT164"/>
      <c r="SUU164"/>
      <c r="SUV164"/>
      <c r="SUW164"/>
      <c r="SUX164"/>
      <c r="SUY164"/>
      <c r="SUZ164"/>
      <c r="SVA164"/>
      <c r="SVB164"/>
      <c r="SVC164"/>
      <c r="SVD164"/>
      <c r="SVE164"/>
      <c r="SVF164"/>
      <c r="SVG164"/>
      <c r="SVH164"/>
      <c r="SVI164"/>
      <c r="SVJ164"/>
      <c r="SVK164"/>
      <c r="SVL164"/>
      <c r="SVM164"/>
      <c r="SVN164"/>
      <c r="SVO164"/>
      <c r="SVP164"/>
      <c r="SVQ164"/>
      <c r="SVR164"/>
      <c r="SVS164"/>
      <c r="SVT164"/>
      <c r="SVU164"/>
      <c r="SVV164"/>
      <c r="SVW164"/>
      <c r="SVX164"/>
      <c r="SVY164"/>
      <c r="SVZ164"/>
      <c r="SWA164"/>
      <c r="SWB164"/>
      <c r="SWC164"/>
      <c r="SWD164"/>
      <c r="SWE164"/>
      <c r="SWF164"/>
      <c r="SWG164"/>
      <c r="SWH164"/>
      <c r="SWI164"/>
      <c r="SWJ164"/>
      <c r="SWK164"/>
      <c r="SWL164"/>
      <c r="SWM164"/>
      <c r="SWN164"/>
      <c r="SWO164"/>
      <c r="SWP164"/>
      <c r="SWQ164"/>
      <c r="SWR164"/>
      <c r="SWS164"/>
      <c r="SWT164"/>
      <c r="SWU164"/>
      <c r="SWV164"/>
      <c r="SWW164"/>
      <c r="SWX164"/>
      <c r="SWY164"/>
      <c r="SWZ164"/>
      <c r="SXA164"/>
      <c r="SXB164"/>
      <c r="SXC164"/>
      <c r="SXD164"/>
      <c r="SXE164"/>
      <c r="SXF164"/>
      <c r="SXG164"/>
      <c r="SXH164"/>
      <c r="SXI164"/>
      <c r="SXJ164"/>
      <c r="SXK164"/>
      <c r="SXL164"/>
      <c r="SXM164"/>
      <c r="SXN164"/>
      <c r="SXO164"/>
      <c r="SXP164"/>
      <c r="SXQ164"/>
      <c r="SXR164"/>
      <c r="SXS164"/>
      <c r="SXT164"/>
      <c r="SXU164"/>
      <c r="SXV164"/>
      <c r="SXW164"/>
      <c r="SXX164"/>
      <c r="SXY164"/>
      <c r="SXZ164"/>
      <c r="SYA164"/>
      <c r="SYB164"/>
      <c r="SYC164"/>
      <c r="SYD164"/>
      <c r="SYE164"/>
      <c r="SYF164"/>
      <c r="SYG164"/>
      <c r="SYH164"/>
      <c r="SYI164"/>
      <c r="SYJ164"/>
      <c r="SYK164"/>
      <c r="SYL164"/>
      <c r="SYM164"/>
      <c r="SYN164"/>
      <c r="SYO164"/>
      <c r="SYP164"/>
      <c r="SYQ164"/>
      <c r="SYR164"/>
      <c r="SYS164"/>
      <c r="SYT164"/>
      <c r="SYU164"/>
      <c r="SYV164"/>
      <c r="SYW164"/>
      <c r="SYX164"/>
      <c r="SYY164"/>
      <c r="SYZ164"/>
      <c r="SZA164"/>
      <c r="SZB164"/>
      <c r="SZC164"/>
      <c r="SZD164"/>
      <c r="SZE164"/>
      <c r="SZF164"/>
      <c r="SZG164"/>
      <c r="SZH164"/>
      <c r="SZI164"/>
      <c r="SZJ164"/>
      <c r="SZK164"/>
      <c r="SZL164"/>
      <c r="SZM164"/>
      <c r="SZN164"/>
      <c r="SZO164"/>
      <c r="SZP164"/>
      <c r="SZQ164"/>
      <c r="SZR164"/>
      <c r="SZS164"/>
      <c r="SZT164"/>
      <c r="SZU164"/>
      <c r="SZV164"/>
      <c r="SZW164"/>
      <c r="SZX164"/>
      <c r="SZY164"/>
      <c r="SZZ164"/>
      <c r="TAA164"/>
      <c r="TAB164"/>
      <c r="TAC164"/>
      <c r="TAD164"/>
      <c r="TAE164"/>
      <c r="TAF164"/>
      <c r="TAG164"/>
      <c r="TAH164"/>
      <c r="TAI164"/>
      <c r="TAJ164"/>
      <c r="TAK164"/>
      <c r="TAL164"/>
      <c r="TAM164"/>
      <c r="TAN164"/>
      <c r="TAO164"/>
      <c r="TAP164"/>
      <c r="TAQ164"/>
      <c r="TAR164"/>
      <c r="TAS164"/>
      <c r="TAT164"/>
      <c r="TAU164"/>
      <c r="TAV164"/>
      <c r="TAW164"/>
      <c r="TAX164"/>
      <c r="TAY164"/>
      <c r="TAZ164"/>
      <c r="TBA164"/>
      <c r="TBB164"/>
      <c r="TBC164"/>
      <c r="TBD164"/>
      <c r="TBE164"/>
      <c r="TBF164"/>
      <c r="TBG164"/>
      <c r="TBH164"/>
      <c r="TBI164"/>
      <c r="TBJ164"/>
      <c r="TBK164"/>
      <c r="TBL164"/>
      <c r="TBM164"/>
      <c r="TBN164"/>
      <c r="TBO164"/>
      <c r="TBP164"/>
      <c r="TBQ164"/>
      <c r="TBR164"/>
      <c r="TBS164"/>
      <c r="TBT164"/>
      <c r="TBU164"/>
      <c r="TBV164"/>
      <c r="TBW164"/>
      <c r="TBX164"/>
      <c r="TBY164"/>
      <c r="TBZ164"/>
      <c r="TCA164"/>
      <c r="TCB164"/>
      <c r="TCC164"/>
      <c r="TCD164"/>
      <c r="TCE164"/>
      <c r="TCF164"/>
      <c r="TCG164"/>
      <c r="TCH164"/>
      <c r="TCI164"/>
      <c r="TCJ164"/>
      <c r="TCK164"/>
      <c r="TCL164"/>
      <c r="TCM164"/>
      <c r="TCN164"/>
      <c r="TCO164"/>
      <c r="TCP164"/>
      <c r="TCQ164"/>
      <c r="TCR164"/>
      <c r="TCS164"/>
      <c r="TCT164"/>
      <c r="TCU164"/>
      <c r="TCV164"/>
      <c r="TCW164"/>
      <c r="TCX164"/>
      <c r="TCY164"/>
      <c r="TCZ164"/>
      <c r="TDA164"/>
      <c r="TDB164"/>
      <c r="TDC164"/>
      <c r="TDD164"/>
      <c r="TDE164"/>
      <c r="TDF164"/>
      <c r="TDG164"/>
      <c r="TDH164"/>
      <c r="TDI164"/>
      <c r="TDJ164"/>
      <c r="TDK164"/>
      <c r="TDL164"/>
      <c r="TDM164"/>
      <c r="TDN164"/>
      <c r="TDO164"/>
      <c r="TDP164"/>
      <c r="TDQ164"/>
      <c r="TDR164"/>
      <c r="TDS164"/>
      <c r="TDT164"/>
      <c r="TDU164"/>
      <c r="TDV164"/>
      <c r="TDW164"/>
      <c r="TDX164"/>
      <c r="TDY164"/>
      <c r="TDZ164"/>
      <c r="TEA164"/>
      <c r="TEB164"/>
      <c r="TEC164"/>
      <c r="TED164"/>
      <c r="TEE164"/>
      <c r="TEF164"/>
      <c r="TEG164"/>
      <c r="TEH164"/>
      <c r="TEI164"/>
      <c r="TEJ164"/>
      <c r="TEK164"/>
      <c r="TEL164"/>
      <c r="TEM164"/>
      <c r="TEN164"/>
      <c r="TEO164"/>
      <c r="TEP164"/>
      <c r="TEQ164"/>
      <c r="TER164"/>
      <c r="TES164"/>
      <c r="TET164"/>
      <c r="TEU164"/>
      <c r="TEV164"/>
      <c r="TEW164"/>
      <c r="TEX164"/>
      <c r="TEY164"/>
      <c r="TEZ164"/>
      <c r="TFA164"/>
      <c r="TFB164"/>
      <c r="TFC164"/>
      <c r="TFD164"/>
      <c r="TFE164"/>
      <c r="TFF164"/>
      <c r="TFG164"/>
      <c r="TFH164"/>
      <c r="TFI164"/>
      <c r="TFJ164"/>
      <c r="TFK164"/>
      <c r="TFL164"/>
      <c r="TFM164"/>
      <c r="TFN164"/>
      <c r="TFO164"/>
      <c r="TFP164"/>
      <c r="TFQ164"/>
      <c r="TFR164"/>
      <c r="TFS164"/>
      <c r="TFT164"/>
      <c r="TFU164"/>
      <c r="TFV164"/>
      <c r="TFW164"/>
      <c r="TFX164"/>
      <c r="TFY164"/>
      <c r="TFZ164"/>
      <c r="TGA164"/>
      <c r="TGB164"/>
      <c r="TGC164"/>
      <c r="TGD164"/>
      <c r="TGE164"/>
      <c r="TGF164"/>
      <c r="TGG164"/>
      <c r="TGH164"/>
      <c r="TGI164"/>
      <c r="TGJ164"/>
      <c r="TGK164"/>
      <c r="TGL164"/>
      <c r="TGM164"/>
      <c r="TGN164"/>
      <c r="TGO164"/>
      <c r="TGP164"/>
      <c r="TGQ164"/>
      <c r="TGR164"/>
      <c r="TGS164"/>
      <c r="TGT164"/>
      <c r="TGU164"/>
      <c r="TGV164"/>
      <c r="TGW164"/>
      <c r="TGX164"/>
      <c r="TGY164"/>
      <c r="TGZ164"/>
      <c r="THA164"/>
      <c r="THB164"/>
      <c r="THC164"/>
      <c r="THD164"/>
      <c r="THE164"/>
      <c r="THF164"/>
      <c r="THG164"/>
      <c r="THH164"/>
      <c r="THI164"/>
      <c r="THJ164"/>
      <c r="THK164"/>
      <c r="THL164"/>
      <c r="THM164"/>
      <c r="THN164"/>
      <c r="THO164"/>
      <c r="THP164"/>
      <c r="THQ164"/>
      <c r="THR164"/>
      <c r="THS164"/>
      <c r="THT164"/>
      <c r="THU164"/>
      <c r="THV164"/>
      <c r="THW164"/>
      <c r="THX164"/>
      <c r="THY164"/>
      <c r="THZ164"/>
      <c r="TIA164"/>
      <c r="TIB164"/>
      <c r="TIC164"/>
      <c r="TID164"/>
      <c r="TIE164"/>
      <c r="TIF164"/>
      <c r="TIG164"/>
      <c r="TIH164"/>
      <c r="TII164"/>
      <c r="TIJ164"/>
      <c r="TIK164"/>
      <c r="TIL164"/>
      <c r="TIM164"/>
      <c r="TIN164"/>
      <c r="TIO164"/>
      <c r="TIP164"/>
      <c r="TIQ164"/>
      <c r="TIR164"/>
      <c r="TIS164"/>
      <c r="TIT164"/>
      <c r="TIU164"/>
      <c r="TIV164"/>
      <c r="TIW164"/>
      <c r="TIX164"/>
      <c r="TIY164"/>
      <c r="TIZ164"/>
      <c r="TJA164"/>
      <c r="TJB164"/>
      <c r="TJC164"/>
      <c r="TJD164"/>
      <c r="TJE164"/>
      <c r="TJF164"/>
      <c r="TJG164"/>
      <c r="TJH164"/>
      <c r="TJI164"/>
      <c r="TJJ164"/>
      <c r="TJK164"/>
      <c r="TJL164"/>
      <c r="TJM164"/>
      <c r="TJN164"/>
      <c r="TJO164"/>
      <c r="TJP164"/>
      <c r="TJQ164"/>
      <c r="TJR164"/>
      <c r="TJS164"/>
      <c r="TJT164"/>
      <c r="TJU164"/>
      <c r="TJV164"/>
      <c r="TJW164"/>
      <c r="TJX164"/>
      <c r="TJY164"/>
      <c r="TJZ164"/>
      <c r="TKA164"/>
      <c r="TKB164"/>
      <c r="TKC164"/>
      <c r="TKD164"/>
      <c r="TKE164"/>
      <c r="TKF164"/>
      <c r="TKG164"/>
      <c r="TKH164"/>
      <c r="TKI164"/>
      <c r="TKJ164"/>
      <c r="TKK164"/>
      <c r="TKL164"/>
      <c r="TKM164"/>
      <c r="TKN164"/>
      <c r="TKO164"/>
      <c r="TKP164"/>
      <c r="TKQ164"/>
      <c r="TKR164"/>
      <c r="TKS164"/>
      <c r="TKT164"/>
      <c r="TKU164"/>
      <c r="TKV164"/>
      <c r="TKW164"/>
      <c r="TKX164"/>
      <c r="TKY164"/>
      <c r="TKZ164"/>
      <c r="TLA164"/>
      <c r="TLB164"/>
      <c r="TLC164"/>
      <c r="TLD164"/>
      <c r="TLE164"/>
      <c r="TLF164"/>
      <c r="TLG164"/>
      <c r="TLH164"/>
      <c r="TLI164"/>
      <c r="TLJ164"/>
      <c r="TLK164"/>
      <c r="TLL164"/>
      <c r="TLM164"/>
      <c r="TLN164"/>
      <c r="TLO164"/>
      <c r="TLP164"/>
      <c r="TLQ164"/>
      <c r="TLR164"/>
      <c r="TLS164"/>
      <c r="TLT164"/>
      <c r="TLU164"/>
      <c r="TLV164"/>
      <c r="TLW164"/>
      <c r="TLX164"/>
      <c r="TLY164"/>
      <c r="TLZ164"/>
      <c r="TMA164"/>
      <c r="TMB164"/>
      <c r="TMC164"/>
      <c r="TMD164"/>
      <c r="TME164"/>
      <c r="TMF164"/>
      <c r="TMG164"/>
      <c r="TMH164"/>
      <c r="TMI164"/>
      <c r="TMJ164"/>
      <c r="TMK164"/>
      <c r="TML164"/>
      <c r="TMM164"/>
      <c r="TMN164"/>
      <c r="TMO164"/>
      <c r="TMP164"/>
      <c r="TMQ164"/>
      <c r="TMR164"/>
      <c r="TMS164"/>
      <c r="TMT164"/>
      <c r="TMU164"/>
      <c r="TMV164"/>
      <c r="TMW164"/>
      <c r="TMX164"/>
      <c r="TMY164"/>
      <c r="TMZ164"/>
      <c r="TNA164"/>
      <c r="TNB164"/>
      <c r="TNC164"/>
      <c r="TND164"/>
      <c r="TNE164"/>
      <c r="TNF164"/>
      <c r="TNG164"/>
      <c r="TNH164"/>
      <c r="TNI164"/>
      <c r="TNJ164"/>
      <c r="TNK164"/>
      <c r="TNL164"/>
      <c r="TNM164"/>
      <c r="TNN164"/>
      <c r="TNO164"/>
      <c r="TNP164"/>
      <c r="TNQ164"/>
      <c r="TNR164"/>
      <c r="TNS164"/>
      <c r="TNT164"/>
      <c r="TNU164"/>
      <c r="TNV164"/>
      <c r="TNW164"/>
      <c r="TNX164"/>
      <c r="TNY164"/>
      <c r="TNZ164"/>
      <c r="TOA164"/>
      <c r="TOB164"/>
      <c r="TOC164"/>
      <c r="TOD164"/>
      <c r="TOE164"/>
      <c r="TOF164"/>
      <c r="TOG164"/>
      <c r="TOH164"/>
      <c r="TOI164"/>
      <c r="TOJ164"/>
      <c r="TOK164"/>
      <c r="TOL164"/>
      <c r="TOM164"/>
      <c r="TON164"/>
      <c r="TOO164"/>
      <c r="TOP164"/>
      <c r="TOQ164"/>
      <c r="TOR164"/>
      <c r="TOS164"/>
      <c r="TOT164"/>
      <c r="TOU164"/>
      <c r="TOV164"/>
      <c r="TOW164"/>
      <c r="TOX164"/>
      <c r="TOY164"/>
      <c r="TOZ164"/>
      <c r="TPA164"/>
      <c r="TPB164"/>
      <c r="TPC164"/>
      <c r="TPD164"/>
      <c r="TPE164"/>
      <c r="TPF164"/>
      <c r="TPG164"/>
      <c r="TPH164"/>
      <c r="TPI164"/>
      <c r="TPJ164"/>
      <c r="TPK164"/>
      <c r="TPL164"/>
      <c r="TPM164"/>
      <c r="TPN164"/>
      <c r="TPO164"/>
      <c r="TPP164"/>
      <c r="TPQ164"/>
      <c r="TPR164"/>
      <c r="TPS164"/>
      <c r="TPT164"/>
      <c r="TPU164"/>
      <c r="TPV164"/>
      <c r="TPW164"/>
      <c r="TPX164"/>
      <c r="TPY164"/>
      <c r="TPZ164"/>
      <c r="TQA164"/>
      <c r="TQB164"/>
      <c r="TQC164"/>
      <c r="TQD164"/>
      <c r="TQE164"/>
      <c r="TQF164"/>
      <c r="TQG164"/>
      <c r="TQH164"/>
      <c r="TQI164"/>
      <c r="TQJ164"/>
      <c r="TQK164"/>
      <c r="TQL164"/>
      <c r="TQM164"/>
      <c r="TQN164"/>
      <c r="TQO164"/>
      <c r="TQP164"/>
      <c r="TQQ164"/>
      <c r="TQR164"/>
      <c r="TQS164"/>
      <c r="TQT164"/>
      <c r="TQU164"/>
      <c r="TQV164"/>
      <c r="TQW164"/>
      <c r="TQX164"/>
      <c r="TQY164"/>
      <c r="TQZ164"/>
      <c r="TRA164"/>
      <c r="TRB164"/>
      <c r="TRC164"/>
      <c r="TRD164"/>
      <c r="TRE164"/>
      <c r="TRF164"/>
      <c r="TRG164"/>
      <c r="TRH164"/>
      <c r="TRI164"/>
      <c r="TRJ164"/>
      <c r="TRK164"/>
      <c r="TRL164"/>
      <c r="TRM164"/>
      <c r="TRN164"/>
      <c r="TRO164"/>
      <c r="TRP164"/>
      <c r="TRQ164"/>
      <c r="TRR164"/>
      <c r="TRS164"/>
      <c r="TRT164"/>
      <c r="TRU164"/>
      <c r="TRV164"/>
      <c r="TRW164"/>
      <c r="TRX164"/>
      <c r="TRY164"/>
      <c r="TRZ164"/>
      <c r="TSA164"/>
      <c r="TSB164"/>
      <c r="TSC164"/>
      <c r="TSD164"/>
      <c r="TSE164"/>
      <c r="TSF164"/>
      <c r="TSG164"/>
      <c r="TSH164"/>
      <c r="TSI164"/>
      <c r="TSJ164"/>
      <c r="TSK164"/>
      <c r="TSL164"/>
      <c r="TSM164"/>
      <c r="TSN164"/>
      <c r="TSO164"/>
      <c r="TSP164"/>
      <c r="TSQ164"/>
      <c r="TSR164"/>
      <c r="TSS164"/>
      <c r="TST164"/>
      <c r="TSU164"/>
      <c r="TSV164"/>
      <c r="TSW164"/>
      <c r="TSX164"/>
      <c r="TSY164"/>
      <c r="TSZ164"/>
      <c r="TTA164"/>
      <c r="TTB164"/>
      <c r="TTC164"/>
      <c r="TTD164"/>
      <c r="TTE164"/>
      <c r="TTF164"/>
      <c r="TTG164"/>
      <c r="TTH164"/>
      <c r="TTI164"/>
      <c r="TTJ164"/>
      <c r="TTK164"/>
      <c r="TTL164"/>
      <c r="TTM164"/>
      <c r="TTN164"/>
      <c r="TTO164"/>
      <c r="TTP164"/>
      <c r="TTQ164"/>
      <c r="TTR164"/>
      <c r="TTS164"/>
      <c r="TTT164"/>
      <c r="TTU164"/>
      <c r="TTV164"/>
      <c r="TTW164"/>
      <c r="TTX164"/>
      <c r="TTY164"/>
      <c r="TTZ164"/>
      <c r="TUA164"/>
      <c r="TUB164"/>
      <c r="TUC164"/>
      <c r="TUD164"/>
      <c r="TUE164"/>
      <c r="TUF164"/>
      <c r="TUG164"/>
      <c r="TUH164"/>
      <c r="TUI164"/>
      <c r="TUJ164"/>
      <c r="TUK164"/>
      <c r="TUL164"/>
      <c r="TUM164"/>
      <c r="TUN164"/>
      <c r="TUO164"/>
      <c r="TUP164"/>
      <c r="TUQ164"/>
      <c r="TUR164"/>
      <c r="TUS164"/>
      <c r="TUT164"/>
      <c r="TUU164"/>
      <c r="TUV164"/>
      <c r="TUW164"/>
      <c r="TUX164"/>
      <c r="TUY164"/>
      <c r="TUZ164"/>
      <c r="TVA164"/>
      <c r="TVB164"/>
      <c r="TVC164"/>
      <c r="TVD164"/>
      <c r="TVE164"/>
      <c r="TVF164"/>
      <c r="TVG164"/>
      <c r="TVH164"/>
      <c r="TVI164"/>
      <c r="TVJ164"/>
      <c r="TVK164"/>
      <c r="TVL164"/>
      <c r="TVM164"/>
      <c r="TVN164"/>
      <c r="TVO164"/>
      <c r="TVP164"/>
      <c r="TVQ164"/>
      <c r="TVR164"/>
      <c r="TVS164"/>
      <c r="TVT164"/>
      <c r="TVU164"/>
      <c r="TVV164"/>
      <c r="TVW164"/>
      <c r="TVX164"/>
      <c r="TVY164"/>
      <c r="TVZ164"/>
      <c r="TWA164"/>
      <c r="TWB164"/>
      <c r="TWC164"/>
      <c r="TWD164"/>
      <c r="TWE164"/>
      <c r="TWF164"/>
      <c r="TWG164"/>
      <c r="TWH164"/>
      <c r="TWI164"/>
      <c r="TWJ164"/>
      <c r="TWK164"/>
      <c r="TWL164"/>
      <c r="TWM164"/>
      <c r="TWN164"/>
      <c r="TWO164"/>
      <c r="TWP164"/>
      <c r="TWQ164"/>
      <c r="TWR164"/>
      <c r="TWS164"/>
      <c r="TWT164"/>
      <c r="TWU164"/>
      <c r="TWV164"/>
      <c r="TWW164"/>
      <c r="TWX164"/>
      <c r="TWY164"/>
      <c r="TWZ164"/>
      <c r="TXA164"/>
      <c r="TXB164"/>
      <c r="TXC164"/>
      <c r="TXD164"/>
      <c r="TXE164"/>
      <c r="TXF164"/>
      <c r="TXG164"/>
      <c r="TXH164"/>
      <c r="TXI164"/>
      <c r="TXJ164"/>
      <c r="TXK164"/>
      <c r="TXL164"/>
      <c r="TXM164"/>
      <c r="TXN164"/>
      <c r="TXO164"/>
      <c r="TXP164"/>
      <c r="TXQ164"/>
      <c r="TXR164"/>
      <c r="TXS164"/>
      <c r="TXT164"/>
      <c r="TXU164"/>
      <c r="TXV164"/>
      <c r="TXW164"/>
      <c r="TXX164"/>
      <c r="TXY164"/>
      <c r="TXZ164"/>
      <c r="TYA164"/>
      <c r="TYB164"/>
      <c r="TYC164"/>
      <c r="TYD164"/>
      <c r="TYE164"/>
      <c r="TYF164"/>
      <c r="TYG164"/>
      <c r="TYH164"/>
      <c r="TYI164"/>
      <c r="TYJ164"/>
      <c r="TYK164"/>
      <c r="TYL164"/>
      <c r="TYM164"/>
      <c r="TYN164"/>
      <c r="TYO164"/>
      <c r="TYP164"/>
      <c r="TYQ164"/>
      <c r="TYR164"/>
      <c r="TYS164"/>
      <c r="TYT164"/>
      <c r="TYU164"/>
      <c r="TYV164"/>
      <c r="TYW164"/>
      <c r="TYX164"/>
      <c r="TYY164"/>
      <c r="TYZ164"/>
      <c r="TZA164"/>
      <c r="TZB164"/>
      <c r="TZC164"/>
      <c r="TZD164"/>
      <c r="TZE164"/>
      <c r="TZF164"/>
      <c r="TZG164"/>
      <c r="TZH164"/>
      <c r="TZI164"/>
      <c r="TZJ164"/>
      <c r="TZK164"/>
      <c r="TZL164"/>
      <c r="TZM164"/>
      <c r="TZN164"/>
      <c r="TZO164"/>
      <c r="TZP164"/>
      <c r="TZQ164"/>
      <c r="TZR164"/>
      <c r="TZS164"/>
      <c r="TZT164"/>
      <c r="TZU164"/>
      <c r="TZV164"/>
      <c r="TZW164"/>
      <c r="TZX164"/>
      <c r="TZY164"/>
      <c r="TZZ164"/>
      <c r="UAA164"/>
      <c r="UAB164"/>
      <c r="UAC164"/>
      <c r="UAD164"/>
      <c r="UAE164"/>
      <c r="UAF164"/>
      <c r="UAG164"/>
      <c r="UAH164"/>
      <c r="UAI164"/>
      <c r="UAJ164"/>
      <c r="UAK164"/>
      <c r="UAL164"/>
      <c r="UAM164"/>
      <c r="UAN164"/>
      <c r="UAO164"/>
      <c r="UAP164"/>
      <c r="UAQ164"/>
      <c r="UAR164"/>
      <c r="UAS164"/>
      <c r="UAT164"/>
      <c r="UAU164"/>
      <c r="UAV164"/>
      <c r="UAW164"/>
      <c r="UAX164"/>
      <c r="UAY164"/>
      <c r="UAZ164"/>
      <c r="UBA164"/>
      <c r="UBB164"/>
      <c r="UBC164"/>
      <c r="UBD164"/>
      <c r="UBE164"/>
      <c r="UBF164"/>
      <c r="UBG164"/>
      <c r="UBH164"/>
      <c r="UBI164"/>
      <c r="UBJ164"/>
      <c r="UBK164"/>
      <c r="UBL164"/>
      <c r="UBM164"/>
      <c r="UBN164"/>
      <c r="UBO164"/>
      <c r="UBP164"/>
      <c r="UBQ164"/>
      <c r="UBR164"/>
      <c r="UBS164"/>
      <c r="UBT164"/>
      <c r="UBU164"/>
      <c r="UBV164"/>
      <c r="UBW164"/>
      <c r="UBX164"/>
      <c r="UBY164"/>
      <c r="UBZ164"/>
      <c r="UCA164"/>
      <c r="UCB164"/>
      <c r="UCC164"/>
      <c r="UCD164"/>
      <c r="UCE164"/>
      <c r="UCF164"/>
      <c r="UCG164"/>
      <c r="UCH164"/>
      <c r="UCI164"/>
      <c r="UCJ164"/>
      <c r="UCK164"/>
      <c r="UCL164"/>
      <c r="UCM164"/>
      <c r="UCN164"/>
      <c r="UCO164"/>
      <c r="UCP164"/>
      <c r="UCQ164"/>
      <c r="UCR164"/>
      <c r="UCS164"/>
      <c r="UCT164"/>
      <c r="UCU164"/>
      <c r="UCV164"/>
      <c r="UCW164"/>
      <c r="UCX164"/>
      <c r="UCY164"/>
      <c r="UCZ164"/>
      <c r="UDA164"/>
      <c r="UDB164"/>
      <c r="UDC164"/>
      <c r="UDD164"/>
      <c r="UDE164"/>
      <c r="UDF164"/>
      <c r="UDG164"/>
      <c r="UDH164"/>
      <c r="UDI164"/>
      <c r="UDJ164"/>
      <c r="UDK164"/>
      <c r="UDL164"/>
      <c r="UDM164"/>
      <c r="UDN164"/>
      <c r="UDO164"/>
      <c r="UDP164"/>
      <c r="UDQ164"/>
      <c r="UDR164"/>
      <c r="UDS164"/>
      <c r="UDT164"/>
      <c r="UDU164"/>
      <c r="UDV164"/>
      <c r="UDW164"/>
      <c r="UDX164"/>
      <c r="UDY164"/>
      <c r="UDZ164"/>
      <c r="UEA164"/>
      <c r="UEB164"/>
      <c r="UEC164"/>
      <c r="UED164"/>
      <c r="UEE164"/>
      <c r="UEF164"/>
      <c r="UEG164"/>
      <c r="UEH164"/>
      <c r="UEI164"/>
      <c r="UEJ164"/>
      <c r="UEK164"/>
      <c r="UEL164"/>
      <c r="UEM164"/>
      <c r="UEN164"/>
      <c r="UEO164"/>
      <c r="UEP164"/>
      <c r="UEQ164"/>
      <c r="UER164"/>
      <c r="UES164"/>
      <c r="UET164"/>
      <c r="UEU164"/>
      <c r="UEV164"/>
      <c r="UEW164"/>
      <c r="UEX164"/>
      <c r="UEY164"/>
      <c r="UEZ164"/>
      <c r="UFA164"/>
      <c r="UFB164"/>
      <c r="UFC164"/>
      <c r="UFD164"/>
      <c r="UFE164"/>
      <c r="UFF164"/>
      <c r="UFG164"/>
      <c r="UFH164"/>
      <c r="UFI164"/>
      <c r="UFJ164"/>
      <c r="UFK164"/>
      <c r="UFL164"/>
      <c r="UFM164"/>
      <c r="UFN164"/>
      <c r="UFO164"/>
      <c r="UFP164"/>
      <c r="UFQ164"/>
      <c r="UFR164"/>
      <c r="UFS164"/>
      <c r="UFT164"/>
      <c r="UFU164"/>
      <c r="UFV164"/>
      <c r="UFW164"/>
      <c r="UFX164"/>
      <c r="UFY164"/>
      <c r="UFZ164"/>
      <c r="UGA164"/>
      <c r="UGB164"/>
      <c r="UGC164"/>
      <c r="UGD164"/>
      <c r="UGE164"/>
      <c r="UGF164"/>
      <c r="UGG164"/>
      <c r="UGH164"/>
      <c r="UGI164"/>
      <c r="UGJ164"/>
      <c r="UGK164"/>
      <c r="UGL164"/>
      <c r="UGM164"/>
      <c r="UGN164"/>
      <c r="UGO164"/>
      <c r="UGP164"/>
      <c r="UGQ164"/>
      <c r="UGR164"/>
      <c r="UGS164"/>
      <c r="UGT164"/>
      <c r="UGU164"/>
      <c r="UGV164"/>
      <c r="UGW164"/>
      <c r="UGX164"/>
      <c r="UGY164"/>
      <c r="UGZ164"/>
      <c r="UHA164"/>
      <c r="UHB164"/>
      <c r="UHC164"/>
      <c r="UHD164"/>
      <c r="UHE164"/>
      <c r="UHF164"/>
      <c r="UHG164"/>
      <c r="UHH164"/>
      <c r="UHI164"/>
      <c r="UHJ164"/>
      <c r="UHK164"/>
      <c r="UHL164"/>
      <c r="UHM164"/>
      <c r="UHN164"/>
      <c r="UHO164"/>
      <c r="UHP164"/>
      <c r="UHQ164"/>
      <c r="UHR164"/>
      <c r="UHS164"/>
      <c r="UHT164"/>
      <c r="UHU164"/>
      <c r="UHV164"/>
      <c r="UHW164"/>
      <c r="UHX164"/>
      <c r="UHY164"/>
      <c r="UHZ164"/>
      <c r="UIA164"/>
      <c r="UIB164"/>
      <c r="UIC164"/>
      <c r="UID164"/>
      <c r="UIE164"/>
      <c r="UIF164"/>
      <c r="UIG164"/>
      <c r="UIH164"/>
      <c r="UII164"/>
      <c r="UIJ164"/>
      <c r="UIK164"/>
      <c r="UIL164"/>
      <c r="UIM164"/>
      <c r="UIN164"/>
      <c r="UIO164"/>
      <c r="UIP164"/>
      <c r="UIQ164"/>
      <c r="UIR164"/>
      <c r="UIS164"/>
      <c r="UIT164"/>
      <c r="UIU164"/>
      <c r="UIV164"/>
      <c r="UIW164"/>
      <c r="UIX164"/>
      <c r="UIY164"/>
      <c r="UIZ164"/>
      <c r="UJA164"/>
      <c r="UJB164"/>
      <c r="UJC164"/>
      <c r="UJD164"/>
      <c r="UJE164"/>
      <c r="UJF164"/>
      <c r="UJG164"/>
      <c r="UJH164"/>
      <c r="UJI164"/>
      <c r="UJJ164"/>
      <c r="UJK164"/>
      <c r="UJL164"/>
      <c r="UJM164"/>
      <c r="UJN164"/>
      <c r="UJO164"/>
      <c r="UJP164"/>
      <c r="UJQ164"/>
      <c r="UJR164"/>
      <c r="UJS164"/>
      <c r="UJT164"/>
      <c r="UJU164"/>
      <c r="UJV164"/>
      <c r="UJW164"/>
      <c r="UJX164"/>
      <c r="UJY164"/>
      <c r="UJZ164"/>
      <c r="UKA164"/>
      <c r="UKB164"/>
      <c r="UKC164"/>
      <c r="UKD164"/>
      <c r="UKE164"/>
      <c r="UKF164"/>
      <c r="UKG164"/>
      <c r="UKH164"/>
      <c r="UKI164"/>
      <c r="UKJ164"/>
      <c r="UKK164"/>
      <c r="UKL164"/>
      <c r="UKM164"/>
      <c r="UKN164"/>
      <c r="UKO164"/>
      <c r="UKP164"/>
      <c r="UKQ164"/>
      <c r="UKR164"/>
      <c r="UKS164"/>
      <c r="UKT164"/>
      <c r="UKU164"/>
      <c r="UKV164"/>
      <c r="UKW164"/>
      <c r="UKX164"/>
      <c r="UKY164"/>
      <c r="UKZ164"/>
      <c r="ULA164"/>
      <c r="ULB164"/>
      <c r="ULC164"/>
      <c r="ULD164"/>
      <c r="ULE164"/>
      <c r="ULF164"/>
      <c r="ULG164"/>
      <c r="ULH164"/>
      <c r="ULI164"/>
      <c r="ULJ164"/>
      <c r="ULK164"/>
      <c r="ULL164"/>
      <c r="ULM164"/>
      <c r="ULN164"/>
      <c r="ULO164"/>
      <c r="ULP164"/>
      <c r="ULQ164"/>
      <c r="ULR164"/>
      <c r="ULS164"/>
      <c r="ULT164"/>
      <c r="ULU164"/>
      <c r="ULV164"/>
      <c r="ULW164"/>
      <c r="ULX164"/>
      <c r="ULY164"/>
      <c r="ULZ164"/>
      <c r="UMA164"/>
      <c r="UMB164"/>
      <c r="UMC164"/>
      <c r="UMD164"/>
      <c r="UME164"/>
      <c r="UMF164"/>
      <c r="UMG164"/>
      <c r="UMH164"/>
      <c r="UMI164"/>
      <c r="UMJ164"/>
      <c r="UMK164"/>
      <c r="UML164"/>
      <c r="UMM164"/>
      <c r="UMN164"/>
      <c r="UMO164"/>
      <c r="UMP164"/>
      <c r="UMQ164"/>
      <c r="UMR164"/>
      <c r="UMS164"/>
      <c r="UMT164"/>
      <c r="UMU164"/>
      <c r="UMV164"/>
      <c r="UMW164"/>
      <c r="UMX164"/>
      <c r="UMY164"/>
      <c r="UMZ164"/>
      <c r="UNA164"/>
      <c r="UNB164"/>
      <c r="UNC164"/>
      <c r="UND164"/>
      <c r="UNE164"/>
      <c r="UNF164"/>
      <c r="UNG164"/>
      <c r="UNH164"/>
      <c r="UNI164"/>
      <c r="UNJ164"/>
      <c r="UNK164"/>
      <c r="UNL164"/>
      <c r="UNM164"/>
      <c r="UNN164"/>
      <c r="UNO164"/>
      <c r="UNP164"/>
      <c r="UNQ164"/>
      <c r="UNR164"/>
      <c r="UNS164"/>
      <c r="UNT164"/>
      <c r="UNU164"/>
      <c r="UNV164"/>
      <c r="UNW164"/>
      <c r="UNX164"/>
      <c r="UNY164"/>
      <c r="UNZ164"/>
      <c r="UOA164"/>
      <c r="UOB164"/>
      <c r="UOC164"/>
      <c r="UOD164"/>
      <c r="UOE164"/>
      <c r="UOF164"/>
      <c r="UOG164"/>
      <c r="UOH164"/>
      <c r="UOI164"/>
      <c r="UOJ164"/>
      <c r="UOK164"/>
      <c r="UOL164"/>
      <c r="UOM164"/>
      <c r="UON164"/>
      <c r="UOO164"/>
      <c r="UOP164"/>
      <c r="UOQ164"/>
      <c r="UOR164"/>
      <c r="UOS164"/>
      <c r="UOT164"/>
      <c r="UOU164"/>
      <c r="UOV164"/>
      <c r="UOW164"/>
      <c r="UOX164"/>
      <c r="UOY164"/>
      <c r="UOZ164"/>
      <c r="UPA164"/>
      <c r="UPB164"/>
      <c r="UPC164"/>
      <c r="UPD164"/>
      <c r="UPE164"/>
      <c r="UPF164"/>
      <c r="UPG164"/>
      <c r="UPH164"/>
      <c r="UPI164"/>
      <c r="UPJ164"/>
      <c r="UPK164"/>
      <c r="UPL164"/>
      <c r="UPM164"/>
      <c r="UPN164"/>
      <c r="UPO164"/>
      <c r="UPP164"/>
      <c r="UPQ164"/>
      <c r="UPR164"/>
      <c r="UPS164"/>
      <c r="UPT164"/>
      <c r="UPU164"/>
      <c r="UPV164"/>
      <c r="UPW164"/>
      <c r="UPX164"/>
      <c r="UPY164"/>
      <c r="UPZ164"/>
      <c r="UQA164"/>
      <c r="UQB164"/>
      <c r="UQC164"/>
      <c r="UQD164"/>
      <c r="UQE164"/>
      <c r="UQF164"/>
      <c r="UQG164"/>
      <c r="UQH164"/>
      <c r="UQI164"/>
      <c r="UQJ164"/>
      <c r="UQK164"/>
      <c r="UQL164"/>
      <c r="UQM164"/>
      <c r="UQN164"/>
      <c r="UQO164"/>
      <c r="UQP164"/>
      <c r="UQQ164"/>
      <c r="UQR164"/>
      <c r="UQS164"/>
      <c r="UQT164"/>
      <c r="UQU164"/>
      <c r="UQV164"/>
      <c r="UQW164"/>
      <c r="UQX164"/>
      <c r="UQY164"/>
      <c r="UQZ164"/>
      <c r="URA164"/>
      <c r="URB164"/>
      <c r="URC164"/>
      <c r="URD164"/>
      <c r="URE164"/>
      <c r="URF164"/>
      <c r="URG164"/>
      <c r="URH164"/>
      <c r="URI164"/>
      <c r="URJ164"/>
      <c r="URK164"/>
      <c r="URL164"/>
      <c r="URM164"/>
      <c r="URN164"/>
      <c r="URO164"/>
      <c r="URP164"/>
      <c r="URQ164"/>
      <c r="URR164"/>
      <c r="URS164"/>
      <c r="URT164"/>
      <c r="URU164"/>
      <c r="URV164"/>
      <c r="URW164"/>
      <c r="URX164"/>
      <c r="URY164"/>
      <c r="URZ164"/>
      <c r="USA164"/>
      <c r="USB164"/>
      <c r="USC164"/>
      <c r="USD164"/>
      <c r="USE164"/>
      <c r="USF164"/>
      <c r="USG164"/>
      <c r="USH164"/>
      <c r="USI164"/>
      <c r="USJ164"/>
      <c r="USK164"/>
      <c r="USL164"/>
      <c r="USM164"/>
      <c r="USN164"/>
      <c r="USO164"/>
      <c r="USP164"/>
      <c r="USQ164"/>
      <c r="USR164"/>
      <c r="USS164"/>
      <c r="UST164"/>
      <c r="USU164"/>
      <c r="USV164"/>
      <c r="USW164"/>
      <c r="USX164"/>
      <c r="USY164"/>
      <c r="USZ164"/>
      <c r="UTA164"/>
      <c r="UTB164"/>
      <c r="UTC164"/>
      <c r="UTD164"/>
      <c r="UTE164"/>
      <c r="UTF164"/>
      <c r="UTG164"/>
      <c r="UTH164"/>
      <c r="UTI164"/>
      <c r="UTJ164"/>
      <c r="UTK164"/>
      <c r="UTL164"/>
      <c r="UTM164"/>
      <c r="UTN164"/>
      <c r="UTO164"/>
      <c r="UTP164"/>
      <c r="UTQ164"/>
      <c r="UTR164"/>
      <c r="UTS164"/>
      <c r="UTT164"/>
      <c r="UTU164"/>
      <c r="UTV164"/>
      <c r="UTW164"/>
      <c r="UTX164"/>
      <c r="UTY164"/>
      <c r="UTZ164"/>
      <c r="UUA164"/>
      <c r="UUB164"/>
      <c r="UUC164"/>
      <c r="UUD164"/>
      <c r="UUE164"/>
      <c r="UUF164"/>
      <c r="UUG164"/>
      <c r="UUH164"/>
      <c r="UUI164"/>
      <c r="UUJ164"/>
      <c r="UUK164"/>
      <c r="UUL164"/>
      <c r="UUM164"/>
      <c r="UUN164"/>
      <c r="UUO164"/>
      <c r="UUP164"/>
      <c r="UUQ164"/>
      <c r="UUR164"/>
      <c r="UUS164"/>
      <c r="UUT164"/>
      <c r="UUU164"/>
      <c r="UUV164"/>
      <c r="UUW164"/>
      <c r="UUX164"/>
      <c r="UUY164"/>
      <c r="UUZ164"/>
      <c r="UVA164"/>
      <c r="UVB164"/>
      <c r="UVC164"/>
      <c r="UVD164"/>
      <c r="UVE164"/>
      <c r="UVF164"/>
      <c r="UVG164"/>
      <c r="UVH164"/>
      <c r="UVI164"/>
      <c r="UVJ164"/>
      <c r="UVK164"/>
      <c r="UVL164"/>
      <c r="UVM164"/>
      <c r="UVN164"/>
      <c r="UVO164"/>
      <c r="UVP164"/>
      <c r="UVQ164"/>
      <c r="UVR164"/>
      <c r="UVS164"/>
      <c r="UVT164"/>
      <c r="UVU164"/>
      <c r="UVV164"/>
      <c r="UVW164"/>
      <c r="UVX164"/>
      <c r="UVY164"/>
      <c r="UVZ164"/>
      <c r="UWA164"/>
      <c r="UWB164"/>
      <c r="UWC164"/>
      <c r="UWD164"/>
      <c r="UWE164"/>
      <c r="UWF164"/>
      <c r="UWG164"/>
      <c r="UWH164"/>
      <c r="UWI164"/>
      <c r="UWJ164"/>
      <c r="UWK164"/>
      <c r="UWL164"/>
      <c r="UWM164"/>
      <c r="UWN164"/>
      <c r="UWO164"/>
      <c r="UWP164"/>
      <c r="UWQ164"/>
      <c r="UWR164"/>
      <c r="UWS164"/>
      <c r="UWT164"/>
      <c r="UWU164"/>
      <c r="UWV164"/>
      <c r="UWW164"/>
      <c r="UWX164"/>
      <c r="UWY164"/>
      <c r="UWZ164"/>
      <c r="UXA164"/>
      <c r="UXB164"/>
      <c r="UXC164"/>
      <c r="UXD164"/>
      <c r="UXE164"/>
      <c r="UXF164"/>
      <c r="UXG164"/>
      <c r="UXH164"/>
      <c r="UXI164"/>
      <c r="UXJ164"/>
      <c r="UXK164"/>
      <c r="UXL164"/>
      <c r="UXM164"/>
      <c r="UXN164"/>
      <c r="UXO164"/>
      <c r="UXP164"/>
      <c r="UXQ164"/>
      <c r="UXR164"/>
      <c r="UXS164"/>
      <c r="UXT164"/>
      <c r="UXU164"/>
      <c r="UXV164"/>
      <c r="UXW164"/>
      <c r="UXX164"/>
      <c r="UXY164"/>
      <c r="UXZ164"/>
      <c r="UYA164"/>
      <c r="UYB164"/>
      <c r="UYC164"/>
      <c r="UYD164"/>
      <c r="UYE164"/>
      <c r="UYF164"/>
      <c r="UYG164"/>
      <c r="UYH164"/>
      <c r="UYI164"/>
      <c r="UYJ164"/>
      <c r="UYK164"/>
      <c r="UYL164"/>
      <c r="UYM164"/>
      <c r="UYN164"/>
      <c r="UYO164"/>
      <c r="UYP164"/>
      <c r="UYQ164"/>
      <c r="UYR164"/>
      <c r="UYS164"/>
      <c r="UYT164"/>
      <c r="UYU164"/>
      <c r="UYV164"/>
      <c r="UYW164"/>
      <c r="UYX164"/>
      <c r="UYY164"/>
      <c r="UYZ164"/>
      <c r="UZA164"/>
      <c r="UZB164"/>
      <c r="UZC164"/>
      <c r="UZD164"/>
      <c r="UZE164"/>
      <c r="UZF164"/>
      <c r="UZG164"/>
      <c r="UZH164"/>
      <c r="UZI164"/>
      <c r="UZJ164"/>
      <c r="UZK164"/>
      <c r="UZL164"/>
      <c r="UZM164"/>
      <c r="UZN164"/>
      <c r="UZO164"/>
      <c r="UZP164"/>
      <c r="UZQ164"/>
      <c r="UZR164"/>
      <c r="UZS164"/>
      <c r="UZT164"/>
      <c r="UZU164"/>
      <c r="UZV164"/>
      <c r="UZW164"/>
      <c r="UZX164"/>
      <c r="UZY164"/>
      <c r="UZZ164"/>
      <c r="VAA164"/>
      <c r="VAB164"/>
      <c r="VAC164"/>
      <c r="VAD164"/>
      <c r="VAE164"/>
      <c r="VAF164"/>
      <c r="VAG164"/>
      <c r="VAH164"/>
      <c r="VAI164"/>
      <c r="VAJ164"/>
      <c r="VAK164"/>
      <c r="VAL164"/>
      <c r="VAM164"/>
      <c r="VAN164"/>
      <c r="VAO164"/>
      <c r="VAP164"/>
      <c r="VAQ164"/>
      <c r="VAR164"/>
      <c r="VAS164"/>
      <c r="VAT164"/>
      <c r="VAU164"/>
      <c r="VAV164"/>
      <c r="VAW164"/>
      <c r="VAX164"/>
      <c r="VAY164"/>
      <c r="VAZ164"/>
      <c r="VBA164"/>
      <c r="VBB164"/>
      <c r="VBC164"/>
      <c r="VBD164"/>
      <c r="VBE164"/>
      <c r="VBF164"/>
      <c r="VBG164"/>
      <c r="VBH164"/>
      <c r="VBI164"/>
      <c r="VBJ164"/>
      <c r="VBK164"/>
      <c r="VBL164"/>
      <c r="VBM164"/>
      <c r="VBN164"/>
      <c r="VBO164"/>
      <c r="VBP164"/>
      <c r="VBQ164"/>
      <c r="VBR164"/>
      <c r="VBS164"/>
      <c r="VBT164"/>
      <c r="VBU164"/>
      <c r="VBV164"/>
      <c r="VBW164"/>
      <c r="VBX164"/>
      <c r="VBY164"/>
      <c r="VBZ164"/>
      <c r="VCA164"/>
      <c r="VCB164"/>
      <c r="VCC164"/>
      <c r="VCD164"/>
      <c r="VCE164"/>
      <c r="VCF164"/>
      <c r="VCG164"/>
      <c r="VCH164"/>
      <c r="VCI164"/>
      <c r="VCJ164"/>
      <c r="VCK164"/>
      <c r="VCL164"/>
      <c r="VCM164"/>
      <c r="VCN164"/>
      <c r="VCO164"/>
      <c r="VCP164"/>
      <c r="VCQ164"/>
      <c r="VCR164"/>
      <c r="VCS164"/>
      <c r="VCT164"/>
      <c r="VCU164"/>
      <c r="VCV164"/>
      <c r="VCW164"/>
      <c r="VCX164"/>
      <c r="VCY164"/>
      <c r="VCZ164"/>
      <c r="VDA164"/>
      <c r="VDB164"/>
      <c r="VDC164"/>
      <c r="VDD164"/>
      <c r="VDE164"/>
      <c r="VDF164"/>
      <c r="VDG164"/>
      <c r="VDH164"/>
      <c r="VDI164"/>
      <c r="VDJ164"/>
      <c r="VDK164"/>
      <c r="VDL164"/>
      <c r="VDM164"/>
      <c r="VDN164"/>
      <c r="VDO164"/>
      <c r="VDP164"/>
      <c r="VDQ164"/>
      <c r="VDR164"/>
      <c r="VDS164"/>
      <c r="VDT164"/>
      <c r="VDU164"/>
      <c r="VDV164"/>
      <c r="VDW164"/>
      <c r="VDX164"/>
      <c r="VDY164"/>
      <c r="VDZ164"/>
      <c r="VEA164"/>
      <c r="VEB164"/>
      <c r="VEC164"/>
      <c r="VED164"/>
      <c r="VEE164"/>
      <c r="VEF164"/>
      <c r="VEG164"/>
      <c r="VEH164"/>
      <c r="VEI164"/>
      <c r="VEJ164"/>
      <c r="VEK164"/>
      <c r="VEL164"/>
      <c r="VEM164"/>
      <c r="VEN164"/>
      <c r="VEO164"/>
      <c r="VEP164"/>
      <c r="VEQ164"/>
      <c r="VER164"/>
      <c r="VES164"/>
      <c r="VET164"/>
      <c r="VEU164"/>
      <c r="VEV164"/>
      <c r="VEW164"/>
      <c r="VEX164"/>
      <c r="VEY164"/>
      <c r="VEZ164"/>
      <c r="VFA164"/>
      <c r="VFB164"/>
      <c r="VFC164"/>
      <c r="VFD164"/>
      <c r="VFE164"/>
      <c r="VFF164"/>
      <c r="VFG164"/>
      <c r="VFH164"/>
      <c r="VFI164"/>
      <c r="VFJ164"/>
      <c r="VFK164"/>
      <c r="VFL164"/>
      <c r="VFM164"/>
      <c r="VFN164"/>
      <c r="VFO164"/>
      <c r="VFP164"/>
      <c r="VFQ164"/>
      <c r="VFR164"/>
      <c r="VFS164"/>
      <c r="VFT164"/>
      <c r="VFU164"/>
      <c r="VFV164"/>
      <c r="VFW164"/>
      <c r="VFX164"/>
      <c r="VFY164"/>
      <c r="VFZ164"/>
      <c r="VGA164"/>
      <c r="VGB164"/>
      <c r="VGC164"/>
      <c r="VGD164"/>
      <c r="VGE164"/>
      <c r="VGF164"/>
      <c r="VGG164"/>
      <c r="VGH164"/>
      <c r="VGI164"/>
      <c r="VGJ164"/>
      <c r="VGK164"/>
      <c r="VGL164"/>
      <c r="VGM164"/>
      <c r="VGN164"/>
      <c r="VGO164"/>
      <c r="VGP164"/>
      <c r="VGQ164"/>
      <c r="VGR164"/>
      <c r="VGS164"/>
      <c r="VGT164"/>
      <c r="VGU164"/>
      <c r="VGV164"/>
      <c r="VGW164"/>
      <c r="VGX164"/>
      <c r="VGY164"/>
      <c r="VGZ164"/>
      <c r="VHA164"/>
      <c r="VHB164"/>
      <c r="VHC164"/>
      <c r="VHD164"/>
      <c r="VHE164"/>
      <c r="VHF164"/>
      <c r="VHG164"/>
      <c r="VHH164"/>
      <c r="VHI164"/>
      <c r="VHJ164"/>
      <c r="VHK164"/>
      <c r="VHL164"/>
      <c r="VHM164"/>
      <c r="VHN164"/>
      <c r="VHO164"/>
      <c r="VHP164"/>
      <c r="VHQ164"/>
      <c r="VHR164"/>
      <c r="VHS164"/>
      <c r="VHT164"/>
      <c r="VHU164"/>
      <c r="VHV164"/>
      <c r="VHW164"/>
      <c r="VHX164"/>
      <c r="VHY164"/>
      <c r="VHZ164"/>
      <c r="VIA164"/>
      <c r="VIB164"/>
      <c r="VIC164"/>
      <c r="VID164"/>
      <c r="VIE164"/>
      <c r="VIF164"/>
      <c r="VIG164"/>
      <c r="VIH164"/>
      <c r="VII164"/>
      <c r="VIJ164"/>
      <c r="VIK164"/>
      <c r="VIL164"/>
      <c r="VIM164"/>
      <c r="VIN164"/>
      <c r="VIO164"/>
      <c r="VIP164"/>
      <c r="VIQ164"/>
      <c r="VIR164"/>
      <c r="VIS164"/>
      <c r="VIT164"/>
      <c r="VIU164"/>
      <c r="VIV164"/>
      <c r="VIW164"/>
      <c r="VIX164"/>
      <c r="VIY164"/>
      <c r="VIZ164"/>
      <c r="VJA164"/>
      <c r="VJB164"/>
      <c r="VJC164"/>
      <c r="VJD164"/>
      <c r="VJE164"/>
      <c r="VJF164"/>
      <c r="VJG164"/>
      <c r="VJH164"/>
      <c r="VJI164"/>
      <c r="VJJ164"/>
      <c r="VJK164"/>
      <c r="VJL164"/>
      <c r="VJM164"/>
      <c r="VJN164"/>
      <c r="VJO164"/>
      <c r="VJP164"/>
      <c r="VJQ164"/>
      <c r="VJR164"/>
      <c r="VJS164"/>
      <c r="VJT164"/>
      <c r="VJU164"/>
      <c r="VJV164"/>
      <c r="VJW164"/>
      <c r="VJX164"/>
      <c r="VJY164"/>
      <c r="VJZ164"/>
      <c r="VKA164"/>
      <c r="VKB164"/>
      <c r="VKC164"/>
      <c r="VKD164"/>
      <c r="VKE164"/>
      <c r="VKF164"/>
      <c r="VKG164"/>
      <c r="VKH164"/>
      <c r="VKI164"/>
      <c r="VKJ164"/>
      <c r="VKK164"/>
      <c r="VKL164"/>
      <c r="VKM164"/>
      <c r="VKN164"/>
      <c r="VKO164"/>
      <c r="VKP164"/>
      <c r="VKQ164"/>
      <c r="VKR164"/>
      <c r="VKS164"/>
      <c r="VKT164"/>
      <c r="VKU164"/>
      <c r="VKV164"/>
      <c r="VKW164"/>
      <c r="VKX164"/>
      <c r="VKY164"/>
      <c r="VKZ164"/>
      <c r="VLA164"/>
      <c r="VLB164"/>
      <c r="VLC164"/>
      <c r="VLD164"/>
      <c r="VLE164"/>
      <c r="VLF164"/>
      <c r="VLG164"/>
      <c r="VLH164"/>
      <c r="VLI164"/>
      <c r="VLJ164"/>
      <c r="VLK164"/>
      <c r="VLL164"/>
      <c r="VLM164"/>
      <c r="VLN164"/>
      <c r="VLO164"/>
      <c r="VLP164"/>
      <c r="VLQ164"/>
      <c r="VLR164"/>
      <c r="VLS164"/>
      <c r="VLT164"/>
      <c r="VLU164"/>
      <c r="VLV164"/>
      <c r="VLW164"/>
      <c r="VLX164"/>
      <c r="VLY164"/>
      <c r="VLZ164"/>
      <c r="VMA164"/>
      <c r="VMB164"/>
      <c r="VMC164"/>
      <c r="VMD164"/>
      <c r="VME164"/>
      <c r="VMF164"/>
      <c r="VMG164"/>
      <c r="VMH164"/>
      <c r="VMI164"/>
      <c r="VMJ164"/>
      <c r="VMK164"/>
      <c r="VML164"/>
      <c r="VMM164"/>
      <c r="VMN164"/>
      <c r="VMO164"/>
      <c r="VMP164"/>
      <c r="VMQ164"/>
      <c r="VMR164"/>
      <c r="VMS164"/>
      <c r="VMT164"/>
      <c r="VMU164"/>
      <c r="VMV164"/>
      <c r="VMW164"/>
      <c r="VMX164"/>
      <c r="VMY164"/>
      <c r="VMZ164"/>
      <c r="VNA164"/>
      <c r="VNB164"/>
      <c r="VNC164"/>
      <c r="VND164"/>
      <c r="VNE164"/>
      <c r="VNF164"/>
      <c r="VNG164"/>
      <c r="VNH164"/>
      <c r="VNI164"/>
      <c r="VNJ164"/>
      <c r="VNK164"/>
      <c r="VNL164"/>
      <c r="VNM164"/>
      <c r="VNN164"/>
      <c r="VNO164"/>
      <c r="VNP164"/>
      <c r="VNQ164"/>
      <c r="VNR164"/>
      <c r="VNS164"/>
      <c r="VNT164"/>
      <c r="VNU164"/>
      <c r="VNV164"/>
      <c r="VNW164"/>
      <c r="VNX164"/>
      <c r="VNY164"/>
      <c r="VNZ164"/>
      <c r="VOA164"/>
      <c r="VOB164"/>
      <c r="VOC164"/>
      <c r="VOD164"/>
      <c r="VOE164"/>
      <c r="VOF164"/>
      <c r="VOG164"/>
      <c r="VOH164"/>
      <c r="VOI164"/>
      <c r="VOJ164"/>
      <c r="VOK164"/>
      <c r="VOL164"/>
      <c r="VOM164"/>
      <c r="VON164"/>
      <c r="VOO164"/>
      <c r="VOP164"/>
      <c r="VOQ164"/>
      <c r="VOR164"/>
      <c r="VOS164"/>
      <c r="VOT164"/>
      <c r="VOU164"/>
      <c r="VOV164"/>
      <c r="VOW164"/>
      <c r="VOX164"/>
      <c r="VOY164"/>
      <c r="VOZ164"/>
      <c r="VPA164"/>
      <c r="VPB164"/>
      <c r="VPC164"/>
      <c r="VPD164"/>
      <c r="VPE164"/>
      <c r="VPF164"/>
      <c r="VPG164"/>
      <c r="VPH164"/>
      <c r="VPI164"/>
      <c r="VPJ164"/>
      <c r="VPK164"/>
      <c r="VPL164"/>
      <c r="VPM164"/>
      <c r="VPN164"/>
      <c r="VPO164"/>
      <c r="VPP164"/>
      <c r="VPQ164"/>
      <c r="VPR164"/>
      <c r="VPS164"/>
      <c r="VPT164"/>
      <c r="VPU164"/>
      <c r="VPV164"/>
      <c r="VPW164"/>
      <c r="VPX164"/>
      <c r="VPY164"/>
      <c r="VPZ164"/>
      <c r="VQA164"/>
      <c r="VQB164"/>
      <c r="VQC164"/>
      <c r="VQD164"/>
      <c r="VQE164"/>
      <c r="VQF164"/>
      <c r="VQG164"/>
      <c r="VQH164"/>
      <c r="VQI164"/>
      <c r="VQJ164"/>
      <c r="VQK164"/>
      <c r="VQL164"/>
      <c r="VQM164"/>
      <c r="VQN164"/>
      <c r="VQO164"/>
      <c r="VQP164"/>
      <c r="VQQ164"/>
      <c r="VQR164"/>
      <c r="VQS164"/>
      <c r="VQT164"/>
      <c r="VQU164"/>
      <c r="VQV164"/>
      <c r="VQW164"/>
      <c r="VQX164"/>
      <c r="VQY164"/>
      <c r="VQZ164"/>
      <c r="VRA164"/>
      <c r="VRB164"/>
      <c r="VRC164"/>
      <c r="VRD164"/>
      <c r="VRE164"/>
      <c r="VRF164"/>
      <c r="VRG164"/>
      <c r="VRH164"/>
      <c r="VRI164"/>
      <c r="VRJ164"/>
      <c r="VRK164"/>
      <c r="VRL164"/>
      <c r="VRM164"/>
      <c r="VRN164"/>
      <c r="VRO164"/>
      <c r="VRP164"/>
      <c r="VRQ164"/>
      <c r="VRR164"/>
      <c r="VRS164"/>
      <c r="VRT164"/>
      <c r="VRU164"/>
      <c r="VRV164"/>
      <c r="VRW164"/>
      <c r="VRX164"/>
      <c r="VRY164"/>
      <c r="VRZ164"/>
      <c r="VSA164"/>
      <c r="VSB164"/>
      <c r="VSC164"/>
      <c r="VSD164"/>
      <c r="VSE164"/>
      <c r="VSF164"/>
      <c r="VSG164"/>
      <c r="VSH164"/>
      <c r="VSI164"/>
      <c r="VSJ164"/>
      <c r="VSK164"/>
      <c r="VSL164"/>
      <c r="VSM164"/>
      <c r="VSN164"/>
      <c r="VSO164"/>
      <c r="VSP164"/>
      <c r="VSQ164"/>
      <c r="VSR164"/>
      <c r="VSS164"/>
      <c r="VST164"/>
      <c r="VSU164"/>
      <c r="VSV164"/>
      <c r="VSW164"/>
      <c r="VSX164"/>
      <c r="VSY164"/>
      <c r="VSZ164"/>
      <c r="VTA164"/>
      <c r="VTB164"/>
      <c r="VTC164"/>
      <c r="VTD164"/>
      <c r="VTE164"/>
      <c r="VTF164"/>
      <c r="VTG164"/>
      <c r="VTH164"/>
      <c r="VTI164"/>
      <c r="VTJ164"/>
      <c r="VTK164"/>
      <c r="VTL164"/>
      <c r="VTM164"/>
      <c r="VTN164"/>
      <c r="VTO164"/>
      <c r="VTP164"/>
      <c r="VTQ164"/>
      <c r="VTR164"/>
      <c r="VTS164"/>
      <c r="VTT164"/>
      <c r="VTU164"/>
      <c r="VTV164"/>
      <c r="VTW164"/>
      <c r="VTX164"/>
      <c r="VTY164"/>
      <c r="VTZ164"/>
      <c r="VUA164"/>
      <c r="VUB164"/>
      <c r="VUC164"/>
      <c r="VUD164"/>
      <c r="VUE164"/>
      <c r="VUF164"/>
      <c r="VUG164"/>
      <c r="VUH164"/>
      <c r="VUI164"/>
      <c r="VUJ164"/>
      <c r="VUK164"/>
      <c r="VUL164"/>
      <c r="VUM164"/>
      <c r="VUN164"/>
      <c r="VUO164"/>
      <c r="VUP164"/>
      <c r="VUQ164"/>
      <c r="VUR164"/>
      <c r="VUS164"/>
      <c r="VUT164"/>
      <c r="VUU164"/>
      <c r="VUV164"/>
      <c r="VUW164"/>
      <c r="VUX164"/>
      <c r="VUY164"/>
      <c r="VUZ164"/>
      <c r="VVA164"/>
      <c r="VVB164"/>
      <c r="VVC164"/>
      <c r="VVD164"/>
      <c r="VVE164"/>
      <c r="VVF164"/>
      <c r="VVG164"/>
      <c r="VVH164"/>
      <c r="VVI164"/>
      <c r="VVJ164"/>
      <c r="VVK164"/>
      <c r="VVL164"/>
      <c r="VVM164"/>
      <c r="VVN164"/>
      <c r="VVO164"/>
      <c r="VVP164"/>
      <c r="VVQ164"/>
      <c r="VVR164"/>
      <c r="VVS164"/>
      <c r="VVT164"/>
      <c r="VVU164"/>
      <c r="VVV164"/>
      <c r="VVW164"/>
      <c r="VVX164"/>
      <c r="VVY164"/>
      <c r="VVZ164"/>
      <c r="VWA164"/>
      <c r="VWB164"/>
      <c r="VWC164"/>
      <c r="VWD164"/>
      <c r="VWE164"/>
      <c r="VWF164"/>
      <c r="VWG164"/>
      <c r="VWH164"/>
      <c r="VWI164"/>
      <c r="VWJ164"/>
      <c r="VWK164"/>
      <c r="VWL164"/>
      <c r="VWM164"/>
      <c r="VWN164"/>
      <c r="VWO164"/>
      <c r="VWP164"/>
      <c r="VWQ164"/>
      <c r="VWR164"/>
      <c r="VWS164"/>
      <c r="VWT164"/>
      <c r="VWU164"/>
      <c r="VWV164"/>
      <c r="VWW164"/>
      <c r="VWX164"/>
      <c r="VWY164"/>
      <c r="VWZ164"/>
      <c r="VXA164"/>
      <c r="VXB164"/>
      <c r="VXC164"/>
      <c r="VXD164"/>
      <c r="VXE164"/>
      <c r="VXF164"/>
      <c r="VXG164"/>
      <c r="VXH164"/>
      <c r="VXI164"/>
      <c r="VXJ164"/>
      <c r="VXK164"/>
      <c r="VXL164"/>
      <c r="VXM164"/>
      <c r="VXN164"/>
      <c r="VXO164"/>
      <c r="VXP164"/>
      <c r="VXQ164"/>
      <c r="VXR164"/>
      <c r="VXS164"/>
      <c r="VXT164"/>
      <c r="VXU164"/>
      <c r="VXV164"/>
      <c r="VXW164"/>
      <c r="VXX164"/>
      <c r="VXY164"/>
      <c r="VXZ164"/>
      <c r="VYA164"/>
      <c r="VYB164"/>
      <c r="VYC164"/>
      <c r="VYD164"/>
      <c r="VYE164"/>
      <c r="VYF164"/>
      <c r="VYG164"/>
      <c r="VYH164"/>
      <c r="VYI164"/>
      <c r="VYJ164"/>
      <c r="VYK164"/>
      <c r="VYL164"/>
      <c r="VYM164"/>
      <c r="VYN164"/>
      <c r="VYO164"/>
      <c r="VYP164"/>
      <c r="VYQ164"/>
      <c r="VYR164"/>
      <c r="VYS164"/>
      <c r="VYT164"/>
      <c r="VYU164"/>
      <c r="VYV164"/>
      <c r="VYW164"/>
      <c r="VYX164"/>
      <c r="VYY164"/>
      <c r="VYZ164"/>
      <c r="VZA164"/>
      <c r="VZB164"/>
      <c r="VZC164"/>
      <c r="VZD164"/>
      <c r="VZE164"/>
      <c r="VZF164"/>
      <c r="VZG164"/>
      <c r="VZH164"/>
      <c r="VZI164"/>
      <c r="VZJ164"/>
      <c r="VZK164"/>
      <c r="VZL164"/>
      <c r="VZM164"/>
      <c r="VZN164"/>
      <c r="VZO164"/>
      <c r="VZP164"/>
      <c r="VZQ164"/>
      <c r="VZR164"/>
      <c r="VZS164"/>
      <c r="VZT164"/>
      <c r="VZU164"/>
      <c r="VZV164"/>
      <c r="VZW164"/>
      <c r="VZX164"/>
      <c r="VZY164"/>
      <c r="VZZ164"/>
      <c r="WAA164"/>
      <c r="WAB164"/>
      <c r="WAC164"/>
      <c r="WAD164"/>
      <c r="WAE164"/>
      <c r="WAF164"/>
      <c r="WAG164"/>
      <c r="WAH164"/>
      <c r="WAI164"/>
      <c r="WAJ164"/>
      <c r="WAK164"/>
      <c r="WAL164"/>
      <c r="WAM164"/>
      <c r="WAN164"/>
      <c r="WAO164"/>
      <c r="WAP164"/>
      <c r="WAQ164"/>
      <c r="WAR164"/>
      <c r="WAS164"/>
      <c r="WAT164"/>
      <c r="WAU164"/>
      <c r="WAV164"/>
      <c r="WAW164"/>
      <c r="WAX164"/>
      <c r="WAY164"/>
      <c r="WAZ164"/>
      <c r="WBA164"/>
      <c r="WBB164"/>
      <c r="WBC164"/>
      <c r="WBD164"/>
      <c r="WBE164"/>
      <c r="WBF164"/>
      <c r="WBG164"/>
      <c r="WBH164"/>
      <c r="WBI164"/>
      <c r="WBJ164"/>
      <c r="WBK164"/>
      <c r="WBL164"/>
      <c r="WBM164"/>
      <c r="WBN164"/>
      <c r="WBO164"/>
      <c r="WBP164"/>
      <c r="WBQ164"/>
      <c r="WBR164"/>
      <c r="WBS164"/>
      <c r="WBT164"/>
      <c r="WBU164"/>
      <c r="WBV164"/>
      <c r="WBW164"/>
      <c r="WBX164"/>
      <c r="WBY164"/>
      <c r="WBZ164"/>
      <c r="WCA164"/>
      <c r="WCB164"/>
      <c r="WCC164"/>
      <c r="WCD164"/>
      <c r="WCE164"/>
      <c r="WCF164"/>
      <c r="WCG164"/>
      <c r="WCH164"/>
      <c r="WCI164"/>
      <c r="WCJ164"/>
      <c r="WCK164"/>
      <c r="WCL164"/>
      <c r="WCM164"/>
      <c r="WCN164"/>
      <c r="WCO164"/>
      <c r="WCP164"/>
      <c r="WCQ164"/>
      <c r="WCR164"/>
      <c r="WCS164"/>
      <c r="WCT164"/>
      <c r="WCU164"/>
      <c r="WCV164"/>
      <c r="WCW164"/>
      <c r="WCX164"/>
      <c r="WCY164"/>
      <c r="WCZ164"/>
      <c r="WDA164"/>
      <c r="WDB164"/>
      <c r="WDC164"/>
      <c r="WDD164"/>
      <c r="WDE164"/>
      <c r="WDF164"/>
      <c r="WDG164"/>
      <c r="WDH164"/>
      <c r="WDI164"/>
      <c r="WDJ164"/>
      <c r="WDK164"/>
      <c r="WDL164"/>
      <c r="WDM164"/>
      <c r="WDN164"/>
      <c r="WDO164"/>
      <c r="WDP164"/>
      <c r="WDQ164"/>
      <c r="WDR164"/>
      <c r="WDS164"/>
      <c r="WDT164"/>
      <c r="WDU164"/>
      <c r="WDV164"/>
      <c r="WDW164"/>
      <c r="WDX164"/>
      <c r="WDY164"/>
      <c r="WDZ164"/>
      <c r="WEA164"/>
      <c r="WEB164"/>
      <c r="WEC164"/>
      <c r="WED164"/>
      <c r="WEE164"/>
      <c r="WEF164"/>
      <c r="WEG164"/>
      <c r="WEH164"/>
      <c r="WEI164"/>
      <c r="WEJ164"/>
      <c r="WEK164"/>
      <c r="WEL164"/>
      <c r="WEM164"/>
      <c r="WEN164"/>
      <c r="WEO164"/>
      <c r="WEP164"/>
      <c r="WEQ164"/>
      <c r="WER164"/>
      <c r="WES164"/>
      <c r="WET164"/>
      <c r="WEU164"/>
      <c r="WEV164"/>
      <c r="WEW164"/>
      <c r="WEX164"/>
      <c r="WEY164"/>
      <c r="WEZ164"/>
      <c r="WFA164"/>
      <c r="WFB164"/>
      <c r="WFC164"/>
      <c r="WFD164"/>
      <c r="WFE164"/>
      <c r="WFF164"/>
      <c r="WFG164"/>
      <c r="WFH164"/>
      <c r="WFI164"/>
      <c r="WFJ164"/>
      <c r="WFK164"/>
      <c r="WFL164"/>
      <c r="WFM164"/>
      <c r="WFN164"/>
      <c r="WFO164"/>
      <c r="WFP164"/>
      <c r="WFQ164"/>
      <c r="WFR164"/>
      <c r="WFS164"/>
      <c r="WFT164"/>
      <c r="WFU164"/>
      <c r="WFV164"/>
      <c r="WFW164"/>
      <c r="WFX164"/>
      <c r="WFY164"/>
      <c r="WFZ164"/>
      <c r="WGA164"/>
      <c r="WGB164"/>
      <c r="WGC164"/>
      <c r="WGD164"/>
      <c r="WGE164"/>
      <c r="WGF164"/>
      <c r="WGG164"/>
      <c r="WGH164"/>
      <c r="WGI164"/>
      <c r="WGJ164"/>
      <c r="WGK164"/>
      <c r="WGL164"/>
      <c r="WGM164"/>
      <c r="WGN164"/>
      <c r="WGO164"/>
      <c r="WGP164"/>
      <c r="WGQ164"/>
      <c r="WGR164"/>
      <c r="WGS164"/>
      <c r="WGT164"/>
      <c r="WGU164"/>
      <c r="WGV164"/>
      <c r="WGW164"/>
      <c r="WGX164"/>
      <c r="WGY164"/>
      <c r="WGZ164"/>
      <c r="WHA164"/>
      <c r="WHB164"/>
      <c r="WHC164"/>
      <c r="WHD164"/>
      <c r="WHE164"/>
      <c r="WHF164"/>
      <c r="WHG164"/>
      <c r="WHH164"/>
      <c r="WHI164"/>
      <c r="WHJ164"/>
      <c r="WHK164"/>
      <c r="WHL164"/>
      <c r="WHM164"/>
      <c r="WHN164"/>
      <c r="WHO164"/>
      <c r="WHP164"/>
      <c r="WHQ164"/>
      <c r="WHR164"/>
      <c r="WHS164"/>
      <c r="WHT164"/>
      <c r="WHU164"/>
      <c r="WHV164"/>
      <c r="WHW164"/>
      <c r="WHX164"/>
      <c r="WHY164"/>
      <c r="WHZ164"/>
      <c r="WIA164"/>
      <c r="WIB164"/>
      <c r="WIC164"/>
      <c r="WID164"/>
      <c r="WIE164"/>
      <c r="WIF164"/>
      <c r="WIG164"/>
      <c r="WIH164"/>
      <c r="WII164"/>
      <c r="WIJ164"/>
      <c r="WIK164"/>
      <c r="WIL164"/>
      <c r="WIM164"/>
      <c r="WIN164"/>
      <c r="WIO164"/>
      <c r="WIP164"/>
      <c r="WIQ164"/>
      <c r="WIR164"/>
      <c r="WIS164"/>
      <c r="WIT164"/>
      <c r="WIU164"/>
      <c r="WIV164"/>
      <c r="WIW164"/>
      <c r="WIX164"/>
      <c r="WIY164"/>
      <c r="WIZ164"/>
      <c r="WJA164"/>
      <c r="WJB164"/>
      <c r="WJC164"/>
      <c r="WJD164"/>
      <c r="WJE164"/>
      <c r="WJF164"/>
      <c r="WJG164"/>
      <c r="WJH164"/>
      <c r="WJI164"/>
      <c r="WJJ164"/>
      <c r="WJK164"/>
      <c r="WJL164"/>
      <c r="WJM164"/>
      <c r="WJN164"/>
      <c r="WJO164"/>
      <c r="WJP164"/>
      <c r="WJQ164"/>
      <c r="WJR164"/>
      <c r="WJS164"/>
      <c r="WJT164"/>
      <c r="WJU164"/>
      <c r="WJV164"/>
      <c r="WJW164"/>
      <c r="WJX164"/>
      <c r="WJY164"/>
      <c r="WJZ164"/>
      <c r="WKA164"/>
      <c r="WKB164"/>
      <c r="WKC164"/>
      <c r="WKD164"/>
      <c r="WKE164"/>
      <c r="WKF164"/>
      <c r="WKG164"/>
      <c r="WKH164"/>
      <c r="WKI164"/>
      <c r="WKJ164"/>
      <c r="WKK164"/>
      <c r="WKL164"/>
      <c r="WKM164"/>
      <c r="WKN164"/>
      <c r="WKO164"/>
      <c r="WKP164"/>
      <c r="WKQ164"/>
      <c r="WKR164"/>
      <c r="WKS164"/>
      <c r="WKT164"/>
      <c r="WKU164"/>
      <c r="WKV164"/>
      <c r="WKW164"/>
      <c r="WKX164"/>
      <c r="WKY164"/>
      <c r="WKZ164"/>
      <c r="WLA164"/>
      <c r="WLB164"/>
      <c r="WLC164"/>
      <c r="WLD164"/>
      <c r="WLE164"/>
      <c r="WLF164"/>
      <c r="WLG164"/>
      <c r="WLH164"/>
      <c r="WLI164"/>
      <c r="WLJ164"/>
      <c r="WLK164"/>
      <c r="WLL164"/>
      <c r="WLM164"/>
      <c r="WLN164"/>
      <c r="WLO164"/>
      <c r="WLP164"/>
      <c r="WLQ164"/>
      <c r="WLR164"/>
      <c r="WLS164"/>
      <c r="WLT164"/>
      <c r="WLU164"/>
      <c r="WLV164"/>
      <c r="WLW164"/>
      <c r="WLX164"/>
      <c r="WLY164"/>
      <c r="WLZ164"/>
      <c r="WMA164"/>
      <c r="WMB164"/>
      <c r="WMC164"/>
      <c r="WMD164"/>
      <c r="WME164"/>
      <c r="WMF164"/>
      <c r="WMG164"/>
      <c r="WMH164"/>
      <c r="WMI164"/>
      <c r="WMJ164"/>
      <c r="WMK164"/>
      <c r="WML164"/>
      <c r="WMM164"/>
      <c r="WMN164"/>
      <c r="WMO164"/>
      <c r="WMP164"/>
      <c r="WMQ164"/>
      <c r="WMR164"/>
      <c r="WMS164"/>
      <c r="WMT164"/>
      <c r="WMU164"/>
      <c r="WMV164"/>
      <c r="WMW164"/>
      <c r="WMX164"/>
      <c r="WMY164"/>
      <c r="WMZ164"/>
      <c r="WNA164"/>
      <c r="WNB164"/>
      <c r="WNC164"/>
      <c r="WND164"/>
      <c r="WNE164"/>
      <c r="WNF164"/>
      <c r="WNG164"/>
      <c r="WNH164"/>
      <c r="WNI164"/>
      <c r="WNJ164"/>
      <c r="WNK164"/>
      <c r="WNL164"/>
      <c r="WNM164"/>
      <c r="WNN164"/>
      <c r="WNO164"/>
      <c r="WNP164"/>
      <c r="WNQ164"/>
      <c r="WNR164"/>
      <c r="WNS164"/>
      <c r="WNT164"/>
      <c r="WNU164"/>
      <c r="WNV164"/>
      <c r="WNW164"/>
      <c r="WNX164"/>
      <c r="WNY164"/>
      <c r="WNZ164"/>
      <c r="WOA164"/>
      <c r="WOB164"/>
      <c r="WOC164"/>
      <c r="WOD164"/>
      <c r="WOE164"/>
      <c r="WOF164"/>
      <c r="WOG164"/>
      <c r="WOH164"/>
      <c r="WOI164"/>
      <c r="WOJ164"/>
      <c r="WOK164"/>
      <c r="WOL164"/>
      <c r="WOM164"/>
      <c r="WON164"/>
      <c r="WOO164"/>
      <c r="WOP164"/>
      <c r="WOQ164"/>
      <c r="WOR164"/>
      <c r="WOS164"/>
      <c r="WOT164"/>
      <c r="WOU164"/>
      <c r="WOV164"/>
      <c r="WOW164"/>
      <c r="WOX164"/>
      <c r="WOY164"/>
      <c r="WOZ164"/>
      <c r="WPA164"/>
      <c r="WPB164"/>
      <c r="WPC164"/>
      <c r="WPD164"/>
      <c r="WPE164"/>
      <c r="WPF164"/>
      <c r="WPG164"/>
      <c r="WPH164"/>
      <c r="WPI164"/>
      <c r="WPJ164"/>
      <c r="WPK164"/>
      <c r="WPL164"/>
      <c r="WPM164"/>
      <c r="WPN164"/>
      <c r="WPO164"/>
      <c r="WPP164"/>
      <c r="WPQ164"/>
      <c r="WPR164"/>
      <c r="WPS164"/>
      <c r="WPT164"/>
      <c r="WPU164"/>
      <c r="WPV164"/>
      <c r="WPW164"/>
      <c r="WPX164"/>
      <c r="WPY164"/>
      <c r="WPZ164"/>
      <c r="WQA164"/>
      <c r="WQB164"/>
      <c r="WQC164"/>
      <c r="WQD164"/>
      <c r="WQE164"/>
      <c r="WQF164"/>
      <c r="WQG164"/>
      <c r="WQH164"/>
      <c r="WQI164"/>
      <c r="WQJ164"/>
      <c r="WQK164"/>
      <c r="WQL164"/>
      <c r="WQM164"/>
      <c r="WQN164"/>
      <c r="WQO164"/>
      <c r="WQP164"/>
      <c r="WQQ164"/>
      <c r="WQR164"/>
      <c r="WQS164"/>
      <c r="WQT164"/>
      <c r="WQU164"/>
      <c r="WQV164"/>
      <c r="WQW164"/>
      <c r="WQX164"/>
      <c r="WQY164"/>
      <c r="WQZ164"/>
      <c r="WRA164"/>
      <c r="WRB164"/>
      <c r="WRC164"/>
      <c r="WRD164"/>
      <c r="WRE164"/>
      <c r="WRF164"/>
      <c r="WRG164"/>
      <c r="WRH164"/>
      <c r="WRI164"/>
      <c r="WRJ164"/>
      <c r="WRK164"/>
      <c r="WRL164"/>
      <c r="WRM164"/>
      <c r="WRN164"/>
      <c r="WRO164"/>
      <c r="WRP164"/>
      <c r="WRQ164"/>
      <c r="WRR164"/>
      <c r="WRS164"/>
      <c r="WRT164"/>
      <c r="WRU164"/>
      <c r="WRV164"/>
      <c r="WRW164"/>
      <c r="WRX164"/>
      <c r="WRY164"/>
      <c r="WRZ164"/>
      <c r="WSA164"/>
      <c r="WSB164"/>
      <c r="WSC164"/>
      <c r="WSD164"/>
      <c r="WSE164"/>
      <c r="WSF164"/>
      <c r="WSG164"/>
      <c r="WSH164"/>
      <c r="WSI164"/>
      <c r="WSJ164"/>
      <c r="WSK164"/>
      <c r="WSL164"/>
      <c r="WSM164"/>
      <c r="WSN164"/>
      <c r="WSO164"/>
      <c r="WSP164"/>
      <c r="WSQ164"/>
      <c r="WSR164"/>
      <c r="WSS164"/>
      <c r="WST164"/>
      <c r="WSU164"/>
      <c r="WSV164"/>
      <c r="WSW164"/>
      <c r="WSX164"/>
      <c r="WSY164"/>
      <c r="WSZ164"/>
      <c r="WTA164"/>
      <c r="WTB164"/>
      <c r="WTC164"/>
      <c r="WTD164"/>
      <c r="WTE164"/>
      <c r="WTF164"/>
      <c r="WTG164"/>
      <c r="WTH164"/>
      <c r="WTI164"/>
      <c r="WTJ164"/>
      <c r="WTK164"/>
      <c r="WTL164"/>
      <c r="WTM164"/>
      <c r="WTN164"/>
      <c r="WTO164"/>
      <c r="WTP164"/>
      <c r="WTQ164"/>
      <c r="WTR164"/>
      <c r="WTS164"/>
      <c r="WTT164"/>
      <c r="WTU164"/>
      <c r="WTV164"/>
      <c r="WTW164"/>
      <c r="WTX164"/>
      <c r="WTY164"/>
      <c r="WTZ164"/>
      <c r="WUA164"/>
      <c r="WUB164"/>
      <c r="WUC164"/>
      <c r="WUD164"/>
      <c r="WUE164"/>
      <c r="WUF164"/>
      <c r="WUG164"/>
      <c r="WUH164"/>
      <c r="WUI164"/>
      <c r="WUJ164"/>
      <c r="WUK164"/>
      <c r="WUL164"/>
      <c r="WUM164"/>
      <c r="WUN164"/>
      <c r="WUO164"/>
      <c r="WUP164"/>
      <c r="WUQ164"/>
      <c r="WUR164"/>
      <c r="WUS164"/>
      <c r="WUT164"/>
      <c r="WUU164"/>
      <c r="WUV164"/>
      <c r="WUW164"/>
      <c r="WUX164"/>
      <c r="WUY164"/>
      <c r="WUZ164"/>
      <c r="WVA164"/>
      <c r="WVB164"/>
      <c r="WVC164"/>
      <c r="WVD164"/>
      <c r="WVE164"/>
      <c r="WVF164"/>
      <c r="WVG164"/>
      <c r="WVH164"/>
      <c r="WVI164"/>
      <c r="WVJ164"/>
      <c r="WVK164"/>
      <c r="WVL164"/>
      <c r="WVM164"/>
      <c r="WVN164"/>
      <c r="WVO164"/>
      <c r="WVP164"/>
      <c r="WVQ164"/>
      <c r="WVR164"/>
      <c r="WVS164"/>
      <c r="WVT164"/>
      <c r="WVU164"/>
      <c r="WVV164"/>
      <c r="WVW164"/>
      <c r="WVX164"/>
      <c r="WVY164"/>
      <c r="WVZ164"/>
      <c r="WWA164"/>
      <c r="WWB164"/>
      <c r="WWC164"/>
      <c r="WWD164"/>
      <c r="WWE164"/>
      <c r="WWF164"/>
      <c r="WWG164"/>
      <c r="WWH164"/>
      <c r="WWI164"/>
      <c r="WWJ164"/>
      <c r="WWK164"/>
      <c r="WWL164"/>
      <c r="WWM164"/>
      <c r="WWN164"/>
      <c r="WWO164"/>
      <c r="WWP164"/>
      <c r="WWQ164"/>
      <c r="WWR164"/>
      <c r="WWS164"/>
      <c r="WWT164"/>
      <c r="WWU164"/>
      <c r="WWV164"/>
      <c r="WWW164"/>
      <c r="WWX164"/>
      <c r="WWY164"/>
      <c r="WWZ164"/>
      <c r="WXA164"/>
      <c r="WXB164"/>
      <c r="WXC164"/>
      <c r="WXD164"/>
      <c r="WXE164"/>
      <c r="WXF164"/>
      <c r="WXG164"/>
      <c r="WXH164"/>
      <c r="WXI164"/>
      <c r="WXJ164"/>
      <c r="WXK164"/>
      <c r="WXL164"/>
      <c r="WXM164"/>
      <c r="WXN164"/>
      <c r="WXO164"/>
      <c r="WXP164"/>
      <c r="WXQ164"/>
      <c r="WXR164"/>
      <c r="WXS164"/>
      <c r="WXT164"/>
      <c r="WXU164"/>
      <c r="WXV164"/>
      <c r="WXW164"/>
      <c r="WXX164"/>
      <c r="WXY164"/>
      <c r="WXZ164"/>
      <c r="WYA164"/>
      <c r="WYB164"/>
      <c r="WYC164"/>
      <c r="WYD164"/>
      <c r="WYE164"/>
      <c r="WYF164"/>
      <c r="WYG164"/>
      <c r="WYH164"/>
      <c r="WYI164"/>
      <c r="WYJ164"/>
      <c r="WYK164"/>
      <c r="WYL164"/>
      <c r="WYM164"/>
      <c r="WYN164"/>
      <c r="WYO164"/>
      <c r="WYP164"/>
      <c r="WYQ164"/>
      <c r="WYR164"/>
      <c r="WYS164"/>
      <c r="WYT164"/>
      <c r="WYU164"/>
      <c r="WYV164"/>
      <c r="WYW164"/>
      <c r="WYX164"/>
      <c r="WYY164"/>
      <c r="WYZ164"/>
      <c r="WZA164"/>
      <c r="WZB164"/>
      <c r="WZC164"/>
      <c r="WZD164"/>
      <c r="WZE164"/>
      <c r="WZF164"/>
      <c r="WZG164"/>
      <c r="WZH164"/>
      <c r="WZI164"/>
      <c r="WZJ164"/>
      <c r="WZK164"/>
      <c r="WZL164"/>
      <c r="WZM164"/>
      <c r="WZN164"/>
      <c r="WZO164"/>
      <c r="WZP164"/>
      <c r="WZQ164"/>
      <c r="WZR164"/>
      <c r="WZS164"/>
      <c r="WZT164"/>
      <c r="WZU164"/>
      <c r="WZV164"/>
      <c r="WZW164"/>
      <c r="WZX164"/>
      <c r="WZY164"/>
      <c r="WZZ164"/>
      <c r="XAA164"/>
      <c r="XAB164"/>
      <c r="XAC164"/>
      <c r="XAD164"/>
      <c r="XAE164"/>
      <c r="XAF164"/>
      <c r="XAG164"/>
      <c r="XAH164"/>
      <c r="XAI164"/>
      <c r="XAJ164"/>
      <c r="XAK164"/>
      <c r="XAL164"/>
      <c r="XAM164"/>
      <c r="XAN164"/>
      <c r="XAO164"/>
      <c r="XAP164"/>
      <c r="XAQ164"/>
      <c r="XAR164"/>
      <c r="XAS164"/>
      <c r="XAT164"/>
      <c r="XAU164"/>
      <c r="XAV164"/>
      <c r="XAW164"/>
      <c r="XAX164"/>
      <c r="XAY164"/>
      <c r="XAZ164"/>
      <c r="XBA164"/>
      <c r="XBB164"/>
      <c r="XBC164"/>
      <c r="XBD164"/>
      <c r="XBE164"/>
      <c r="XBF164"/>
      <c r="XBG164"/>
      <c r="XBH164"/>
      <c r="XBI164"/>
      <c r="XBJ164"/>
      <c r="XBK164"/>
      <c r="XBL164"/>
      <c r="XBM164"/>
      <c r="XBN164"/>
      <c r="XBO164"/>
      <c r="XBP164"/>
      <c r="XBQ164"/>
      <c r="XBR164"/>
      <c r="XBS164"/>
      <c r="XBT164"/>
      <c r="XBU164"/>
      <c r="XBV164"/>
      <c r="XBW164"/>
      <c r="XBX164"/>
      <c r="XBY164"/>
      <c r="XBZ164"/>
      <c r="XCA164"/>
      <c r="XCB164"/>
      <c r="XCC164"/>
      <c r="XCD164"/>
      <c r="XCE164"/>
      <c r="XCF164"/>
      <c r="XCG164"/>
      <c r="XCH164"/>
      <c r="XCI164"/>
      <c r="XCJ164"/>
      <c r="XCK164"/>
      <c r="XCL164"/>
      <c r="XCM164"/>
      <c r="XCN164"/>
      <c r="XCO164"/>
      <c r="XCP164"/>
      <c r="XCQ164"/>
      <c r="XCR164"/>
      <c r="XCS164"/>
      <c r="XCT164"/>
      <c r="XCU164"/>
      <c r="XCV164"/>
      <c r="XCW164"/>
      <c r="XCX164"/>
      <c r="XCY164"/>
      <c r="XCZ164"/>
      <c r="XDA164"/>
      <c r="XDB164"/>
      <c r="XDC164"/>
      <c r="XDD164"/>
      <c r="XDE164"/>
      <c r="XDF164"/>
      <c r="XDG164"/>
      <c r="XDH164"/>
      <c r="XDI164"/>
      <c r="XDJ164"/>
      <c r="XDK164"/>
      <c r="XDL164"/>
      <c r="XDM164"/>
      <c r="XDN164"/>
      <c r="XDO164"/>
      <c r="XDP164"/>
      <c r="XDQ164"/>
      <c r="XDR164"/>
      <c r="XDS164"/>
      <c r="XDT164"/>
      <c r="XDU164"/>
      <c r="XDV164"/>
      <c r="XDW164"/>
      <c r="XDX164"/>
      <c r="XDY164"/>
      <c r="XDZ164"/>
      <c r="XEA164"/>
      <c r="XEB164"/>
      <c r="XEC164"/>
      <c r="XED164"/>
      <c r="XEE164"/>
      <c r="XEF164"/>
      <c r="XEG164"/>
      <c r="XEH164"/>
      <c r="XEI164"/>
      <c r="XEJ164"/>
      <c r="XEK164"/>
      <c r="XEL164"/>
      <c r="XEM164"/>
      <c r="XEN164"/>
      <c r="XEO164"/>
      <c r="XEP164"/>
      <c r="XEQ164"/>
      <c r="XER164"/>
      <c r="XES164"/>
      <c r="XET164"/>
      <c r="XEU164"/>
      <c r="XEV164"/>
      <c r="XEW164"/>
      <c r="XEX164"/>
      <c r="XEY164"/>
      <c r="XEZ164"/>
      <c r="XFA164"/>
      <c r="XFB164"/>
      <c r="XFC164"/>
      <c r="XFD164"/>
    </row>
    <row r="165" spans="1:16384" x14ac:dyDescent="0.25">
      <c r="A165" s="297" t="s">
        <v>349</v>
      </c>
      <c r="B165" s="298" t="str">
        <f t="shared" si="34"/>
        <v>Polar Star Limited - Lead Series</v>
      </c>
      <c r="C165" s="299">
        <f t="shared" si="35"/>
        <v>6.6843758099999998E-2</v>
      </c>
      <c r="D165" s="297">
        <v>12291085.183031462</v>
      </c>
      <c r="E165" s="323"/>
      <c r="F165" s="323"/>
      <c r="G165" s="323"/>
      <c r="H165" s="297"/>
      <c r="I165" s="300"/>
      <c r="J165" s="301">
        <f t="shared" si="43"/>
        <v>12291085.18</v>
      </c>
      <c r="K165" s="301">
        <f t="shared" si="36"/>
        <v>-196891.86</v>
      </c>
      <c r="L165" s="322">
        <f t="shared" si="48"/>
        <v>0</v>
      </c>
      <c r="M165" s="301">
        <f t="shared" si="44"/>
        <v>12094193.32</v>
      </c>
      <c r="N165" s="301">
        <f t="shared" si="38"/>
        <v>-1126.57</v>
      </c>
      <c r="O165" s="301">
        <f t="shared" si="45"/>
        <v>12093066.75</v>
      </c>
      <c r="P165" s="301">
        <f t="shared" si="40"/>
        <v>-20485.522909836065</v>
      </c>
      <c r="Q165" s="301">
        <f t="shared" si="46"/>
        <v>12072581.227090163</v>
      </c>
      <c r="R165" s="301">
        <f t="shared" si="41"/>
        <v>0</v>
      </c>
      <c r="S165" s="303">
        <f t="shared" si="42"/>
        <v>12072581.227090163</v>
      </c>
      <c r="V165" s="325"/>
    </row>
    <row r="166" spans="1:16384" x14ac:dyDescent="0.25">
      <c r="A166" s="297" t="s">
        <v>387</v>
      </c>
      <c r="B166" s="298" t="str">
        <f t="shared" si="34"/>
        <v>Polar Star Limited - Lead Series</v>
      </c>
      <c r="C166" s="299">
        <f t="shared" si="35"/>
        <v>6.3353590000000005E-4</v>
      </c>
      <c r="D166" s="297">
        <v>116493.20054153386</v>
      </c>
      <c r="E166" s="323"/>
      <c r="F166" s="323"/>
      <c r="G166" s="323"/>
      <c r="H166" s="297"/>
      <c r="I166" s="300"/>
      <c r="J166" s="301">
        <f t="shared" si="43"/>
        <v>116493.2</v>
      </c>
      <c r="K166" s="301">
        <f t="shared" si="36"/>
        <v>-1866.11</v>
      </c>
      <c r="L166" s="322">
        <f t="shared" si="48"/>
        <v>0</v>
      </c>
      <c r="M166" s="301">
        <f t="shared" si="44"/>
        <v>114627.09</v>
      </c>
      <c r="N166" s="301">
        <f t="shared" si="38"/>
        <v>-10.68</v>
      </c>
      <c r="O166" s="301">
        <f t="shared" si="45"/>
        <v>114616.41</v>
      </c>
      <c r="P166" s="301">
        <f t="shared" si="40"/>
        <v>-194.15894590163936</v>
      </c>
      <c r="Q166" s="301">
        <f t="shared" si="46"/>
        <v>114422.25105409836</v>
      </c>
      <c r="R166" s="301">
        <f t="shared" si="41"/>
        <v>0</v>
      </c>
      <c r="S166" s="303">
        <f t="shared" si="42"/>
        <v>114422.25105409836</v>
      </c>
      <c r="V166" s="325"/>
    </row>
    <row r="167" spans="1:16384" x14ac:dyDescent="0.25">
      <c r="A167" s="297" t="s">
        <v>239</v>
      </c>
      <c r="B167" s="298" t="str">
        <f t="shared" si="34"/>
        <v>Polar Star Limited - Lead Series</v>
      </c>
      <c r="C167" s="299">
        <f t="shared" si="35"/>
        <v>0</v>
      </c>
      <c r="D167" s="297">
        <v>0</v>
      </c>
      <c r="E167" s="323"/>
      <c r="F167" s="323">
        <v>0</v>
      </c>
      <c r="G167" s="323"/>
      <c r="H167" s="297"/>
      <c r="I167" s="300"/>
      <c r="J167" s="301">
        <f t="shared" si="43"/>
        <v>0</v>
      </c>
      <c r="K167" s="301">
        <f t="shared" si="36"/>
        <v>0</v>
      </c>
      <c r="L167" s="322">
        <f t="shared" si="48"/>
        <v>0</v>
      </c>
      <c r="M167" s="301">
        <f t="shared" si="44"/>
        <v>0</v>
      </c>
      <c r="N167" s="301">
        <f t="shared" si="38"/>
        <v>0</v>
      </c>
      <c r="O167" s="301">
        <f t="shared" si="45"/>
        <v>0</v>
      </c>
      <c r="P167" s="301">
        <f t="shared" si="40"/>
        <v>0</v>
      </c>
      <c r="Q167" s="301">
        <f t="shared" si="46"/>
        <v>0</v>
      </c>
      <c r="R167" s="301">
        <f t="shared" si="41"/>
        <v>0</v>
      </c>
      <c r="S167" s="303">
        <f t="shared" si="42"/>
        <v>0</v>
      </c>
      <c r="V167" s="325"/>
    </row>
    <row r="168" spans="1:16384" x14ac:dyDescent="0.25">
      <c r="A168" s="297" t="s">
        <v>270</v>
      </c>
      <c r="B168" s="298" t="str">
        <f t="shared" si="34"/>
        <v>Polar Star Limited - Lead Series</v>
      </c>
      <c r="C168" s="299">
        <f t="shared" si="35"/>
        <v>6.2572949999999995E-4</v>
      </c>
      <c r="D168" s="297"/>
      <c r="E168" s="323"/>
      <c r="F168" s="323"/>
      <c r="G168" s="323"/>
      <c r="H168" s="297">
        <v>115057.79</v>
      </c>
      <c r="I168" s="300"/>
      <c r="J168" s="301">
        <f t="shared" si="43"/>
        <v>115057.79</v>
      </c>
      <c r="K168" s="301">
        <f t="shared" si="36"/>
        <v>-1843.12</v>
      </c>
      <c r="L168" s="322">
        <f t="shared" si="48"/>
        <v>0</v>
      </c>
      <c r="M168" s="301">
        <f t="shared" si="44"/>
        <v>113214.67</v>
      </c>
      <c r="N168" s="301">
        <f t="shared" si="38"/>
        <v>-10.55</v>
      </c>
      <c r="O168" s="301">
        <f t="shared" si="45"/>
        <v>113204.12</v>
      </c>
      <c r="P168" s="301">
        <f t="shared" si="40"/>
        <v>-191.76654207650273</v>
      </c>
      <c r="Q168" s="301">
        <f t="shared" si="46"/>
        <v>113012.3534579235</v>
      </c>
      <c r="R168" s="301">
        <f t="shared" si="41"/>
        <v>0</v>
      </c>
      <c r="S168" s="303">
        <f t="shared" si="42"/>
        <v>113012.3534579235</v>
      </c>
      <c r="V168" s="325"/>
    </row>
    <row r="169" spans="1:16384" s="324" customFormat="1" x14ac:dyDescent="0.25">
      <c r="A169" s="297"/>
      <c r="B169" s="298" t="str">
        <f t="shared" si="34"/>
        <v>Polar Star Limited - Lead Series</v>
      </c>
      <c r="C169" s="299">
        <f t="shared" si="35"/>
        <v>0</v>
      </c>
      <c r="D169" s="297">
        <v>0</v>
      </c>
      <c r="E169" s="323"/>
      <c r="F169" s="323"/>
      <c r="G169" s="323"/>
      <c r="H169" s="297"/>
      <c r="I169" s="300"/>
      <c r="J169" s="301">
        <f t="shared" si="43"/>
        <v>0</v>
      </c>
      <c r="K169" s="301">
        <f t="shared" si="36"/>
        <v>0</v>
      </c>
      <c r="L169" s="322">
        <f t="shared" si="48"/>
        <v>0</v>
      </c>
      <c r="M169" s="301">
        <f t="shared" si="44"/>
        <v>0</v>
      </c>
      <c r="N169" s="301">
        <f t="shared" si="38"/>
        <v>0</v>
      </c>
      <c r="O169" s="301">
        <f t="shared" si="45"/>
        <v>0</v>
      </c>
      <c r="P169" s="301">
        <f t="shared" si="40"/>
        <v>0</v>
      </c>
      <c r="Q169" s="301">
        <f t="shared" si="46"/>
        <v>0</v>
      </c>
      <c r="R169" s="301">
        <f t="shared" si="41"/>
        <v>0</v>
      </c>
      <c r="S169" s="303">
        <f t="shared" si="42"/>
        <v>0</v>
      </c>
      <c r="T169" s="303"/>
      <c r="V169" s="325"/>
    </row>
    <row r="170" spans="1:16384" s="318" customFormat="1" x14ac:dyDescent="0.25">
      <c r="A170" s="306"/>
      <c r="B170" s="307"/>
      <c r="C170" s="308"/>
      <c r="D170" s="309"/>
      <c r="E170" s="303"/>
      <c r="F170" s="303"/>
      <c r="G170" s="303"/>
      <c r="H170" s="303"/>
      <c r="I170" s="303"/>
      <c r="J170" s="303"/>
      <c r="K170" s="303"/>
      <c r="L170" s="303"/>
      <c r="M170" s="303"/>
      <c r="N170" s="303"/>
      <c r="O170" s="303"/>
      <c r="P170" s="303"/>
      <c r="Q170" s="303"/>
      <c r="R170" s="303"/>
      <c r="S170" s="303"/>
      <c r="T170" s="303"/>
      <c r="U170" s="304"/>
      <c r="V170" s="328"/>
    </row>
    <row r="171" spans="1:16384" s="304" customFormat="1" x14ac:dyDescent="0.25">
      <c r="A171" s="327" t="s">
        <v>240</v>
      </c>
      <c r="B171" s="311"/>
      <c r="C171" s="312">
        <f>SUM(C51:C169)</f>
        <v>0.56145287650000009</v>
      </c>
      <c r="D171" s="314">
        <f>SUM(D51:D170)</f>
        <v>97111208.422688976</v>
      </c>
      <c r="E171" s="314">
        <f>SUM(E51:E170)</f>
        <v>96916.27</v>
      </c>
      <c r="F171" s="314">
        <f t="shared" ref="F171:H171" si="49">SUM(F51:F170)</f>
        <v>-180819.95</v>
      </c>
      <c r="G171" s="314">
        <f t="shared" si="49"/>
        <v>0</v>
      </c>
      <c r="H171" s="314">
        <f t="shared" si="49"/>
        <v>6211431.830000001</v>
      </c>
      <c r="I171" s="315"/>
      <c r="J171" s="313">
        <f>SUM(J51:J170)</f>
        <v>103238736.57000002</v>
      </c>
      <c r="K171" s="313">
        <f>SUM(K51:K170)</f>
        <v>-1653789.4100000004</v>
      </c>
      <c r="L171" s="313">
        <f>J171/($J$171+$J$213)*$L$422</f>
        <v>0</v>
      </c>
      <c r="M171" s="313">
        <f>SUM(M51:M170)</f>
        <v>101584947.16000001</v>
      </c>
      <c r="N171" s="313">
        <f>SUM(N51:N170)</f>
        <v>-9462.65</v>
      </c>
      <c r="O171" s="313">
        <f>SUM(O51:O170)</f>
        <v>101575484.50999998</v>
      </c>
      <c r="P171" s="316">
        <v>-172067.76064535516</v>
      </c>
      <c r="Q171" s="313">
        <f>SUM(Q51:Q170)</f>
        <v>101403416.74935462</v>
      </c>
      <c r="R171" s="317">
        <v>0</v>
      </c>
      <c r="S171" s="313">
        <f>SUM(S51:S170)</f>
        <v>101403416.74935462</v>
      </c>
      <c r="T171" s="303"/>
      <c r="V171" s="328"/>
    </row>
    <row r="172" spans="1:16384" x14ac:dyDescent="0.25">
      <c r="A172" s="319"/>
      <c r="B172" s="304"/>
      <c r="C172" s="320"/>
      <c r="D172" s="321"/>
      <c r="E172" s="321"/>
      <c r="F172" s="321"/>
      <c r="G172" s="321"/>
      <c r="H172" s="321"/>
      <c r="I172" s="329"/>
      <c r="J172" s="321"/>
      <c r="K172" s="321"/>
      <c r="L172" s="321"/>
      <c r="M172" s="321"/>
      <c r="N172" s="321"/>
      <c r="O172" s="321"/>
      <c r="P172" s="321"/>
      <c r="Q172" s="321"/>
      <c r="R172" s="321"/>
      <c r="S172" s="321"/>
      <c r="V172" s="325"/>
    </row>
    <row r="173" spans="1:16384" x14ac:dyDescent="0.25">
      <c r="A173" s="297"/>
      <c r="B173" s="298"/>
      <c r="C173" s="299"/>
      <c r="D173" s="297"/>
      <c r="E173" s="323"/>
      <c r="F173" s="323"/>
      <c r="G173" s="323"/>
      <c r="H173" s="297"/>
      <c r="I173" s="300"/>
      <c r="J173" s="301"/>
      <c r="K173" s="301"/>
      <c r="L173" s="322"/>
      <c r="M173" s="301"/>
      <c r="N173" s="301"/>
      <c r="O173" s="301"/>
      <c r="P173" s="301"/>
      <c r="Q173" s="301"/>
      <c r="R173" s="301"/>
      <c r="S173" s="303"/>
      <c r="V173" s="325"/>
    </row>
    <row r="174" spans="1:16384" s="324" customFormat="1" x14ac:dyDescent="0.25">
      <c r="A174" s="297"/>
      <c r="B174" s="298"/>
      <c r="C174" s="299"/>
      <c r="D174" s="297"/>
      <c r="E174" s="323"/>
      <c r="F174" s="323"/>
      <c r="G174" s="323"/>
      <c r="H174" s="297"/>
      <c r="I174" s="300"/>
      <c r="J174" s="301"/>
      <c r="K174" s="301"/>
      <c r="L174" s="322"/>
      <c r="M174" s="301"/>
      <c r="N174" s="301"/>
      <c r="O174" s="301"/>
      <c r="P174" s="301"/>
      <c r="Q174" s="301"/>
      <c r="R174" s="301"/>
      <c r="S174" s="303"/>
      <c r="T174" s="303"/>
      <c r="V174" s="325"/>
    </row>
    <row r="175" spans="1:16384" s="318" customFormat="1" x14ac:dyDescent="0.25">
      <c r="A175" s="306"/>
      <c r="B175" s="307"/>
      <c r="C175" s="308"/>
      <c r="D175" s="309"/>
      <c r="E175" s="303"/>
      <c r="F175" s="303"/>
      <c r="G175" s="303"/>
      <c r="H175" s="303"/>
      <c r="I175" s="303"/>
      <c r="J175" s="303"/>
      <c r="K175" s="303"/>
      <c r="L175" s="303"/>
      <c r="M175" s="303"/>
      <c r="N175" s="303"/>
      <c r="O175" s="303"/>
      <c r="P175" s="303"/>
      <c r="Q175" s="303"/>
      <c r="R175" s="303"/>
      <c r="S175" s="303"/>
      <c r="T175" s="303"/>
      <c r="U175" s="304"/>
      <c r="V175" s="328"/>
    </row>
    <row r="176" spans="1:16384" s="304" customFormat="1" x14ac:dyDescent="0.25">
      <c r="A176" s="327" t="s">
        <v>378</v>
      </c>
      <c r="B176" s="311"/>
      <c r="C176" s="312">
        <f>SUM(C173:C175)</f>
        <v>0</v>
      </c>
      <c r="D176" s="314">
        <f>SUM(D173:D174)</f>
        <v>0</v>
      </c>
      <c r="E176" s="314">
        <f>SUM(E173:E174)</f>
        <v>0</v>
      </c>
      <c r="F176" s="314">
        <f>SUM(F173:F174)</f>
        <v>0</v>
      </c>
      <c r="G176" s="314">
        <f>SUM(G173:G174)</f>
        <v>0</v>
      </c>
      <c r="H176" s="314">
        <f>SUM(H173:H174)</f>
        <v>0</v>
      </c>
      <c r="I176" s="315">
        <v>0</v>
      </c>
      <c r="J176" s="313">
        <f t="shared" ref="J176:O176" si="50">SUM(J173:J174)</f>
        <v>0</v>
      </c>
      <c r="K176" s="313">
        <f t="shared" si="50"/>
        <v>0</v>
      </c>
      <c r="L176" s="313">
        <f t="shared" si="50"/>
        <v>0</v>
      </c>
      <c r="M176" s="313">
        <f t="shared" si="50"/>
        <v>0</v>
      </c>
      <c r="N176" s="313">
        <f t="shared" si="50"/>
        <v>0</v>
      </c>
      <c r="O176" s="313">
        <f t="shared" si="50"/>
        <v>0</v>
      </c>
      <c r="P176" s="316">
        <v>0</v>
      </c>
      <c r="Q176" s="313">
        <f>SUM(Q173:Q175)</f>
        <v>0</v>
      </c>
      <c r="R176" s="317">
        <v>0</v>
      </c>
      <c r="S176" s="313">
        <f>SUM(S173:S175)</f>
        <v>0</v>
      </c>
      <c r="T176" s="303"/>
      <c r="V176" s="328"/>
    </row>
    <row r="177" spans="1:22" x14ac:dyDescent="0.25">
      <c r="A177" s="319"/>
      <c r="B177" s="304"/>
      <c r="C177" s="320"/>
      <c r="D177" s="321"/>
      <c r="E177" s="321"/>
      <c r="F177" s="321"/>
      <c r="G177" s="321"/>
      <c r="H177" s="321"/>
      <c r="I177" s="329"/>
      <c r="J177" s="321"/>
      <c r="K177" s="321"/>
      <c r="L177" s="321"/>
      <c r="M177" s="321"/>
      <c r="N177" s="321"/>
      <c r="O177" s="321"/>
      <c r="P177" s="321"/>
      <c r="Q177" s="321"/>
      <c r="R177" s="321"/>
      <c r="S177" s="321"/>
      <c r="V177" s="325"/>
    </row>
    <row r="178" spans="1:22" x14ac:dyDescent="0.25">
      <c r="A178"/>
      <c r="B178"/>
      <c r="C178"/>
      <c r="D178"/>
      <c r="E178"/>
      <c r="F178"/>
      <c r="G178"/>
      <c r="H178"/>
      <c r="I178"/>
      <c r="J178"/>
      <c r="K178"/>
      <c r="L178"/>
      <c r="M178"/>
      <c r="N178"/>
      <c r="O178"/>
      <c r="P178"/>
      <c r="Q178"/>
      <c r="R178"/>
      <c r="S178"/>
      <c r="V178" s="325"/>
    </row>
    <row r="179" spans="1:22" s="324" customFormat="1" x14ac:dyDescent="0.25">
      <c r="A179" s="297"/>
      <c r="B179" s="298"/>
      <c r="C179" s="299"/>
      <c r="D179" s="297"/>
      <c r="E179" s="323"/>
      <c r="F179" s="323"/>
      <c r="G179" s="323"/>
      <c r="H179" s="297"/>
      <c r="I179" s="300"/>
      <c r="J179" s="301"/>
      <c r="K179" s="301"/>
      <c r="L179" s="322"/>
      <c r="M179" s="301"/>
      <c r="N179" s="301"/>
      <c r="O179" s="301"/>
      <c r="P179" s="301"/>
      <c r="Q179" s="301"/>
      <c r="R179" s="301"/>
      <c r="S179" s="303"/>
      <c r="T179" s="303"/>
      <c r="V179" s="325"/>
    </row>
    <row r="180" spans="1:22" s="318" customFormat="1" x14ac:dyDescent="0.25">
      <c r="A180" s="297"/>
      <c r="B180" s="298"/>
      <c r="C180" s="299"/>
      <c r="D180" s="297"/>
      <c r="E180" s="323"/>
      <c r="F180" s="323"/>
      <c r="G180" s="323"/>
      <c r="H180" s="297"/>
      <c r="I180" s="300"/>
      <c r="J180" s="301"/>
      <c r="K180" s="301"/>
      <c r="L180" s="322"/>
      <c r="M180" s="301"/>
      <c r="N180" s="301"/>
      <c r="O180" s="301"/>
      <c r="P180" s="301"/>
      <c r="Q180" s="301"/>
      <c r="R180" s="301"/>
      <c r="S180" s="303"/>
      <c r="T180" s="303"/>
      <c r="U180" s="304"/>
      <c r="V180" s="328"/>
    </row>
    <row r="181" spans="1:22" s="304" customFormat="1" x14ac:dyDescent="0.25">
      <c r="A181" s="297"/>
      <c r="B181" s="298"/>
      <c r="C181" s="299"/>
      <c r="D181" s="297"/>
      <c r="E181" s="323"/>
      <c r="F181" s="323"/>
      <c r="G181" s="323"/>
      <c r="H181" s="297"/>
      <c r="I181" s="300"/>
      <c r="J181" s="301"/>
      <c r="K181" s="301"/>
      <c r="L181" s="322"/>
      <c r="M181" s="301"/>
      <c r="N181" s="301"/>
      <c r="O181" s="301"/>
      <c r="P181" s="301"/>
      <c r="Q181" s="301"/>
      <c r="R181" s="301"/>
      <c r="S181" s="303"/>
      <c r="T181" s="303"/>
      <c r="V181" s="328"/>
    </row>
    <row r="182" spans="1:22" x14ac:dyDescent="0.25">
      <c r="A182" s="297"/>
      <c r="B182" s="298"/>
      <c r="C182" s="299"/>
      <c r="D182" s="297"/>
      <c r="E182" s="323"/>
      <c r="F182" s="323"/>
      <c r="G182" s="323"/>
      <c r="H182" s="297"/>
      <c r="I182" s="300"/>
      <c r="J182" s="301"/>
      <c r="K182" s="301"/>
      <c r="L182" s="322"/>
      <c r="M182" s="301"/>
      <c r="N182" s="301"/>
      <c r="O182" s="301"/>
      <c r="P182" s="301"/>
      <c r="Q182" s="301"/>
      <c r="R182" s="301"/>
      <c r="S182" s="303"/>
      <c r="V182" s="325"/>
    </row>
    <row r="183" spans="1:22" s="324" customFormat="1" x14ac:dyDescent="0.25">
      <c r="A183" s="306"/>
      <c r="B183" s="307"/>
      <c r="C183" s="308"/>
      <c r="D183" s="309"/>
      <c r="E183" s="303"/>
      <c r="F183" s="303"/>
      <c r="G183" s="303"/>
      <c r="H183" s="303"/>
      <c r="I183" s="303"/>
      <c r="J183" s="303"/>
      <c r="K183" s="303"/>
      <c r="L183" s="303"/>
      <c r="M183" s="303"/>
      <c r="N183" s="303"/>
      <c r="O183" s="303"/>
      <c r="P183" s="303"/>
      <c r="Q183" s="303"/>
      <c r="R183" s="303"/>
      <c r="S183" s="303"/>
      <c r="T183" s="303"/>
      <c r="V183" s="325"/>
    </row>
    <row r="184" spans="1:22" s="318" customFormat="1" x14ac:dyDescent="0.25">
      <c r="A184" s="327" t="s">
        <v>243</v>
      </c>
      <c r="B184" s="311"/>
      <c r="C184" s="312">
        <f>SUM(C179:C183)</f>
        <v>0</v>
      </c>
      <c r="D184" s="314">
        <f>SUM(D179:D182)</f>
        <v>0</v>
      </c>
      <c r="E184" s="314">
        <f>SUM(E179:E182)</f>
        <v>0</v>
      </c>
      <c r="F184" s="314">
        <f t="shared" ref="F184:H184" si="51">SUM(F179:F182)</f>
        <v>0</v>
      </c>
      <c r="G184" s="314">
        <f t="shared" si="51"/>
        <v>0</v>
      </c>
      <c r="H184" s="314">
        <f t="shared" si="51"/>
        <v>0</v>
      </c>
      <c r="I184" s="315">
        <v>0</v>
      </c>
      <c r="J184" s="313">
        <f>SUM(J179:J182)</f>
        <v>0</v>
      </c>
      <c r="K184" s="313">
        <f t="shared" ref="K184:O184" si="52">SUM(K179:K182)</f>
        <v>0</v>
      </c>
      <c r="L184" s="313">
        <f t="shared" si="52"/>
        <v>0</v>
      </c>
      <c r="M184" s="313">
        <f t="shared" si="52"/>
        <v>0</v>
      </c>
      <c r="N184" s="313">
        <f t="shared" si="52"/>
        <v>0</v>
      </c>
      <c r="O184" s="313">
        <f t="shared" si="52"/>
        <v>0</v>
      </c>
      <c r="P184" s="316">
        <v>0</v>
      </c>
      <c r="Q184" s="313">
        <f>SUM(Q179:Q183)</f>
        <v>0</v>
      </c>
      <c r="R184" s="317">
        <v>0</v>
      </c>
      <c r="S184" s="313">
        <f>SUM(S179:S183)</f>
        <v>0</v>
      </c>
      <c r="T184" s="303"/>
      <c r="U184" s="304"/>
      <c r="V184" s="328"/>
    </row>
    <row r="185" spans="1:22" s="304" customFormat="1" x14ac:dyDescent="0.25">
      <c r="A185" s="319"/>
      <c r="C185" s="320"/>
      <c r="D185" s="321"/>
      <c r="E185" s="321"/>
      <c r="F185" s="321"/>
      <c r="G185" s="321"/>
      <c r="H185" s="321"/>
      <c r="I185" s="329"/>
      <c r="J185" s="321"/>
      <c r="K185" s="321"/>
      <c r="L185" s="321"/>
      <c r="M185" s="321"/>
      <c r="N185" s="321"/>
      <c r="O185" s="321"/>
      <c r="P185" s="321"/>
      <c r="Q185" s="321"/>
      <c r="R185" s="321"/>
      <c r="S185" s="321"/>
      <c r="T185" s="303"/>
      <c r="V185" s="328"/>
    </row>
    <row r="186" spans="1:22" x14ac:dyDescent="0.25">
      <c r="A186" s="297" t="s">
        <v>161</v>
      </c>
      <c r="B186" s="298" t="str">
        <f>$A$189</f>
        <v>Polar Star Limited - Aug 17</v>
      </c>
      <c r="C186" s="299">
        <f>ROUND(IF(J186=0,0,J186/$J$420),10)</f>
        <v>1.8303007900000001E-2</v>
      </c>
      <c r="D186" s="297">
        <v>3365517.3739271737</v>
      </c>
      <c r="E186" s="323"/>
      <c r="F186" s="323"/>
      <c r="G186" s="323"/>
      <c r="H186" s="323"/>
      <c r="I186" s="300">
        <f>+$I$189*(SUM(D186:H186)/SUM($D$189:$H$189))</f>
        <v>0</v>
      </c>
      <c r="J186" s="301">
        <f>ROUND(SUM(D186:I186),2)</f>
        <v>3365517.37</v>
      </c>
      <c r="K186" s="301">
        <f>ROUND(IF($J186=0,0,$J186/$J$420*K$422),2)</f>
        <v>-53912.49</v>
      </c>
      <c r="L186" s="322">
        <f>J186/($J$171+$J$213)*$L$422</f>
        <v>0</v>
      </c>
      <c r="M186" s="301">
        <f>SUM(J186:L186)</f>
        <v>3311604.88</v>
      </c>
      <c r="N186" s="301">
        <f>ROUND(IF(M186=0,0,J186/$J$420*$N$422),2)</f>
        <v>-308.48</v>
      </c>
      <c r="O186" s="301">
        <f>SUM(M186:N186)</f>
        <v>3311296.4</v>
      </c>
      <c r="P186" s="301">
        <f>+$P$189*O186/$O$189</f>
        <v>-5609.2999125683054</v>
      </c>
      <c r="Q186" s="301">
        <f>SUM(O186:P186)</f>
        <v>3305687.1000874317</v>
      </c>
      <c r="R186" s="301">
        <f>IF(Q186&gt;0,Q186/$Q$189*$R$189,0)+V186</f>
        <v>0</v>
      </c>
      <c r="S186" s="303">
        <f>SUM(Q186:R186)</f>
        <v>3305687.1000874317</v>
      </c>
      <c r="V186" s="325"/>
    </row>
    <row r="187" spans="1:22" x14ac:dyDescent="0.25">
      <c r="A187" s="297"/>
      <c r="B187" s="298"/>
      <c r="C187" s="299"/>
      <c r="D187" s="297"/>
      <c r="E187" s="323"/>
      <c r="F187" s="323"/>
      <c r="G187" s="323"/>
      <c r="H187" s="297"/>
      <c r="I187" s="300"/>
      <c r="J187" s="301"/>
      <c r="K187" s="301"/>
      <c r="L187" s="322"/>
      <c r="M187" s="301"/>
      <c r="N187" s="301"/>
      <c r="O187" s="301"/>
      <c r="P187" s="301"/>
      <c r="Q187" s="301"/>
      <c r="R187" s="301"/>
      <c r="S187" s="303"/>
      <c r="V187" s="325"/>
    </row>
    <row r="188" spans="1:22" s="324" customFormat="1" x14ac:dyDescent="0.25">
      <c r="A188" s="306"/>
      <c r="B188" s="307"/>
      <c r="C188" s="308"/>
      <c r="D188" s="309"/>
      <c r="E188" s="303"/>
      <c r="F188" s="303"/>
      <c r="G188" s="303"/>
      <c r="H188" s="303"/>
      <c r="I188" s="303"/>
      <c r="J188" s="301">
        <f>ROUND(SUM(D188:I188),2)</f>
        <v>0</v>
      </c>
      <c r="K188" s="303"/>
      <c r="L188" s="303"/>
      <c r="M188" s="303"/>
      <c r="N188" s="303"/>
      <c r="O188" s="303"/>
      <c r="P188" s="303"/>
      <c r="Q188" s="303"/>
      <c r="R188" s="303"/>
      <c r="S188" s="303"/>
      <c r="T188" s="303"/>
      <c r="V188" s="325"/>
    </row>
    <row r="189" spans="1:22" s="318" customFormat="1" x14ac:dyDescent="0.25">
      <c r="A189" s="327" t="s">
        <v>244</v>
      </c>
      <c r="B189" s="311"/>
      <c r="C189" s="312">
        <f>SUM(C186:C188)</f>
        <v>1.8303007900000001E-2</v>
      </c>
      <c r="D189" s="314">
        <f>SUM(D186:D187)</f>
        <v>3365517.3739271737</v>
      </c>
      <c r="E189" s="314">
        <f>SUM(E186:E187)</f>
        <v>0</v>
      </c>
      <c r="F189" s="314">
        <f t="shared" ref="F189:H189" si="53">SUM(F186:F187)</f>
        <v>0</v>
      </c>
      <c r="G189" s="314">
        <f t="shared" si="53"/>
        <v>0</v>
      </c>
      <c r="H189" s="314">
        <f t="shared" si="53"/>
        <v>0</v>
      </c>
      <c r="I189" s="315">
        <v>0</v>
      </c>
      <c r="J189" s="313">
        <f>SUM(J186:J187)</f>
        <v>3365517.37</v>
      </c>
      <c r="K189" s="313">
        <f t="shared" ref="K189:O189" si="54">SUM(K186:K187)</f>
        <v>-53912.49</v>
      </c>
      <c r="L189" s="313">
        <f t="shared" si="54"/>
        <v>0</v>
      </c>
      <c r="M189" s="313">
        <f t="shared" si="54"/>
        <v>3311604.88</v>
      </c>
      <c r="N189" s="313">
        <f t="shared" si="54"/>
        <v>-308.48</v>
      </c>
      <c r="O189" s="313">
        <f t="shared" si="54"/>
        <v>3311296.4</v>
      </c>
      <c r="P189" s="316">
        <v>-5609.2999125683054</v>
      </c>
      <c r="Q189" s="313">
        <f>SUM(Q186:Q188)</f>
        <v>3305687.1000874317</v>
      </c>
      <c r="R189" s="317">
        <v>0</v>
      </c>
      <c r="S189" s="313">
        <f>SUM(S186:S188)</f>
        <v>3305687.1000874317</v>
      </c>
      <c r="T189" s="303"/>
      <c r="U189" s="304"/>
      <c r="V189" s="328"/>
    </row>
    <row r="190" spans="1:22" s="305" customFormat="1" x14ac:dyDescent="0.25">
      <c r="A190" s="319"/>
      <c r="B190" s="304"/>
      <c r="C190" s="320"/>
      <c r="D190" s="321"/>
      <c r="E190" s="321"/>
      <c r="F190" s="321"/>
      <c r="G190" s="321"/>
      <c r="H190" s="321"/>
      <c r="I190" s="329"/>
      <c r="J190" s="321"/>
      <c r="K190" s="321"/>
      <c r="L190" s="321"/>
      <c r="M190" s="321"/>
      <c r="N190" s="321"/>
      <c r="O190" s="321"/>
      <c r="P190" s="321"/>
      <c r="Q190" s="321"/>
      <c r="R190" s="321"/>
      <c r="S190" s="321"/>
      <c r="T190" s="303"/>
      <c r="U190" s="304"/>
      <c r="V190" s="328"/>
    </row>
    <row r="191" spans="1:22" s="305" customFormat="1" x14ac:dyDescent="0.25">
      <c r="A191" s="297" t="s">
        <v>245</v>
      </c>
      <c r="B191" s="298" t="str">
        <f>$A$194</f>
        <v>Polar Star Limited - Lead - Oct 17</v>
      </c>
      <c r="C191" s="299">
        <f>ROUND(IF(J191=0,0,J191/$J$420),10)</f>
        <v>2.4208566300000001E-2</v>
      </c>
      <c r="D191" s="297">
        <v>4492791.6086997446</v>
      </c>
      <c r="E191" s="323"/>
      <c r="F191" s="323">
        <f>-7134.85-34238.13</f>
        <v>-41372.979999999996</v>
      </c>
      <c r="G191" s="323"/>
      <c r="H191" s="323"/>
      <c r="I191" s="300">
        <f>+$I$194*(SUM(D191:H191)/SUM($D$194:$H$194))</f>
        <v>0</v>
      </c>
      <c r="J191" s="301">
        <f>ROUND(SUM(D191:I191),2)</f>
        <v>4451418.63</v>
      </c>
      <c r="K191" s="301">
        <f>ROUND(IF($J191=0,0,$J191/$J$420*K$422),2)</f>
        <v>-71307.63</v>
      </c>
      <c r="L191" s="322">
        <f>J191/($J$171+$J$213)*$L$422</f>
        <v>0</v>
      </c>
      <c r="M191" s="301">
        <f>SUM(J191:L191)</f>
        <v>4380111</v>
      </c>
      <c r="N191" s="301">
        <f>ROUND(IF(M191=0,0,J191/$J$420*$N$422),2)</f>
        <v>-408.01</v>
      </c>
      <c r="O191" s="301">
        <f>SUM(M191:N191)</f>
        <v>4379702.99</v>
      </c>
      <c r="P191" s="301">
        <f>+$P$194*O191/$O$194</f>
        <v>-7419.1689994535536</v>
      </c>
      <c r="Q191" s="301">
        <f>SUM(O191:P191)</f>
        <v>4372283.8210005462</v>
      </c>
      <c r="R191" s="301">
        <f>IF(Q191&gt;0,Q191/$Q$194*$R$194,0)+V191</f>
        <v>0</v>
      </c>
      <c r="S191" s="303">
        <f>SUM(Q191:R191)</f>
        <v>4372283.8210005462</v>
      </c>
      <c r="T191" s="303"/>
      <c r="U191" s="304"/>
      <c r="V191" s="328"/>
    </row>
    <row r="192" spans="1:22" s="305" customFormat="1" x14ac:dyDescent="0.25">
      <c r="A192" s="297" t="s">
        <v>340</v>
      </c>
      <c r="B192" s="298" t="str">
        <f>$A$194</f>
        <v>Polar Star Limited - Lead - Oct 17</v>
      </c>
      <c r="C192" s="299">
        <f>ROUND(IF(J192=0,0,J192/$J$420),10)</f>
        <v>8.4742799999999998E-5</v>
      </c>
      <c r="D192" s="297">
        <v>15582.325023306097</v>
      </c>
      <c r="E192" s="323"/>
      <c r="F192" s="323"/>
      <c r="G192" s="323"/>
      <c r="H192" s="323"/>
      <c r="I192" s="300"/>
      <c r="J192" s="301">
        <f>ROUND(SUM(D192:I192),2)</f>
        <v>15582.33</v>
      </c>
      <c r="K192" s="301">
        <f>ROUND(IF($J192=0,0,$J192/$J$420*K$422),2)</f>
        <v>-249.61</v>
      </c>
      <c r="L192" s="322">
        <f>J192/($J$171+$J$213)*$L$422</f>
        <v>0</v>
      </c>
      <c r="M192" s="301">
        <f>SUM(J192:L192)</f>
        <v>15332.72</v>
      </c>
      <c r="N192" s="301">
        <f>ROUND(IF(M192=0,0,J192/$J$420*$N$422),2)</f>
        <v>-1.43</v>
      </c>
      <c r="O192" s="301">
        <f>SUM(M192:N192)</f>
        <v>15331.289999999999</v>
      </c>
      <c r="P192" s="301">
        <f>+$P$194*O192/$O$194</f>
        <v>-25.971037704918036</v>
      </c>
      <c r="Q192" s="301">
        <f>SUM(O192:P192)</f>
        <v>15305.318962295081</v>
      </c>
      <c r="R192" s="301">
        <f>IF(Q192&gt;0,Q192/$Q$194*$R$194,0)+V192</f>
        <v>0</v>
      </c>
      <c r="S192" s="303">
        <f>SUM(Q192:R192)</f>
        <v>15305.318962295081</v>
      </c>
      <c r="T192" s="303"/>
      <c r="U192" s="304"/>
      <c r="V192" s="328"/>
    </row>
    <row r="193" spans="1:22" s="305" customFormat="1" x14ac:dyDescent="0.25">
      <c r="A193" s="306"/>
      <c r="B193" s="307"/>
      <c r="C193" s="308"/>
      <c r="D193" s="309"/>
      <c r="E193" s="303"/>
      <c r="F193" s="303"/>
      <c r="G193" s="303"/>
      <c r="H193" s="303"/>
      <c r="I193" s="303"/>
      <c r="J193" s="303"/>
      <c r="K193" s="303"/>
      <c r="L193" s="303"/>
      <c r="M193" s="303"/>
      <c r="N193" s="303"/>
      <c r="O193" s="303"/>
      <c r="P193" s="303"/>
      <c r="Q193" s="303"/>
      <c r="R193" s="303"/>
      <c r="S193" s="303"/>
      <c r="T193" s="303"/>
      <c r="U193" s="304"/>
      <c r="V193" s="328"/>
    </row>
    <row r="194" spans="1:22" s="305" customFormat="1" x14ac:dyDescent="0.25">
      <c r="A194" s="327" t="s">
        <v>246</v>
      </c>
      <c r="B194" s="311"/>
      <c r="C194" s="312">
        <f>SUM(C191:C193)</f>
        <v>2.42933091E-2</v>
      </c>
      <c r="D194" s="314">
        <f>SUM(D191:D192)</f>
        <v>4508373.9337230511</v>
      </c>
      <c r="E194" s="314">
        <f>SUM(E191:E192)</f>
        <v>0</v>
      </c>
      <c r="F194" s="314">
        <f>SUM(F191:F192)</f>
        <v>-41372.979999999996</v>
      </c>
      <c r="G194" s="314">
        <f>SUM(G191:G192)</f>
        <v>0</v>
      </c>
      <c r="H194" s="314">
        <f>SUM(H191:H192)</f>
        <v>0</v>
      </c>
      <c r="I194" s="315">
        <v>0</v>
      </c>
      <c r="J194" s="313">
        <f>SUM(J191:J192)</f>
        <v>4467000.96</v>
      </c>
      <c r="K194" s="313">
        <f t="shared" ref="K194:O194" si="55">SUM(K191:K192)</f>
        <v>-71557.240000000005</v>
      </c>
      <c r="L194" s="313">
        <f t="shared" si="55"/>
        <v>0</v>
      </c>
      <c r="M194" s="313">
        <f t="shared" si="55"/>
        <v>4395443.72</v>
      </c>
      <c r="N194" s="313">
        <f t="shared" si="55"/>
        <v>-409.44</v>
      </c>
      <c r="O194" s="313">
        <f t="shared" si="55"/>
        <v>4395034.28</v>
      </c>
      <c r="P194" s="316">
        <v>-7445.1400371584714</v>
      </c>
      <c r="Q194" s="313">
        <f>SUM(Q191:Q193)</f>
        <v>4387589.1399628418</v>
      </c>
      <c r="R194" s="317">
        <v>0</v>
      </c>
      <c r="S194" s="313">
        <f>SUM(S191:S193)</f>
        <v>4387589.1399628418</v>
      </c>
      <c r="T194" s="303"/>
      <c r="U194" s="304"/>
      <c r="V194" s="328"/>
    </row>
    <row r="195" spans="1:22" s="305" customFormat="1" x14ac:dyDescent="0.25">
      <c r="A195" s="319"/>
      <c r="B195" s="304"/>
      <c r="C195" s="320"/>
      <c r="D195" s="321"/>
      <c r="E195" s="321"/>
      <c r="F195" s="321"/>
      <c r="G195" s="321"/>
      <c r="H195" s="321"/>
      <c r="I195" s="329"/>
      <c r="J195" s="321"/>
      <c r="K195" s="321"/>
      <c r="L195" s="321"/>
      <c r="M195" s="321"/>
      <c r="N195" s="321"/>
      <c r="O195" s="321"/>
      <c r="P195" s="321"/>
      <c r="Q195" s="321"/>
      <c r="R195" s="321"/>
      <c r="S195" s="321"/>
      <c r="T195" s="303"/>
      <c r="U195" s="304"/>
      <c r="V195" s="328"/>
    </row>
    <row r="196" spans="1:22" s="305" customFormat="1" x14ac:dyDescent="0.25">
      <c r="A196" s="297" t="s">
        <v>161</v>
      </c>
      <c r="B196" s="298" t="str">
        <f>$A$198</f>
        <v>Polar Star Limited - Jan 18</v>
      </c>
      <c r="C196" s="299">
        <f>ROUND(IF(J196=0,0,J196/$J$420),10)</f>
        <v>1.8846127800000001E-2</v>
      </c>
      <c r="D196" s="297">
        <v>3465385.0791302905</v>
      </c>
      <c r="E196" s="323"/>
      <c r="F196" s="323">
        <v>0</v>
      </c>
      <c r="G196" s="323"/>
      <c r="H196" s="323">
        <v>0</v>
      </c>
      <c r="I196" s="300">
        <f>+$I$198*(SUM(D196:H196)/SUM($D$198:$H$198))</f>
        <v>0</v>
      </c>
      <c r="J196" s="301">
        <f>ROUND(SUM(D196:I196),2)</f>
        <v>3465385.08</v>
      </c>
      <c r="K196" s="301">
        <f>ROUND(IF($J196=0,0,$J196/$J$420*K$422),2)</f>
        <v>-55512.28</v>
      </c>
      <c r="L196" s="322">
        <f>J196/($J$171+$J$213)*$L$422</f>
        <v>0</v>
      </c>
      <c r="M196" s="301">
        <f>SUM(J196:L196)</f>
        <v>3409872.8000000003</v>
      </c>
      <c r="N196" s="301">
        <f>ROUND(IF(M196=0,0,J196/$J$420*$N$422),2)</f>
        <v>-317.63</v>
      </c>
      <c r="O196" s="301">
        <f>SUM(M196:N196)</f>
        <v>3409555.1700000004</v>
      </c>
      <c r="P196" s="301">
        <f>+$P$198*O196/$O$198</f>
        <v>-5775.7491950819676</v>
      </c>
      <c r="Q196" s="301">
        <f>SUM(O196:P196)</f>
        <v>3403779.4208049183</v>
      </c>
      <c r="R196" s="301">
        <f>IF(Q196&gt;0,Q196/$Q$198*$R$198,0)+V196</f>
        <v>0</v>
      </c>
      <c r="S196" s="303">
        <f>SUM(Q196:R196)</f>
        <v>3403779.4208049183</v>
      </c>
      <c r="T196" s="303"/>
      <c r="U196" s="304"/>
      <c r="V196" s="328"/>
    </row>
    <row r="197" spans="1:22" s="305" customFormat="1" x14ac:dyDescent="0.25">
      <c r="A197" s="306"/>
      <c r="B197" s="307"/>
      <c r="C197" s="308"/>
      <c r="D197" s="309"/>
      <c r="E197" s="303"/>
      <c r="F197" s="303"/>
      <c r="G197" s="303"/>
      <c r="H197" s="303"/>
      <c r="I197" s="303"/>
      <c r="J197" s="303"/>
      <c r="K197" s="303"/>
      <c r="L197" s="303"/>
      <c r="M197" s="303"/>
      <c r="N197" s="303"/>
      <c r="O197" s="303"/>
      <c r="P197" s="303"/>
      <c r="Q197" s="303"/>
      <c r="R197" s="303"/>
      <c r="S197" s="303"/>
      <c r="T197" s="303"/>
      <c r="U197" s="304"/>
      <c r="V197" s="328"/>
    </row>
    <row r="198" spans="1:22" s="305" customFormat="1" x14ac:dyDescent="0.25">
      <c r="A198" s="327" t="s">
        <v>247</v>
      </c>
      <c r="B198" s="311"/>
      <c r="C198" s="312">
        <f>SUM(C196:C197)</f>
        <v>1.8846127800000001E-2</v>
      </c>
      <c r="D198" s="314">
        <f>SUM(D196:D196)</f>
        <v>3465385.0791302905</v>
      </c>
      <c r="E198" s="314">
        <f t="shared" ref="E198:H198" si="56">SUM(E196:E196)</f>
        <v>0</v>
      </c>
      <c r="F198" s="314">
        <f t="shared" si="56"/>
        <v>0</v>
      </c>
      <c r="G198" s="314">
        <f t="shared" si="56"/>
        <v>0</v>
      </c>
      <c r="H198" s="314">
        <f t="shared" si="56"/>
        <v>0</v>
      </c>
      <c r="I198" s="315">
        <v>0</v>
      </c>
      <c r="J198" s="313">
        <f>SUM(J196:J196)</f>
        <v>3465385.08</v>
      </c>
      <c r="K198" s="313">
        <f t="shared" ref="K198:O198" si="57">SUM(K196:K196)</f>
        <v>-55512.28</v>
      </c>
      <c r="L198" s="313">
        <f t="shared" si="57"/>
        <v>0</v>
      </c>
      <c r="M198" s="313">
        <f t="shared" si="57"/>
        <v>3409872.8000000003</v>
      </c>
      <c r="N198" s="313">
        <f t="shared" si="57"/>
        <v>-317.63</v>
      </c>
      <c r="O198" s="313">
        <f t="shared" si="57"/>
        <v>3409555.1700000004</v>
      </c>
      <c r="P198" s="316">
        <v>-5775.7491950819685</v>
      </c>
      <c r="Q198" s="313">
        <f>SUM(Q196:Q197)</f>
        <v>3403779.4208049183</v>
      </c>
      <c r="R198" s="317">
        <v>0</v>
      </c>
      <c r="S198" s="313">
        <f>SUM(S196:S197)</f>
        <v>3403779.4208049183</v>
      </c>
      <c r="T198" s="303"/>
      <c r="U198" s="304"/>
      <c r="V198" s="328"/>
    </row>
    <row r="199" spans="1:22" s="318" customFormat="1" x14ac:dyDescent="0.25">
      <c r="A199" s="319"/>
      <c r="B199" s="304"/>
      <c r="C199" s="320"/>
      <c r="D199" s="321"/>
      <c r="E199" s="321"/>
      <c r="F199" s="321"/>
      <c r="G199" s="321"/>
      <c r="H199" s="321"/>
      <c r="I199" s="329"/>
      <c r="J199" s="321"/>
      <c r="K199" s="321"/>
      <c r="L199" s="321"/>
      <c r="M199" s="321"/>
      <c r="N199" s="321"/>
      <c r="O199" s="321"/>
      <c r="P199" s="321"/>
      <c r="Q199" s="321"/>
      <c r="R199" s="321"/>
      <c r="S199" s="321"/>
      <c r="T199" s="303"/>
      <c r="U199" s="304"/>
      <c r="V199" s="328"/>
    </row>
    <row r="200" spans="1:22" s="305" customFormat="1" x14ac:dyDescent="0.25">
      <c r="A200" s="297"/>
      <c r="B200" s="298"/>
      <c r="C200" s="299"/>
      <c r="D200" s="297"/>
      <c r="E200" s="323"/>
      <c r="F200" s="323"/>
      <c r="G200" s="323"/>
      <c r="H200" s="323"/>
      <c r="I200" s="300"/>
      <c r="J200" s="301"/>
      <c r="K200" s="301"/>
      <c r="L200" s="322"/>
      <c r="M200" s="301"/>
      <c r="N200" s="301"/>
      <c r="O200" s="301"/>
      <c r="P200" s="301"/>
      <c r="Q200" s="301"/>
      <c r="R200" s="301"/>
      <c r="S200" s="303"/>
      <c r="T200" s="303"/>
      <c r="U200" s="304"/>
      <c r="V200" s="328"/>
    </row>
    <row r="201" spans="1:22" s="305" customFormat="1" x14ac:dyDescent="0.25">
      <c r="A201" s="297"/>
      <c r="B201" s="298"/>
      <c r="C201" s="299"/>
      <c r="D201" s="297"/>
      <c r="E201" s="323"/>
      <c r="F201" s="323"/>
      <c r="G201" s="323"/>
      <c r="H201" s="323"/>
      <c r="I201" s="300"/>
      <c r="J201" s="301"/>
      <c r="K201" s="301"/>
      <c r="L201" s="322"/>
      <c r="M201" s="301"/>
      <c r="N201" s="301"/>
      <c r="O201" s="301"/>
      <c r="P201" s="301"/>
      <c r="Q201" s="301"/>
      <c r="R201" s="301"/>
      <c r="S201" s="303"/>
      <c r="T201" s="303"/>
      <c r="U201" s="304"/>
      <c r="V201" s="328"/>
    </row>
    <row r="202" spans="1:22" s="305" customFormat="1" x14ac:dyDescent="0.25">
      <c r="A202" s="306"/>
      <c r="B202" s="307"/>
      <c r="C202" s="308"/>
      <c r="D202" s="309"/>
      <c r="E202" s="303"/>
      <c r="F202" s="303"/>
      <c r="G202" s="303"/>
      <c r="H202" s="303"/>
      <c r="I202" s="303"/>
      <c r="J202" s="303"/>
      <c r="K202" s="303"/>
      <c r="L202" s="303"/>
      <c r="M202" s="303"/>
      <c r="N202" s="303"/>
      <c r="O202" s="303"/>
      <c r="P202" s="303"/>
      <c r="Q202" s="303"/>
      <c r="R202" s="301"/>
      <c r="S202" s="303"/>
      <c r="T202" s="303"/>
      <c r="U202" s="304"/>
      <c r="V202" s="328"/>
    </row>
    <row r="203" spans="1:22" s="305" customFormat="1" x14ac:dyDescent="0.25">
      <c r="A203" s="327" t="s">
        <v>248</v>
      </c>
      <c r="B203" s="311"/>
      <c r="C203" s="312">
        <f>SUM(C200:C202)</f>
        <v>0</v>
      </c>
      <c r="D203" s="313">
        <f>SUM(D200:D201)</f>
        <v>0</v>
      </c>
      <c r="E203" s="314">
        <f>SUM(E200:E201)</f>
        <v>0</v>
      </c>
      <c r="F203" s="314">
        <f>SUM(F200:F201)</f>
        <v>0</v>
      </c>
      <c r="G203" s="314">
        <f>SUM(G200:G201)</f>
        <v>0</v>
      </c>
      <c r="H203" s="314">
        <f>SUM(H200:H201)</f>
        <v>0</v>
      </c>
      <c r="I203" s="315">
        <v>0</v>
      </c>
      <c r="J203" s="313">
        <f t="shared" ref="J203:O203" si="58">SUM(J200:J201)</f>
        <v>0</v>
      </c>
      <c r="K203" s="313">
        <f t="shared" si="58"/>
        <v>0</v>
      </c>
      <c r="L203" s="313">
        <f t="shared" si="58"/>
        <v>0</v>
      </c>
      <c r="M203" s="313">
        <f t="shared" si="58"/>
        <v>0</v>
      </c>
      <c r="N203" s="313">
        <f t="shared" si="58"/>
        <v>0</v>
      </c>
      <c r="O203" s="313">
        <f t="shared" si="58"/>
        <v>0</v>
      </c>
      <c r="P203" s="316">
        <v>0</v>
      </c>
      <c r="Q203" s="313">
        <f>SUM(Q200:Q202)</f>
        <v>0</v>
      </c>
      <c r="R203" s="317">
        <v>0</v>
      </c>
      <c r="S203" s="313">
        <f>SUM(S200:S202)</f>
        <v>0</v>
      </c>
      <c r="T203" s="303"/>
      <c r="U203" s="304"/>
      <c r="V203" s="328"/>
    </row>
    <row r="204" spans="1:22" s="305" customFormat="1" x14ac:dyDescent="0.25">
      <c r="A204" s="330"/>
      <c r="B204" s="331"/>
      <c r="C204" s="332"/>
      <c r="D204" s="333"/>
      <c r="E204" s="333"/>
      <c r="F204" s="333"/>
      <c r="G204" s="333"/>
      <c r="H204" s="333"/>
      <c r="I204" s="333"/>
      <c r="J204" s="333"/>
      <c r="K204" s="333"/>
      <c r="L204" s="333"/>
      <c r="M204" s="333"/>
      <c r="N204" s="333"/>
      <c r="O204" s="333"/>
      <c r="P204" s="333"/>
      <c r="Q204" s="333"/>
      <c r="R204" s="333"/>
      <c r="S204" s="333"/>
      <c r="T204" s="303"/>
      <c r="U204" s="304"/>
      <c r="V204" s="328"/>
    </row>
    <row r="205" spans="1:22" s="305" customFormat="1" x14ac:dyDescent="0.25">
      <c r="A205" s="297" t="s">
        <v>166</v>
      </c>
      <c r="B205" s="298" t="str">
        <f t="shared" ref="B205:B211" si="59">$A$213</f>
        <v>CL A - Aug 16</v>
      </c>
      <c r="C205" s="299">
        <f t="shared" ref="C205:C211" si="60">ROUND(IF(J205=0,0,J205/$J$420),10)</f>
        <v>0</v>
      </c>
      <c r="D205" s="297">
        <v>0</v>
      </c>
      <c r="E205" s="323"/>
      <c r="F205" s="300"/>
      <c r="G205" s="300"/>
      <c r="H205" s="300"/>
      <c r="I205" s="322">
        <f t="shared" ref="I205:I211" si="61">+$I$229*(SUM(D205:H205)/SUM($D$229:$H$229))</f>
        <v>0</v>
      </c>
      <c r="J205" s="301">
        <f>ROUND(SUM(D205:I205),2)</f>
        <v>0</v>
      </c>
      <c r="K205" s="301">
        <f t="shared" ref="K205:K211" si="62">ROUND(IF($J205=0,0,$J205/$J$420*K$422),2)</f>
        <v>0</v>
      </c>
      <c r="L205" s="300">
        <f t="shared" ref="L205:L211" si="63">J205/($J$171+$J$213)*$L$422</f>
        <v>0</v>
      </c>
      <c r="M205" s="301">
        <f t="shared" ref="M205" si="64">SUM(J205:L205)</f>
        <v>0</v>
      </c>
      <c r="N205" s="301">
        <f t="shared" ref="N205:N211" si="65">ROUND(IF(M205=0,0,J205/$J$420*$N$422),2)</f>
        <v>0</v>
      </c>
      <c r="O205" s="301">
        <f t="shared" ref="O205" si="66">SUM(M205:N205)</f>
        <v>0</v>
      </c>
      <c r="P205" s="301">
        <v>0</v>
      </c>
      <c r="Q205" s="301">
        <f t="shared" ref="Q205" si="67">SUM(O205:P205)</f>
        <v>0</v>
      </c>
      <c r="R205" s="301">
        <f t="shared" ref="R205:R211" si="68">IF(Q205&gt;0,Q205/$Q$213*$R$213,0)+V205</f>
        <v>0</v>
      </c>
      <c r="S205" s="303">
        <f t="shared" ref="S205:S211" si="69">SUM(Q205:R205)</f>
        <v>0</v>
      </c>
      <c r="T205" s="303"/>
      <c r="U205" s="304"/>
      <c r="V205" s="328"/>
    </row>
    <row r="206" spans="1:22" s="305" customFormat="1" x14ac:dyDescent="0.25">
      <c r="A206" s="297" t="s">
        <v>241</v>
      </c>
      <c r="B206" s="298" t="str">
        <f t="shared" si="59"/>
        <v>CL A - Aug 16</v>
      </c>
      <c r="C206" s="299">
        <f t="shared" si="60"/>
        <v>0</v>
      </c>
      <c r="D206" s="297">
        <v>0</v>
      </c>
      <c r="E206" s="323"/>
      <c r="F206" s="300"/>
      <c r="G206" s="300"/>
      <c r="H206" s="300"/>
      <c r="I206" s="322">
        <f t="shared" si="61"/>
        <v>0</v>
      </c>
      <c r="J206" s="301">
        <f t="shared" ref="J206:J211" si="70">ROUND(SUM(D206:I206),2)</f>
        <v>0</v>
      </c>
      <c r="K206" s="301">
        <f t="shared" si="62"/>
        <v>0</v>
      </c>
      <c r="L206" s="300">
        <f t="shared" si="63"/>
        <v>0</v>
      </c>
      <c r="M206" s="301">
        <f t="shared" ref="M206:M211" si="71">SUM(J206:L206)</f>
        <v>0</v>
      </c>
      <c r="N206" s="301">
        <f t="shared" si="65"/>
        <v>0</v>
      </c>
      <c r="O206" s="301">
        <f t="shared" ref="O206:O211" si="72">SUM(M206:N206)</f>
        <v>0</v>
      </c>
      <c r="P206" s="301">
        <v>0</v>
      </c>
      <c r="Q206" s="301">
        <f t="shared" ref="Q206:Q211" si="73">SUM(O206:P206)</f>
        <v>0</v>
      </c>
      <c r="R206" s="301">
        <f t="shared" si="68"/>
        <v>0</v>
      </c>
      <c r="S206" s="303">
        <f t="shared" si="69"/>
        <v>0</v>
      </c>
      <c r="T206" s="303"/>
      <c r="U206" s="304"/>
      <c r="V206" s="328"/>
    </row>
    <row r="207" spans="1:22" s="305" customFormat="1" x14ac:dyDescent="0.25">
      <c r="A207" s="297" t="s">
        <v>229</v>
      </c>
      <c r="B207" s="298" t="str">
        <f t="shared" si="59"/>
        <v>CL A - Aug 16</v>
      </c>
      <c r="C207" s="299">
        <f t="shared" si="60"/>
        <v>0</v>
      </c>
      <c r="D207" s="297">
        <v>201021.93252220409</v>
      </c>
      <c r="E207" s="323"/>
      <c r="F207" s="300"/>
      <c r="G207" s="300"/>
      <c r="H207" s="300">
        <v>-201021.93</v>
      </c>
      <c r="I207" s="322">
        <f t="shared" si="61"/>
        <v>0</v>
      </c>
      <c r="J207" s="301">
        <f>ROUND(SUM(D207:I207),2)</f>
        <v>0</v>
      </c>
      <c r="K207" s="301">
        <f t="shared" si="62"/>
        <v>0</v>
      </c>
      <c r="L207" s="300">
        <f t="shared" si="63"/>
        <v>0</v>
      </c>
      <c r="M207" s="301">
        <f t="shared" si="71"/>
        <v>0</v>
      </c>
      <c r="N207" s="301">
        <f t="shared" si="65"/>
        <v>0</v>
      </c>
      <c r="O207" s="301">
        <f t="shared" si="72"/>
        <v>0</v>
      </c>
      <c r="P207" s="301">
        <v>0</v>
      </c>
      <c r="Q207" s="301">
        <f t="shared" si="73"/>
        <v>0</v>
      </c>
      <c r="R207" s="301">
        <f t="shared" si="68"/>
        <v>0</v>
      </c>
      <c r="S207" s="303">
        <f t="shared" si="69"/>
        <v>0</v>
      </c>
      <c r="T207" s="303"/>
      <c r="U207" s="304"/>
      <c r="V207" s="328"/>
    </row>
    <row r="208" spans="1:22" s="305" customFormat="1" x14ac:dyDescent="0.25">
      <c r="A208" s="297" t="s">
        <v>249</v>
      </c>
      <c r="B208" s="298" t="str">
        <f t="shared" si="59"/>
        <v>CL A - Aug 16</v>
      </c>
      <c r="C208" s="299">
        <f t="shared" si="60"/>
        <v>0</v>
      </c>
      <c r="D208" s="297">
        <v>280870.99192812701</v>
      </c>
      <c r="E208" s="323"/>
      <c r="F208" s="300"/>
      <c r="G208" s="300"/>
      <c r="H208" s="300">
        <v>-280870.99</v>
      </c>
      <c r="I208" s="322">
        <f t="shared" si="61"/>
        <v>0</v>
      </c>
      <c r="J208" s="301">
        <f t="shared" si="70"/>
        <v>0</v>
      </c>
      <c r="K208" s="301">
        <f t="shared" si="62"/>
        <v>0</v>
      </c>
      <c r="L208" s="300">
        <f t="shared" si="63"/>
        <v>0</v>
      </c>
      <c r="M208" s="301">
        <f t="shared" si="71"/>
        <v>0</v>
      </c>
      <c r="N208" s="301">
        <f t="shared" si="65"/>
        <v>0</v>
      </c>
      <c r="O208" s="301">
        <f t="shared" si="72"/>
        <v>0</v>
      </c>
      <c r="P208" s="301">
        <v>0</v>
      </c>
      <c r="Q208" s="301">
        <f t="shared" si="73"/>
        <v>0</v>
      </c>
      <c r="R208" s="301">
        <f t="shared" si="68"/>
        <v>0</v>
      </c>
      <c r="S208" s="303">
        <f t="shared" si="69"/>
        <v>0</v>
      </c>
      <c r="T208" s="303"/>
      <c r="U208" s="304"/>
      <c r="V208" s="328"/>
    </row>
    <row r="209" spans="1:22" s="305" customFormat="1" x14ac:dyDescent="0.25">
      <c r="A209" s="297" t="s">
        <v>237</v>
      </c>
      <c r="B209" s="298" t="str">
        <f t="shared" si="59"/>
        <v>CL A - Aug 16</v>
      </c>
      <c r="C209" s="299">
        <f t="shared" si="60"/>
        <v>0</v>
      </c>
      <c r="D209" s="297">
        <v>0</v>
      </c>
      <c r="E209" s="323"/>
      <c r="F209" s="300"/>
      <c r="G209" s="300"/>
      <c r="H209" s="300"/>
      <c r="I209" s="322">
        <f t="shared" si="61"/>
        <v>0</v>
      </c>
      <c r="J209" s="301">
        <f t="shared" si="70"/>
        <v>0</v>
      </c>
      <c r="K209" s="301">
        <f t="shared" si="62"/>
        <v>0</v>
      </c>
      <c r="L209" s="300">
        <f t="shared" si="63"/>
        <v>0</v>
      </c>
      <c r="M209" s="301">
        <f t="shared" si="71"/>
        <v>0</v>
      </c>
      <c r="N209" s="301">
        <f t="shared" si="65"/>
        <v>0</v>
      </c>
      <c r="O209" s="301">
        <f t="shared" si="72"/>
        <v>0</v>
      </c>
      <c r="P209" s="301">
        <v>0</v>
      </c>
      <c r="Q209" s="301">
        <f t="shared" si="73"/>
        <v>0</v>
      </c>
      <c r="R209" s="301">
        <f t="shared" si="68"/>
        <v>0</v>
      </c>
      <c r="S209" s="303">
        <f t="shared" si="69"/>
        <v>0</v>
      </c>
      <c r="T209" s="303"/>
      <c r="U209" s="304"/>
      <c r="V209" s="328"/>
    </row>
    <row r="210" spans="1:22" s="305" customFormat="1" x14ac:dyDescent="0.25">
      <c r="A210" s="297" t="s">
        <v>253</v>
      </c>
      <c r="B210" s="298" t="str">
        <f t="shared" si="59"/>
        <v>CL A - Aug 16</v>
      </c>
      <c r="C210" s="299">
        <f t="shared" si="60"/>
        <v>0</v>
      </c>
      <c r="D210" s="297">
        <v>0</v>
      </c>
      <c r="E210" s="323"/>
      <c r="F210" s="300">
        <v>0</v>
      </c>
      <c r="G210" s="300"/>
      <c r="H210" s="300"/>
      <c r="I210" s="322">
        <f t="shared" si="61"/>
        <v>0</v>
      </c>
      <c r="J210" s="301">
        <f t="shared" si="70"/>
        <v>0</v>
      </c>
      <c r="K210" s="301">
        <f t="shared" si="62"/>
        <v>0</v>
      </c>
      <c r="L210" s="300">
        <f t="shared" si="63"/>
        <v>0</v>
      </c>
      <c r="M210" s="301">
        <f t="shared" si="71"/>
        <v>0</v>
      </c>
      <c r="N210" s="301">
        <f t="shared" si="65"/>
        <v>0</v>
      </c>
      <c r="O210" s="301">
        <f t="shared" si="72"/>
        <v>0</v>
      </c>
      <c r="P210" s="301">
        <v>0</v>
      </c>
      <c r="Q210" s="301">
        <f t="shared" si="73"/>
        <v>0</v>
      </c>
      <c r="R210" s="301">
        <f t="shared" si="68"/>
        <v>0</v>
      </c>
      <c r="S210" s="303">
        <f t="shared" si="69"/>
        <v>0</v>
      </c>
      <c r="T210" s="303"/>
      <c r="U210" s="304"/>
      <c r="V210" s="328"/>
    </row>
    <row r="211" spans="1:22" s="305" customFormat="1" x14ac:dyDescent="0.25">
      <c r="A211" s="297"/>
      <c r="B211" s="298" t="str">
        <f t="shared" si="59"/>
        <v>CL A - Aug 16</v>
      </c>
      <c r="C211" s="299">
        <f t="shared" si="60"/>
        <v>0</v>
      </c>
      <c r="D211" s="297">
        <v>0</v>
      </c>
      <c r="E211" s="323"/>
      <c r="F211" s="300"/>
      <c r="G211" s="300"/>
      <c r="H211" s="300"/>
      <c r="I211" s="322">
        <f t="shared" si="61"/>
        <v>0</v>
      </c>
      <c r="J211" s="301">
        <f t="shared" si="70"/>
        <v>0</v>
      </c>
      <c r="K211" s="301">
        <f t="shared" si="62"/>
        <v>0</v>
      </c>
      <c r="L211" s="300">
        <f t="shared" si="63"/>
        <v>0</v>
      </c>
      <c r="M211" s="301">
        <f t="shared" si="71"/>
        <v>0</v>
      </c>
      <c r="N211" s="301">
        <f t="shared" si="65"/>
        <v>0</v>
      </c>
      <c r="O211" s="301">
        <f t="shared" si="72"/>
        <v>0</v>
      </c>
      <c r="P211" s="301">
        <v>0</v>
      </c>
      <c r="Q211" s="301">
        <f t="shared" si="73"/>
        <v>0</v>
      </c>
      <c r="R211" s="301">
        <f t="shared" si="68"/>
        <v>0</v>
      </c>
      <c r="S211" s="303">
        <f t="shared" si="69"/>
        <v>0</v>
      </c>
      <c r="T211" s="303"/>
      <c r="U211" s="304"/>
      <c r="V211" s="328"/>
    </row>
    <row r="212" spans="1:22" s="305" customFormat="1" x14ac:dyDescent="0.25">
      <c r="A212" s="306"/>
      <c r="B212" s="307"/>
      <c r="C212" s="308"/>
      <c r="D212" s="309"/>
      <c r="E212" s="303"/>
      <c r="F212" s="303"/>
      <c r="G212" s="303"/>
      <c r="H212" s="303"/>
      <c r="I212" s="303"/>
      <c r="J212" s="303"/>
      <c r="K212" s="303"/>
      <c r="L212" s="303"/>
      <c r="M212" s="303"/>
      <c r="N212" s="303"/>
      <c r="O212" s="303"/>
      <c r="P212" s="303"/>
      <c r="Q212" s="303"/>
      <c r="R212" s="303"/>
      <c r="S212" s="303"/>
      <c r="T212" s="303"/>
      <c r="U212" s="304"/>
      <c r="V212" s="328"/>
    </row>
    <row r="213" spans="1:22" s="305" customFormat="1" x14ac:dyDescent="0.25">
      <c r="A213" s="327" t="s">
        <v>250</v>
      </c>
      <c r="B213" s="311"/>
      <c r="C213" s="312">
        <f>SUM(C205:C211)</f>
        <v>0</v>
      </c>
      <c r="D213" s="313">
        <f>SUM(D205:D212)</f>
        <v>481892.92445033113</v>
      </c>
      <c r="E213" s="313">
        <f>SUM(E205:E212)</f>
        <v>0</v>
      </c>
      <c r="F213" s="313">
        <f t="shared" ref="F213:H213" si="74">SUM(F205:F212)</f>
        <v>0</v>
      </c>
      <c r="G213" s="313">
        <f t="shared" si="74"/>
        <v>0</v>
      </c>
      <c r="H213" s="313">
        <f t="shared" si="74"/>
        <v>-481892.92</v>
      </c>
      <c r="I213" s="313">
        <v>0</v>
      </c>
      <c r="J213" s="313">
        <f>SUM(J205:J212)</f>
        <v>0</v>
      </c>
      <c r="K213" s="313">
        <f t="shared" ref="K213:O213" si="75">SUM(K205:K212)</f>
        <v>0</v>
      </c>
      <c r="L213" s="313">
        <f t="shared" si="75"/>
        <v>0</v>
      </c>
      <c r="M213" s="313">
        <f t="shared" si="75"/>
        <v>0</v>
      </c>
      <c r="N213" s="313">
        <f t="shared" si="75"/>
        <v>0</v>
      </c>
      <c r="O213" s="313">
        <f t="shared" si="75"/>
        <v>0</v>
      </c>
      <c r="P213" s="316">
        <v>0</v>
      </c>
      <c r="Q213" s="313">
        <f>SUM(Q205:Q212)</f>
        <v>0</v>
      </c>
      <c r="R213" s="317">
        <v>0</v>
      </c>
      <c r="S213" s="313">
        <f>SUM(S205:S212)</f>
        <v>0</v>
      </c>
      <c r="T213" s="303"/>
      <c r="U213" s="304"/>
      <c r="V213" s="328"/>
    </row>
    <row r="214" spans="1:22" s="305" customFormat="1" x14ac:dyDescent="0.25">
      <c r="A214" s="334"/>
      <c r="B214" s="335"/>
      <c r="C214" s="336"/>
      <c r="D214" s="333"/>
      <c r="E214" s="333"/>
      <c r="F214" s="333"/>
      <c r="G214" s="333"/>
      <c r="H214" s="333"/>
      <c r="I214" s="333"/>
      <c r="J214" s="333"/>
      <c r="K214" s="333"/>
      <c r="L214" s="333"/>
      <c r="M214" s="333"/>
      <c r="N214" s="333"/>
      <c r="O214" s="333"/>
      <c r="P214" s="333"/>
      <c r="Q214" s="333"/>
      <c r="R214" s="333"/>
      <c r="S214" s="321"/>
      <c r="T214" s="303"/>
      <c r="U214" s="304"/>
      <c r="V214" s="328"/>
    </row>
    <row r="215" spans="1:22" s="318" customFormat="1" x14ac:dyDescent="0.25">
      <c r="A215" s="297" t="s">
        <v>340</v>
      </c>
      <c r="B215" s="298" t="str">
        <f t="shared" ref="B215:B227" si="76">$A$229</f>
        <v>CL A - Sep 16</v>
      </c>
      <c r="C215" s="299">
        <f t="shared" ref="C215:C227" si="77">ROUND(IF(J215=0,0,J215/$J$420),10)</f>
        <v>0</v>
      </c>
      <c r="D215" s="297">
        <v>69840.070209677957</v>
      </c>
      <c r="E215" s="297"/>
      <c r="F215" s="300">
        <v>0</v>
      </c>
      <c r="G215" s="300"/>
      <c r="H215" s="300">
        <v>-69840.070000000007</v>
      </c>
      <c r="I215" s="322">
        <f t="shared" ref="I215:I227" si="78">+$I$229*(SUM(D215:H215)/SUM($D$229:$H$229))</f>
        <v>0</v>
      </c>
      <c r="J215" s="301">
        <f t="shared" ref="J215" si="79">ROUND(SUM(D215:I215),2)</f>
        <v>0</v>
      </c>
      <c r="K215" s="301">
        <f t="shared" ref="K215:K227" si="80">ROUND(IF($J215=0,0,$J215/$J$420*K$422),2)</f>
        <v>0</v>
      </c>
      <c r="L215" s="301">
        <v>0</v>
      </c>
      <c r="M215" s="301">
        <f t="shared" ref="M215" si="81">SUM(J215:L215)</f>
        <v>0</v>
      </c>
      <c r="N215" s="301">
        <f t="shared" ref="N215:N227" si="82">ROUND(IF(M215=0,0,J215/$J$420*$N$422),2)</f>
        <v>0</v>
      </c>
      <c r="O215" s="301">
        <f t="shared" ref="O215" si="83">SUM(M215:N215)</f>
        <v>0</v>
      </c>
      <c r="P215" s="301">
        <v>0</v>
      </c>
      <c r="Q215" s="301">
        <f t="shared" ref="Q215" si="84">SUM(O215:P215)</f>
        <v>0</v>
      </c>
      <c r="R215" s="301">
        <f t="shared" ref="R215:R227" si="85">IF(Q215&gt;0,Q215/$Q$229*$R$229,0)+V215</f>
        <v>0</v>
      </c>
      <c r="S215" s="303">
        <f t="shared" ref="S215:S227" si="86">SUM(Q215:R215)</f>
        <v>0</v>
      </c>
      <c r="T215" s="303"/>
      <c r="U215" s="304"/>
      <c r="V215" s="328"/>
    </row>
    <row r="216" spans="1:22" s="305" customFormat="1" x14ac:dyDescent="0.25">
      <c r="A216" s="297" t="s">
        <v>361</v>
      </c>
      <c r="B216" s="298" t="str">
        <f t="shared" si="76"/>
        <v>CL A - Sep 16</v>
      </c>
      <c r="C216" s="299">
        <f t="shared" si="77"/>
        <v>0</v>
      </c>
      <c r="D216" s="297">
        <v>305561.94671399228</v>
      </c>
      <c r="E216" s="297"/>
      <c r="F216" s="300">
        <v>0</v>
      </c>
      <c r="G216" s="300"/>
      <c r="H216" s="300">
        <v>-305561.95</v>
      </c>
      <c r="I216" s="322">
        <f t="shared" si="78"/>
        <v>0</v>
      </c>
      <c r="J216" s="301">
        <f t="shared" ref="J216:J227" si="87">ROUND(SUM(D216:I216),2)</f>
        <v>0</v>
      </c>
      <c r="K216" s="301">
        <f t="shared" si="80"/>
        <v>0</v>
      </c>
      <c r="L216" s="301"/>
      <c r="M216" s="301">
        <f t="shared" ref="M216:M227" si="88">SUM(J216:L216)</f>
        <v>0</v>
      </c>
      <c r="N216" s="301">
        <f t="shared" si="82"/>
        <v>0</v>
      </c>
      <c r="O216" s="301">
        <f t="shared" ref="O216:O227" si="89">SUM(M216:N216)</f>
        <v>0</v>
      </c>
      <c r="P216" s="301">
        <v>0</v>
      </c>
      <c r="Q216" s="301">
        <f t="shared" ref="Q216:Q227" si="90">SUM(O216:P216)</f>
        <v>0</v>
      </c>
      <c r="R216" s="301">
        <f t="shared" si="85"/>
        <v>0</v>
      </c>
      <c r="S216" s="303">
        <f t="shared" si="86"/>
        <v>0</v>
      </c>
      <c r="T216" s="303"/>
      <c r="U216" s="304"/>
      <c r="V216" s="328"/>
    </row>
    <row r="217" spans="1:22" s="305" customFormat="1" x14ac:dyDescent="0.25">
      <c r="A217" s="297" t="s">
        <v>161</v>
      </c>
      <c r="B217" s="298" t="str">
        <f t="shared" si="76"/>
        <v>CL A - Sep 16</v>
      </c>
      <c r="C217" s="299">
        <f t="shared" si="77"/>
        <v>0</v>
      </c>
      <c r="D217" s="297">
        <v>101853.98555978586</v>
      </c>
      <c r="E217" s="297"/>
      <c r="F217" s="300">
        <v>0</v>
      </c>
      <c r="G217" s="300"/>
      <c r="H217" s="300">
        <v>-101853.99</v>
      </c>
      <c r="I217" s="322">
        <f t="shared" si="78"/>
        <v>0</v>
      </c>
      <c r="J217" s="301">
        <f t="shared" si="87"/>
        <v>0</v>
      </c>
      <c r="K217" s="301">
        <f t="shared" si="80"/>
        <v>0</v>
      </c>
      <c r="L217" s="301"/>
      <c r="M217" s="301">
        <f t="shared" si="88"/>
        <v>0</v>
      </c>
      <c r="N217" s="301">
        <f t="shared" si="82"/>
        <v>0</v>
      </c>
      <c r="O217" s="301">
        <f t="shared" si="89"/>
        <v>0</v>
      </c>
      <c r="P217" s="301">
        <v>0</v>
      </c>
      <c r="Q217" s="301">
        <f t="shared" si="90"/>
        <v>0</v>
      </c>
      <c r="R217" s="301">
        <f t="shared" si="85"/>
        <v>0</v>
      </c>
      <c r="S217" s="303">
        <f t="shared" si="86"/>
        <v>0</v>
      </c>
      <c r="T217" s="303"/>
      <c r="U217" s="304"/>
      <c r="V217" s="328"/>
    </row>
    <row r="218" spans="1:22" s="305" customFormat="1" x14ac:dyDescent="0.25">
      <c r="A218" s="297" t="s">
        <v>166</v>
      </c>
      <c r="B218" s="298" t="str">
        <f t="shared" si="76"/>
        <v>CL A - Sep 16</v>
      </c>
      <c r="C218" s="299">
        <f t="shared" si="77"/>
        <v>0</v>
      </c>
      <c r="D218" s="297">
        <v>0</v>
      </c>
      <c r="E218" s="297"/>
      <c r="F218" s="300">
        <v>0</v>
      </c>
      <c r="G218" s="300"/>
      <c r="H218" s="300"/>
      <c r="I218" s="322">
        <f t="shared" si="78"/>
        <v>0</v>
      </c>
      <c r="J218" s="301">
        <f t="shared" si="87"/>
        <v>0</v>
      </c>
      <c r="K218" s="301">
        <f t="shared" si="80"/>
        <v>0</v>
      </c>
      <c r="L218" s="301"/>
      <c r="M218" s="301">
        <f t="shared" si="88"/>
        <v>0</v>
      </c>
      <c r="N218" s="301">
        <f t="shared" si="82"/>
        <v>0</v>
      </c>
      <c r="O218" s="301">
        <f t="shared" si="89"/>
        <v>0</v>
      </c>
      <c r="P218" s="301">
        <v>0</v>
      </c>
      <c r="Q218" s="301">
        <f t="shared" si="90"/>
        <v>0</v>
      </c>
      <c r="R218" s="301">
        <f t="shared" si="85"/>
        <v>0</v>
      </c>
      <c r="S218" s="303">
        <f t="shared" si="86"/>
        <v>0</v>
      </c>
      <c r="T218" s="303"/>
      <c r="U218" s="304"/>
      <c r="V218" s="328"/>
    </row>
    <row r="219" spans="1:22" s="305" customFormat="1" x14ac:dyDescent="0.25">
      <c r="A219" s="297" t="s">
        <v>171</v>
      </c>
      <c r="B219" s="298" t="str">
        <f t="shared" si="76"/>
        <v>CL A - Sep 16</v>
      </c>
      <c r="C219" s="299">
        <f t="shared" si="77"/>
        <v>0</v>
      </c>
      <c r="D219" s="297">
        <v>93964.585241342778</v>
      </c>
      <c r="E219" s="297"/>
      <c r="F219" s="300"/>
      <c r="G219" s="300"/>
      <c r="H219" s="300">
        <v>-93964.59</v>
      </c>
      <c r="I219" s="322">
        <f t="shared" si="78"/>
        <v>0</v>
      </c>
      <c r="J219" s="301">
        <f t="shared" si="87"/>
        <v>0</v>
      </c>
      <c r="K219" s="301">
        <f t="shared" si="80"/>
        <v>0</v>
      </c>
      <c r="L219" s="301"/>
      <c r="M219" s="301">
        <f t="shared" si="88"/>
        <v>0</v>
      </c>
      <c r="N219" s="301">
        <f t="shared" si="82"/>
        <v>0</v>
      </c>
      <c r="O219" s="301">
        <f t="shared" si="89"/>
        <v>0</v>
      </c>
      <c r="P219" s="301">
        <v>0</v>
      </c>
      <c r="Q219" s="301">
        <f t="shared" si="90"/>
        <v>0</v>
      </c>
      <c r="R219" s="301">
        <f t="shared" si="85"/>
        <v>0</v>
      </c>
      <c r="S219" s="303">
        <f t="shared" si="86"/>
        <v>0</v>
      </c>
      <c r="T219" s="303"/>
      <c r="U219" s="304"/>
      <c r="V219" s="328"/>
    </row>
    <row r="220" spans="1:22" s="305" customFormat="1" x14ac:dyDescent="0.25">
      <c r="A220" s="297" t="s">
        <v>241</v>
      </c>
      <c r="B220" s="298" t="str">
        <f t="shared" si="76"/>
        <v>CL A - Sep 16</v>
      </c>
      <c r="C220" s="299">
        <f t="shared" si="77"/>
        <v>0</v>
      </c>
      <c r="D220" s="297">
        <v>0</v>
      </c>
      <c r="E220" s="297"/>
      <c r="F220" s="300"/>
      <c r="G220" s="300"/>
      <c r="H220" s="300"/>
      <c r="I220" s="322">
        <f t="shared" si="78"/>
        <v>0</v>
      </c>
      <c r="J220" s="301">
        <f t="shared" si="87"/>
        <v>0</v>
      </c>
      <c r="K220" s="301">
        <f t="shared" si="80"/>
        <v>0</v>
      </c>
      <c r="L220" s="301"/>
      <c r="M220" s="301">
        <f t="shared" si="88"/>
        <v>0</v>
      </c>
      <c r="N220" s="301">
        <f t="shared" si="82"/>
        <v>0</v>
      </c>
      <c r="O220" s="301">
        <f t="shared" si="89"/>
        <v>0</v>
      </c>
      <c r="P220" s="301">
        <v>0</v>
      </c>
      <c r="Q220" s="301">
        <f t="shared" si="90"/>
        <v>0</v>
      </c>
      <c r="R220" s="301">
        <f t="shared" si="85"/>
        <v>0</v>
      </c>
      <c r="S220" s="303">
        <f t="shared" si="86"/>
        <v>0</v>
      </c>
      <c r="T220" s="303"/>
      <c r="U220" s="304"/>
      <c r="V220" s="328"/>
    </row>
    <row r="221" spans="1:22" s="305" customFormat="1" x14ac:dyDescent="0.25">
      <c r="A221" s="297" t="s">
        <v>251</v>
      </c>
      <c r="B221" s="298" t="str">
        <f t="shared" si="76"/>
        <v>CL A - Sep 16</v>
      </c>
      <c r="C221" s="299">
        <f t="shared" si="77"/>
        <v>0</v>
      </c>
      <c r="D221" s="297">
        <v>101853.98555978586</v>
      </c>
      <c r="E221" s="297"/>
      <c r="F221" s="300"/>
      <c r="G221" s="300"/>
      <c r="H221" s="300">
        <v>-101853.99</v>
      </c>
      <c r="I221" s="322">
        <f t="shared" si="78"/>
        <v>0</v>
      </c>
      <c r="J221" s="301">
        <f t="shared" si="87"/>
        <v>0</v>
      </c>
      <c r="K221" s="301">
        <f t="shared" si="80"/>
        <v>0</v>
      </c>
      <c r="L221" s="301"/>
      <c r="M221" s="301">
        <f t="shared" si="88"/>
        <v>0</v>
      </c>
      <c r="N221" s="301">
        <f t="shared" si="82"/>
        <v>0</v>
      </c>
      <c r="O221" s="301">
        <f t="shared" si="89"/>
        <v>0</v>
      </c>
      <c r="P221" s="301">
        <v>0</v>
      </c>
      <c r="Q221" s="301">
        <f t="shared" si="90"/>
        <v>0</v>
      </c>
      <c r="R221" s="301">
        <f t="shared" si="85"/>
        <v>0</v>
      </c>
      <c r="S221" s="303">
        <f t="shared" si="86"/>
        <v>0</v>
      </c>
      <c r="T221" s="303"/>
      <c r="U221" s="304"/>
      <c r="V221" s="328"/>
    </row>
    <row r="222" spans="1:22" s="305" customFormat="1" x14ac:dyDescent="0.25">
      <c r="A222" s="297" t="s">
        <v>252</v>
      </c>
      <c r="B222" s="298" t="str">
        <f t="shared" si="76"/>
        <v>CL A - Sep 16</v>
      </c>
      <c r="C222" s="299">
        <f t="shared" si="77"/>
        <v>0</v>
      </c>
      <c r="D222" s="297">
        <v>101853.98555978586</v>
      </c>
      <c r="E222" s="297"/>
      <c r="F222" s="300"/>
      <c r="G222" s="300"/>
      <c r="H222" s="300">
        <v>-101853.99</v>
      </c>
      <c r="I222" s="322">
        <f t="shared" si="78"/>
        <v>0</v>
      </c>
      <c r="J222" s="301">
        <f t="shared" si="87"/>
        <v>0</v>
      </c>
      <c r="K222" s="301">
        <f t="shared" si="80"/>
        <v>0</v>
      </c>
      <c r="L222" s="301"/>
      <c r="M222" s="301">
        <f t="shared" si="88"/>
        <v>0</v>
      </c>
      <c r="N222" s="301">
        <f t="shared" si="82"/>
        <v>0</v>
      </c>
      <c r="O222" s="301">
        <f t="shared" si="89"/>
        <v>0</v>
      </c>
      <c r="P222" s="301">
        <v>0</v>
      </c>
      <c r="Q222" s="301">
        <f t="shared" si="90"/>
        <v>0</v>
      </c>
      <c r="R222" s="301">
        <f t="shared" si="85"/>
        <v>0</v>
      </c>
      <c r="S222" s="303">
        <f t="shared" si="86"/>
        <v>0</v>
      </c>
      <c r="T222" s="303"/>
      <c r="U222" s="304"/>
      <c r="V222" s="328"/>
    </row>
    <row r="223" spans="1:22" s="305" customFormat="1" x14ac:dyDescent="0.25">
      <c r="A223" s="297" t="s">
        <v>218</v>
      </c>
      <c r="B223" s="298" t="str">
        <f t="shared" si="76"/>
        <v>CL A - Sep 16</v>
      </c>
      <c r="C223" s="299">
        <f t="shared" si="77"/>
        <v>0</v>
      </c>
      <c r="D223" s="297">
        <v>0</v>
      </c>
      <c r="E223" s="297"/>
      <c r="F223" s="300"/>
      <c r="G223" s="300"/>
      <c r="H223" s="300"/>
      <c r="I223" s="322">
        <f t="shared" si="78"/>
        <v>0</v>
      </c>
      <c r="J223" s="301">
        <f t="shared" si="87"/>
        <v>0</v>
      </c>
      <c r="K223" s="301">
        <f t="shared" si="80"/>
        <v>0</v>
      </c>
      <c r="L223" s="301"/>
      <c r="M223" s="301">
        <f t="shared" si="88"/>
        <v>0</v>
      </c>
      <c r="N223" s="301">
        <f t="shared" si="82"/>
        <v>0</v>
      </c>
      <c r="O223" s="301">
        <f t="shared" si="89"/>
        <v>0</v>
      </c>
      <c r="P223" s="301">
        <v>0</v>
      </c>
      <c r="Q223" s="301">
        <f t="shared" si="90"/>
        <v>0</v>
      </c>
      <c r="R223" s="301">
        <f t="shared" si="85"/>
        <v>0</v>
      </c>
      <c r="S223" s="303">
        <f t="shared" si="86"/>
        <v>0</v>
      </c>
      <c r="T223" s="303"/>
      <c r="U223" s="304"/>
      <c r="V223" s="328"/>
    </row>
    <row r="224" spans="1:22" s="305" customFormat="1" x14ac:dyDescent="0.25">
      <c r="A224" s="297" t="s">
        <v>223</v>
      </c>
      <c r="B224" s="298" t="str">
        <f t="shared" si="76"/>
        <v>CL A - Sep 16</v>
      </c>
      <c r="C224" s="299">
        <f t="shared" si="77"/>
        <v>0</v>
      </c>
      <c r="D224" s="297">
        <v>152780.94844358289</v>
      </c>
      <c r="E224" s="297"/>
      <c r="F224" s="300"/>
      <c r="G224" s="300"/>
      <c r="H224" s="300">
        <v>-152780.95000000001</v>
      </c>
      <c r="I224" s="322">
        <f t="shared" si="78"/>
        <v>0</v>
      </c>
      <c r="J224" s="301">
        <f t="shared" si="87"/>
        <v>0</v>
      </c>
      <c r="K224" s="301">
        <f t="shared" si="80"/>
        <v>0</v>
      </c>
      <c r="L224" s="301"/>
      <c r="M224" s="301">
        <f t="shared" si="88"/>
        <v>0</v>
      </c>
      <c r="N224" s="301">
        <f t="shared" si="82"/>
        <v>0</v>
      </c>
      <c r="O224" s="301">
        <f t="shared" si="89"/>
        <v>0</v>
      </c>
      <c r="P224" s="301">
        <v>0</v>
      </c>
      <c r="Q224" s="301">
        <f t="shared" si="90"/>
        <v>0</v>
      </c>
      <c r="R224" s="301">
        <f t="shared" si="85"/>
        <v>0</v>
      </c>
      <c r="S224" s="303">
        <f t="shared" si="86"/>
        <v>0</v>
      </c>
      <c r="T224" s="303"/>
      <c r="U224" s="304"/>
      <c r="V224" s="328"/>
    </row>
    <row r="225" spans="1:22" s="305" customFormat="1" x14ac:dyDescent="0.25">
      <c r="A225" s="297" t="s">
        <v>180</v>
      </c>
      <c r="B225" s="298" t="str">
        <f t="shared" si="76"/>
        <v>CL A - Sep 16</v>
      </c>
      <c r="C225" s="299">
        <f t="shared" si="77"/>
        <v>0</v>
      </c>
      <c r="D225" s="297">
        <v>0</v>
      </c>
      <c r="E225" s="297"/>
      <c r="F225" s="300"/>
      <c r="G225" s="300"/>
      <c r="H225" s="300"/>
      <c r="I225" s="322">
        <f t="shared" si="78"/>
        <v>0</v>
      </c>
      <c r="J225" s="301">
        <f t="shared" si="87"/>
        <v>0</v>
      </c>
      <c r="K225" s="301">
        <f t="shared" si="80"/>
        <v>0</v>
      </c>
      <c r="L225" s="301"/>
      <c r="M225" s="301">
        <f t="shared" si="88"/>
        <v>0</v>
      </c>
      <c r="N225" s="301">
        <f t="shared" si="82"/>
        <v>0</v>
      </c>
      <c r="O225" s="301">
        <f t="shared" si="89"/>
        <v>0</v>
      </c>
      <c r="P225" s="301">
        <v>0</v>
      </c>
      <c r="Q225" s="301">
        <f t="shared" si="90"/>
        <v>0</v>
      </c>
      <c r="R225" s="301">
        <f t="shared" si="85"/>
        <v>0</v>
      </c>
      <c r="S225" s="303">
        <f t="shared" si="86"/>
        <v>0</v>
      </c>
      <c r="T225" s="303"/>
      <c r="U225" s="304"/>
      <c r="V225" s="328"/>
    </row>
    <row r="226" spans="1:22" s="305" customFormat="1" x14ac:dyDescent="0.25">
      <c r="A226" s="297" t="s">
        <v>360</v>
      </c>
      <c r="B226" s="298" t="str">
        <f t="shared" si="76"/>
        <v>CL A - Sep 16</v>
      </c>
      <c r="C226" s="299">
        <f t="shared" si="77"/>
        <v>0</v>
      </c>
      <c r="D226" s="297">
        <v>254634.92403800355</v>
      </c>
      <c r="E226" s="297"/>
      <c r="F226" s="300"/>
      <c r="G226" s="300"/>
      <c r="H226" s="300">
        <v>-254634.92</v>
      </c>
      <c r="I226" s="322">
        <f t="shared" si="78"/>
        <v>0</v>
      </c>
      <c r="J226" s="301">
        <f t="shared" si="87"/>
        <v>0</v>
      </c>
      <c r="K226" s="301">
        <f t="shared" si="80"/>
        <v>0</v>
      </c>
      <c r="L226" s="301"/>
      <c r="M226" s="301">
        <f t="shared" si="88"/>
        <v>0</v>
      </c>
      <c r="N226" s="301">
        <f t="shared" si="82"/>
        <v>0</v>
      </c>
      <c r="O226" s="301">
        <f t="shared" si="89"/>
        <v>0</v>
      </c>
      <c r="P226" s="301">
        <v>0</v>
      </c>
      <c r="Q226" s="301">
        <f t="shared" si="90"/>
        <v>0</v>
      </c>
      <c r="R226" s="301">
        <f t="shared" si="85"/>
        <v>0</v>
      </c>
      <c r="S226" s="303">
        <f t="shared" si="86"/>
        <v>0</v>
      </c>
      <c r="T226" s="303"/>
      <c r="U226" s="304"/>
      <c r="V226" s="328"/>
    </row>
    <row r="227" spans="1:22" s="305" customFormat="1" x14ac:dyDescent="0.25">
      <c r="A227" s="297"/>
      <c r="B227" s="298" t="str">
        <f t="shared" si="76"/>
        <v>CL A - Sep 16</v>
      </c>
      <c r="C227" s="299">
        <f t="shared" si="77"/>
        <v>0</v>
      </c>
      <c r="D227" s="297">
        <v>0</v>
      </c>
      <c r="E227" s="297"/>
      <c r="F227" s="300">
        <v>0</v>
      </c>
      <c r="G227" s="300"/>
      <c r="H227" s="300"/>
      <c r="I227" s="322">
        <f t="shared" si="78"/>
        <v>0</v>
      </c>
      <c r="J227" s="301">
        <f t="shared" si="87"/>
        <v>0</v>
      </c>
      <c r="K227" s="301">
        <f t="shared" si="80"/>
        <v>0</v>
      </c>
      <c r="L227" s="301"/>
      <c r="M227" s="301">
        <f t="shared" si="88"/>
        <v>0</v>
      </c>
      <c r="N227" s="301">
        <f t="shared" si="82"/>
        <v>0</v>
      </c>
      <c r="O227" s="301">
        <f t="shared" si="89"/>
        <v>0</v>
      </c>
      <c r="P227" s="301">
        <v>0</v>
      </c>
      <c r="Q227" s="301">
        <f t="shared" si="90"/>
        <v>0</v>
      </c>
      <c r="R227" s="301">
        <f t="shared" si="85"/>
        <v>0</v>
      </c>
      <c r="S227" s="303">
        <f t="shared" si="86"/>
        <v>0</v>
      </c>
      <c r="T227" s="303"/>
      <c r="U227" s="304"/>
      <c r="V227" s="328"/>
    </row>
    <row r="228" spans="1:22" s="305" customFormat="1" x14ac:dyDescent="0.25">
      <c r="A228" s="306"/>
      <c r="B228" s="307"/>
      <c r="C228" s="308"/>
      <c r="D228" s="309"/>
      <c r="E228" s="303"/>
      <c r="F228" s="303"/>
      <c r="G228" s="303"/>
      <c r="H228" s="303"/>
      <c r="I228" s="303"/>
      <c r="J228" s="303"/>
      <c r="K228" s="303"/>
      <c r="L228" s="303"/>
      <c r="M228" s="303"/>
      <c r="N228" s="303"/>
      <c r="O228" s="303"/>
      <c r="P228" s="303"/>
      <c r="Q228" s="303"/>
      <c r="R228" s="303"/>
      <c r="S228" s="303"/>
      <c r="T228" s="303"/>
      <c r="U228" s="304"/>
      <c r="V228" s="328"/>
    </row>
    <row r="229" spans="1:22" s="305" customFormat="1" x14ac:dyDescent="0.25">
      <c r="A229" s="327" t="s">
        <v>254</v>
      </c>
      <c r="B229" s="311"/>
      <c r="C229" s="312">
        <f>SUM(C215:C227)</f>
        <v>0</v>
      </c>
      <c r="D229" s="313">
        <f>SUM(D215:D228)</f>
        <v>1182344.4313259569</v>
      </c>
      <c r="E229" s="313">
        <f>SUM(E215:E228)</f>
        <v>0</v>
      </c>
      <c r="F229" s="313">
        <f>SUM(F215:F228)</f>
        <v>0</v>
      </c>
      <c r="G229" s="313">
        <f>SUM(G215:G228)</f>
        <v>0</v>
      </c>
      <c r="H229" s="314">
        <f>SUM(H215:H228)</f>
        <v>-1182344.45</v>
      </c>
      <c r="I229" s="313"/>
      <c r="J229" s="313">
        <f>SUM(J215:J228)</f>
        <v>0</v>
      </c>
      <c r="K229" s="313">
        <f>SUM(K215:K228)</f>
        <v>0</v>
      </c>
      <c r="L229" s="313">
        <f>J229/($J$171+$J$213)*$L$422</f>
        <v>0</v>
      </c>
      <c r="M229" s="313">
        <f>SUM(M215:M228)</f>
        <v>0</v>
      </c>
      <c r="N229" s="313">
        <f>SUM(N215:N228)</f>
        <v>0</v>
      </c>
      <c r="O229" s="313">
        <f>SUM(O215:O228)</f>
        <v>0</v>
      </c>
      <c r="P229" s="316">
        <v>0</v>
      </c>
      <c r="Q229" s="313">
        <f>SUM(Q215:Q228)</f>
        <v>0</v>
      </c>
      <c r="R229" s="317">
        <v>0</v>
      </c>
      <c r="S229" s="313">
        <f>SUM(S215:S228)</f>
        <v>0</v>
      </c>
      <c r="T229" s="303"/>
      <c r="U229" s="304"/>
      <c r="V229" s="328"/>
    </row>
    <row r="230" spans="1:22" s="305" customFormat="1" x14ac:dyDescent="0.25">
      <c r="A230" s="334"/>
      <c r="B230" s="335"/>
      <c r="C230" s="336"/>
      <c r="D230" s="333"/>
      <c r="E230" s="333"/>
      <c r="F230" s="333"/>
      <c r="G230" s="333"/>
      <c r="H230" s="333"/>
      <c r="I230" s="333"/>
      <c r="J230" s="333"/>
      <c r="K230" s="333"/>
      <c r="L230" s="333"/>
      <c r="M230" s="333"/>
      <c r="N230" s="333"/>
      <c r="O230" s="333"/>
      <c r="P230" s="333"/>
      <c r="Q230" s="333"/>
      <c r="R230" s="333"/>
      <c r="S230" s="321"/>
      <c r="T230" s="303"/>
      <c r="U230" s="304"/>
      <c r="V230" s="328"/>
    </row>
    <row r="231" spans="1:22" s="305" customFormat="1" x14ac:dyDescent="0.25">
      <c r="A231" s="297" t="s">
        <v>255</v>
      </c>
      <c r="B231" s="298" t="str">
        <f>$A$254</f>
        <v>CL A - Nov 16</v>
      </c>
      <c r="C231" s="299">
        <f t="shared" ref="C231:C252" si="91">ROUND(IF(J231=0,0,J231/$J$420),10)</f>
        <v>0</v>
      </c>
      <c r="D231" s="297">
        <v>104120.46577462669</v>
      </c>
      <c r="E231" s="297"/>
      <c r="F231" s="300"/>
      <c r="G231" s="300"/>
      <c r="H231" s="300">
        <v>-104120.47</v>
      </c>
      <c r="I231" s="322">
        <f>+$I$254*(SUM(D231:H231)/SUM($D$254:$H$254))</f>
        <v>0</v>
      </c>
      <c r="J231" s="301">
        <f t="shared" ref="J231" si="92">ROUND(SUM(D231:I231),2)</f>
        <v>0</v>
      </c>
      <c r="K231" s="301">
        <f t="shared" ref="K231:K252" si="93">ROUND(IF($J231=0,0,$J231/$J$420*K$422),2)</f>
        <v>0</v>
      </c>
      <c r="L231" s="300"/>
      <c r="M231" s="301">
        <f t="shared" ref="M231" si="94">SUM(J231:L231)</f>
        <v>0</v>
      </c>
      <c r="N231" s="301">
        <f t="shared" ref="N231:N252" si="95">ROUND(IF(M231=0,0,J231/$J$420*$N$422),2)</f>
        <v>0</v>
      </c>
      <c r="O231" s="301">
        <f t="shared" ref="O231" si="96">SUM(M231:N231)</f>
        <v>0</v>
      </c>
      <c r="P231" s="301">
        <f>+$P$254*O231/$O$254</f>
        <v>0</v>
      </c>
      <c r="Q231" s="301">
        <f t="shared" ref="Q231:Q252" si="97">SUM(O231:P231)</f>
        <v>0</v>
      </c>
      <c r="R231" s="301">
        <f>IF(Q231&gt;0,Q231/$Q$254*$R$254,0)+V231</f>
        <v>0</v>
      </c>
      <c r="S231" s="303">
        <f t="shared" ref="S231" si="98">SUM(Q231:R231)</f>
        <v>0</v>
      </c>
      <c r="T231" s="303"/>
      <c r="U231" s="304"/>
      <c r="V231" s="328"/>
    </row>
    <row r="232" spans="1:22" s="305" customFormat="1" x14ac:dyDescent="0.25">
      <c r="A232" s="297" t="s">
        <v>245</v>
      </c>
      <c r="B232" s="298" t="str">
        <f t="shared" ref="B232:B252" si="99">$A$254</f>
        <v>CL A - Nov 16</v>
      </c>
      <c r="C232" s="299">
        <f t="shared" si="91"/>
        <v>0</v>
      </c>
      <c r="D232" s="297">
        <v>12714.768755687108</v>
      </c>
      <c r="E232" s="297"/>
      <c r="F232" s="300"/>
      <c r="G232" s="300"/>
      <c r="H232" s="300">
        <v>-12714.77</v>
      </c>
      <c r="I232" s="322"/>
      <c r="J232" s="301">
        <f t="shared" ref="J232:J252" si="100">ROUND(SUM(D232:I232),2)</f>
        <v>0</v>
      </c>
      <c r="K232" s="301">
        <f t="shared" si="93"/>
        <v>0</v>
      </c>
      <c r="L232" s="300"/>
      <c r="M232" s="301">
        <f t="shared" ref="M232:M252" si="101">SUM(J232:L232)</f>
        <v>0</v>
      </c>
      <c r="N232" s="301">
        <f t="shared" si="95"/>
        <v>0</v>
      </c>
      <c r="O232" s="301">
        <f t="shared" ref="O232:O252" si="102">SUM(M232:N232)</f>
        <v>0</v>
      </c>
      <c r="P232" s="301">
        <f t="shared" ref="P232:P252" si="103">+$P$254*O232/$O$254</f>
        <v>0</v>
      </c>
      <c r="Q232" s="301">
        <f t="shared" si="97"/>
        <v>0</v>
      </c>
      <c r="R232" s="301">
        <f t="shared" ref="R232:R252" si="104">IF(Q232&gt;0,Q232/$Q$254*$R$254,0)+V232</f>
        <v>0</v>
      </c>
      <c r="S232" s="303">
        <f t="shared" ref="S232:S252" si="105">SUM(Q232:R232)</f>
        <v>0</v>
      </c>
      <c r="T232" s="303"/>
      <c r="U232" s="304"/>
      <c r="V232" s="328"/>
    </row>
    <row r="233" spans="1:22" s="305" customFormat="1" x14ac:dyDescent="0.25">
      <c r="A233" s="297" t="s">
        <v>340</v>
      </c>
      <c r="B233" s="298" t="str">
        <f t="shared" si="99"/>
        <v>CL A - Nov 16</v>
      </c>
      <c r="C233" s="299">
        <f t="shared" si="91"/>
        <v>0</v>
      </c>
      <c r="D233" s="297">
        <v>598528.07318509475</v>
      </c>
      <c r="E233" s="297"/>
      <c r="F233" s="300"/>
      <c r="G233" s="300"/>
      <c r="H233" s="300">
        <v>-598528.06999999995</v>
      </c>
      <c r="I233" s="322"/>
      <c r="J233" s="301">
        <f t="shared" si="100"/>
        <v>0</v>
      </c>
      <c r="K233" s="301">
        <f t="shared" si="93"/>
        <v>0</v>
      </c>
      <c r="L233" s="300"/>
      <c r="M233" s="301">
        <f t="shared" si="101"/>
        <v>0</v>
      </c>
      <c r="N233" s="301">
        <f t="shared" si="95"/>
        <v>0</v>
      </c>
      <c r="O233" s="301">
        <f t="shared" si="102"/>
        <v>0</v>
      </c>
      <c r="P233" s="301">
        <f t="shared" si="103"/>
        <v>0</v>
      </c>
      <c r="Q233" s="301">
        <f t="shared" si="97"/>
        <v>0</v>
      </c>
      <c r="R233" s="301">
        <f t="shared" si="104"/>
        <v>0</v>
      </c>
      <c r="S233" s="303">
        <f t="shared" si="105"/>
        <v>0</v>
      </c>
      <c r="T233" s="303"/>
      <c r="U233" s="304"/>
      <c r="V233" s="328"/>
    </row>
    <row r="234" spans="1:22" s="305" customFormat="1" x14ac:dyDescent="0.25">
      <c r="A234" s="297" t="s">
        <v>152</v>
      </c>
      <c r="B234" s="298" t="str">
        <f t="shared" si="99"/>
        <v>CL A - Nov 16</v>
      </c>
      <c r="C234" s="299">
        <f t="shared" si="91"/>
        <v>0</v>
      </c>
      <c r="D234" s="297">
        <v>531057.42705882364</v>
      </c>
      <c r="E234" s="297"/>
      <c r="F234" s="300">
        <v>-305588.12</v>
      </c>
      <c r="G234" s="300"/>
      <c r="H234" s="300">
        <f>-225469.31</f>
        <v>-225469.31</v>
      </c>
      <c r="I234" s="322"/>
      <c r="J234" s="301">
        <f t="shared" si="100"/>
        <v>0</v>
      </c>
      <c r="K234" s="301">
        <f t="shared" si="93"/>
        <v>0</v>
      </c>
      <c r="L234" s="300"/>
      <c r="M234" s="301">
        <f t="shared" si="101"/>
        <v>0</v>
      </c>
      <c r="N234" s="301">
        <f t="shared" si="95"/>
        <v>0</v>
      </c>
      <c r="O234" s="301">
        <f t="shared" si="102"/>
        <v>0</v>
      </c>
      <c r="P234" s="301">
        <f t="shared" si="103"/>
        <v>0</v>
      </c>
      <c r="Q234" s="301">
        <f t="shared" si="97"/>
        <v>0</v>
      </c>
      <c r="R234" s="301">
        <f t="shared" si="104"/>
        <v>0</v>
      </c>
      <c r="S234" s="303">
        <f t="shared" si="105"/>
        <v>0</v>
      </c>
      <c r="T234" s="303"/>
      <c r="U234" s="304"/>
      <c r="V234" s="328"/>
    </row>
    <row r="235" spans="1:22" s="305" customFormat="1" x14ac:dyDescent="0.25">
      <c r="A235" s="297" t="s">
        <v>258</v>
      </c>
      <c r="B235" s="298" t="str">
        <f t="shared" si="99"/>
        <v>CL A - Nov 16</v>
      </c>
      <c r="C235" s="299">
        <f t="shared" si="91"/>
        <v>0</v>
      </c>
      <c r="D235" s="297">
        <v>105629.19021333323</v>
      </c>
      <c r="E235" s="297"/>
      <c r="F235" s="300"/>
      <c r="G235" s="300"/>
      <c r="H235" s="300">
        <v>-105629.19</v>
      </c>
      <c r="I235" s="322"/>
      <c r="J235" s="301">
        <f t="shared" si="100"/>
        <v>0</v>
      </c>
      <c r="K235" s="301">
        <f t="shared" si="93"/>
        <v>0</v>
      </c>
      <c r="L235" s="300"/>
      <c r="M235" s="301">
        <f t="shared" si="101"/>
        <v>0</v>
      </c>
      <c r="N235" s="301">
        <f t="shared" si="95"/>
        <v>0</v>
      </c>
      <c r="O235" s="301">
        <f t="shared" si="102"/>
        <v>0</v>
      </c>
      <c r="P235" s="301">
        <f t="shared" si="103"/>
        <v>0</v>
      </c>
      <c r="Q235" s="301">
        <f t="shared" si="97"/>
        <v>0</v>
      </c>
      <c r="R235" s="301">
        <f t="shared" si="104"/>
        <v>0</v>
      </c>
      <c r="S235" s="303">
        <f t="shared" si="105"/>
        <v>0</v>
      </c>
      <c r="T235" s="303"/>
      <c r="U235" s="304"/>
      <c r="V235" s="328"/>
    </row>
    <row r="236" spans="1:22" s="305" customFormat="1" x14ac:dyDescent="0.25">
      <c r="A236" s="297" t="s">
        <v>361</v>
      </c>
      <c r="B236" s="298" t="str">
        <f t="shared" si="99"/>
        <v>CL A - Nov 16</v>
      </c>
      <c r="C236" s="299">
        <f t="shared" si="91"/>
        <v>0</v>
      </c>
      <c r="D236" s="297">
        <v>1593497.279192738</v>
      </c>
      <c r="E236" s="297"/>
      <c r="F236" s="300"/>
      <c r="G236" s="300"/>
      <c r="H236" s="300">
        <v>-1593497.28</v>
      </c>
      <c r="I236" s="322"/>
      <c r="J236" s="301">
        <f t="shared" si="100"/>
        <v>0</v>
      </c>
      <c r="K236" s="301">
        <f t="shared" si="93"/>
        <v>0</v>
      </c>
      <c r="L236" s="300"/>
      <c r="M236" s="301">
        <f t="shared" si="101"/>
        <v>0</v>
      </c>
      <c r="N236" s="301">
        <f t="shared" si="95"/>
        <v>0</v>
      </c>
      <c r="O236" s="301">
        <f t="shared" si="102"/>
        <v>0</v>
      </c>
      <c r="P236" s="301">
        <f t="shared" si="103"/>
        <v>0</v>
      </c>
      <c r="Q236" s="301">
        <f t="shared" si="97"/>
        <v>0</v>
      </c>
      <c r="R236" s="301">
        <f t="shared" si="104"/>
        <v>0</v>
      </c>
      <c r="S236" s="303">
        <f t="shared" si="105"/>
        <v>0</v>
      </c>
      <c r="T236" s="303"/>
      <c r="U236" s="304"/>
      <c r="V236" s="328"/>
    </row>
    <row r="237" spans="1:22" s="305" customFormat="1" x14ac:dyDescent="0.25">
      <c r="A237" s="297" t="s">
        <v>259</v>
      </c>
      <c r="B237" s="298" t="str">
        <f t="shared" si="99"/>
        <v>CL A - Nov 16</v>
      </c>
      <c r="C237" s="299">
        <f t="shared" si="91"/>
        <v>1.19245284E-2</v>
      </c>
      <c r="D237" s="297">
        <v>2192656.404199867</v>
      </c>
      <c r="E237" s="297"/>
      <c r="F237" s="300"/>
      <c r="G237" s="300"/>
      <c r="H237" s="300"/>
      <c r="I237" s="322"/>
      <c r="J237" s="301">
        <f t="shared" si="100"/>
        <v>2192656.4</v>
      </c>
      <c r="K237" s="301">
        <f t="shared" si="93"/>
        <v>-35124.339999999997</v>
      </c>
      <c r="L237" s="300"/>
      <c r="M237" s="301">
        <f t="shared" si="101"/>
        <v>2157532.06</v>
      </c>
      <c r="N237" s="301">
        <f t="shared" si="95"/>
        <v>-200.97</v>
      </c>
      <c r="O237" s="301">
        <f t="shared" si="102"/>
        <v>2157331.09</v>
      </c>
      <c r="P237" s="301">
        <f>+$P$254*O237/$O$254</f>
        <v>-3654.4952890710383</v>
      </c>
      <c r="Q237" s="301">
        <f t="shared" si="97"/>
        <v>2153676.5947109289</v>
      </c>
      <c r="R237" s="301">
        <f t="shared" si="104"/>
        <v>0</v>
      </c>
      <c r="S237" s="303">
        <f t="shared" si="105"/>
        <v>2153676.5947109289</v>
      </c>
      <c r="T237" s="303"/>
      <c r="U237" s="304"/>
      <c r="V237" s="328"/>
    </row>
    <row r="238" spans="1:22" s="305" customFormat="1" x14ac:dyDescent="0.25">
      <c r="A238" s="297" t="s">
        <v>268</v>
      </c>
      <c r="B238" s="298" t="str">
        <f t="shared" si="99"/>
        <v>CL A - Nov 16</v>
      </c>
      <c r="C238" s="299">
        <f t="shared" si="91"/>
        <v>0</v>
      </c>
      <c r="D238" s="297">
        <v>115407.23062111165</v>
      </c>
      <c r="E238" s="297"/>
      <c r="F238" s="300"/>
      <c r="G238" s="300"/>
      <c r="H238" s="300">
        <v>-115407.23</v>
      </c>
      <c r="I238" s="322"/>
      <c r="J238" s="301">
        <f t="shared" si="100"/>
        <v>0</v>
      </c>
      <c r="K238" s="301">
        <f t="shared" si="93"/>
        <v>0</v>
      </c>
      <c r="L238" s="300"/>
      <c r="M238" s="301">
        <f t="shared" si="101"/>
        <v>0</v>
      </c>
      <c r="N238" s="301">
        <f t="shared" si="95"/>
        <v>0</v>
      </c>
      <c r="O238" s="301">
        <f t="shared" si="102"/>
        <v>0</v>
      </c>
      <c r="P238" s="301">
        <f t="shared" si="103"/>
        <v>0</v>
      </c>
      <c r="Q238" s="301">
        <f t="shared" si="97"/>
        <v>0</v>
      </c>
      <c r="R238" s="301">
        <f t="shared" si="104"/>
        <v>0</v>
      </c>
      <c r="S238" s="303">
        <f t="shared" si="105"/>
        <v>0</v>
      </c>
      <c r="T238" s="303"/>
      <c r="U238" s="304"/>
      <c r="V238" s="328"/>
    </row>
    <row r="239" spans="1:22" s="305" customFormat="1" x14ac:dyDescent="0.25">
      <c r="A239" s="297" t="s">
        <v>164</v>
      </c>
      <c r="B239" s="298" t="str">
        <f t="shared" si="99"/>
        <v>CL A - Nov 16</v>
      </c>
      <c r="C239" s="299">
        <f t="shared" si="91"/>
        <v>2.0539478999999999E-3</v>
      </c>
      <c r="D239" s="297">
        <v>377675.47842665971</v>
      </c>
      <c r="E239" s="297"/>
      <c r="F239" s="300"/>
      <c r="G239" s="300"/>
      <c r="H239" s="300"/>
      <c r="I239" s="322"/>
      <c r="J239" s="301">
        <f t="shared" si="100"/>
        <v>377675.48</v>
      </c>
      <c r="K239" s="301">
        <f t="shared" si="93"/>
        <v>-6050.01</v>
      </c>
      <c r="L239" s="300"/>
      <c r="M239" s="301">
        <f t="shared" si="101"/>
        <v>371625.47</v>
      </c>
      <c r="N239" s="301">
        <f t="shared" si="95"/>
        <v>-34.619999999999997</v>
      </c>
      <c r="O239" s="301">
        <f t="shared" si="102"/>
        <v>371590.85</v>
      </c>
      <c r="P239" s="301">
        <f>+$P$254*O239/$O$254</f>
        <v>-629.47083879781417</v>
      </c>
      <c r="Q239" s="301">
        <f t="shared" si="97"/>
        <v>370961.37916120217</v>
      </c>
      <c r="R239" s="301">
        <f t="shared" si="104"/>
        <v>0</v>
      </c>
      <c r="S239" s="303">
        <f t="shared" si="105"/>
        <v>370961.37916120217</v>
      </c>
      <c r="T239" s="303"/>
      <c r="U239" s="304"/>
      <c r="V239" s="328"/>
    </row>
    <row r="240" spans="1:22" s="318" customFormat="1" x14ac:dyDescent="0.25">
      <c r="A240" s="297" t="s">
        <v>241</v>
      </c>
      <c r="B240" s="298" t="str">
        <f t="shared" si="99"/>
        <v>CL A - Nov 16</v>
      </c>
      <c r="C240" s="299">
        <f t="shared" si="91"/>
        <v>0</v>
      </c>
      <c r="D240" s="297">
        <v>0</v>
      </c>
      <c r="E240" s="297"/>
      <c r="F240" s="300"/>
      <c r="G240" s="300"/>
      <c r="H240" s="300"/>
      <c r="I240" s="322">
        <f>+$I$254*(SUM(D240:H240)/SUM($D$254:$H$254))</f>
        <v>0</v>
      </c>
      <c r="J240" s="301">
        <f t="shared" si="100"/>
        <v>0</v>
      </c>
      <c r="K240" s="301">
        <f t="shared" si="93"/>
        <v>0</v>
      </c>
      <c r="L240" s="300"/>
      <c r="M240" s="301">
        <f t="shared" si="101"/>
        <v>0</v>
      </c>
      <c r="N240" s="301">
        <f t="shared" si="95"/>
        <v>0</v>
      </c>
      <c r="O240" s="301">
        <f t="shared" si="102"/>
        <v>0</v>
      </c>
      <c r="P240" s="301">
        <f t="shared" si="103"/>
        <v>0</v>
      </c>
      <c r="Q240" s="301">
        <f t="shared" si="97"/>
        <v>0</v>
      </c>
      <c r="R240" s="301">
        <f t="shared" si="104"/>
        <v>0</v>
      </c>
      <c r="S240" s="303">
        <f t="shared" si="105"/>
        <v>0</v>
      </c>
      <c r="T240" s="303"/>
      <c r="U240" s="304"/>
      <c r="V240" s="328"/>
    </row>
    <row r="241" spans="1:22" s="305" customFormat="1" x14ac:dyDescent="0.25">
      <c r="A241" s="297" t="s">
        <v>242</v>
      </c>
      <c r="B241" s="298" t="str">
        <f t="shared" si="99"/>
        <v>CL A - Nov 16</v>
      </c>
      <c r="C241" s="299">
        <f t="shared" si="91"/>
        <v>0</v>
      </c>
      <c r="D241" s="297">
        <v>0</v>
      </c>
      <c r="E241" s="297"/>
      <c r="F241" s="300"/>
      <c r="G241" s="300"/>
      <c r="H241" s="300"/>
      <c r="I241" s="322">
        <f>+$I$254*(SUM(D241:H241)/SUM($D$254:$H$254))</f>
        <v>0</v>
      </c>
      <c r="J241" s="301">
        <f t="shared" si="100"/>
        <v>0</v>
      </c>
      <c r="K241" s="301">
        <f t="shared" si="93"/>
        <v>0</v>
      </c>
      <c r="L241" s="300"/>
      <c r="M241" s="301">
        <f t="shared" si="101"/>
        <v>0</v>
      </c>
      <c r="N241" s="301">
        <f t="shared" si="95"/>
        <v>0</v>
      </c>
      <c r="O241" s="301">
        <f t="shared" si="102"/>
        <v>0</v>
      </c>
      <c r="P241" s="301">
        <f t="shared" si="103"/>
        <v>0</v>
      </c>
      <c r="Q241" s="301">
        <f t="shared" si="97"/>
        <v>0</v>
      </c>
      <c r="R241" s="301">
        <f t="shared" si="104"/>
        <v>0</v>
      </c>
      <c r="S241" s="303">
        <f t="shared" si="105"/>
        <v>0</v>
      </c>
      <c r="T241" s="303"/>
      <c r="U241" s="304"/>
      <c r="V241" s="328"/>
    </row>
    <row r="242" spans="1:22" s="305" customFormat="1" x14ac:dyDescent="0.25">
      <c r="A242" s="297" t="s">
        <v>185</v>
      </c>
      <c r="B242" s="298" t="str">
        <f t="shared" si="99"/>
        <v>CL A - Nov 16</v>
      </c>
      <c r="C242" s="299">
        <f t="shared" si="91"/>
        <v>0</v>
      </c>
      <c r="D242" s="297">
        <v>110333.08909508743</v>
      </c>
      <c r="E242" s="297"/>
      <c r="F242" s="300"/>
      <c r="G242" s="300"/>
      <c r="H242" s="300">
        <v>-110333.09</v>
      </c>
      <c r="I242" s="322"/>
      <c r="J242" s="301">
        <f t="shared" si="100"/>
        <v>0</v>
      </c>
      <c r="K242" s="301">
        <f t="shared" si="93"/>
        <v>0</v>
      </c>
      <c r="L242" s="300"/>
      <c r="M242" s="301">
        <f t="shared" si="101"/>
        <v>0</v>
      </c>
      <c r="N242" s="301">
        <f t="shared" si="95"/>
        <v>0</v>
      </c>
      <c r="O242" s="301">
        <f t="shared" si="102"/>
        <v>0</v>
      </c>
      <c r="P242" s="301">
        <f t="shared" si="103"/>
        <v>0</v>
      </c>
      <c r="Q242" s="301">
        <f t="shared" si="97"/>
        <v>0</v>
      </c>
      <c r="R242" s="301">
        <f t="shared" si="104"/>
        <v>0</v>
      </c>
      <c r="S242" s="303">
        <f t="shared" si="105"/>
        <v>0</v>
      </c>
      <c r="T242" s="303"/>
      <c r="U242" s="304"/>
      <c r="V242" s="328"/>
    </row>
    <row r="243" spans="1:22" s="305" customFormat="1" x14ac:dyDescent="0.25">
      <c r="A243" s="297" t="s">
        <v>380</v>
      </c>
      <c r="B243" s="298" t="str">
        <f t="shared" si="99"/>
        <v>CL A - Nov 16</v>
      </c>
      <c r="C243" s="299">
        <f t="shared" si="91"/>
        <v>0</v>
      </c>
      <c r="D243" s="297">
        <v>547462.69808295998</v>
      </c>
      <c r="E243" s="297"/>
      <c r="F243" s="300"/>
      <c r="G243" s="300"/>
      <c r="H243" s="300">
        <v>-547462.69999999995</v>
      </c>
      <c r="I243" s="322"/>
      <c r="J243" s="301">
        <f t="shared" si="100"/>
        <v>0</v>
      </c>
      <c r="K243" s="301">
        <f t="shared" si="93"/>
        <v>0</v>
      </c>
      <c r="L243" s="300"/>
      <c r="M243" s="301">
        <f t="shared" si="101"/>
        <v>0</v>
      </c>
      <c r="N243" s="301">
        <f t="shared" si="95"/>
        <v>0</v>
      </c>
      <c r="O243" s="301">
        <f t="shared" si="102"/>
        <v>0</v>
      </c>
      <c r="P243" s="301">
        <f t="shared" si="103"/>
        <v>0</v>
      </c>
      <c r="Q243" s="301">
        <f t="shared" si="97"/>
        <v>0</v>
      </c>
      <c r="R243" s="301">
        <f t="shared" si="104"/>
        <v>0</v>
      </c>
      <c r="S243" s="303">
        <f t="shared" si="105"/>
        <v>0</v>
      </c>
      <c r="T243" s="303"/>
      <c r="U243" s="304"/>
      <c r="V243" s="328"/>
    </row>
    <row r="244" spans="1:22" s="305" customFormat="1" x14ac:dyDescent="0.25">
      <c r="A244" s="297" t="s">
        <v>256</v>
      </c>
      <c r="B244" s="298" t="str">
        <f t="shared" si="99"/>
        <v>CL A - Nov 16</v>
      </c>
      <c r="C244" s="299">
        <f t="shared" si="91"/>
        <v>0</v>
      </c>
      <c r="D244" s="297">
        <v>111169.74888025763</v>
      </c>
      <c r="E244" s="297"/>
      <c r="F244" s="300"/>
      <c r="G244" s="300"/>
      <c r="H244" s="300">
        <v>-111169.75</v>
      </c>
      <c r="I244" s="322">
        <f>+$I$254*(SUM(D244:H244)/SUM($D$254:$H$254))</f>
        <v>0</v>
      </c>
      <c r="J244" s="301">
        <f t="shared" si="100"/>
        <v>0</v>
      </c>
      <c r="K244" s="301">
        <f t="shared" si="93"/>
        <v>0</v>
      </c>
      <c r="L244" s="300"/>
      <c r="M244" s="301">
        <f t="shared" si="101"/>
        <v>0</v>
      </c>
      <c r="N244" s="301">
        <f t="shared" si="95"/>
        <v>0</v>
      </c>
      <c r="O244" s="301">
        <f t="shared" si="102"/>
        <v>0</v>
      </c>
      <c r="P244" s="301">
        <f t="shared" si="103"/>
        <v>0</v>
      </c>
      <c r="Q244" s="301">
        <f t="shared" si="97"/>
        <v>0</v>
      </c>
      <c r="R244" s="301">
        <f t="shared" si="104"/>
        <v>0</v>
      </c>
      <c r="S244" s="303">
        <f t="shared" si="105"/>
        <v>0</v>
      </c>
      <c r="T244" s="303"/>
      <c r="U244" s="304"/>
      <c r="V244" s="328"/>
    </row>
    <row r="245" spans="1:22" s="305" customFormat="1" x14ac:dyDescent="0.25">
      <c r="A245" s="297" t="s">
        <v>261</v>
      </c>
      <c r="B245" s="298" t="str">
        <f t="shared" si="99"/>
        <v>CL A - Nov 16</v>
      </c>
      <c r="C245" s="299">
        <f t="shared" si="91"/>
        <v>0</v>
      </c>
      <c r="D245" s="297">
        <v>109632.81576067458</v>
      </c>
      <c r="E245" s="297"/>
      <c r="F245" s="300"/>
      <c r="G245" s="300"/>
      <c r="H245" s="300">
        <v>-109632.82</v>
      </c>
      <c r="I245" s="322"/>
      <c r="J245" s="301">
        <f t="shared" si="100"/>
        <v>0</v>
      </c>
      <c r="K245" s="301">
        <f t="shared" si="93"/>
        <v>0</v>
      </c>
      <c r="L245" s="300"/>
      <c r="M245" s="301">
        <f t="shared" si="101"/>
        <v>0</v>
      </c>
      <c r="N245" s="301">
        <f t="shared" si="95"/>
        <v>0</v>
      </c>
      <c r="O245" s="301">
        <f t="shared" si="102"/>
        <v>0</v>
      </c>
      <c r="P245" s="301">
        <f t="shared" si="103"/>
        <v>0</v>
      </c>
      <c r="Q245" s="301">
        <f t="shared" si="97"/>
        <v>0</v>
      </c>
      <c r="R245" s="301">
        <f t="shared" si="104"/>
        <v>0</v>
      </c>
      <c r="S245" s="303">
        <f t="shared" si="105"/>
        <v>0</v>
      </c>
      <c r="T245" s="303"/>
      <c r="U245" s="304"/>
      <c r="V245" s="328"/>
    </row>
    <row r="246" spans="1:22" s="305" customFormat="1" x14ac:dyDescent="0.25">
      <c r="A246" s="297" t="s">
        <v>223</v>
      </c>
      <c r="B246" s="298" t="str">
        <f t="shared" si="99"/>
        <v>CL A - Nov 16</v>
      </c>
      <c r="C246" s="299">
        <f t="shared" si="91"/>
        <v>0</v>
      </c>
      <c r="D246" s="297">
        <v>149425.920908075</v>
      </c>
      <c r="E246" s="297"/>
      <c r="F246" s="300"/>
      <c r="G246" s="300"/>
      <c r="H246" s="300">
        <v>-149425.92000000001</v>
      </c>
      <c r="I246" s="322"/>
      <c r="J246" s="301">
        <f t="shared" si="100"/>
        <v>0</v>
      </c>
      <c r="K246" s="301">
        <f t="shared" si="93"/>
        <v>0</v>
      </c>
      <c r="L246" s="300"/>
      <c r="M246" s="301">
        <f t="shared" si="101"/>
        <v>0</v>
      </c>
      <c r="N246" s="301">
        <f t="shared" si="95"/>
        <v>0</v>
      </c>
      <c r="O246" s="301">
        <f t="shared" si="102"/>
        <v>0</v>
      </c>
      <c r="P246" s="301">
        <f t="shared" si="103"/>
        <v>0</v>
      </c>
      <c r="Q246" s="301">
        <f t="shared" si="97"/>
        <v>0</v>
      </c>
      <c r="R246" s="301">
        <f t="shared" si="104"/>
        <v>0</v>
      </c>
      <c r="S246" s="303">
        <f t="shared" si="105"/>
        <v>0</v>
      </c>
      <c r="T246" s="303"/>
      <c r="U246" s="304"/>
      <c r="V246" s="328"/>
    </row>
    <row r="247" spans="1:22" s="305" customFormat="1" x14ac:dyDescent="0.25">
      <c r="A247" s="297" t="s">
        <v>354</v>
      </c>
      <c r="B247" s="298" t="str">
        <f t="shared" si="99"/>
        <v>CL A - Nov 16</v>
      </c>
      <c r="C247" s="299">
        <f t="shared" si="91"/>
        <v>0</v>
      </c>
      <c r="D247" s="297">
        <v>203590.6024652521</v>
      </c>
      <c r="E247" s="297"/>
      <c r="F247" s="300"/>
      <c r="G247" s="300"/>
      <c r="H247" s="300">
        <v>-203590.6</v>
      </c>
      <c r="I247" s="322"/>
      <c r="J247" s="301">
        <f t="shared" si="100"/>
        <v>0</v>
      </c>
      <c r="K247" s="301">
        <f t="shared" si="93"/>
        <v>0</v>
      </c>
      <c r="L247" s="300"/>
      <c r="M247" s="301">
        <f t="shared" si="101"/>
        <v>0</v>
      </c>
      <c r="N247" s="301">
        <f t="shared" si="95"/>
        <v>0</v>
      </c>
      <c r="O247" s="301">
        <f t="shared" si="102"/>
        <v>0</v>
      </c>
      <c r="P247" s="301">
        <f t="shared" si="103"/>
        <v>0</v>
      </c>
      <c r="Q247" s="301">
        <f t="shared" si="97"/>
        <v>0</v>
      </c>
      <c r="R247" s="301">
        <f t="shared" si="104"/>
        <v>0</v>
      </c>
      <c r="S247" s="303">
        <f t="shared" si="105"/>
        <v>0</v>
      </c>
      <c r="T247" s="303"/>
      <c r="U247" s="304"/>
      <c r="V247" s="328"/>
    </row>
    <row r="248" spans="1:22" s="305" customFormat="1" x14ac:dyDescent="0.25">
      <c r="A248" s="297" t="s">
        <v>237</v>
      </c>
      <c r="B248" s="298" t="str">
        <f t="shared" si="99"/>
        <v>CL A - Nov 16</v>
      </c>
      <c r="C248" s="299">
        <f t="shared" si="91"/>
        <v>0</v>
      </c>
      <c r="D248" s="297">
        <v>0</v>
      </c>
      <c r="E248" s="297"/>
      <c r="F248" s="300"/>
      <c r="G248" s="300"/>
      <c r="H248" s="300"/>
      <c r="I248" s="322">
        <f>+$I$254*(SUM(D248:H248)/SUM($D$254:$H$254))</f>
        <v>0</v>
      </c>
      <c r="J248" s="301">
        <f t="shared" si="100"/>
        <v>0</v>
      </c>
      <c r="K248" s="301">
        <f t="shared" si="93"/>
        <v>0</v>
      </c>
      <c r="L248" s="300"/>
      <c r="M248" s="301">
        <f t="shared" si="101"/>
        <v>0</v>
      </c>
      <c r="N248" s="301">
        <f t="shared" si="95"/>
        <v>0</v>
      </c>
      <c r="O248" s="301">
        <f t="shared" si="102"/>
        <v>0</v>
      </c>
      <c r="P248" s="301">
        <f t="shared" si="103"/>
        <v>0</v>
      </c>
      <c r="Q248" s="301">
        <f t="shared" si="97"/>
        <v>0</v>
      </c>
      <c r="R248" s="301">
        <f t="shared" si="104"/>
        <v>0</v>
      </c>
      <c r="S248" s="303">
        <f t="shared" si="105"/>
        <v>0</v>
      </c>
      <c r="T248" s="303"/>
      <c r="U248" s="304"/>
      <c r="V248" s="328"/>
    </row>
    <row r="249" spans="1:22" s="305" customFormat="1" x14ac:dyDescent="0.25">
      <c r="A249" s="297" t="s">
        <v>253</v>
      </c>
      <c r="B249" s="298" t="str">
        <f t="shared" si="99"/>
        <v>CL A - Nov 16</v>
      </c>
      <c r="C249" s="299">
        <f t="shared" si="91"/>
        <v>0</v>
      </c>
      <c r="D249" s="297">
        <v>0</v>
      </c>
      <c r="E249" s="297"/>
      <c r="F249" s="300"/>
      <c r="G249" s="300"/>
      <c r="H249" s="300"/>
      <c r="I249" s="322">
        <f>+$I$254*(SUM(D249:H249)/SUM($D$254:$H$254))</f>
        <v>0</v>
      </c>
      <c r="J249" s="301">
        <f t="shared" si="100"/>
        <v>0</v>
      </c>
      <c r="K249" s="301">
        <f t="shared" si="93"/>
        <v>0</v>
      </c>
      <c r="L249" s="300"/>
      <c r="M249" s="301">
        <f t="shared" si="101"/>
        <v>0</v>
      </c>
      <c r="N249" s="301">
        <f t="shared" si="95"/>
        <v>0</v>
      </c>
      <c r="O249" s="301">
        <f t="shared" si="102"/>
        <v>0</v>
      </c>
      <c r="P249" s="301">
        <f t="shared" si="103"/>
        <v>0</v>
      </c>
      <c r="Q249" s="301">
        <f t="shared" si="97"/>
        <v>0</v>
      </c>
      <c r="R249" s="301">
        <f t="shared" si="104"/>
        <v>0</v>
      </c>
      <c r="S249" s="303">
        <f t="shared" si="105"/>
        <v>0</v>
      </c>
      <c r="T249" s="303"/>
      <c r="U249" s="304"/>
      <c r="V249" s="328"/>
    </row>
    <row r="250" spans="1:22" s="305" customFormat="1" x14ac:dyDescent="0.25">
      <c r="A250" s="297" t="s">
        <v>403</v>
      </c>
      <c r="B250" s="298" t="str">
        <f t="shared" si="99"/>
        <v>CL A - Nov 16</v>
      </c>
      <c r="C250" s="299">
        <f t="shared" si="91"/>
        <v>3.34636985E-2</v>
      </c>
      <c r="D250" s="297">
        <v>6153232.2713520229</v>
      </c>
      <c r="E250" s="297"/>
      <c r="F250" s="300"/>
      <c r="G250" s="300"/>
      <c r="H250" s="300"/>
      <c r="I250" s="322"/>
      <c r="J250" s="301">
        <f t="shared" si="100"/>
        <v>6153232.2699999996</v>
      </c>
      <c r="K250" s="301">
        <f t="shared" si="93"/>
        <v>-98569.11</v>
      </c>
      <c r="L250" s="300"/>
      <c r="M250" s="301">
        <f t="shared" si="101"/>
        <v>6054663.1599999992</v>
      </c>
      <c r="N250" s="301">
        <f t="shared" si="95"/>
        <v>-563.99</v>
      </c>
      <c r="O250" s="301">
        <f t="shared" si="102"/>
        <v>6054099.169999999</v>
      </c>
      <c r="P250" s="301">
        <f>+$P$254*O250/$O$254</f>
        <v>-10255.577828961746</v>
      </c>
      <c r="Q250" s="301">
        <f t="shared" si="97"/>
        <v>6043843.5921710376</v>
      </c>
      <c r="R250" s="301">
        <f t="shared" si="104"/>
        <v>0</v>
      </c>
      <c r="S250" s="303">
        <f t="shared" si="105"/>
        <v>6043843.5921710376</v>
      </c>
      <c r="T250" s="303"/>
      <c r="U250" s="304"/>
      <c r="V250" s="328"/>
    </row>
    <row r="251" spans="1:22" s="318" customFormat="1" x14ac:dyDescent="0.25">
      <c r="A251" s="297" t="s">
        <v>400</v>
      </c>
      <c r="B251" s="298" t="str">
        <f t="shared" si="99"/>
        <v>CL A - Nov 16</v>
      </c>
      <c r="C251" s="299">
        <f t="shared" si="91"/>
        <v>0</v>
      </c>
      <c r="D251" s="297">
        <v>216310.25558418944</v>
      </c>
      <c r="E251" s="297"/>
      <c r="F251" s="300"/>
      <c r="G251" s="300"/>
      <c r="H251" s="300">
        <v>-216310.26</v>
      </c>
      <c r="I251" s="322"/>
      <c r="J251" s="301">
        <f t="shared" si="100"/>
        <v>0</v>
      </c>
      <c r="K251" s="301">
        <f t="shared" si="93"/>
        <v>0</v>
      </c>
      <c r="L251" s="300"/>
      <c r="M251" s="301">
        <f t="shared" si="101"/>
        <v>0</v>
      </c>
      <c r="N251" s="301">
        <f t="shared" si="95"/>
        <v>0</v>
      </c>
      <c r="O251" s="301">
        <f t="shared" si="102"/>
        <v>0</v>
      </c>
      <c r="P251" s="301">
        <f t="shared" si="103"/>
        <v>0</v>
      </c>
      <c r="Q251" s="301">
        <f t="shared" si="97"/>
        <v>0</v>
      </c>
      <c r="R251" s="301">
        <f t="shared" si="104"/>
        <v>0</v>
      </c>
      <c r="S251" s="303">
        <f t="shared" si="105"/>
        <v>0</v>
      </c>
      <c r="T251" s="303"/>
      <c r="U251" s="304"/>
      <c r="V251" s="328"/>
    </row>
    <row r="252" spans="1:22" s="305" customFormat="1" x14ac:dyDescent="0.25">
      <c r="A252" s="297" t="s">
        <v>270</v>
      </c>
      <c r="B252" s="298" t="str">
        <f t="shared" si="99"/>
        <v>CL A - Nov 16</v>
      </c>
      <c r="C252" s="299">
        <f t="shared" si="91"/>
        <v>0</v>
      </c>
      <c r="D252" s="297">
        <v>115057.79101384274</v>
      </c>
      <c r="E252" s="297"/>
      <c r="F252" s="300"/>
      <c r="G252" s="300"/>
      <c r="H252" s="300">
        <v>-115057.79</v>
      </c>
      <c r="I252" s="322"/>
      <c r="J252" s="301">
        <f t="shared" si="100"/>
        <v>0</v>
      </c>
      <c r="K252" s="301">
        <f t="shared" si="93"/>
        <v>0</v>
      </c>
      <c r="L252" s="300"/>
      <c r="M252" s="301">
        <f t="shared" si="101"/>
        <v>0</v>
      </c>
      <c r="N252" s="301">
        <f t="shared" si="95"/>
        <v>0</v>
      </c>
      <c r="O252" s="301">
        <f t="shared" si="102"/>
        <v>0</v>
      </c>
      <c r="P252" s="301">
        <f t="shared" si="103"/>
        <v>0</v>
      </c>
      <c r="Q252" s="301">
        <f t="shared" si="97"/>
        <v>0</v>
      </c>
      <c r="R252" s="301">
        <f t="shared" si="104"/>
        <v>0</v>
      </c>
      <c r="S252" s="303">
        <f t="shared" si="105"/>
        <v>0</v>
      </c>
      <c r="T252" s="303"/>
      <c r="U252" s="304"/>
      <c r="V252" s="328"/>
    </row>
    <row r="253" spans="1:22" s="305" customFormat="1" x14ac:dyDescent="0.25">
      <c r="A253" s="306"/>
      <c r="B253" s="307"/>
      <c r="C253" s="308"/>
      <c r="D253" s="309"/>
      <c r="E253" s="303"/>
      <c r="F253" s="303"/>
      <c r="G253" s="303"/>
      <c r="H253" s="303"/>
      <c r="I253" s="303"/>
      <c r="J253" s="303"/>
      <c r="K253" s="303"/>
      <c r="L253" s="303"/>
      <c r="M253" s="303"/>
      <c r="N253" s="303"/>
      <c r="O253" s="303"/>
      <c r="P253" s="303"/>
      <c r="Q253" s="303"/>
      <c r="R253" s="303"/>
      <c r="S253" s="303"/>
      <c r="T253" s="303"/>
      <c r="U253" s="304"/>
      <c r="V253" s="328"/>
    </row>
    <row r="254" spans="1:22" s="305" customFormat="1" x14ac:dyDescent="0.25">
      <c r="A254" s="327" t="s">
        <v>257</v>
      </c>
      <c r="B254" s="311"/>
      <c r="C254" s="312">
        <f>SUM(C231:C252)</f>
        <v>4.74421748E-2</v>
      </c>
      <c r="D254" s="313">
        <f>SUM(D231:D252)</f>
        <v>13347501.510570304</v>
      </c>
      <c r="E254" s="314">
        <f>SUM(E231:E253)</f>
        <v>0</v>
      </c>
      <c r="F254" s="314">
        <f t="shared" ref="F254:G254" si="106">SUM(F231:F253)</f>
        <v>-305588.12</v>
      </c>
      <c r="G254" s="314">
        <f t="shared" si="106"/>
        <v>0</v>
      </c>
      <c r="H254" s="314">
        <f>SUM(H231:H253)</f>
        <v>-4318349.2499999991</v>
      </c>
      <c r="I254" s="337">
        <v>0</v>
      </c>
      <c r="J254" s="313">
        <f>SUM(J231:J253)</f>
        <v>8723564.1499999985</v>
      </c>
      <c r="K254" s="313">
        <f>SUM(K231:K253)</f>
        <v>-139743.46</v>
      </c>
      <c r="L254" s="313">
        <f>J254/($J$171+$J$213)*$L$422</f>
        <v>0</v>
      </c>
      <c r="M254" s="313">
        <f>SUM(M231:M253)</f>
        <v>8583820.6899999995</v>
      </c>
      <c r="N254" s="313">
        <f>SUM(N231:N253)</f>
        <v>-799.58</v>
      </c>
      <c r="O254" s="313">
        <f>SUM(O231:O253)</f>
        <v>8583021.1099999994</v>
      </c>
      <c r="P254" s="316">
        <v>-14539.543956830601</v>
      </c>
      <c r="Q254" s="313">
        <f>SUM(Q231:Q253)</f>
        <v>8568481.5660431683</v>
      </c>
      <c r="R254" s="317">
        <v>0</v>
      </c>
      <c r="S254" s="313">
        <f>SUM(S231:S253)</f>
        <v>8568481.5660431683</v>
      </c>
      <c r="T254" s="303"/>
      <c r="U254" s="304"/>
      <c r="V254" s="328"/>
    </row>
    <row r="255" spans="1:22" s="305" customFormat="1" x14ac:dyDescent="0.25">
      <c r="A255" s="334"/>
      <c r="B255" s="335"/>
      <c r="C255" s="336"/>
      <c r="D255" s="333"/>
      <c r="E255" s="333"/>
      <c r="F255" s="333"/>
      <c r="G255" s="333"/>
      <c r="H255" s="333"/>
      <c r="I255" s="333"/>
      <c r="J255" s="333"/>
      <c r="K255" s="333"/>
      <c r="L255" s="333"/>
      <c r="M255" s="333"/>
      <c r="N255" s="333"/>
      <c r="O255" s="333"/>
      <c r="P255" s="333"/>
      <c r="Q255" s="333"/>
      <c r="R255" s="333"/>
      <c r="S255" s="321"/>
      <c r="T255" s="303"/>
      <c r="U255" s="304"/>
      <c r="V255" s="328"/>
    </row>
    <row r="256" spans="1:22" s="305" customFormat="1" x14ac:dyDescent="0.25">
      <c r="A256" s="297" t="s">
        <v>340</v>
      </c>
      <c r="B256" s="298" t="str">
        <f t="shared" ref="B256:B263" si="107">$A$265</f>
        <v>CL A - Dec 16</v>
      </c>
      <c r="C256" s="299">
        <f t="shared" ref="C256:C263" si="108">ROUND(IF(J256=0,0,J256/$J$420),10)</f>
        <v>0</v>
      </c>
      <c r="D256" s="297">
        <v>0</v>
      </c>
      <c r="E256" s="297"/>
      <c r="F256" s="300"/>
      <c r="G256" s="300"/>
      <c r="H256" s="300"/>
      <c r="I256" s="322">
        <f t="shared" ref="I256:I263" si="109">+$I$265*(SUM(D256:H256)/SUM($D$265:$H$265))</f>
        <v>0</v>
      </c>
      <c r="J256" s="301">
        <f>ROUND(SUM(D256:I256),2)</f>
        <v>0</v>
      </c>
      <c r="K256" s="301">
        <f t="shared" ref="K256:K263" si="110">ROUND(IF($J256=0,0,$J256/$J$420*K$422),2)</f>
        <v>0</v>
      </c>
      <c r="L256" s="300"/>
      <c r="M256" s="301">
        <f t="shared" ref="M256" si="111">SUM(J256:L256)</f>
        <v>0</v>
      </c>
      <c r="N256" s="301">
        <f t="shared" ref="N256:N263" si="112">ROUND(IF(M256=0,0,J256/$J$420*$N$422),2)</f>
        <v>0</v>
      </c>
      <c r="O256" s="301">
        <f t="shared" ref="O256" si="113">SUM(M256:N256)</f>
        <v>0</v>
      </c>
      <c r="P256" s="301">
        <v>0</v>
      </c>
      <c r="Q256" s="301">
        <f t="shared" ref="Q256" si="114">SUM(O256:P256)</f>
        <v>0</v>
      </c>
      <c r="R256" s="301">
        <f>IF(Q256&gt;0,Q256/$Q$265*$R$265,0)</f>
        <v>0</v>
      </c>
      <c r="S256" s="303">
        <f t="shared" ref="S256" si="115">SUM(Q256:R256)</f>
        <v>0</v>
      </c>
      <c r="T256" s="303"/>
      <c r="U256" s="304"/>
      <c r="V256" s="328"/>
    </row>
    <row r="257" spans="1:22" s="305" customFormat="1" x14ac:dyDescent="0.25">
      <c r="A257" s="297" t="s">
        <v>152</v>
      </c>
      <c r="B257" s="298" t="str">
        <f t="shared" si="107"/>
        <v>CL A - Dec 16</v>
      </c>
      <c r="C257" s="299">
        <f t="shared" si="108"/>
        <v>0</v>
      </c>
      <c r="D257" s="297">
        <v>0</v>
      </c>
      <c r="E257" s="297"/>
      <c r="F257" s="300"/>
      <c r="G257" s="300"/>
      <c r="H257" s="300"/>
      <c r="I257" s="322">
        <f t="shared" si="109"/>
        <v>0</v>
      </c>
      <c r="J257" s="301">
        <f t="shared" ref="J257:J263" si="116">ROUND(SUM(D257:I257),2)</f>
        <v>0</v>
      </c>
      <c r="K257" s="301">
        <f t="shared" si="110"/>
        <v>0</v>
      </c>
      <c r="L257" s="300"/>
      <c r="M257" s="301">
        <f t="shared" ref="M257:M263" si="117">SUM(J257:L257)</f>
        <v>0</v>
      </c>
      <c r="N257" s="301">
        <f t="shared" si="112"/>
        <v>0</v>
      </c>
      <c r="O257" s="301">
        <f t="shared" ref="O257:O263" si="118">SUM(M257:N257)</f>
        <v>0</v>
      </c>
      <c r="P257" s="301">
        <v>0</v>
      </c>
      <c r="Q257" s="301">
        <f t="shared" ref="Q257:Q263" si="119">SUM(O257:P257)</f>
        <v>0</v>
      </c>
      <c r="R257" s="301">
        <f t="shared" ref="R257:R263" si="120">IF(Q257&gt;0,Q257/$Q$265*$R$265,0)</f>
        <v>0</v>
      </c>
      <c r="S257" s="303">
        <f t="shared" ref="S257:S263" si="121">SUM(Q257:R257)</f>
        <v>0</v>
      </c>
      <c r="T257" s="303"/>
      <c r="U257" s="304"/>
      <c r="V257" s="328"/>
    </row>
    <row r="258" spans="1:22" s="305" customFormat="1" x14ac:dyDescent="0.25">
      <c r="A258" s="297" t="s">
        <v>258</v>
      </c>
      <c r="B258" s="298" t="str">
        <f t="shared" si="107"/>
        <v>CL A - Dec 16</v>
      </c>
      <c r="C258" s="299">
        <f t="shared" si="108"/>
        <v>0</v>
      </c>
      <c r="D258" s="297">
        <v>0</v>
      </c>
      <c r="E258" s="297"/>
      <c r="F258" s="300"/>
      <c r="G258" s="300"/>
      <c r="H258" s="300"/>
      <c r="I258" s="322">
        <f t="shared" si="109"/>
        <v>0</v>
      </c>
      <c r="J258" s="301">
        <f t="shared" si="116"/>
        <v>0</v>
      </c>
      <c r="K258" s="301">
        <f t="shared" si="110"/>
        <v>0</v>
      </c>
      <c r="L258" s="300"/>
      <c r="M258" s="301">
        <f t="shared" si="117"/>
        <v>0</v>
      </c>
      <c r="N258" s="301">
        <f t="shared" si="112"/>
        <v>0</v>
      </c>
      <c r="O258" s="301">
        <f t="shared" si="118"/>
        <v>0</v>
      </c>
      <c r="P258" s="301">
        <v>0</v>
      </c>
      <c r="Q258" s="301">
        <f t="shared" si="119"/>
        <v>0</v>
      </c>
      <c r="R258" s="301">
        <f t="shared" si="120"/>
        <v>0</v>
      </c>
      <c r="S258" s="303">
        <f t="shared" si="121"/>
        <v>0</v>
      </c>
      <c r="T258" s="303"/>
      <c r="U258" s="304"/>
      <c r="V258" s="328"/>
    </row>
    <row r="259" spans="1:22" s="305" customFormat="1" x14ac:dyDescent="0.25">
      <c r="A259" s="297" t="s">
        <v>361</v>
      </c>
      <c r="B259" s="298" t="str">
        <f t="shared" si="107"/>
        <v>CL A - Dec 16</v>
      </c>
      <c r="C259" s="299">
        <f t="shared" si="108"/>
        <v>0</v>
      </c>
      <c r="D259" s="297">
        <v>0</v>
      </c>
      <c r="E259" s="297"/>
      <c r="F259" s="300"/>
      <c r="G259" s="300"/>
      <c r="H259" s="300"/>
      <c r="I259" s="322">
        <f t="shared" si="109"/>
        <v>0</v>
      </c>
      <c r="J259" s="301">
        <f t="shared" si="116"/>
        <v>0</v>
      </c>
      <c r="K259" s="301">
        <f t="shared" si="110"/>
        <v>0</v>
      </c>
      <c r="L259" s="300"/>
      <c r="M259" s="301">
        <f t="shared" si="117"/>
        <v>0</v>
      </c>
      <c r="N259" s="301">
        <f t="shared" si="112"/>
        <v>0</v>
      </c>
      <c r="O259" s="301">
        <f t="shared" si="118"/>
        <v>0</v>
      </c>
      <c r="P259" s="301">
        <v>0</v>
      </c>
      <c r="Q259" s="301">
        <f t="shared" si="119"/>
        <v>0</v>
      </c>
      <c r="R259" s="301">
        <f t="shared" si="120"/>
        <v>0</v>
      </c>
      <c r="S259" s="303">
        <f t="shared" si="121"/>
        <v>0</v>
      </c>
      <c r="T259" s="303"/>
      <c r="U259" s="304"/>
      <c r="V259" s="328"/>
    </row>
    <row r="260" spans="1:22" s="305" customFormat="1" x14ac:dyDescent="0.25">
      <c r="A260" s="297" t="s">
        <v>259</v>
      </c>
      <c r="B260" s="298" t="str">
        <f t="shared" si="107"/>
        <v>CL A - Dec 16</v>
      </c>
      <c r="C260" s="299">
        <f t="shared" si="108"/>
        <v>0</v>
      </c>
      <c r="D260" s="297">
        <v>153759.52119758906</v>
      </c>
      <c r="E260" s="297"/>
      <c r="F260" s="300"/>
      <c r="G260" s="300"/>
      <c r="H260" s="300">
        <v>-153759.51999999999</v>
      </c>
      <c r="I260" s="322">
        <f t="shared" si="109"/>
        <v>0</v>
      </c>
      <c r="J260" s="301">
        <f t="shared" si="116"/>
        <v>0</v>
      </c>
      <c r="K260" s="301">
        <f t="shared" si="110"/>
        <v>0</v>
      </c>
      <c r="L260" s="300"/>
      <c r="M260" s="301">
        <f t="shared" si="117"/>
        <v>0</v>
      </c>
      <c r="N260" s="301">
        <f t="shared" si="112"/>
        <v>0</v>
      </c>
      <c r="O260" s="301">
        <f t="shared" si="118"/>
        <v>0</v>
      </c>
      <c r="P260" s="301">
        <v>0</v>
      </c>
      <c r="Q260" s="301">
        <f t="shared" si="119"/>
        <v>0</v>
      </c>
      <c r="R260" s="301">
        <f t="shared" si="120"/>
        <v>0</v>
      </c>
      <c r="S260" s="303">
        <f t="shared" si="121"/>
        <v>0</v>
      </c>
      <c r="T260" s="303"/>
      <c r="U260" s="304"/>
      <c r="V260" s="328"/>
    </row>
    <row r="261" spans="1:22" s="305" customFormat="1" x14ac:dyDescent="0.25">
      <c r="A261" s="297" t="s">
        <v>241</v>
      </c>
      <c r="B261" s="298" t="str">
        <f t="shared" si="107"/>
        <v>CL A - Dec 16</v>
      </c>
      <c r="C261" s="299">
        <f t="shared" si="108"/>
        <v>0</v>
      </c>
      <c r="D261" s="297">
        <v>0</v>
      </c>
      <c r="E261" s="297"/>
      <c r="F261" s="300"/>
      <c r="G261" s="300"/>
      <c r="H261" s="300"/>
      <c r="I261" s="322">
        <f t="shared" si="109"/>
        <v>0</v>
      </c>
      <c r="J261" s="301">
        <f t="shared" si="116"/>
        <v>0</v>
      </c>
      <c r="K261" s="301">
        <f t="shared" si="110"/>
        <v>0</v>
      </c>
      <c r="L261" s="300"/>
      <c r="M261" s="301">
        <f t="shared" si="117"/>
        <v>0</v>
      </c>
      <c r="N261" s="301">
        <f t="shared" si="112"/>
        <v>0</v>
      </c>
      <c r="O261" s="301">
        <f t="shared" si="118"/>
        <v>0</v>
      </c>
      <c r="P261" s="301">
        <v>0</v>
      </c>
      <c r="Q261" s="301">
        <f t="shared" si="119"/>
        <v>0</v>
      </c>
      <c r="R261" s="301">
        <f t="shared" si="120"/>
        <v>0</v>
      </c>
      <c r="S261" s="303">
        <f t="shared" si="121"/>
        <v>0</v>
      </c>
      <c r="T261" s="303"/>
      <c r="U261" s="304"/>
      <c r="V261" s="328"/>
    </row>
    <row r="262" spans="1:22" s="305" customFormat="1" x14ac:dyDescent="0.25">
      <c r="A262" s="297" t="s">
        <v>239</v>
      </c>
      <c r="B262" s="298" t="str">
        <f t="shared" si="107"/>
        <v>CL A - Dec 16</v>
      </c>
      <c r="C262" s="299">
        <f t="shared" si="108"/>
        <v>0</v>
      </c>
      <c r="D262" s="297">
        <v>0</v>
      </c>
      <c r="E262" s="297"/>
      <c r="F262" s="300">
        <v>0</v>
      </c>
      <c r="G262" s="300"/>
      <c r="H262" s="300"/>
      <c r="I262" s="322">
        <f t="shared" si="109"/>
        <v>0</v>
      </c>
      <c r="J262" s="301">
        <f t="shared" si="116"/>
        <v>0</v>
      </c>
      <c r="K262" s="301">
        <f t="shared" si="110"/>
        <v>0</v>
      </c>
      <c r="L262" s="300"/>
      <c r="M262" s="301">
        <f t="shared" si="117"/>
        <v>0</v>
      </c>
      <c r="N262" s="301">
        <f t="shared" si="112"/>
        <v>0</v>
      </c>
      <c r="O262" s="301">
        <f t="shared" si="118"/>
        <v>0</v>
      </c>
      <c r="P262" s="301">
        <v>0</v>
      </c>
      <c r="Q262" s="301">
        <f t="shared" si="119"/>
        <v>0</v>
      </c>
      <c r="R262" s="301">
        <f t="shared" si="120"/>
        <v>0</v>
      </c>
      <c r="S262" s="303">
        <f t="shared" si="121"/>
        <v>0</v>
      </c>
      <c r="T262" s="303"/>
      <c r="U262" s="304"/>
      <c r="V262" s="328"/>
    </row>
    <row r="263" spans="1:22" s="305" customFormat="1" x14ac:dyDescent="0.25">
      <c r="A263" s="297"/>
      <c r="B263" s="298" t="str">
        <f t="shared" si="107"/>
        <v>CL A - Dec 16</v>
      </c>
      <c r="C263" s="299">
        <f t="shared" si="108"/>
        <v>0</v>
      </c>
      <c r="D263" s="297">
        <v>0</v>
      </c>
      <c r="E263" s="297"/>
      <c r="F263" s="300"/>
      <c r="G263" s="300"/>
      <c r="H263" s="300"/>
      <c r="I263" s="322">
        <f t="shared" si="109"/>
        <v>0</v>
      </c>
      <c r="J263" s="301">
        <f t="shared" si="116"/>
        <v>0</v>
      </c>
      <c r="K263" s="301">
        <f t="shared" si="110"/>
        <v>0</v>
      </c>
      <c r="L263" s="300"/>
      <c r="M263" s="301">
        <f t="shared" si="117"/>
        <v>0</v>
      </c>
      <c r="N263" s="301">
        <f t="shared" si="112"/>
        <v>0</v>
      </c>
      <c r="O263" s="301">
        <f t="shared" si="118"/>
        <v>0</v>
      </c>
      <c r="P263" s="301">
        <v>0</v>
      </c>
      <c r="Q263" s="301">
        <f t="shared" si="119"/>
        <v>0</v>
      </c>
      <c r="R263" s="301">
        <f t="shared" si="120"/>
        <v>0</v>
      </c>
      <c r="S263" s="303">
        <f t="shared" si="121"/>
        <v>0</v>
      </c>
      <c r="T263" s="303"/>
      <c r="U263" s="304"/>
      <c r="V263" s="328"/>
    </row>
    <row r="264" spans="1:22" s="305" customFormat="1" x14ac:dyDescent="0.25">
      <c r="A264" s="306"/>
      <c r="B264" s="307"/>
      <c r="C264" s="308"/>
      <c r="D264" s="309"/>
      <c r="E264" s="303"/>
      <c r="F264" s="303"/>
      <c r="G264" s="303"/>
      <c r="H264" s="303"/>
      <c r="I264" s="303"/>
      <c r="J264" s="303"/>
      <c r="K264" s="303"/>
      <c r="L264" s="303"/>
      <c r="M264" s="303"/>
      <c r="N264" s="303"/>
      <c r="O264" s="303"/>
      <c r="P264" s="303"/>
      <c r="Q264" s="303"/>
      <c r="R264" s="303"/>
      <c r="S264" s="303"/>
      <c r="T264" s="303"/>
      <c r="U264" s="304"/>
      <c r="V264" s="328"/>
    </row>
    <row r="265" spans="1:22" s="305" customFormat="1" x14ac:dyDescent="0.25">
      <c r="A265" s="327" t="s">
        <v>260</v>
      </c>
      <c r="B265" s="311"/>
      <c r="C265" s="312">
        <f>SUM(C256:C263)</f>
        <v>0</v>
      </c>
      <c r="D265" s="313">
        <f>SUM(D256:D264)</f>
        <v>153759.52119758906</v>
      </c>
      <c r="E265" s="313">
        <f>SUM(E256:E264)</f>
        <v>0</v>
      </c>
      <c r="F265" s="313">
        <f>SUM(F256:F264)</f>
        <v>0</v>
      </c>
      <c r="G265" s="313">
        <f>SUM(G256:G264)</f>
        <v>0</v>
      </c>
      <c r="H265" s="314">
        <f>SUM(H256:H264)</f>
        <v>-153759.51999999999</v>
      </c>
      <c r="I265" s="337">
        <v>0</v>
      </c>
      <c r="J265" s="313">
        <f>SUM(J256:J264)</f>
        <v>0</v>
      </c>
      <c r="K265" s="313">
        <f>SUM(K256:K264)</f>
        <v>0</v>
      </c>
      <c r="L265" s="313">
        <f>J265/($J$171+$J$213)*$L$422</f>
        <v>0</v>
      </c>
      <c r="M265" s="313">
        <f>SUM(M256:M264)</f>
        <v>0</v>
      </c>
      <c r="N265" s="313">
        <f>SUM(N256:N264)</f>
        <v>0</v>
      </c>
      <c r="O265" s="313">
        <f>SUM(O256:O264)</f>
        <v>0</v>
      </c>
      <c r="P265" s="316">
        <v>0</v>
      </c>
      <c r="Q265" s="313">
        <f>SUM(Q256:Q264)</f>
        <v>0</v>
      </c>
      <c r="R265" s="317">
        <v>0</v>
      </c>
      <c r="S265" s="313">
        <f>SUM(S256:S264)</f>
        <v>0</v>
      </c>
      <c r="T265" s="303"/>
      <c r="U265" s="304"/>
      <c r="V265" s="328"/>
    </row>
    <row r="266" spans="1:22" s="305" customFormat="1" x14ac:dyDescent="0.25">
      <c r="A266" s="334"/>
      <c r="B266" s="335"/>
      <c r="C266" s="336"/>
      <c r="D266" s="333"/>
      <c r="E266" s="333"/>
      <c r="F266" s="333"/>
      <c r="G266" s="333"/>
      <c r="H266" s="333"/>
      <c r="I266" s="333"/>
      <c r="J266" s="333"/>
      <c r="K266" s="333"/>
      <c r="L266" s="333"/>
      <c r="M266" s="333"/>
      <c r="N266" s="333"/>
      <c r="O266" s="333"/>
      <c r="P266" s="333"/>
      <c r="Q266" s="333"/>
      <c r="R266" s="333"/>
      <c r="S266" s="321"/>
      <c r="T266" s="303"/>
      <c r="U266" s="304"/>
      <c r="V266" s="328"/>
    </row>
    <row r="267" spans="1:22" s="305" customFormat="1" x14ac:dyDescent="0.25">
      <c r="A267" s="297"/>
      <c r="B267" s="298"/>
      <c r="C267" s="299"/>
      <c r="D267" s="297"/>
      <c r="E267" s="297"/>
      <c r="F267" s="300"/>
      <c r="G267" s="300"/>
      <c r="H267" s="300"/>
      <c r="I267" s="322"/>
      <c r="J267" s="301"/>
      <c r="K267" s="301"/>
      <c r="L267" s="300"/>
      <c r="M267" s="301"/>
      <c r="N267" s="301"/>
      <c r="O267" s="301"/>
      <c r="P267" s="301"/>
      <c r="Q267" s="301"/>
      <c r="R267" s="301"/>
      <c r="S267" s="303"/>
      <c r="T267" s="303"/>
      <c r="U267" s="304"/>
      <c r="V267" s="328"/>
    </row>
    <row r="268" spans="1:22" s="305" customFormat="1" x14ac:dyDescent="0.25">
      <c r="A268" s="297"/>
      <c r="B268" s="298"/>
      <c r="C268" s="299"/>
      <c r="D268" s="297"/>
      <c r="E268" s="297"/>
      <c r="F268" s="300"/>
      <c r="G268" s="300"/>
      <c r="H268" s="300"/>
      <c r="I268" s="322"/>
      <c r="J268" s="301"/>
      <c r="K268" s="301"/>
      <c r="L268" s="300"/>
      <c r="M268" s="301"/>
      <c r="N268" s="301"/>
      <c r="O268" s="301"/>
      <c r="P268" s="301"/>
      <c r="Q268" s="301"/>
      <c r="R268" s="301"/>
      <c r="S268" s="303"/>
      <c r="T268" s="303"/>
      <c r="U268" s="304"/>
      <c r="V268" s="328"/>
    </row>
    <row r="269" spans="1:22" s="305" customFormat="1" x14ac:dyDescent="0.25">
      <c r="A269" s="297"/>
      <c r="B269" s="298"/>
      <c r="C269" s="299"/>
      <c r="D269" s="297"/>
      <c r="E269" s="297"/>
      <c r="F269" s="300"/>
      <c r="G269" s="300"/>
      <c r="H269" s="300"/>
      <c r="I269" s="322"/>
      <c r="J269" s="301"/>
      <c r="K269" s="301"/>
      <c r="L269" s="300"/>
      <c r="M269" s="301"/>
      <c r="N269" s="301"/>
      <c r="O269" s="301"/>
      <c r="P269" s="301"/>
      <c r="Q269" s="301"/>
      <c r="R269" s="301"/>
      <c r="S269" s="303"/>
      <c r="T269" s="303"/>
      <c r="U269" s="304"/>
      <c r="V269" s="328"/>
    </row>
    <row r="270" spans="1:22" s="305" customFormat="1" x14ac:dyDescent="0.25">
      <c r="A270" s="297"/>
      <c r="B270" s="298"/>
      <c r="C270" s="299"/>
      <c r="D270" s="297"/>
      <c r="E270" s="297"/>
      <c r="F270" s="300"/>
      <c r="G270" s="300"/>
      <c r="H270" s="300"/>
      <c r="I270" s="322"/>
      <c r="J270" s="301"/>
      <c r="K270" s="301"/>
      <c r="L270" s="300"/>
      <c r="M270" s="301"/>
      <c r="N270" s="301"/>
      <c r="O270" s="301"/>
      <c r="P270" s="301"/>
      <c r="Q270" s="301"/>
      <c r="R270" s="301"/>
      <c r="S270" s="303"/>
      <c r="T270" s="303"/>
      <c r="U270" s="304"/>
      <c r="V270" s="328"/>
    </row>
    <row r="271" spans="1:22" s="305" customFormat="1" x14ac:dyDescent="0.25">
      <c r="A271" s="297"/>
      <c r="B271" s="298"/>
      <c r="C271" s="299"/>
      <c r="D271" s="297"/>
      <c r="E271" s="297"/>
      <c r="F271" s="300"/>
      <c r="G271" s="300"/>
      <c r="H271" s="300"/>
      <c r="I271" s="322"/>
      <c r="J271" s="301"/>
      <c r="K271" s="301"/>
      <c r="L271" s="300"/>
      <c r="M271" s="301"/>
      <c r="N271" s="301"/>
      <c r="O271" s="301"/>
      <c r="P271" s="301"/>
      <c r="Q271" s="301"/>
      <c r="R271" s="301"/>
      <c r="S271" s="303"/>
      <c r="T271" s="303"/>
      <c r="U271" s="304"/>
      <c r="V271" s="328"/>
    </row>
    <row r="272" spans="1:22" s="318" customFormat="1" x14ac:dyDescent="0.25">
      <c r="A272" s="297"/>
      <c r="B272" s="298"/>
      <c r="C272" s="299"/>
      <c r="D272" s="297"/>
      <c r="E272" s="297"/>
      <c r="F272" s="300"/>
      <c r="G272" s="300"/>
      <c r="H272" s="300"/>
      <c r="I272" s="322"/>
      <c r="J272" s="301"/>
      <c r="K272" s="301"/>
      <c r="L272" s="300"/>
      <c r="M272" s="301"/>
      <c r="N272" s="301"/>
      <c r="O272" s="301"/>
      <c r="P272" s="301"/>
      <c r="Q272" s="301"/>
      <c r="R272" s="301"/>
      <c r="S272" s="303"/>
      <c r="T272" s="303"/>
      <c r="U272" s="304"/>
      <c r="V272" s="328"/>
    </row>
    <row r="273" spans="1:22" s="305" customFormat="1" x14ac:dyDescent="0.25">
      <c r="A273" s="297"/>
      <c r="B273" s="298"/>
      <c r="C273" s="299"/>
      <c r="D273" s="297"/>
      <c r="E273" s="297"/>
      <c r="F273" s="300"/>
      <c r="G273" s="300"/>
      <c r="H273" s="300"/>
      <c r="I273" s="322"/>
      <c r="J273" s="301"/>
      <c r="K273" s="301"/>
      <c r="L273" s="300"/>
      <c r="M273" s="301"/>
      <c r="N273" s="301"/>
      <c r="O273" s="301"/>
      <c r="P273" s="301"/>
      <c r="Q273" s="301"/>
      <c r="R273" s="301"/>
      <c r="S273" s="303"/>
      <c r="T273" s="303"/>
      <c r="U273" s="304"/>
      <c r="V273" s="328"/>
    </row>
    <row r="274" spans="1:22" s="305" customFormat="1" x14ac:dyDescent="0.25">
      <c r="A274" s="297"/>
      <c r="B274" s="298"/>
      <c r="C274" s="299"/>
      <c r="D274" s="297"/>
      <c r="E274" s="297"/>
      <c r="F274" s="300"/>
      <c r="G274" s="300"/>
      <c r="H274" s="300"/>
      <c r="I274" s="322"/>
      <c r="J274" s="301"/>
      <c r="K274" s="301"/>
      <c r="L274" s="300"/>
      <c r="M274" s="301"/>
      <c r="N274" s="301"/>
      <c r="O274" s="301"/>
      <c r="P274" s="301"/>
      <c r="Q274" s="301"/>
      <c r="R274" s="301"/>
      <c r="S274" s="303"/>
      <c r="T274" s="303"/>
      <c r="U274" s="304"/>
      <c r="V274" s="328"/>
    </row>
    <row r="275" spans="1:22" s="305" customFormat="1" x14ac:dyDescent="0.25">
      <c r="A275" s="297"/>
      <c r="B275" s="298"/>
      <c r="C275" s="299"/>
      <c r="D275" s="297"/>
      <c r="E275" s="297"/>
      <c r="F275" s="300"/>
      <c r="G275" s="300"/>
      <c r="H275" s="300"/>
      <c r="I275" s="322"/>
      <c r="J275" s="301"/>
      <c r="K275" s="301"/>
      <c r="L275" s="300"/>
      <c r="M275" s="301"/>
      <c r="N275" s="301"/>
      <c r="O275" s="301"/>
      <c r="P275" s="301"/>
      <c r="Q275" s="301"/>
      <c r="R275" s="301"/>
      <c r="S275" s="303"/>
      <c r="T275" s="303"/>
      <c r="U275" s="304"/>
      <c r="V275" s="328"/>
    </row>
    <row r="276" spans="1:22" s="305" customFormat="1" x14ac:dyDescent="0.25">
      <c r="A276" s="297"/>
      <c r="B276" s="298"/>
      <c r="C276" s="299"/>
      <c r="D276" s="297"/>
      <c r="E276" s="297"/>
      <c r="F276" s="300"/>
      <c r="G276" s="300"/>
      <c r="H276" s="300"/>
      <c r="I276" s="322"/>
      <c r="J276" s="301"/>
      <c r="K276" s="301"/>
      <c r="L276" s="300"/>
      <c r="M276" s="301"/>
      <c r="N276" s="301"/>
      <c r="O276" s="301"/>
      <c r="P276" s="301"/>
      <c r="Q276" s="301"/>
      <c r="R276" s="301"/>
      <c r="S276" s="303"/>
      <c r="T276" s="303"/>
      <c r="U276" s="304"/>
      <c r="V276" s="328"/>
    </row>
    <row r="277" spans="1:22" s="305" customFormat="1" x14ac:dyDescent="0.25">
      <c r="A277" s="297"/>
      <c r="B277" s="298"/>
      <c r="C277" s="299"/>
      <c r="D277" s="297"/>
      <c r="E277" s="297"/>
      <c r="F277" s="300"/>
      <c r="G277" s="300"/>
      <c r="H277" s="300"/>
      <c r="I277" s="322"/>
      <c r="J277" s="301"/>
      <c r="K277" s="301"/>
      <c r="L277" s="300"/>
      <c r="M277" s="301"/>
      <c r="N277" s="301"/>
      <c r="O277" s="301"/>
      <c r="P277" s="301"/>
      <c r="Q277" s="301"/>
      <c r="R277" s="301"/>
      <c r="S277" s="303"/>
      <c r="T277" s="303"/>
      <c r="U277" s="304"/>
      <c r="V277" s="328"/>
    </row>
    <row r="278" spans="1:22" s="305" customFormat="1" x14ac:dyDescent="0.25">
      <c r="A278" s="297"/>
      <c r="B278" s="298"/>
      <c r="C278" s="299"/>
      <c r="D278" s="297"/>
      <c r="E278" s="297"/>
      <c r="F278" s="300"/>
      <c r="G278" s="300"/>
      <c r="H278" s="300"/>
      <c r="I278" s="322"/>
      <c r="J278" s="301"/>
      <c r="K278" s="301"/>
      <c r="L278" s="300"/>
      <c r="M278" s="301"/>
      <c r="N278" s="301"/>
      <c r="O278" s="301"/>
      <c r="P278" s="301"/>
      <c r="Q278" s="301"/>
      <c r="R278" s="301"/>
      <c r="S278" s="303"/>
      <c r="T278" s="303"/>
      <c r="U278" s="304"/>
      <c r="V278" s="328"/>
    </row>
    <row r="279" spans="1:22" s="318" customFormat="1" x14ac:dyDescent="0.25">
      <c r="A279" s="297"/>
      <c r="B279" s="298"/>
      <c r="C279" s="299"/>
      <c r="D279" s="297"/>
      <c r="E279" s="297"/>
      <c r="F279" s="300"/>
      <c r="G279" s="300"/>
      <c r="H279" s="300"/>
      <c r="I279" s="322"/>
      <c r="J279" s="301"/>
      <c r="K279" s="301"/>
      <c r="L279" s="300"/>
      <c r="M279" s="301"/>
      <c r="N279" s="301"/>
      <c r="O279" s="301"/>
      <c r="P279" s="301"/>
      <c r="Q279" s="301"/>
      <c r="R279" s="301"/>
      <c r="S279" s="303"/>
      <c r="T279" s="303"/>
      <c r="U279" s="304"/>
      <c r="V279" s="328"/>
    </row>
    <row r="280" spans="1:22" s="305" customFormat="1" x14ac:dyDescent="0.25">
      <c r="A280" s="297"/>
      <c r="B280" s="298"/>
      <c r="C280" s="299"/>
      <c r="D280" s="297"/>
      <c r="E280" s="297"/>
      <c r="F280" s="300"/>
      <c r="G280" s="300"/>
      <c r="H280" s="300"/>
      <c r="I280" s="322"/>
      <c r="J280" s="301"/>
      <c r="K280" s="301"/>
      <c r="L280" s="300"/>
      <c r="M280" s="301"/>
      <c r="N280" s="301"/>
      <c r="O280" s="301"/>
      <c r="P280" s="301"/>
      <c r="Q280" s="301"/>
      <c r="R280" s="301"/>
      <c r="S280" s="303"/>
      <c r="T280" s="303"/>
      <c r="U280" s="304"/>
      <c r="V280" s="328"/>
    </row>
    <row r="281" spans="1:22" s="305" customFormat="1" x14ac:dyDescent="0.25">
      <c r="A281" s="297"/>
      <c r="B281" s="298"/>
      <c r="C281" s="299"/>
      <c r="D281" s="297"/>
      <c r="E281" s="297"/>
      <c r="F281" s="300"/>
      <c r="G281" s="300"/>
      <c r="H281" s="300"/>
      <c r="I281" s="322"/>
      <c r="J281" s="301"/>
      <c r="K281" s="301"/>
      <c r="L281" s="300"/>
      <c r="M281" s="301"/>
      <c r="N281" s="301"/>
      <c r="O281" s="301"/>
      <c r="P281" s="301"/>
      <c r="Q281" s="301"/>
      <c r="R281" s="301"/>
      <c r="S281" s="303"/>
      <c r="T281" s="303"/>
      <c r="U281" s="304"/>
      <c r="V281" s="328"/>
    </row>
    <row r="282" spans="1:22" s="305" customFormat="1" x14ac:dyDescent="0.25">
      <c r="A282" s="297"/>
      <c r="B282" s="298"/>
      <c r="C282" s="299"/>
      <c r="D282" s="297"/>
      <c r="E282" s="297"/>
      <c r="F282" s="300"/>
      <c r="G282" s="300"/>
      <c r="H282" s="300"/>
      <c r="I282" s="322"/>
      <c r="J282" s="301"/>
      <c r="K282" s="301"/>
      <c r="L282" s="300"/>
      <c r="M282" s="301"/>
      <c r="N282" s="301"/>
      <c r="O282" s="301"/>
      <c r="P282" s="301"/>
      <c r="Q282" s="301"/>
      <c r="R282" s="301"/>
      <c r="S282" s="303"/>
      <c r="T282" s="303"/>
      <c r="U282" s="304"/>
      <c r="V282" s="328"/>
    </row>
    <row r="283" spans="1:22" s="305" customFormat="1" x14ac:dyDescent="0.25">
      <c r="A283" s="297"/>
      <c r="B283" s="298"/>
      <c r="C283" s="299"/>
      <c r="D283" s="297"/>
      <c r="E283" s="297"/>
      <c r="F283" s="300"/>
      <c r="G283" s="300"/>
      <c r="H283" s="300"/>
      <c r="I283" s="322"/>
      <c r="J283" s="301"/>
      <c r="K283" s="301"/>
      <c r="L283" s="300"/>
      <c r="M283" s="301"/>
      <c r="N283" s="301"/>
      <c r="O283" s="301"/>
      <c r="P283" s="301"/>
      <c r="Q283" s="301"/>
      <c r="R283" s="301"/>
      <c r="S283" s="303"/>
      <c r="T283" s="303"/>
      <c r="U283" s="304"/>
      <c r="V283" s="328"/>
    </row>
    <row r="284" spans="1:22" s="305" customFormat="1" x14ac:dyDescent="0.25">
      <c r="A284" s="297"/>
      <c r="B284" s="298"/>
      <c r="C284" s="299"/>
      <c r="D284" s="297"/>
      <c r="E284" s="297"/>
      <c r="F284" s="300"/>
      <c r="G284" s="300"/>
      <c r="H284" s="300"/>
      <c r="I284" s="322"/>
      <c r="J284" s="301"/>
      <c r="K284" s="301"/>
      <c r="L284" s="300"/>
      <c r="M284" s="301"/>
      <c r="N284" s="301"/>
      <c r="O284" s="301"/>
      <c r="P284" s="301"/>
      <c r="Q284" s="301"/>
      <c r="R284" s="301"/>
      <c r="S284" s="303"/>
      <c r="T284" s="303"/>
      <c r="U284" s="304"/>
      <c r="V284" s="328"/>
    </row>
    <row r="285" spans="1:22" s="318" customFormat="1" x14ac:dyDescent="0.25">
      <c r="A285" s="306"/>
      <c r="B285" s="307"/>
      <c r="C285" s="308"/>
      <c r="D285" s="309"/>
      <c r="E285" s="303"/>
      <c r="F285" s="303"/>
      <c r="G285" s="303"/>
      <c r="H285" s="303"/>
      <c r="I285" s="303"/>
      <c r="J285" s="303"/>
      <c r="K285" s="303"/>
      <c r="L285" s="303"/>
      <c r="M285" s="303"/>
      <c r="N285" s="303"/>
      <c r="O285" s="303"/>
      <c r="P285" s="303"/>
      <c r="Q285" s="303"/>
      <c r="R285" s="303"/>
      <c r="S285" s="303"/>
      <c r="T285" s="303"/>
      <c r="U285" s="304"/>
      <c r="V285" s="328"/>
    </row>
    <row r="286" spans="1:22" s="305" customFormat="1" x14ac:dyDescent="0.25">
      <c r="A286" s="327" t="s">
        <v>262</v>
      </c>
      <c r="B286" s="311"/>
      <c r="C286" s="312">
        <f>SUM(C267:C270)</f>
        <v>0</v>
      </c>
      <c r="D286" s="313">
        <f>SUM(D267:D285)</f>
        <v>0</v>
      </c>
      <c r="E286" s="313">
        <f>SUM(E267:E285)</f>
        <v>0</v>
      </c>
      <c r="F286" s="313">
        <f>SUM(F267:F285)</f>
        <v>0</v>
      </c>
      <c r="G286" s="313">
        <f>SUM(G267:G285)</f>
        <v>0</v>
      </c>
      <c r="H286" s="313">
        <f>SUM(H267:H285)</f>
        <v>0</v>
      </c>
      <c r="I286" s="337">
        <v>0</v>
      </c>
      <c r="J286" s="313">
        <f t="shared" ref="J286:O286" si="122">SUM(J267:J285)</f>
        <v>0</v>
      </c>
      <c r="K286" s="313">
        <f t="shared" si="122"/>
        <v>0</v>
      </c>
      <c r="L286" s="313">
        <f t="shared" si="122"/>
        <v>0</v>
      </c>
      <c r="M286" s="313">
        <f t="shared" si="122"/>
        <v>0</v>
      </c>
      <c r="N286" s="313">
        <f t="shared" si="122"/>
        <v>0</v>
      </c>
      <c r="O286" s="313">
        <f t="shared" si="122"/>
        <v>0</v>
      </c>
      <c r="P286" s="316">
        <v>0</v>
      </c>
      <c r="Q286" s="313">
        <f>SUM(Q267:Q285)</f>
        <v>0</v>
      </c>
      <c r="R286" s="317">
        <v>0</v>
      </c>
      <c r="S286" s="313">
        <f>SUM(S267:S285)</f>
        <v>0</v>
      </c>
      <c r="T286" s="303"/>
      <c r="U286" s="304"/>
      <c r="V286" s="328"/>
    </row>
    <row r="287" spans="1:22" s="305" customFormat="1" x14ac:dyDescent="0.25">
      <c r="A287" s="334"/>
      <c r="B287" s="335"/>
      <c r="C287" s="336"/>
      <c r="D287" s="333"/>
      <c r="E287" s="333"/>
      <c r="F287" s="333"/>
      <c r="G287" s="333"/>
      <c r="H287" s="333"/>
      <c r="I287" s="333"/>
      <c r="J287" s="333"/>
      <c r="K287" s="333"/>
      <c r="L287" s="333"/>
      <c r="M287" s="333"/>
      <c r="N287" s="333"/>
      <c r="O287" s="333"/>
      <c r="P287" s="333"/>
      <c r="Q287" s="333"/>
      <c r="R287" s="333"/>
      <c r="S287" s="321"/>
      <c r="T287" s="303"/>
      <c r="U287" s="304"/>
      <c r="V287" s="328"/>
    </row>
    <row r="288" spans="1:22" s="305" customFormat="1" x14ac:dyDescent="0.25">
      <c r="A288" s="297"/>
      <c r="B288" s="298"/>
      <c r="C288" s="299"/>
      <c r="D288" s="297"/>
      <c r="E288" s="297"/>
      <c r="F288" s="300"/>
      <c r="G288" s="300"/>
      <c r="H288" s="300"/>
      <c r="I288" s="322"/>
      <c r="J288" s="301"/>
      <c r="K288" s="301"/>
      <c r="L288" s="300"/>
      <c r="M288" s="301"/>
      <c r="N288" s="301"/>
      <c r="O288" s="301"/>
      <c r="P288" s="301"/>
      <c r="Q288" s="301"/>
      <c r="R288" s="301"/>
      <c r="S288" s="303"/>
      <c r="T288" s="303"/>
      <c r="U288" s="304"/>
      <c r="V288" s="328"/>
    </row>
    <row r="289" spans="1:22" s="305" customFormat="1" x14ac:dyDescent="0.25">
      <c r="A289" s="297"/>
      <c r="B289" s="298"/>
      <c r="C289" s="299"/>
      <c r="D289" s="297"/>
      <c r="E289" s="297"/>
      <c r="F289" s="300"/>
      <c r="G289" s="300"/>
      <c r="H289" s="300"/>
      <c r="I289" s="322"/>
      <c r="J289" s="301"/>
      <c r="K289" s="301"/>
      <c r="L289" s="300"/>
      <c r="M289" s="301"/>
      <c r="N289" s="301"/>
      <c r="O289" s="301"/>
      <c r="P289" s="301"/>
      <c r="Q289" s="301"/>
      <c r="R289" s="301"/>
      <c r="S289" s="303"/>
      <c r="T289" s="303"/>
      <c r="U289" s="304"/>
      <c r="V289" s="328"/>
    </row>
    <row r="290" spans="1:22" s="305" customFormat="1" x14ac:dyDescent="0.25">
      <c r="A290" s="297"/>
      <c r="B290" s="298"/>
      <c r="C290" s="299"/>
      <c r="D290" s="297"/>
      <c r="E290" s="297"/>
      <c r="F290" s="300"/>
      <c r="G290" s="300"/>
      <c r="H290" s="300"/>
      <c r="I290" s="322"/>
      <c r="J290" s="301"/>
      <c r="K290" s="301"/>
      <c r="L290" s="300"/>
      <c r="M290" s="301"/>
      <c r="N290" s="301"/>
      <c r="O290" s="301"/>
      <c r="P290" s="301"/>
      <c r="Q290" s="301"/>
      <c r="R290" s="301"/>
      <c r="S290" s="303"/>
      <c r="T290" s="303"/>
      <c r="U290" s="304"/>
      <c r="V290" s="328"/>
    </row>
    <row r="291" spans="1:22" s="305" customFormat="1" x14ac:dyDescent="0.25">
      <c r="A291" s="297"/>
      <c r="B291" s="298"/>
      <c r="C291" s="299"/>
      <c r="D291" s="297"/>
      <c r="E291" s="297"/>
      <c r="F291" s="300"/>
      <c r="G291" s="300"/>
      <c r="H291" s="300"/>
      <c r="I291" s="322"/>
      <c r="J291" s="301"/>
      <c r="K291" s="301"/>
      <c r="L291" s="300"/>
      <c r="M291" s="301"/>
      <c r="N291" s="301"/>
      <c r="O291" s="301"/>
      <c r="P291" s="301"/>
      <c r="Q291" s="301"/>
      <c r="R291" s="301"/>
      <c r="S291" s="303"/>
      <c r="T291" s="303"/>
      <c r="U291" s="304"/>
      <c r="V291" s="328"/>
    </row>
    <row r="292" spans="1:22" s="305" customFormat="1" x14ac:dyDescent="0.25">
      <c r="A292" s="306"/>
      <c r="B292" s="307"/>
      <c r="C292" s="308"/>
      <c r="D292" s="309"/>
      <c r="E292" s="303"/>
      <c r="F292" s="303"/>
      <c r="G292" s="303"/>
      <c r="H292" s="303"/>
      <c r="I292" s="303"/>
      <c r="J292" s="303"/>
      <c r="K292" s="303"/>
      <c r="L292" s="303"/>
      <c r="M292" s="303"/>
      <c r="N292" s="303"/>
      <c r="O292" s="303"/>
      <c r="P292" s="303"/>
      <c r="Q292" s="303"/>
      <c r="R292" s="303"/>
      <c r="S292" s="303"/>
      <c r="T292" s="303"/>
      <c r="U292" s="304"/>
      <c r="V292" s="328"/>
    </row>
    <row r="293" spans="1:22" s="305" customFormat="1" x14ac:dyDescent="0.25">
      <c r="A293" s="327" t="s">
        <v>263</v>
      </c>
      <c r="B293" s="311"/>
      <c r="C293" s="312">
        <f>SUM(C288:C291)</f>
        <v>0</v>
      </c>
      <c r="D293" s="313">
        <f>SUM(D288:D292)</f>
        <v>0</v>
      </c>
      <c r="E293" s="313">
        <f>SUM(E288:E292)</f>
        <v>0</v>
      </c>
      <c r="F293" s="313">
        <f>SUM(F288:F292)</f>
        <v>0</v>
      </c>
      <c r="G293" s="313">
        <f>SUM(G288:G292)</f>
        <v>0</v>
      </c>
      <c r="H293" s="314">
        <f>SUM(H288:H292)</f>
        <v>0</v>
      </c>
      <c r="I293" s="337">
        <v>0</v>
      </c>
      <c r="J293" s="313">
        <f>SUM(J288:J292)</f>
        <v>0</v>
      </c>
      <c r="K293" s="313">
        <f>SUM(K288:K292)</f>
        <v>0</v>
      </c>
      <c r="L293" s="313">
        <f>J293/($J$171+$J$213)*$L$422</f>
        <v>0</v>
      </c>
      <c r="M293" s="313">
        <f>SUM(M288:M292)</f>
        <v>0</v>
      </c>
      <c r="N293" s="313">
        <f>SUM(N288:N292)</f>
        <v>0</v>
      </c>
      <c r="O293" s="313">
        <f>SUM(O288:O292)</f>
        <v>0</v>
      </c>
      <c r="P293" s="316">
        <v>0</v>
      </c>
      <c r="Q293" s="313">
        <f>SUM(Q288:Q292)</f>
        <v>0</v>
      </c>
      <c r="R293" s="317">
        <v>0</v>
      </c>
      <c r="S293" s="313">
        <f>SUM(S288:S292)</f>
        <v>0</v>
      </c>
      <c r="T293" s="303"/>
      <c r="U293" s="304"/>
      <c r="V293" s="328"/>
    </row>
    <row r="294" spans="1:22" s="305" customFormat="1" x14ac:dyDescent="0.25">
      <c r="A294" s="334"/>
      <c r="B294" s="335"/>
      <c r="C294" s="336"/>
      <c r="D294" s="333"/>
      <c r="E294" s="333"/>
      <c r="F294" s="333"/>
      <c r="G294" s="333"/>
      <c r="H294" s="333"/>
      <c r="I294" s="333"/>
      <c r="J294" s="333"/>
      <c r="K294" s="333"/>
      <c r="L294" s="333"/>
      <c r="M294" s="333"/>
      <c r="N294" s="333"/>
      <c r="O294" s="333"/>
      <c r="P294" s="333"/>
      <c r="Q294" s="333"/>
      <c r="R294" s="333"/>
      <c r="S294" s="321"/>
      <c r="T294" s="303"/>
      <c r="U294" s="304"/>
      <c r="V294" s="328"/>
    </row>
    <row r="295" spans="1:22" s="305" customFormat="1" x14ac:dyDescent="0.25">
      <c r="A295" s="297"/>
      <c r="B295" s="298"/>
      <c r="C295" s="299"/>
      <c r="D295" s="297"/>
      <c r="E295" s="297"/>
      <c r="F295" s="300"/>
      <c r="G295" s="300"/>
      <c r="H295" s="300"/>
      <c r="I295" s="322"/>
      <c r="J295" s="301"/>
      <c r="K295" s="301"/>
      <c r="L295" s="300"/>
      <c r="M295" s="301"/>
      <c r="N295" s="301"/>
      <c r="O295" s="301"/>
      <c r="P295" s="301"/>
      <c r="Q295" s="301"/>
      <c r="R295" s="301"/>
      <c r="S295" s="303"/>
      <c r="T295" s="303"/>
      <c r="U295" s="304"/>
      <c r="V295" s="328"/>
    </row>
    <row r="296" spans="1:22" s="305" customFormat="1" x14ac:dyDescent="0.25">
      <c r="A296" s="297"/>
      <c r="B296" s="298"/>
      <c r="C296" s="299"/>
      <c r="D296" s="297"/>
      <c r="E296" s="297"/>
      <c r="F296" s="300"/>
      <c r="G296" s="300"/>
      <c r="H296" s="300"/>
      <c r="I296" s="322"/>
      <c r="J296" s="301"/>
      <c r="K296" s="301"/>
      <c r="L296" s="300"/>
      <c r="M296" s="301"/>
      <c r="N296" s="301"/>
      <c r="O296" s="301"/>
      <c r="P296" s="301"/>
      <c r="Q296" s="301"/>
      <c r="R296" s="301"/>
      <c r="S296" s="303"/>
      <c r="T296" s="303"/>
      <c r="U296" s="304"/>
      <c r="V296" s="328"/>
    </row>
    <row r="297" spans="1:22" s="318" customFormat="1" x14ac:dyDescent="0.25">
      <c r="A297" s="297"/>
      <c r="B297" s="298"/>
      <c r="C297" s="299"/>
      <c r="D297" s="297"/>
      <c r="E297" s="297"/>
      <c r="F297" s="300"/>
      <c r="G297" s="300"/>
      <c r="H297" s="300"/>
      <c r="I297" s="322"/>
      <c r="J297" s="301"/>
      <c r="K297" s="301"/>
      <c r="L297" s="300"/>
      <c r="M297" s="301"/>
      <c r="N297" s="301"/>
      <c r="O297" s="301"/>
      <c r="P297" s="301"/>
      <c r="Q297" s="301"/>
      <c r="R297" s="301"/>
      <c r="S297" s="303"/>
      <c r="T297" s="303"/>
      <c r="U297" s="304"/>
      <c r="V297" s="328"/>
    </row>
    <row r="298" spans="1:22" s="305" customFormat="1" x14ac:dyDescent="0.25">
      <c r="A298" s="306"/>
      <c r="B298" s="307"/>
      <c r="C298" s="308"/>
      <c r="D298" s="309"/>
      <c r="E298" s="303"/>
      <c r="F298" s="303"/>
      <c r="G298" s="303"/>
      <c r="H298" s="303"/>
      <c r="I298" s="303"/>
      <c r="J298" s="303"/>
      <c r="K298" s="303"/>
      <c r="L298" s="303"/>
      <c r="M298" s="303"/>
      <c r="N298" s="303"/>
      <c r="O298" s="303"/>
      <c r="P298" s="303"/>
      <c r="Q298" s="303"/>
      <c r="R298" s="303"/>
      <c r="S298" s="303"/>
      <c r="T298" s="303"/>
      <c r="U298" s="304"/>
      <c r="V298" s="328"/>
    </row>
    <row r="299" spans="1:22" s="305" customFormat="1" x14ac:dyDescent="0.25">
      <c r="A299" s="327" t="s">
        <v>264</v>
      </c>
      <c r="B299" s="311"/>
      <c r="C299" s="312">
        <f>SUM(C295:C297)</f>
        <v>0</v>
      </c>
      <c r="D299" s="313">
        <f>SUM(D295:D298)</f>
        <v>0</v>
      </c>
      <c r="E299" s="313">
        <f>SUM(E295:E298)</f>
        <v>0</v>
      </c>
      <c r="F299" s="313">
        <f>SUM(F295:F298)</f>
        <v>0</v>
      </c>
      <c r="G299" s="313">
        <f>SUM(G295:G298)</f>
        <v>0</v>
      </c>
      <c r="H299" s="314">
        <f>SUM(H295:H298)</f>
        <v>0</v>
      </c>
      <c r="I299" s="337">
        <v>0</v>
      </c>
      <c r="J299" s="313">
        <f>SUM(J295:J298)</f>
        <v>0</v>
      </c>
      <c r="K299" s="313">
        <f>SUM(K295:K298)</f>
        <v>0</v>
      </c>
      <c r="L299" s="313">
        <f>J299/($J$171+$J$213)*$L$422</f>
        <v>0</v>
      </c>
      <c r="M299" s="313">
        <f>SUM(M295:M298)</f>
        <v>0</v>
      </c>
      <c r="N299" s="313">
        <f>SUM(N295:N298)</f>
        <v>0</v>
      </c>
      <c r="O299" s="313">
        <f>SUM(O295:O298)</f>
        <v>0</v>
      </c>
      <c r="P299" s="316">
        <v>0</v>
      </c>
      <c r="Q299" s="313">
        <f>SUM(Q295:Q298)</f>
        <v>0</v>
      </c>
      <c r="R299" s="317">
        <v>0</v>
      </c>
      <c r="S299" s="313">
        <f>SUM(S295:S298)</f>
        <v>0</v>
      </c>
      <c r="T299" s="303"/>
      <c r="U299" s="304"/>
      <c r="V299" s="328"/>
    </row>
    <row r="300" spans="1:22" s="305" customFormat="1" x14ac:dyDescent="0.25">
      <c r="A300" s="334"/>
      <c r="B300" s="335"/>
      <c r="C300" s="336"/>
      <c r="D300" s="333"/>
      <c r="E300" s="333"/>
      <c r="F300" s="333"/>
      <c r="G300" s="333"/>
      <c r="H300" s="333"/>
      <c r="I300" s="333"/>
      <c r="J300" s="333"/>
      <c r="K300" s="333"/>
      <c r="L300" s="333"/>
      <c r="M300" s="333"/>
      <c r="N300" s="333"/>
      <c r="O300" s="333"/>
      <c r="P300" s="333"/>
      <c r="Q300" s="333"/>
      <c r="R300" s="333"/>
      <c r="S300" s="321"/>
      <c r="T300" s="303"/>
      <c r="U300" s="304"/>
      <c r="V300" s="328"/>
    </row>
    <row r="301" spans="1:22" s="305" customFormat="1" x14ac:dyDescent="0.25">
      <c r="A301" s="297"/>
      <c r="B301" s="298"/>
      <c r="C301" s="299"/>
      <c r="D301" s="297"/>
      <c r="E301" s="297"/>
      <c r="F301" s="300"/>
      <c r="G301" s="300"/>
      <c r="H301" s="300"/>
      <c r="I301" s="322"/>
      <c r="J301" s="301"/>
      <c r="K301" s="301"/>
      <c r="L301" s="300"/>
      <c r="M301" s="301"/>
      <c r="N301" s="301"/>
      <c r="O301" s="301"/>
      <c r="P301" s="301"/>
      <c r="Q301" s="301"/>
      <c r="R301" s="301"/>
      <c r="S301" s="303"/>
      <c r="T301" s="303"/>
      <c r="U301" s="304"/>
      <c r="V301" s="328"/>
    </row>
    <row r="302" spans="1:22" s="305" customFormat="1" x14ac:dyDescent="0.25">
      <c r="A302" s="297"/>
      <c r="B302" s="298"/>
      <c r="C302" s="299"/>
      <c r="D302" s="297"/>
      <c r="E302" s="297"/>
      <c r="F302" s="300"/>
      <c r="G302" s="300"/>
      <c r="H302" s="300"/>
      <c r="I302" s="322"/>
      <c r="J302" s="301"/>
      <c r="K302" s="301"/>
      <c r="L302" s="300"/>
      <c r="M302" s="301"/>
      <c r="N302" s="301"/>
      <c r="O302" s="301"/>
      <c r="P302" s="301"/>
      <c r="Q302" s="301"/>
      <c r="R302" s="301"/>
      <c r="S302" s="303"/>
      <c r="T302" s="303"/>
      <c r="U302" s="304"/>
      <c r="V302" s="328"/>
    </row>
    <row r="303" spans="1:22" s="305" customFormat="1" x14ac:dyDescent="0.25">
      <c r="A303" s="297"/>
      <c r="B303" s="298"/>
      <c r="C303" s="299"/>
      <c r="D303" s="297"/>
      <c r="E303" s="297"/>
      <c r="F303" s="300"/>
      <c r="G303" s="300"/>
      <c r="H303" s="300"/>
      <c r="I303" s="322"/>
      <c r="J303" s="301"/>
      <c r="K303" s="301"/>
      <c r="L303" s="300"/>
      <c r="M303" s="301"/>
      <c r="N303" s="301"/>
      <c r="O303" s="301"/>
      <c r="P303" s="301"/>
      <c r="Q303" s="301"/>
      <c r="R303" s="301"/>
      <c r="S303" s="303"/>
      <c r="T303" s="303"/>
      <c r="U303" s="304"/>
      <c r="V303" s="328"/>
    </row>
    <row r="304" spans="1:22" s="305" customFormat="1" x14ac:dyDescent="0.25">
      <c r="A304" s="297"/>
      <c r="B304" s="298"/>
      <c r="C304" s="299"/>
      <c r="D304" s="297"/>
      <c r="E304" s="297"/>
      <c r="F304" s="300"/>
      <c r="G304" s="300"/>
      <c r="H304" s="300"/>
      <c r="I304" s="322"/>
      <c r="J304" s="301"/>
      <c r="K304" s="301"/>
      <c r="L304" s="300"/>
      <c r="M304" s="301"/>
      <c r="N304" s="301"/>
      <c r="O304" s="301"/>
      <c r="P304" s="301"/>
      <c r="Q304" s="301"/>
      <c r="R304" s="301"/>
      <c r="S304" s="303"/>
      <c r="T304" s="303"/>
      <c r="U304" s="304"/>
      <c r="V304" s="328"/>
    </row>
    <row r="305" spans="1:22" s="305" customFormat="1" x14ac:dyDescent="0.25">
      <c r="A305" s="297"/>
      <c r="B305" s="298"/>
      <c r="C305" s="299"/>
      <c r="D305" s="297"/>
      <c r="E305" s="297"/>
      <c r="F305" s="300"/>
      <c r="G305" s="300"/>
      <c r="H305" s="300"/>
      <c r="I305" s="322"/>
      <c r="J305" s="301"/>
      <c r="K305" s="301"/>
      <c r="L305" s="300"/>
      <c r="M305" s="301"/>
      <c r="N305" s="301"/>
      <c r="O305" s="301"/>
      <c r="P305" s="301"/>
      <c r="Q305" s="301"/>
      <c r="R305" s="301"/>
      <c r="S305" s="303"/>
      <c r="T305" s="303"/>
      <c r="U305" s="304"/>
      <c r="V305" s="328"/>
    </row>
    <row r="306" spans="1:22" s="305" customFormat="1" x14ac:dyDescent="0.25">
      <c r="A306" s="297"/>
      <c r="B306" s="298"/>
      <c r="C306" s="299"/>
      <c r="D306" s="297"/>
      <c r="E306" s="297"/>
      <c r="F306" s="300"/>
      <c r="G306" s="300"/>
      <c r="H306" s="300"/>
      <c r="I306" s="322"/>
      <c r="J306" s="301"/>
      <c r="K306" s="301"/>
      <c r="L306" s="300"/>
      <c r="M306" s="301"/>
      <c r="N306" s="301"/>
      <c r="O306" s="301"/>
      <c r="P306" s="301"/>
      <c r="Q306" s="301"/>
      <c r="R306" s="301"/>
      <c r="S306" s="303"/>
      <c r="T306" s="303"/>
      <c r="U306" s="304"/>
      <c r="V306" s="328"/>
    </row>
    <row r="307" spans="1:22" s="305" customFormat="1" x14ac:dyDescent="0.25">
      <c r="A307" s="297"/>
      <c r="B307" s="298"/>
      <c r="C307" s="299"/>
      <c r="D307" s="297"/>
      <c r="E307" s="297"/>
      <c r="F307" s="300"/>
      <c r="G307" s="300"/>
      <c r="H307" s="300"/>
      <c r="I307" s="322"/>
      <c r="J307" s="301"/>
      <c r="K307" s="301"/>
      <c r="L307" s="300"/>
      <c r="M307" s="301"/>
      <c r="N307" s="301"/>
      <c r="O307" s="301"/>
      <c r="P307" s="301"/>
      <c r="Q307" s="301"/>
      <c r="R307" s="301"/>
      <c r="S307" s="303"/>
      <c r="T307" s="303"/>
      <c r="U307" s="304"/>
      <c r="V307" s="328"/>
    </row>
    <row r="308" spans="1:22" s="305" customFormat="1" x14ac:dyDescent="0.25">
      <c r="A308" s="297"/>
      <c r="B308" s="298"/>
      <c r="C308" s="299"/>
      <c r="D308" s="297"/>
      <c r="E308" s="297"/>
      <c r="F308" s="300"/>
      <c r="G308" s="300"/>
      <c r="H308" s="300"/>
      <c r="I308" s="322"/>
      <c r="J308" s="301"/>
      <c r="K308" s="301"/>
      <c r="L308" s="300"/>
      <c r="M308" s="301"/>
      <c r="N308" s="301"/>
      <c r="O308" s="301"/>
      <c r="P308" s="301"/>
      <c r="Q308" s="301"/>
      <c r="R308" s="301"/>
      <c r="S308" s="303"/>
      <c r="T308" s="303"/>
      <c r="U308" s="304"/>
      <c r="V308" s="328"/>
    </row>
    <row r="309" spans="1:22" s="305" customFormat="1" x14ac:dyDescent="0.25">
      <c r="A309" s="297"/>
      <c r="B309" s="298"/>
      <c r="C309" s="299"/>
      <c r="D309" s="297"/>
      <c r="E309" s="297"/>
      <c r="F309" s="300"/>
      <c r="G309" s="300"/>
      <c r="H309" s="300"/>
      <c r="I309" s="322"/>
      <c r="J309" s="301"/>
      <c r="K309" s="301"/>
      <c r="L309" s="300"/>
      <c r="M309" s="301"/>
      <c r="N309" s="301"/>
      <c r="O309" s="301"/>
      <c r="P309" s="301"/>
      <c r="Q309" s="301"/>
      <c r="R309" s="301"/>
      <c r="S309" s="303"/>
      <c r="T309" s="303"/>
      <c r="U309" s="304"/>
      <c r="V309" s="328"/>
    </row>
    <row r="310" spans="1:22" s="305" customFormat="1" x14ac:dyDescent="0.25">
      <c r="A310" s="306"/>
      <c r="B310" s="307"/>
      <c r="C310" s="308"/>
      <c r="D310" s="309"/>
      <c r="E310" s="303"/>
      <c r="F310" s="303"/>
      <c r="G310" s="303"/>
      <c r="H310" s="303"/>
      <c r="I310" s="303"/>
      <c r="J310" s="303"/>
      <c r="K310" s="303"/>
      <c r="L310" s="303"/>
      <c r="M310" s="303"/>
      <c r="N310" s="303"/>
      <c r="O310" s="303"/>
      <c r="P310" s="303"/>
      <c r="Q310" s="303"/>
      <c r="R310" s="303"/>
      <c r="S310" s="303"/>
      <c r="T310" s="303"/>
      <c r="U310" s="304"/>
      <c r="V310" s="328"/>
    </row>
    <row r="311" spans="1:22" s="305" customFormat="1" x14ac:dyDescent="0.25">
      <c r="A311" s="327" t="s">
        <v>265</v>
      </c>
      <c r="B311" s="311"/>
      <c r="C311" s="312">
        <f>SUM(C301:C309)</f>
        <v>0</v>
      </c>
      <c r="D311" s="313">
        <f>SUM(D301:D310)</f>
        <v>0</v>
      </c>
      <c r="E311" s="313">
        <f>SUM(E301:E310)</f>
        <v>0</v>
      </c>
      <c r="F311" s="313">
        <f>SUM(F301:F310)</f>
        <v>0</v>
      </c>
      <c r="G311" s="313">
        <f>SUM(G301:G310)</f>
        <v>0</v>
      </c>
      <c r="H311" s="314">
        <f>SUM(H301:H310)</f>
        <v>0</v>
      </c>
      <c r="I311" s="337">
        <v>0</v>
      </c>
      <c r="J311" s="313">
        <f>SUM(J301:J310)</f>
        <v>0</v>
      </c>
      <c r="K311" s="313">
        <f>SUM(K301:K310)</f>
        <v>0</v>
      </c>
      <c r="L311" s="313">
        <f>J311/($J$171+$J$213)*$L$422</f>
        <v>0</v>
      </c>
      <c r="M311" s="313">
        <f>SUM(M301:M310)</f>
        <v>0</v>
      </c>
      <c r="N311" s="313">
        <f>SUM(N301:N310)</f>
        <v>0</v>
      </c>
      <c r="O311" s="313">
        <f>SUM(O301:O310)</f>
        <v>0</v>
      </c>
      <c r="P311" s="316">
        <v>0</v>
      </c>
      <c r="Q311" s="313">
        <f>SUM(Q301:Q310)</f>
        <v>0</v>
      </c>
      <c r="R311" s="317">
        <v>0</v>
      </c>
      <c r="S311" s="313">
        <f>SUM(S301:S310)</f>
        <v>0</v>
      </c>
      <c r="T311" s="303"/>
      <c r="U311" s="304"/>
      <c r="V311" s="328"/>
    </row>
    <row r="312" spans="1:22" s="305" customFormat="1" x14ac:dyDescent="0.25">
      <c r="A312" s="334"/>
      <c r="B312" s="335"/>
      <c r="C312" s="336"/>
      <c r="D312" s="333"/>
      <c r="E312" s="333"/>
      <c r="F312" s="333"/>
      <c r="G312" s="333"/>
      <c r="H312" s="333"/>
      <c r="I312" s="333"/>
      <c r="J312" s="333"/>
      <c r="K312" s="333"/>
      <c r="L312" s="333"/>
      <c r="M312" s="333"/>
      <c r="N312" s="333"/>
      <c r="O312" s="333"/>
      <c r="P312" s="333"/>
      <c r="Q312" s="333"/>
      <c r="R312" s="333"/>
      <c r="S312" s="321"/>
      <c r="T312" s="303"/>
      <c r="U312" s="304"/>
      <c r="V312" s="328"/>
    </row>
    <row r="313" spans="1:22" s="305" customFormat="1" x14ac:dyDescent="0.25">
      <c r="A313" s="297"/>
      <c r="B313" s="298"/>
      <c r="C313" s="299"/>
      <c r="D313" s="297"/>
      <c r="E313" s="297"/>
      <c r="F313" s="300"/>
      <c r="G313" s="300"/>
      <c r="H313" s="300"/>
      <c r="I313" s="322"/>
      <c r="J313" s="301"/>
      <c r="K313" s="301"/>
      <c r="L313" s="300"/>
      <c r="M313" s="301"/>
      <c r="N313" s="301"/>
      <c r="O313" s="301"/>
      <c r="P313" s="301"/>
      <c r="Q313" s="301"/>
      <c r="R313" s="301"/>
      <c r="S313" s="303"/>
      <c r="T313" s="303"/>
      <c r="U313" s="304"/>
      <c r="V313" s="328"/>
    </row>
    <row r="314" spans="1:22" s="318" customFormat="1" x14ac:dyDescent="0.25">
      <c r="A314" s="297"/>
      <c r="B314" s="298"/>
      <c r="C314" s="299"/>
      <c r="D314" s="297"/>
      <c r="E314" s="297"/>
      <c r="F314" s="300"/>
      <c r="G314" s="300"/>
      <c r="H314" s="300"/>
      <c r="I314" s="322"/>
      <c r="J314" s="301"/>
      <c r="K314" s="301"/>
      <c r="L314" s="300"/>
      <c r="M314" s="301"/>
      <c r="N314" s="301"/>
      <c r="O314" s="301"/>
      <c r="P314" s="301"/>
      <c r="Q314" s="301"/>
      <c r="R314" s="301"/>
      <c r="S314" s="303"/>
      <c r="T314" s="303"/>
      <c r="U314" s="304"/>
      <c r="V314" s="328"/>
    </row>
    <row r="315" spans="1:22" s="304" customFormat="1" x14ac:dyDescent="0.25">
      <c r="A315" s="297"/>
      <c r="B315" s="298"/>
      <c r="C315" s="299"/>
      <c r="D315" s="297"/>
      <c r="E315" s="297"/>
      <c r="F315" s="300"/>
      <c r="G315" s="300"/>
      <c r="H315" s="300"/>
      <c r="I315" s="322"/>
      <c r="J315" s="301"/>
      <c r="K315" s="301"/>
      <c r="L315" s="300"/>
      <c r="M315" s="301"/>
      <c r="N315" s="301"/>
      <c r="O315" s="301"/>
      <c r="P315" s="301"/>
      <c r="Q315" s="301"/>
      <c r="R315" s="301"/>
      <c r="S315" s="303"/>
      <c r="T315" s="303"/>
    </row>
    <row r="316" spans="1:22" s="305" customFormat="1" x14ac:dyDescent="0.25">
      <c r="A316" s="297"/>
      <c r="B316" s="298"/>
      <c r="C316" s="299"/>
      <c r="D316" s="297"/>
      <c r="E316" s="297"/>
      <c r="F316" s="300"/>
      <c r="G316" s="300"/>
      <c r="H316" s="300"/>
      <c r="I316" s="322"/>
      <c r="J316" s="301"/>
      <c r="K316" s="301"/>
      <c r="L316" s="300"/>
      <c r="M316" s="301"/>
      <c r="N316" s="301"/>
      <c r="O316" s="301"/>
      <c r="P316" s="301"/>
      <c r="Q316" s="301"/>
      <c r="R316" s="301"/>
      <c r="S316" s="303"/>
      <c r="T316" s="303"/>
      <c r="U316" s="304"/>
      <c r="V316" s="328"/>
    </row>
    <row r="317" spans="1:22" s="305" customFormat="1" x14ac:dyDescent="0.25">
      <c r="A317" s="297"/>
      <c r="B317" s="298"/>
      <c r="C317" s="299"/>
      <c r="D317" s="297"/>
      <c r="E317" s="297"/>
      <c r="F317" s="300"/>
      <c r="G317" s="300"/>
      <c r="H317" s="300"/>
      <c r="I317" s="322"/>
      <c r="J317" s="301"/>
      <c r="K317" s="301"/>
      <c r="L317" s="300"/>
      <c r="M317" s="301"/>
      <c r="N317" s="301"/>
      <c r="O317" s="301"/>
      <c r="P317" s="301"/>
      <c r="Q317" s="301"/>
      <c r="R317" s="301"/>
      <c r="S317" s="303"/>
      <c r="T317" s="303"/>
      <c r="U317" s="304"/>
      <c r="V317" s="328"/>
    </row>
    <row r="318" spans="1:22" s="305" customFormat="1" x14ac:dyDescent="0.25">
      <c r="A318" s="297"/>
      <c r="B318" s="298"/>
      <c r="C318" s="299"/>
      <c r="D318" s="297"/>
      <c r="E318" s="297"/>
      <c r="F318" s="300"/>
      <c r="G318" s="300"/>
      <c r="H318" s="300"/>
      <c r="I318" s="322"/>
      <c r="J318" s="301"/>
      <c r="K318" s="301"/>
      <c r="L318" s="300"/>
      <c r="M318" s="301"/>
      <c r="N318" s="301"/>
      <c r="O318" s="301"/>
      <c r="P318" s="301"/>
      <c r="Q318" s="301"/>
      <c r="R318" s="301"/>
      <c r="S318" s="303"/>
      <c r="T318" s="303"/>
      <c r="U318" s="304"/>
      <c r="V318" s="328"/>
    </row>
    <row r="319" spans="1:22" s="318" customFormat="1" x14ac:dyDescent="0.25">
      <c r="A319" s="297"/>
      <c r="B319" s="298"/>
      <c r="C319" s="299"/>
      <c r="D319" s="297"/>
      <c r="E319" s="297"/>
      <c r="F319" s="300"/>
      <c r="G319" s="300"/>
      <c r="H319" s="300"/>
      <c r="I319" s="322"/>
      <c r="J319" s="301"/>
      <c r="K319" s="301"/>
      <c r="L319" s="300"/>
      <c r="M319" s="301"/>
      <c r="N319" s="301"/>
      <c r="O319" s="301"/>
      <c r="P319" s="301"/>
      <c r="Q319" s="301"/>
      <c r="R319" s="301"/>
      <c r="S319" s="303"/>
      <c r="T319" s="303"/>
      <c r="U319" s="304"/>
      <c r="V319" s="328"/>
    </row>
    <row r="320" spans="1:22" s="304" customFormat="1" x14ac:dyDescent="0.25">
      <c r="A320" s="297"/>
      <c r="B320" s="298"/>
      <c r="C320" s="299"/>
      <c r="D320" s="297"/>
      <c r="E320" s="297"/>
      <c r="F320" s="300"/>
      <c r="G320" s="300"/>
      <c r="H320" s="300"/>
      <c r="I320" s="322"/>
      <c r="J320" s="301"/>
      <c r="K320" s="301"/>
      <c r="L320" s="300"/>
      <c r="M320" s="301"/>
      <c r="N320" s="301"/>
      <c r="O320" s="301"/>
      <c r="P320" s="301"/>
      <c r="Q320" s="301"/>
      <c r="R320" s="301"/>
      <c r="S320" s="303"/>
      <c r="T320" s="303"/>
    </row>
    <row r="321" spans="1:22" s="305" customFormat="1" x14ac:dyDescent="0.25">
      <c r="A321" s="297"/>
      <c r="B321" s="298"/>
      <c r="C321" s="299"/>
      <c r="D321" s="297"/>
      <c r="E321" s="297"/>
      <c r="F321" s="300"/>
      <c r="G321" s="300"/>
      <c r="H321" s="300"/>
      <c r="I321" s="322"/>
      <c r="J321" s="301"/>
      <c r="K321" s="301"/>
      <c r="L321" s="300"/>
      <c r="M321" s="301"/>
      <c r="N321" s="301"/>
      <c r="O321" s="301"/>
      <c r="P321" s="301"/>
      <c r="Q321" s="301"/>
      <c r="R321" s="301"/>
      <c r="S321" s="303"/>
      <c r="T321" s="303"/>
      <c r="U321" s="304"/>
      <c r="V321" s="328"/>
    </row>
    <row r="322" spans="1:22" s="305" customFormat="1" x14ac:dyDescent="0.25">
      <c r="A322" s="297"/>
      <c r="B322" s="298"/>
      <c r="C322" s="299"/>
      <c r="D322" s="297"/>
      <c r="E322" s="297"/>
      <c r="F322" s="300"/>
      <c r="G322" s="300"/>
      <c r="H322" s="300"/>
      <c r="I322" s="322"/>
      <c r="J322" s="301"/>
      <c r="K322" s="301"/>
      <c r="L322" s="300"/>
      <c r="M322" s="301"/>
      <c r="N322" s="301"/>
      <c r="O322" s="301"/>
      <c r="P322" s="301"/>
      <c r="Q322" s="301"/>
      <c r="R322" s="301"/>
      <c r="S322" s="303"/>
      <c r="T322" s="303"/>
      <c r="U322" s="304"/>
      <c r="V322" s="328"/>
    </row>
    <row r="323" spans="1:22" s="305" customFormat="1" x14ac:dyDescent="0.25">
      <c r="A323" s="297"/>
      <c r="B323" s="298"/>
      <c r="C323" s="299"/>
      <c r="D323" s="297"/>
      <c r="E323" s="297"/>
      <c r="F323" s="300"/>
      <c r="G323" s="300"/>
      <c r="H323" s="300"/>
      <c r="I323" s="322"/>
      <c r="J323" s="301"/>
      <c r="K323" s="301"/>
      <c r="L323" s="300"/>
      <c r="M323" s="301"/>
      <c r="N323" s="301"/>
      <c r="O323" s="301"/>
      <c r="P323" s="301"/>
      <c r="Q323" s="301"/>
      <c r="R323" s="301"/>
      <c r="S323" s="303"/>
      <c r="T323" s="303"/>
      <c r="U323" s="304"/>
      <c r="V323" s="328"/>
    </row>
    <row r="324" spans="1:22" s="305" customFormat="1" x14ac:dyDescent="0.25">
      <c r="A324" s="297"/>
      <c r="B324" s="298"/>
      <c r="C324" s="299"/>
      <c r="D324" s="297"/>
      <c r="E324" s="297"/>
      <c r="F324" s="300"/>
      <c r="G324" s="300"/>
      <c r="H324" s="300"/>
      <c r="I324" s="322"/>
      <c r="J324" s="301"/>
      <c r="K324" s="301"/>
      <c r="L324" s="300"/>
      <c r="M324" s="301"/>
      <c r="N324" s="301"/>
      <c r="O324" s="301"/>
      <c r="P324" s="301"/>
      <c r="Q324" s="301"/>
      <c r="R324" s="301"/>
      <c r="S324" s="303"/>
      <c r="T324" s="303"/>
      <c r="U324" s="304"/>
      <c r="V324" s="328"/>
    </row>
    <row r="325" spans="1:22" s="305" customFormat="1" x14ac:dyDescent="0.25">
      <c r="A325" s="297"/>
      <c r="B325" s="298"/>
      <c r="C325" s="299"/>
      <c r="D325" s="297"/>
      <c r="E325" s="297"/>
      <c r="F325" s="300"/>
      <c r="G325" s="300"/>
      <c r="H325" s="300"/>
      <c r="I325" s="322"/>
      <c r="J325" s="301"/>
      <c r="K325" s="301"/>
      <c r="L325" s="300"/>
      <c r="M325" s="301"/>
      <c r="N325" s="301"/>
      <c r="O325" s="301"/>
      <c r="P325" s="301"/>
      <c r="Q325" s="301"/>
      <c r="R325" s="301"/>
      <c r="S325" s="303"/>
      <c r="T325" s="303"/>
      <c r="U325" s="304"/>
      <c r="V325" s="328"/>
    </row>
    <row r="326" spans="1:22" s="305" customFormat="1" x14ac:dyDescent="0.25">
      <c r="A326" s="297"/>
      <c r="B326" s="298"/>
      <c r="C326" s="299"/>
      <c r="D326" s="297"/>
      <c r="E326" s="297"/>
      <c r="F326" s="300"/>
      <c r="G326" s="300"/>
      <c r="H326" s="300"/>
      <c r="I326" s="322"/>
      <c r="J326" s="301"/>
      <c r="K326" s="301"/>
      <c r="L326" s="300"/>
      <c r="M326" s="301"/>
      <c r="N326" s="301"/>
      <c r="O326" s="301"/>
      <c r="P326" s="301"/>
      <c r="Q326" s="301"/>
      <c r="R326" s="301"/>
      <c r="S326" s="303"/>
      <c r="T326" s="303"/>
      <c r="U326" s="304"/>
      <c r="V326" s="328"/>
    </row>
    <row r="327" spans="1:22" s="318" customFormat="1" x14ac:dyDescent="0.25">
      <c r="A327" s="306"/>
      <c r="B327" s="307"/>
      <c r="C327" s="308"/>
      <c r="D327" s="309"/>
      <c r="E327" s="303"/>
      <c r="F327" s="303"/>
      <c r="G327" s="303"/>
      <c r="H327" s="303"/>
      <c r="I327" s="303"/>
      <c r="J327" s="303"/>
      <c r="K327" s="303"/>
      <c r="L327" s="303"/>
      <c r="M327" s="303"/>
      <c r="N327" s="303"/>
      <c r="O327" s="303"/>
      <c r="P327" s="303"/>
      <c r="Q327" s="303"/>
      <c r="R327" s="301"/>
      <c r="S327" s="303"/>
      <c r="T327" s="303"/>
      <c r="U327" s="304"/>
      <c r="V327" s="328"/>
    </row>
    <row r="328" spans="1:22" s="304" customFormat="1" x14ac:dyDescent="0.25">
      <c r="A328" s="327" t="s">
        <v>266</v>
      </c>
      <c r="B328" s="311"/>
      <c r="C328" s="312">
        <f>SUM(C313:C320)</f>
        <v>0</v>
      </c>
      <c r="D328" s="313">
        <v>0</v>
      </c>
      <c r="E328" s="313">
        <f>SUM(E313:E327)</f>
        <v>0</v>
      </c>
      <c r="F328" s="313">
        <f>SUM(F313:F327)</f>
        <v>0</v>
      </c>
      <c r="G328" s="313">
        <f>SUM(G313:G327)</f>
        <v>0</v>
      </c>
      <c r="H328" s="314">
        <f>SUM(H313:H327)</f>
        <v>0</v>
      </c>
      <c r="I328" s="337">
        <v>0</v>
      </c>
      <c r="J328" s="313">
        <f>SUM(J313:J327)</f>
        <v>0</v>
      </c>
      <c r="K328" s="313">
        <f>SUM(K313:K327)</f>
        <v>0</v>
      </c>
      <c r="L328" s="313">
        <f>J328/($J$171+$J$213)*$L$422</f>
        <v>0</v>
      </c>
      <c r="M328" s="313">
        <f>SUM(M313:M327)</f>
        <v>0</v>
      </c>
      <c r="N328" s="313">
        <f>SUM(N313:N327)</f>
        <v>0</v>
      </c>
      <c r="O328" s="313">
        <f>SUM(O313:O327)</f>
        <v>0</v>
      </c>
      <c r="P328" s="316">
        <v>0</v>
      </c>
      <c r="Q328" s="313">
        <f>SUM(Q313:Q327)</f>
        <v>0</v>
      </c>
      <c r="R328" s="317">
        <v>0</v>
      </c>
      <c r="S328" s="313">
        <f>SUM(S313:S327)</f>
        <v>0</v>
      </c>
      <c r="T328" s="303"/>
    </row>
    <row r="329" spans="1:22" s="305" customFormat="1" x14ac:dyDescent="0.25">
      <c r="A329" s="319"/>
      <c r="B329" s="304"/>
      <c r="C329" s="320"/>
      <c r="D329" s="321"/>
      <c r="E329" s="321"/>
      <c r="F329" s="321"/>
      <c r="G329" s="321"/>
      <c r="H329" s="321"/>
      <c r="I329" s="321"/>
      <c r="J329" s="321"/>
      <c r="K329" s="321"/>
      <c r="L329" s="321"/>
      <c r="M329" s="321"/>
      <c r="N329" s="321"/>
      <c r="O329" s="321"/>
      <c r="P329" s="321"/>
      <c r="Q329" s="321"/>
      <c r="R329" s="321"/>
      <c r="S329" s="321"/>
      <c r="T329" s="303"/>
      <c r="U329" s="304"/>
      <c r="V329" s="328"/>
    </row>
    <row r="330" spans="1:22" s="305" customFormat="1" x14ac:dyDescent="0.25">
      <c r="A330" s="297"/>
      <c r="B330" s="298"/>
      <c r="C330" s="299"/>
      <c r="D330" s="297"/>
      <c r="E330" s="297"/>
      <c r="F330" s="300"/>
      <c r="G330" s="300"/>
      <c r="H330" s="297"/>
      <c r="I330" s="322"/>
      <c r="J330" s="301"/>
      <c r="K330" s="301"/>
      <c r="L330" s="300"/>
      <c r="M330" s="301"/>
      <c r="N330" s="301"/>
      <c r="O330" s="301"/>
      <c r="P330" s="301"/>
      <c r="Q330" s="301"/>
      <c r="R330" s="301"/>
      <c r="S330" s="303"/>
      <c r="T330" s="303"/>
      <c r="U330" s="304"/>
      <c r="V330" s="328"/>
    </row>
    <row r="331" spans="1:22" s="305" customFormat="1" x14ac:dyDescent="0.25">
      <c r="A331" s="297"/>
      <c r="B331" s="298"/>
      <c r="C331" s="299"/>
      <c r="D331" s="297"/>
      <c r="E331" s="297"/>
      <c r="F331" s="300"/>
      <c r="G331" s="300"/>
      <c r="H331" s="300"/>
      <c r="I331" s="322"/>
      <c r="J331" s="301"/>
      <c r="K331" s="301"/>
      <c r="L331" s="300"/>
      <c r="M331" s="301"/>
      <c r="N331" s="301"/>
      <c r="O331" s="301"/>
      <c r="P331" s="301"/>
      <c r="Q331" s="301"/>
      <c r="R331" s="301"/>
      <c r="S331" s="303"/>
      <c r="T331" s="303"/>
      <c r="U331" s="304"/>
      <c r="V331" s="328"/>
    </row>
    <row r="332" spans="1:22" s="305" customFormat="1" x14ac:dyDescent="0.25">
      <c r="A332" s="306"/>
      <c r="B332" s="307"/>
      <c r="C332" s="308"/>
      <c r="D332" s="309"/>
      <c r="E332" s="303"/>
      <c r="F332" s="303"/>
      <c r="G332" s="303"/>
      <c r="H332" s="303"/>
      <c r="I332" s="303"/>
      <c r="J332" s="303"/>
      <c r="K332" s="303"/>
      <c r="L332" s="303"/>
      <c r="M332" s="303"/>
      <c r="N332" s="303"/>
      <c r="O332" s="303"/>
      <c r="P332" s="303"/>
      <c r="Q332" s="303"/>
      <c r="R332" s="303"/>
      <c r="S332" s="303"/>
      <c r="T332" s="303"/>
      <c r="U332" s="304"/>
      <c r="V332" s="328"/>
    </row>
    <row r="333" spans="1:22" s="305" customFormat="1" x14ac:dyDescent="0.25">
      <c r="A333" s="327" t="s">
        <v>267</v>
      </c>
      <c r="B333" s="311"/>
      <c r="C333" s="312">
        <f>SUM(C330:C331)</f>
        <v>0</v>
      </c>
      <c r="D333" s="313">
        <f>SUM(D330:D332)</f>
        <v>0</v>
      </c>
      <c r="E333" s="313">
        <f>SUM(E330:E332)</f>
        <v>0</v>
      </c>
      <c r="F333" s="313">
        <f>SUM(F330:F332)</f>
        <v>0</v>
      </c>
      <c r="G333" s="313">
        <f>SUM(G330:G332)</f>
        <v>0</v>
      </c>
      <c r="H333" s="314">
        <f>SUM(H330:H332)</f>
        <v>0</v>
      </c>
      <c r="I333" s="337">
        <v>0</v>
      </c>
      <c r="J333" s="313">
        <f>SUM(J330:J332)</f>
        <v>0</v>
      </c>
      <c r="K333" s="313">
        <f>SUM(K330:K332)</f>
        <v>0</v>
      </c>
      <c r="L333" s="313">
        <f>J333/($J$171+$J$213)*$L$422</f>
        <v>0</v>
      </c>
      <c r="M333" s="313">
        <f>SUM(M330:M332)</f>
        <v>0</v>
      </c>
      <c r="N333" s="313">
        <f>SUM(N330:N332)</f>
        <v>0</v>
      </c>
      <c r="O333" s="313">
        <f>SUM(O330:O332)</f>
        <v>0</v>
      </c>
      <c r="P333" s="316">
        <v>0</v>
      </c>
      <c r="Q333" s="313">
        <f>SUM(Q330:Q332)</f>
        <v>0</v>
      </c>
      <c r="R333" s="317">
        <v>0</v>
      </c>
      <c r="S333" s="313">
        <f>SUM(S330:S332)</f>
        <v>0</v>
      </c>
      <c r="T333" s="303"/>
      <c r="U333" s="304"/>
      <c r="V333" s="328"/>
    </row>
    <row r="334" spans="1:22" s="318" customFormat="1" x14ac:dyDescent="0.25">
      <c r="A334" s="319"/>
      <c r="B334" s="304"/>
      <c r="C334" s="320"/>
      <c r="D334" s="321"/>
      <c r="E334" s="321"/>
      <c r="F334" s="321"/>
      <c r="G334" s="321"/>
      <c r="H334" s="321"/>
      <c r="I334" s="321"/>
      <c r="J334" s="321"/>
      <c r="K334" s="321"/>
      <c r="L334" s="321"/>
      <c r="M334" s="321"/>
      <c r="N334" s="321"/>
      <c r="O334" s="321"/>
      <c r="P334" s="321"/>
      <c r="Q334" s="321"/>
      <c r="R334" s="321"/>
      <c r="S334" s="321"/>
      <c r="T334" s="303"/>
      <c r="U334" s="304"/>
      <c r="V334" s="328"/>
    </row>
    <row r="335" spans="1:22" s="304" customFormat="1" x14ac:dyDescent="0.25">
      <c r="A335" s="297"/>
      <c r="B335" s="298"/>
      <c r="C335" s="299"/>
      <c r="D335" s="297"/>
      <c r="E335" s="297"/>
      <c r="F335" s="300"/>
      <c r="G335" s="300"/>
      <c r="H335" s="297"/>
      <c r="I335" s="322"/>
      <c r="J335" s="301"/>
      <c r="K335" s="301"/>
      <c r="L335" s="300"/>
      <c r="M335" s="301"/>
      <c r="N335" s="301"/>
      <c r="O335" s="301"/>
      <c r="P335" s="301"/>
      <c r="Q335" s="301"/>
      <c r="R335" s="301"/>
      <c r="S335" s="303"/>
      <c r="T335" s="303"/>
    </row>
    <row r="336" spans="1:22" s="305" customFormat="1" x14ac:dyDescent="0.25">
      <c r="A336" s="297"/>
      <c r="B336" s="298"/>
      <c r="C336" s="299"/>
      <c r="D336" s="297"/>
      <c r="E336" s="297"/>
      <c r="F336" s="300"/>
      <c r="G336" s="300"/>
      <c r="H336" s="297"/>
      <c r="I336" s="322"/>
      <c r="J336" s="301"/>
      <c r="K336" s="301"/>
      <c r="L336" s="300"/>
      <c r="M336" s="301"/>
      <c r="N336" s="301"/>
      <c r="O336" s="301"/>
      <c r="P336" s="301"/>
      <c r="Q336" s="301"/>
      <c r="R336" s="301"/>
      <c r="S336" s="303"/>
      <c r="T336" s="303"/>
      <c r="U336" s="304"/>
      <c r="V336" s="328"/>
    </row>
    <row r="337" spans="1:22" s="305" customFormat="1" x14ac:dyDescent="0.25">
      <c r="A337" s="297"/>
      <c r="B337" s="298"/>
      <c r="C337" s="299"/>
      <c r="D337" s="297"/>
      <c r="E337" s="297"/>
      <c r="F337" s="300"/>
      <c r="G337" s="300"/>
      <c r="H337" s="297"/>
      <c r="I337" s="322"/>
      <c r="J337" s="301"/>
      <c r="K337" s="301"/>
      <c r="L337" s="300"/>
      <c r="M337" s="301"/>
      <c r="N337" s="301"/>
      <c r="O337" s="301"/>
      <c r="P337" s="301"/>
      <c r="Q337" s="301"/>
      <c r="R337" s="301"/>
      <c r="S337" s="303"/>
      <c r="T337" s="303"/>
      <c r="U337" s="304"/>
      <c r="V337" s="328"/>
    </row>
    <row r="338" spans="1:22" s="305" customFormat="1" x14ac:dyDescent="0.25">
      <c r="A338" s="297"/>
      <c r="B338" s="298"/>
      <c r="C338" s="299"/>
      <c r="D338" s="297"/>
      <c r="E338" s="297"/>
      <c r="F338" s="300"/>
      <c r="G338" s="300"/>
      <c r="H338" s="297"/>
      <c r="I338" s="322"/>
      <c r="J338" s="301"/>
      <c r="K338" s="301"/>
      <c r="L338" s="300"/>
      <c r="M338" s="301"/>
      <c r="N338" s="301"/>
      <c r="O338" s="301"/>
      <c r="P338" s="301"/>
      <c r="Q338" s="301"/>
      <c r="R338" s="301"/>
      <c r="S338" s="303"/>
      <c r="T338" s="303"/>
      <c r="U338" s="304"/>
      <c r="V338" s="328"/>
    </row>
    <row r="339" spans="1:22" s="305" customFormat="1" x14ac:dyDescent="0.25">
      <c r="A339" s="297"/>
      <c r="B339" s="298"/>
      <c r="C339" s="299"/>
      <c r="D339" s="297"/>
      <c r="E339" s="297"/>
      <c r="F339" s="300"/>
      <c r="G339" s="300"/>
      <c r="H339" s="300"/>
      <c r="I339" s="322"/>
      <c r="J339" s="301"/>
      <c r="K339" s="301"/>
      <c r="L339" s="300"/>
      <c r="M339" s="301"/>
      <c r="N339" s="301"/>
      <c r="O339" s="301"/>
      <c r="P339" s="301"/>
      <c r="Q339" s="301"/>
      <c r="R339" s="301"/>
      <c r="S339" s="303"/>
      <c r="T339" s="303"/>
      <c r="U339" s="304"/>
      <c r="V339" s="328"/>
    </row>
    <row r="340" spans="1:22" s="318" customFormat="1" x14ac:dyDescent="0.25">
      <c r="A340" s="306"/>
      <c r="B340" s="307"/>
      <c r="C340" s="308"/>
      <c r="D340" s="309"/>
      <c r="E340" s="303"/>
      <c r="F340" s="303"/>
      <c r="G340" s="303"/>
      <c r="H340" s="303"/>
      <c r="I340" s="303"/>
      <c r="J340" s="303"/>
      <c r="K340" s="303"/>
      <c r="L340" s="303"/>
      <c r="M340" s="303"/>
      <c r="N340" s="303"/>
      <c r="O340" s="303"/>
      <c r="P340" s="303"/>
      <c r="Q340" s="303"/>
      <c r="R340" s="303"/>
      <c r="S340" s="303"/>
      <c r="T340" s="303"/>
      <c r="U340" s="304"/>
      <c r="V340" s="328"/>
    </row>
    <row r="341" spans="1:22" s="304" customFormat="1" x14ac:dyDescent="0.25">
      <c r="A341" s="327" t="s">
        <v>269</v>
      </c>
      <c r="B341" s="311"/>
      <c r="C341" s="312">
        <f>SUM(C335:C339)</f>
        <v>0</v>
      </c>
      <c r="D341" s="313">
        <f>SUM(D335:D340)</f>
        <v>0</v>
      </c>
      <c r="E341" s="313">
        <f>SUM(E335:E340)</f>
        <v>0</v>
      </c>
      <c r="F341" s="313">
        <f>SUM(F335:F340)</f>
        <v>0</v>
      </c>
      <c r="G341" s="313">
        <f>SUM(G335:G340)</f>
        <v>0</v>
      </c>
      <c r="H341" s="314">
        <f>SUM(H335:H340)</f>
        <v>0</v>
      </c>
      <c r="I341" s="337">
        <v>0</v>
      </c>
      <c r="J341" s="313">
        <f>SUM(J335:J340)</f>
        <v>0</v>
      </c>
      <c r="K341" s="313">
        <f>SUM(K335:K340)</f>
        <v>0</v>
      </c>
      <c r="L341" s="313">
        <f>J341/($J$171+$J$213)*$L$422</f>
        <v>0</v>
      </c>
      <c r="M341" s="313">
        <f>SUM(M335:M340)</f>
        <v>0</v>
      </c>
      <c r="N341" s="313">
        <f>SUM(N335:N340)</f>
        <v>0</v>
      </c>
      <c r="O341" s="313">
        <f>SUM(O335:O340)</f>
        <v>0</v>
      </c>
      <c r="P341" s="316">
        <v>0</v>
      </c>
      <c r="Q341" s="313">
        <f>SUM(Q335:Q340)</f>
        <v>0</v>
      </c>
      <c r="R341" s="317">
        <v>0</v>
      </c>
      <c r="S341" s="313">
        <f>SUM(S335:S340)</f>
        <v>0</v>
      </c>
      <c r="T341" s="303"/>
    </row>
    <row r="342" spans="1:22" s="305" customFormat="1" x14ac:dyDescent="0.25">
      <c r="A342" s="319"/>
      <c r="B342" s="304"/>
      <c r="C342" s="320"/>
      <c r="D342" s="321"/>
      <c r="E342" s="321"/>
      <c r="F342" s="321"/>
      <c r="G342" s="321"/>
      <c r="H342" s="321"/>
      <c r="I342" s="321"/>
      <c r="J342" s="321"/>
      <c r="K342" s="321"/>
      <c r="L342" s="321"/>
      <c r="M342" s="321"/>
      <c r="N342" s="321"/>
      <c r="O342" s="321"/>
      <c r="P342" s="321"/>
      <c r="Q342" s="321"/>
      <c r="R342" s="321"/>
      <c r="S342" s="321"/>
      <c r="T342" s="303"/>
      <c r="U342" s="304"/>
      <c r="V342" s="328"/>
    </row>
    <row r="343" spans="1:22" s="305" customFormat="1" x14ac:dyDescent="0.25">
      <c r="A343" s="297"/>
      <c r="B343" s="298"/>
      <c r="C343" s="299"/>
      <c r="D343" s="297"/>
      <c r="E343" s="297"/>
      <c r="F343" s="300"/>
      <c r="G343" s="300"/>
      <c r="H343" s="297"/>
      <c r="I343" s="322"/>
      <c r="J343" s="301"/>
      <c r="K343" s="301"/>
      <c r="L343" s="300"/>
      <c r="M343" s="301"/>
      <c r="N343" s="301"/>
      <c r="O343" s="301"/>
      <c r="P343" s="301"/>
      <c r="Q343" s="301"/>
      <c r="R343" s="301"/>
      <c r="S343" s="303"/>
      <c r="T343" s="303"/>
      <c r="U343" s="304"/>
      <c r="V343" s="328"/>
    </row>
    <row r="344" spans="1:22" s="305" customFormat="1" x14ac:dyDescent="0.25">
      <c r="A344" s="297"/>
      <c r="B344" s="298"/>
      <c r="C344" s="299"/>
      <c r="D344" s="297"/>
      <c r="E344" s="297"/>
      <c r="F344" s="300"/>
      <c r="G344" s="300"/>
      <c r="H344" s="297"/>
      <c r="I344" s="322"/>
      <c r="J344" s="301"/>
      <c r="K344" s="301"/>
      <c r="L344" s="300"/>
      <c r="M344" s="301"/>
      <c r="N344" s="301"/>
      <c r="O344" s="301"/>
      <c r="P344" s="301"/>
      <c r="Q344" s="301"/>
      <c r="R344" s="301"/>
      <c r="S344" s="303"/>
      <c r="T344" s="303"/>
      <c r="U344" s="304"/>
      <c r="V344" s="328"/>
    </row>
    <row r="345" spans="1:22" s="305" customFormat="1" x14ac:dyDescent="0.25">
      <c r="A345" s="297"/>
      <c r="B345" s="298"/>
      <c r="C345" s="299"/>
      <c r="D345" s="297"/>
      <c r="E345" s="297"/>
      <c r="F345" s="300"/>
      <c r="G345" s="300"/>
      <c r="H345" s="297"/>
      <c r="I345" s="322"/>
      <c r="J345" s="301"/>
      <c r="K345" s="301"/>
      <c r="L345" s="300"/>
      <c r="M345" s="301"/>
      <c r="N345" s="301"/>
      <c r="O345" s="301"/>
      <c r="P345" s="301"/>
      <c r="Q345" s="301"/>
      <c r="R345" s="301"/>
      <c r="S345" s="303"/>
      <c r="T345" s="303"/>
      <c r="U345" s="304"/>
      <c r="V345" s="328"/>
    </row>
    <row r="346" spans="1:22" s="318" customFormat="1" x14ac:dyDescent="0.25">
      <c r="A346" s="297"/>
      <c r="B346" s="298"/>
      <c r="C346" s="299"/>
      <c r="D346" s="297"/>
      <c r="E346" s="297"/>
      <c r="F346" s="300"/>
      <c r="G346" s="300"/>
      <c r="H346" s="300"/>
      <c r="I346" s="322"/>
      <c r="J346" s="301"/>
      <c r="K346" s="301"/>
      <c r="L346" s="300"/>
      <c r="M346" s="301"/>
      <c r="N346" s="301"/>
      <c r="O346" s="301"/>
      <c r="P346" s="301"/>
      <c r="Q346" s="301"/>
      <c r="R346" s="301"/>
      <c r="S346" s="303"/>
      <c r="T346" s="303"/>
      <c r="U346" s="304"/>
      <c r="V346" s="328"/>
    </row>
    <row r="347" spans="1:22" s="305" customFormat="1" x14ac:dyDescent="0.25">
      <c r="A347" s="306"/>
      <c r="B347" s="307"/>
      <c r="C347" s="308"/>
      <c r="D347" s="309"/>
      <c r="E347" s="303"/>
      <c r="F347" s="303"/>
      <c r="G347" s="303"/>
      <c r="H347" s="303"/>
      <c r="I347" s="303"/>
      <c r="J347" s="303"/>
      <c r="K347" s="303"/>
      <c r="L347" s="303"/>
      <c r="M347" s="303"/>
      <c r="N347" s="303"/>
      <c r="O347" s="303"/>
      <c r="P347" s="303"/>
      <c r="Q347" s="303"/>
      <c r="R347" s="303"/>
      <c r="S347" s="303"/>
      <c r="T347" s="303"/>
      <c r="U347" s="304"/>
      <c r="V347" s="328"/>
    </row>
    <row r="348" spans="1:22" s="305" customFormat="1" x14ac:dyDescent="0.25">
      <c r="A348" s="327" t="s">
        <v>271</v>
      </c>
      <c r="B348" s="311"/>
      <c r="C348" s="312">
        <f>SUM(C343:C346)</f>
        <v>0</v>
      </c>
      <c r="D348" s="313">
        <f>SUM(D343:D347)</f>
        <v>0</v>
      </c>
      <c r="E348" s="313">
        <f>SUM(E343:E347)</f>
        <v>0</v>
      </c>
      <c r="F348" s="313">
        <f>SUM(F343:F347)</f>
        <v>0</v>
      </c>
      <c r="G348" s="313">
        <f>SUM(G343:G347)</f>
        <v>0</v>
      </c>
      <c r="H348" s="314">
        <f>SUM(H343:H347)</f>
        <v>0</v>
      </c>
      <c r="I348" s="337">
        <v>0</v>
      </c>
      <c r="J348" s="313">
        <f>SUM(J343:J347)</f>
        <v>0</v>
      </c>
      <c r="K348" s="313">
        <f>SUM(K343:K347)</f>
        <v>0</v>
      </c>
      <c r="L348" s="313">
        <f>J348/($J$171+$J$213)*$L$422</f>
        <v>0</v>
      </c>
      <c r="M348" s="313">
        <f>SUM(M343:M347)</f>
        <v>0</v>
      </c>
      <c r="N348" s="313">
        <f>SUM(N343:N347)</f>
        <v>0</v>
      </c>
      <c r="O348" s="313">
        <f>SUM(O343:O347)</f>
        <v>0</v>
      </c>
      <c r="P348" s="316">
        <v>0</v>
      </c>
      <c r="Q348" s="313">
        <f>SUM(Q343:Q347)</f>
        <v>0</v>
      </c>
      <c r="R348" s="317">
        <v>0</v>
      </c>
      <c r="S348" s="313">
        <f>SUM(S343:S347)</f>
        <v>0</v>
      </c>
      <c r="T348" s="303"/>
      <c r="U348" s="304"/>
      <c r="V348" s="328"/>
    </row>
    <row r="349" spans="1:22" s="305" customFormat="1" x14ac:dyDescent="0.25">
      <c r="A349" s="319"/>
      <c r="B349" s="304"/>
      <c r="C349" s="320"/>
      <c r="D349" s="321"/>
      <c r="E349" s="321"/>
      <c r="F349" s="321"/>
      <c r="G349" s="321"/>
      <c r="H349" s="321"/>
      <c r="I349" s="321"/>
      <c r="J349" s="321"/>
      <c r="K349" s="321"/>
      <c r="L349" s="321"/>
      <c r="M349" s="321"/>
      <c r="N349" s="321"/>
      <c r="O349" s="321"/>
      <c r="P349" s="321"/>
      <c r="Q349" s="321"/>
      <c r="R349" s="321"/>
      <c r="S349" s="321"/>
      <c r="T349" s="303"/>
      <c r="U349" s="304"/>
      <c r="V349" s="328"/>
    </row>
    <row r="350" spans="1:22" s="305" customFormat="1" x14ac:dyDescent="0.25">
      <c r="A350" s="297" t="s">
        <v>245</v>
      </c>
      <c r="B350" s="298" t="str">
        <f>$A$357</f>
        <v>CL A - Jun 19</v>
      </c>
      <c r="C350" s="299">
        <f>ROUND(IF(J350=0,0,J350/$J$420),10)</f>
        <v>3.8889920000000002E-4</v>
      </c>
      <c r="D350" s="297">
        <v>71509.935868493165</v>
      </c>
      <c r="E350" s="297"/>
      <c r="F350" s="300"/>
      <c r="G350" s="300"/>
      <c r="H350" s="297"/>
      <c r="I350" s="322"/>
      <c r="J350" s="301">
        <f>ROUND(SUM(D350:I350),2)</f>
        <v>71509.94</v>
      </c>
      <c r="K350" s="301">
        <f>ROUND(IF($J350=0,0,$J350/$J$420*K$422),2)</f>
        <v>-1145.52</v>
      </c>
      <c r="L350" s="300"/>
      <c r="M350" s="301">
        <f>SUM(J350:L350)</f>
        <v>70364.42</v>
      </c>
      <c r="N350" s="301">
        <f t="shared" ref="N350:N355" si="123">ROUND(IF(M350=0,0,J350/$J$420*$N$422),2)</f>
        <v>-6.55</v>
      </c>
      <c r="O350" s="301">
        <f>SUM(M350:N350)</f>
        <v>70357.87</v>
      </c>
      <c r="P350" s="301">
        <f>+$P$357*O350/$O$357</f>
        <v>-119.18546284153004</v>
      </c>
      <c r="Q350" s="301">
        <f>SUM(O350:P350)</f>
        <v>70238.684537158464</v>
      </c>
      <c r="R350" s="301">
        <f t="shared" ref="R350:R355" si="124">IF(Q350&gt;0,Q350/$Q$357*$R$357,0)</f>
        <v>0</v>
      </c>
      <c r="S350" s="303">
        <f>SUM(Q350:R350)</f>
        <v>70238.684537158464</v>
      </c>
      <c r="T350" s="303"/>
      <c r="U350" s="304"/>
      <c r="V350" s="328"/>
    </row>
    <row r="351" spans="1:22" s="305" customFormat="1" x14ac:dyDescent="0.25">
      <c r="A351" s="297" t="s">
        <v>340</v>
      </c>
      <c r="B351" s="298" t="str">
        <f t="shared" ref="B351:B354" si="125">$A$357</f>
        <v>CL A - Jun 19</v>
      </c>
      <c r="C351" s="299">
        <f>ROUND(IF(J351=0,0,J351/$J$420),10)</f>
        <v>7.0741580000000003E-4</v>
      </c>
      <c r="D351" s="297">
        <v>130078.08094246578</v>
      </c>
      <c r="E351" s="297"/>
      <c r="F351" s="300"/>
      <c r="G351" s="300"/>
      <c r="H351" s="297"/>
      <c r="I351" s="322"/>
      <c r="J351" s="301">
        <f t="shared" ref="J351:J355" si="126">ROUND(SUM(D351:I351),2)</f>
        <v>130078.08</v>
      </c>
      <c r="K351" s="301">
        <f>ROUND(IF($J351=0,0,$J351/$J$420*K$422),2)</f>
        <v>-2083.73</v>
      </c>
      <c r="L351" s="300"/>
      <c r="M351" s="301">
        <f t="shared" ref="M351:M355" si="127">SUM(J351:L351)</f>
        <v>127994.35</v>
      </c>
      <c r="N351" s="301">
        <f t="shared" si="123"/>
        <v>-11.92</v>
      </c>
      <c r="O351" s="301">
        <f t="shared" ref="O351:O355" si="128">SUM(M351:N351)</f>
        <v>127982.43000000001</v>
      </c>
      <c r="P351" s="301">
        <f>+$P$357*O351/$O$357</f>
        <v>-216.80083770491805</v>
      </c>
      <c r="Q351" s="301">
        <f t="shared" ref="Q351:Q355" si="129">SUM(O351:P351)</f>
        <v>127765.6291622951</v>
      </c>
      <c r="R351" s="301">
        <f t="shared" si="124"/>
        <v>0</v>
      </c>
      <c r="S351" s="303">
        <f t="shared" ref="S351:S355" si="130">SUM(Q351:R351)</f>
        <v>127765.6291622951</v>
      </c>
      <c r="T351" s="303"/>
      <c r="U351" s="304"/>
      <c r="V351" s="328"/>
    </row>
    <row r="352" spans="1:22" s="318" customFormat="1" x14ac:dyDescent="0.25">
      <c r="A352" s="297" t="s">
        <v>152</v>
      </c>
      <c r="B352" s="298" t="str">
        <f t="shared" si="125"/>
        <v>CL A - Jun 19</v>
      </c>
      <c r="C352" s="299">
        <f>ROUND(IF(J352=0,0,J352/$J$420),10)</f>
        <v>5.1462120000000001E-4</v>
      </c>
      <c r="D352" s="297">
        <v>94627.431934246575</v>
      </c>
      <c r="E352" s="297"/>
      <c r="F352" s="300"/>
      <c r="G352" s="300"/>
      <c r="H352" s="297"/>
      <c r="I352" s="322"/>
      <c r="J352" s="301">
        <f t="shared" si="126"/>
        <v>94627.43</v>
      </c>
      <c r="K352" s="301">
        <f>ROUND(IF($J352=0,0,$J352/$J$420*K$422),2)</f>
        <v>-1515.84</v>
      </c>
      <c r="L352" s="300"/>
      <c r="M352" s="301">
        <f t="shared" si="127"/>
        <v>93111.59</v>
      </c>
      <c r="N352" s="301">
        <f t="shared" si="123"/>
        <v>-8.67</v>
      </c>
      <c r="O352" s="301">
        <f t="shared" si="128"/>
        <v>93102.92</v>
      </c>
      <c r="P352" s="301">
        <f>+$P$357*O352/$O$357</f>
        <v>-157.71532896174864</v>
      </c>
      <c r="Q352" s="301">
        <f t="shared" si="129"/>
        <v>92945.204671038256</v>
      </c>
      <c r="R352" s="301">
        <f t="shared" si="124"/>
        <v>0</v>
      </c>
      <c r="S352" s="303">
        <f t="shared" si="130"/>
        <v>92945.204671038256</v>
      </c>
      <c r="T352" s="303"/>
      <c r="U352" s="304"/>
      <c r="V352" s="328"/>
    </row>
    <row r="353" spans="1:22" s="305" customFormat="1" x14ac:dyDescent="0.25">
      <c r="A353" s="297" t="s">
        <v>361</v>
      </c>
      <c r="B353" s="298" t="str">
        <f t="shared" si="125"/>
        <v>CL A - Jun 19</v>
      </c>
      <c r="C353" s="299">
        <f>ROUND(IF(J353=0,0,J353/$J$420),10)</f>
        <v>2.0584849000000001E-3</v>
      </c>
      <c r="D353" s="297">
        <v>378509.73772054794</v>
      </c>
      <c r="E353" s="297"/>
      <c r="F353" s="300"/>
      <c r="G353" s="300"/>
      <c r="H353" s="297"/>
      <c r="I353" s="322"/>
      <c r="J353" s="301">
        <f t="shared" si="126"/>
        <v>378509.74</v>
      </c>
      <c r="K353" s="301">
        <f>ROUND(IF($J353=0,0,$J353/$J$420*K$422),2)</f>
        <v>-6063.38</v>
      </c>
      <c r="L353" s="300"/>
      <c r="M353" s="301">
        <f t="shared" si="127"/>
        <v>372446.36</v>
      </c>
      <c r="N353" s="301">
        <f t="shared" si="123"/>
        <v>-34.69</v>
      </c>
      <c r="O353" s="301">
        <f t="shared" si="128"/>
        <v>372411.67</v>
      </c>
      <c r="P353" s="301">
        <f>+$P$357*O353/$O$357</f>
        <v>-630.86129890710379</v>
      </c>
      <c r="Q353" s="301">
        <f t="shared" si="129"/>
        <v>371780.8087010929</v>
      </c>
      <c r="R353" s="301">
        <f t="shared" si="124"/>
        <v>0</v>
      </c>
      <c r="S353" s="303">
        <f t="shared" si="130"/>
        <v>371780.8087010929</v>
      </c>
      <c r="T353" s="303"/>
      <c r="U353" s="304"/>
      <c r="V353" s="328"/>
    </row>
    <row r="354" spans="1:22" s="305" customFormat="1" x14ac:dyDescent="0.25">
      <c r="A354" s="297" t="s">
        <v>229</v>
      </c>
      <c r="B354" s="298" t="str">
        <f t="shared" si="125"/>
        <v>CL A - Jun 19</v>
      </c>
      <c r="C354" s="299">
        <f>ROUND(IF(J354=0,0,J354/$J$420),10)</f>
        <v>1.38947731E-2</v>
      </c>
      <c r="D354" s="297">
        <v>2554940.7221260276</v>
      </c>
      <c r="E354" s="297"/>
      <c r="F354" s="300"/>
      <c r="G354" s="300"/>
      <c r="H354" s="297"/>
      <c r="I354" s="322"/>
      <c r="J354" s="301">
        <f t="shared" si="126"/>
        <v>2554940.7200000002</v>
      </c>
      <c r="K354" s="301">
        <f>ROUND(IF($J354=0,0,$J354/$J$420*K$422),2)</f>
        <v>-40927.800000000003</v>
      </c>
      <c r="L354" s="300"/>
      <c r="M354" s="301">
        <f t="shared" si="127"/>
        <v>2514012.9200000004</v>
      </c>
      <c r="N354" s="301">
        <f t="shared" si="123"/>
        <v>-234.18</v>
      </c>
      <c r="O354" s="301">
        <f t="shared" si="128"/>
        <v>2513778.7400000002</v>
      </c>
      <c r="P354" s="301">
        <f>+$P$357*O354/$O$357</f>
        <v>-4258.3137125683061</v>
      </c>
      <c r="Q354" s="301">
        <f t="shared" si="129"/>
        <v>2509520.4262874317</v>
      </c>
      <c r="R354" s="301">
        <f t="shared" si="124"/>
        <v>0</v>
      </c>
      <c r="S354" s="303">
        <f t="shared" si="130"/>
        <v>2509520.4262874317</v>
      </c>
      <c r="T354" s="303"/>
      <c r="U354" s="304"/>
      <c r="V354" s="328"/>
    </row>
    <row r="355" spans="1:22" s="305" customFormat="1" x14ac:dyDescent="0.25">
      <c r="A355" s="297"/>
      <c r="B355" s="298"/>
      <c r="C355" s="299"/>
      <c r="D355" s="297">
        <v>0</v>
      </c>
      <c r="E355" s="297"/>
      <c r="F355" s="300"/>
      <c r="G355" s="300"/>
      <c r="H355" s="300"/>
      <c r="I355" s="322"/>
      <c r="J355" s="301">
        <f t="shared" si="126"/>
        <v>0</v>
      </c>
      <c r="K355" s="301"/>
      <c r="L355" s="300"/>
      <c r="M355" s="301">
        <f t="shared" si="127"/>
        <v>0</v>
      </c>
      <c r="N355" s="301">
        <f t="shared" si="123"/>
        <v>0</v>
      </c>
      <c r="O355" s="301">
        <f t="shared" si="128"/>
        <v>0</v>
      </c>
      <c r="P355" s="301">
        <f t="shared" ref="P355" si="131">+$P$363*O355/$O$363</f>
        <v>0</v>
      </c>
      <c r="Q355" s="301">
        <f t="shared" si="129"/>
        <v>0</v>
      </c>
      <c r="R355" s="301">
        <f t="shared" si="124"/>
        <v>0</v>
      </c>
      <c r="S355" s="303">
        <f t="shared" si="130"/>
        <v>0</v>
      </c>
      <c r="T355" s="303"/>
      <c r="U355" s="304"/>
      <c r="V355" s="328"/>
    </row>
    <row r="356" spans="1:22" s="305" customFormat="1" x14ac:dyDescent="0.25">
      <c r="A356" s="306"/>
      <c r="B356" s="307"/>
      <c r="C356" s="308"/>
      <c r="D356" s="309"/>
      <c r="E356" s="303"/>
      <c r="F356" s="303"/>
      <c r="G356" s="303"/>
      <c r="H356" s="303"/>
      <c r="I356" s="303"/>
      <c r="J356" s="303"/>
      <c r="K356" s="303"/>
      <c r="L356" s="303"/>
      <c r="M356" s="303"/>
      <c r="N356" s="303"/>
      <c r="O356" s="303"/>
      <c r="P356" s="303"/>
      <c r="Q356" s="303"/>
      <c r="R356" s="303"/>
      <c r="S356" s="303"/>
      <c r="T356" s="303"/>
      <c r="U356" s="304"/>
      <c r="V356" s="328"/>
    </row>
    <row r="357" spans="1:22" s="305" customFormat="1" x14ac:dyDescent="0.25">
      <c r="A357" s="327" t="s">
        <v>412</v>
      </c>
      <c r="B357" s="311"/>
      <c r="C357" s="312">
        <f>SUM(C350:C355)</f>
        <v>1.7564194200000001E-2</v>
      </c>
      <c r="D357" s="313">
        <f>SUM(D350:D356)</f>
        <v>3229665.9085917808</v>
      </c>
      <c r="E357" s="313">
        <f>SUM(E350:E356)</f>
        <v>0</v>
      </c>
      <c r="F357" s="313">
        <f>SUM(F350:F356)</f>
        <v>0</v>
      </c>
      <c r="G357" s="313">
        <f>SUM(G350:G356)</f>
        <v>0</v>
      </c>
      <c r="H357" s="314">
        <f>SUM(H350:H356)</f>
        <v>0</v>
      </c>
      <c r="I357" s="337">
        <v>0</v>
      </c>
      <c r="J357" s="313">
        <f>SUM(J350:J356)</f>
        <v>3229665.91</v>
      </c>
      <c r="K357" s="313">
        <f>SUM(K350:K356)</f>
        <v>-51736.270000000004</v>
      </c>
      <c r="L357" s="313">
        <f>J357/($J$171+$J$213)*$L$422</f>
        <v>0</v>
      </c>
      <c r="M357" s="313">
        <f>SUM(M350:M356)</f>
        <v>3177929.6400000006</v>
      </c>
      <c r="N357" s="313">
        <f>SUM(N350:N356)</f>
        <v>-296.01</v>
      </c>
      <c r="O357" s="313">
        <f>SUM(O350:O356)</f>
        <v>3177633.63</v>
      </c>
      <c r="P357" s="316">
        <v>-5382.8766409836062</v>
      </c>
      <c r="Q357" s="313">
        <f>SUM(Q350:Q356)</f>
        <v>3172250.7533590165</v>
      </c>
      <c r="R357" s="317">
        <v>0</v>
      </c>
      <c r="S357" s="313">
        <f>SUM(S350:S356)</f>
        <v>3172250.7533590165</v>
      </c>
      <c r="T357" s="303"/>
      <c r="U357" s="304"/>
      <c r="V357" s="328"/>
    </row>
    <row r="358" spans="1:22" s="305" customFormat="1" x14ac:dyDescent="0.25">
      <c r="A358" s="319"/>
      <c r="B358" s="304"/>
      <c r="C358" s="320"/>
      <c r="D358" s="321"/>
      <c r="E358" s="321"/>
      <c r="F358" s="321"/>
      <c r="G358" s="321"/>
      <c r="H358" s="321"/>
      <c r="I358" s="321"/>
      <c r="J358" s="321"/>
      <c r="K358" s="321"/>
      <c r="L358" s="321"/>
      <c r="M358" s="321"/>
      <c r="N358" s="321"/>
      <c r="O358" s="321"/>
      <c r="P358" s="321"/>
      <c r="Q358" s="321"/>
      <c r="R358" s="321"/>
      <c r="S358" s="321"/>
      <c r="T358" s="303"/>
      <c r="U358" s="304"/>
      <c r="V358" s="328"/>
    </row>
    <row r="359" spans="1:22" s="318" customFormat="1" x14ac:dyDescent="0.25">
      <c r="A359" s="297" t="s">
        <v>340</v>
      </c>
      <c r="B359" s="298" t="str">
        <f>$A$363</f>
        <v>CL A - Mar 19</v>
      </c>
      <c r="C359" s="299">
        <f>ROUND(IF(J359=0,0,J359/$J$420),10)</f>
        <v>6.1852000000000003E-5</v>
      </c>
      <c r="D359" s="297">
        <v>11373.218635221921</v>
      </c>
      <c r="E359" s="297"/>
      <c r="F359" s="300"/>
      <c r="G359" s="300"/>
      <c r="H359" s="300"/>
      <c r="I359" s="300"/>
      <c r="J359" s="301">
        <f>ROUND(SUM(D359:I359),2)</f>
        <v>11373.22</v>
      </c>
      <c r="K359" s="301">
        <f>ROUND(IF($J359=0,0,$J359/$J$420*K$422),2)</f>
        <v>-182.19</v>
      </c>
      <c r="L359" s="300"/>
      <c r="M359" s="301">
        <f>SUM(J359:L359)</f>
        <v>11191.029999999999</v>
      </c>
      <c r="N359" s="301">
        <f>ROUND(IF(M359=0,0,J359/$J$420*$N$422),2)</f>
        <v>-1.04</v>
      </c>
      <c r="O359" s="301">
        <f>SUM(M359:N359)</f>
        <v>11189.989999999998</v>
      </c>
      <c r="P359" s="303">
        <f>+$P$363*O359/$O$363</f>
        <v>-18.955720765027319</v>
      </c>
      <c r="Q359" s="301">
        <f>SUM(O359:P359)</f>
        <v>11171.034279234971</v>
      </c>
      <c r="R359" s="303">
        <f>IF(Q359&gt;0,Q359/$Q$363*$R$363,0)</f>
        <v>0</v>
      </c>
      <c r="S359" s="303">
        <f>SUM(Q359:R359)</f>
        <v>11171.034279234971</v>
      </c>
      <c r="T359" s="303"/>
      <c r="U359" s="304"/>
      <c r="V359" s="328"/>
    </row>
    <row r="360" spans="1:22" s="305" customFormat="1" x14ac:dyDescent="0.25">
      <c r="A360" s="297" t="s">
        <v>341</v>
      </c>
      <c r="B360" s="298" t="str">
        <f>$A$363</f>
        <v>CL A - Mar 19</v>
      </c>
      <c r="C360" s="299">
        <f>ROUND(IF(J360=0,0,J360/$J$420),10)</f>
        <v>0</v>
      </c>
      <c r="D360" s="297">
        <v>0</v>
      </c>
      <c r="E360" s="297"/>
      <c r="F360" s="300"/>
      <c r="G360" s="300"/>
      <c r="H360" s="300"/>
      <c r="I360" s="300"/>
      <c r="J360" s="301">
        <f t="shared" ref="J360:J361" si="132">ROUND(SUM(D360:I360),2)</f>
        <v>0</v>
      </c>
      <c r="K360" s="301">
        <f>ROUND(IF($J360=0,0,$J360/$J$420*K$422),2)</f>
        <v>0</v>
      </c>
      <c r="L360" s="300"/>
      <c r="M360" s="301">
        <f t="shared" ref="M360:M361" si="133">SUM(J360:L360)</f>
        <v>0</v>
      </c>
      <c r="N360" s="301">
        <f>ROUND(IF(M360=0,0,J360/$J$420*$N$422),2)</f>
        <v>0</v>
      </c>
      <c r="O360" s="301">
        <f t="shared" ref="O360:O361" si="134">SUM(M360:N360)</f>
        <v>0</v>
      </c>
      <c r="P360" s="303">
        <f t="shared" ref="P360:P361" si="135">+$P$363*O360/$O$363</f>
        <v>0</v>
      </c>
      <c r="Q360" s="301">
        <f t="shared" ref="Q360:Q361" si="136">SUM(O360:P360)</f>
        <v>0</v>
      </c>
      <c r="R360" s="303">
        <f t="shared" ref="R360:R361" si="137">IF(Q360&gt;0,Q360/$Q$363*$R$363,0)</f>
        <v>0</v>
      </c>
      <c r="S360" s="303">
        <f t="shared" ref="S360:S361" si="138">SUM(Q360:R360)</f>
        <v>0</v>
      </c>
      <c r="T360" s="303"/>
      <c r="U360" s="304"/>
      <c r="V360" s="328"/>
    </row>
    <row r="361" spans="1:22" s="305" customFormat="1" x14ac:dyDescent="0.25">
      <c r="A361" s="297"/>
      <c r="B361" s="298" t="str">
        <f>$A$363</f>
        <v>CL A - Mar 19</v>
      </c>
      <c r="C361" s="299">
        <f>ROUND(IF(J361=0,0,J361/$J$420),10)</f>
        <v>0</v>
      </c>
      <c r="D361" s="297">
        <v>0</v>
      </c>
      <c r="E361" s="297"/>
      <c r="F361" s="300"/>
      <c r="G361" s="300"/>
      <c r="H361" s="300"/>
      <c r="I361" s="300"/>
      <c r="J361" s="301">
        <f t="shared" si="132"/>
        <v>0</v>
      </c>
      <c r="K361" s="301">
        <f>ROUND(IF($J361=0,0,$J361/$J$420*K$422),2)</f>
        <v>0</v>
      </c>
      <c r="L361" s="300"/>
      <c r="M361" s="301">
        <f t="shared" si="133"/>
        <v>0</v>
      </c>
      <c r="N361" s="301">
        <f>ROUND(IF(M361=0,0,J361/$J$420*$N$422),2)</f>
        <v>0</v>
      </c>
      <c r="O361" s="301">
        <f t="shared" si="134"/>
        <v>0</v>
      </c>
      <c r="P361" s="303">
        <f t="shared" si="135"/>
        <v>0</v>
      </c>
      <c r="Q361" s="301">
        <f t="shared" si="136"/>
        <v>0</v>
      </c>
      <c r="R361" s="303">
        <f t="shared" si="137"/>
        <v>0</v>
      </c>
      <c r="S361" s="303">
        <f t="shared" si="138"/>
        <v>0</v>
      </c>
      <c r="T361" s="303"/>
      <c r="U361" s="304"/>
      <c r="V361" s="328"/>
    </row>
    <row r="362" spans="1:22" s="305" customFormat="1" x14ac:dyDescent="0.25">
      <c r="A362" s="306"/>
      <c r="B362" s="307"/>
      <c r="C362" s="308"/>
      <c r="D362" s="309"/>
      <c r="E362" s="303"/>
      <c r="F362" s="303"/>
      <c r="G362" s="303"/>
      <c r="H362" s="303"/>
      <c r="I362" s="303"/>
      <c r="J362" s="303"/>
      <c r="K362" s="303"/>
      <c r="L362" s="303"/>
      <c r="M362" s="303"/>
      <c r="N362" s="303"/>
      <c r="O362" s="303"/>
      <c r="P362" s="303"/>
      <c r="Q362" s="303"/>
      <c r="R362" s="303"/>
      <c r="S362" s="303"/>
      <c r="T362" s="303"/>
      <c r="U362" s="304"/>
      <c r="V362" s="328"/>
    </row>
    <row r="363" spans="1:22" s="305" customFormat="1" x14ac:dyDescent="0.25">
      <c r="A363" s="327" t="s">
        <v>384</v>
      </c>
      <c r="B363" s="311"/>
      <c r="C363" s="312">
        <f>SUM(C359:C361)</f>
        <v>6.1852000000000003E-5</v>
      </c>
      <c r="D363" s="313">
        <f>SUM(D359:D362)</f>
        <v>11373.218635221921</v>
      </c>
      <c r="E363" s="313">
        <f>SUM(E359:E362)</f>
        <v>0</v>
      </c>
      <c r="F363" s="313">
        <f>SUM(F359:F362)</f>
        <v>0</v>
      </c>
      <c r="G363" s="313">
        <f>SUM(G359:G362)</f>
        <v>0</v>
      </c>
      <c r="H363" s="314">
        <f>SUM(H359:H362)</f>
        <v>0</v>
      </c>
      <c r="I363" s="313">
        <v>0</v>
      </c>
      <c r="J363" s="313">
        <f>SUM(J359:J362)</f>
        <v>11373.22</v>
      </c>
      <c r="K363" s="313">
        <f t="shared" ref="K363:O363" si="139">SUM(K359:K362)</f>
        <v>-182.19</v>
      </c>
      <c r="L363" s="313">
        <f t="shared" si="139"/>
        <v>0</v>
      </c>
      <c r="M363" s="313">
        <f t="shared" si="139"/>
        <v>11191.029999999999</v>
      </c>
      <c r="N363" s="313">
        <f t="shared" si="139"/>
        <v>-1.04</v>
      </c>
      <c r="O363" s="313">
        <f t="shared" si="139"/>
        <v>11189.989999999998</v>
      </c>
      <c r="P363" s="316">
        <v>-18.955720765027319</v>
      </c>
      <c r="Q363" s="313">
        <f>SUM(Q359:Q362)</f>
        <v>11171.034279234971</v>
      </c>
      <c r="R363" s="317">
        <v>0</v>
      </c>
      <c r="S363" s="313">
        <f>SUM(S359:S362)</f>
        <v>11171.034279234971</v>
      </c>
      <c r="T363" s="303"/>
      <c r="U363" s="304"/>
      <c r="V363" s="328"/>
    </row>
    <row r="364" spans="1:22" s="305" customFormat="1" x14ac:dyDescent="0.25">
      <c r="A364" s="334"/>
      <c r="B364" s="335"/>
      <c r="C364" s="336"/>
      <c r="D364" s="333"/>
      <c r="E364" s="333"/>
      <c r="F364" s="333"/>
      <c r="G364" s="333"/>
      <c r="H364" s="333"/>
      <c r="I364" s="333"/>
      <c r="J364" s="333"/>
      <c r="K364" s="333"/>
      <c r="L364" s="333"/>
      <c r="M364" s="333"/>
      <c r="N364" s="333"/>
      <c r="O364" s="333"/>
      <c r="P364" s="333"/>
      <c r="Q364" s="333"/>
      <c r="R364" s="333"/>
      <c r="S364" s="321"/>
      <c r="T364" s="303"/>
      <c r="U364" s="304"/>
      <c r="V364" s="328"/>
    </row>
    <row r="365" spans="1:22" s="318" customFormat="1" x14ac:dyDescent="0.25">
      <c r="A365" s="297" t="s">
        <v>245</v>
      </c>
      <c r="B365" s="298" t="str">
        <f>$A$369</f>
        <v>CL A - May 19</v>
      </c>
      <c r="C365" s="299">
        <f>ROUND(IF(J365=0,0,J365/$J$420),10)</f>
        <v>0</v>
      </c>
      <c r="D365" s="297">
        <v>28805.270904109595</v>
      </c>
      <c r="E365" s="297"/>
      <c r="F365" s="300"/>
      <c r="G365" s="300"/>
      <c r="H365" s="300">
        <v>-28805.27</v>
      </c>
      <c r="I365" s="300"/>
      <c r="J365" s="301">
        <f>ROUND(SUM(D365:I365),2)</f>
        <v>0</v>
      </c>
      <c r="K365" s="301">
        <f>ROUND(IF($J365=0,0,$J365/$J$420*K$422),2)</f>
        <v>0</v>
      </c>
      <c r="L365" s="300"/>
      <c r="M365" s="301">
        <f>SUM(J365:L365)</f>
        <v>0</v>
      </c>
      <c r="N365" s="301">
        <f>ROUND(IF(M365=0,0,J365/$J$420*$N$422),2)</f>
        <v>0</v>
      </c>
      <c r="O365" s="301">
        <f>SUM(M365:N365)</f>
        <v>0</v>
      </c>
      <c r="P365" s="303">
        <v>0</v>
      </c>
      <c r="Q365" s="301">
        <f>SUM(O365:P365)</f>
        <v>0</v>
      </c>
      <c r="R365" s="303">
        <f>IF(Q365&gt;0,Q365/$Q$369*$R$369,0)</f>
        <v>0</v>
      </c>
      <c r="S365" s="303">
        <f>SUM(Q365:R365)</f>
        <v>0</v>
      </c>
      <c r="T365" s="303"/>
      <c r="U365" s="304"/>
      <c r="V365" s="328"/>
    </row>
    <row r="366" spans="1:22" s="305" customFormat="1" x14ac:dyDescent="0.25">
      <c r="A366" s="297" t="s">
        <v>340</v>
      </c>
      <c r="B366" s="298" t="str">
        <f>$A$369</f>
        <v>CL A - May 19</v>
      </c>
      <c r="C366" s="299">
        <f>ROUND(IF(J366=0,0,J366/$J$420),10)</f>
        <v>0</v>
      </c>
      <c r="D366" s="297">
        <v>46279.988043835619</v>
      </c>
      <c r="E366" s="297"/>
      <c r="F366" s="300"/>
      <c r="G366" s="300"/>
      <c r="H366" s="300">
        <v>-46279.99</v>
      </c>
      <c r="I366" s="300"/>
      <c r="J366" s="301">
        <f>ROUND(SUM(D366:I366),2)</f>
        <v>0</v>
      </c>
      <c r="K366" s="301">
        <f>ROUND(IF($J366=0,0,$J366/$J$420*K$422),2)</f>
        <v>0</v>
      </c>
      <c r="L366" s="300"/>
      <c r="M366" s="301">
        <f t="shared" ref="M366:M367" si="140">SUM(J366:L366)</f>
        <v>0</v>
      </c>
      <c r="N366" s="301">
        <f>ROUND(IF(M366=0,0,J366/$J$420*$N$422),2)</f>
        <v>0</v>
      </c>
      <c r="O366" s="301">
        <f t="shared" ref="O366:O367" si="141">SUM(M366:N366)</f>
        <v>0</v>
      </c>
      <c r="P366" s="303">
        <v>0</v>
      </c>
      <c r="Q366" s="301">
        <f t="shared" ref="Q366:Q367" si="142">SUM(O366:P366)</f>
        <v>0</v>
      </c>
      <c r="R366" s="303">
        <f t="shared" ref="R366:R367" si="143">IF(Q366&gt;0,Q366/$Q$369*$R$369,0)</f>
        <v>0</v>
      </c>
      <c r="S366" s="303">
        <f t="shared" ref="S366:S367" si="144">SUM(Q366:R366)</f>
        <v>0</v>
      </c>
      <c r="T366" s="303"/>
      <c r="U366" s="304"/>
      <c r="V366" s="328"/>
    </row>
    <row r="367" spans="1:22" s="305" customFormat="1" x14ac:dyDescent="0.25">
      <c r="A367" s="297"/>
      <c r="B367" s="298" t="str">
        <f>$A$369</f>
        <v>CL A - May 19</v>
      </c>
      <c r="C367" s="299">
        <f>ROUND(IF(J367=0,0,J367/$J$420),10)</f>
        <v>0</v>
      </c>
      <c r="D367" s="297">
        <v>0</v>
      </c>
      <c r="E367" s="297"/>
      <c r="F367" s="300"/>
      <c r="G367" s="300"/>
      <c r="H367" s="300"/>
      <c r="I367" s="300"/>
      <c r="J367" s="301">
        <f>ROUND(SUM(D367:I367),2)</f>
        <v>0</v>
      </c>
      <c r="K367" s="301">
        <f>ROUND(IF($J367=0,0,$J367/$J$420*K$422),2)</f>
        <v>0</v>
      </c>
      <c r="L367" s="300"/>
      <c r="M367" s="301">
        <f t="shared" si="140"/>
        <v>0</v>
      </c>
      <c r="N367" s="301">
        <f>ROUND(IF(M367=0,0,J367/$J$420*$N$422),2)</f>
        <v>0</v>
      </c>
      <c r="O367" s="301">
        <f t="shared" si="141"/>
        <v>0</v>
      </c>
      <c r="P367" s="303">
        <v>0</v>
      </c>
      <c r="Q367" s="301">
        <f t="shared" si="142"/>
        <v>0</v>
      </c>
      <c r="R367" s="303">
        <f t="shared" si="143"/>
        <v>0</v>
      </c>
      <c r="S367" s="303">
        <f t="shared" si="144"/>
        <v>0</v>
      </c>
      <c r="T367" s="303"/>
      <c r="U367" s="304"/>
      <c r="V367" s="328"/>
    </row>
    <row r="368" spans="1:22" s="305" customFormat="1" x14ac:dyDescent="0.25">
      <c r="A368" s="306"/>
      <c r="B368" s="307"/>
      <c r="C368" s="308"/>
      <c r="D368" s="309"/>
      <c r="E368" s="303"/>
      <c r="F368" s="303"/>
      <c r="G368" s="303"/>
      <c r="H368" s="303"/>
      <c r="I368" s="303"/>
      <c r="J368" s="303"/>
      <c r="K368" s="303"/>
      <c r="L368" s="303"/>
      <c r="M368" s="303"/>
      <c r="N368" s="303"/>
      <c r="O368" s="303"/>
      <c r="P368" s="303"/>
      <c r="Q368" s="303"/>
      <c r="R368" s="303"/>
      <c r="S368" s="303"/>
      <c r="T368" s="303"/>
      <c r="U368" s="304"/>
      <c r="V368" s="328"/>
    </row>
    <row r="369" spans="1:22" s="305" customFormat="1" x14ac:dyDescent="0.25">
      <c r="A369" s="327" t="s">
        <v>404</v>
      </c>
      <c r="B369" s="311"/>
      <c r="C369" s="312">
        <f>SUM(C365:C367)</f>
        <v>0</v>
      </c>
      <c r="D369" s="313">
        <f>SUM(D365:D368)</f>
        <v>75085.258947945214</v>
      </c>
      <c r="E369" s="313">
        <f>SUM(E365:E368)</f>
        <v>0</v>
      </c>
      <c r="F369" s="313">
        <f>SUM(F365:F368)</f>
        <v>0</v>
      </c>
      <c r="G369" s="313">
        <f>SUM(G365:G368)</f>
        <v>0</v>
      </c>
      <c r="H369" s="314">
        <f>SUM(H365:H368)</f>
        <v>-75085.259999999995</v>
      </c>
      <c r="I369" s="313">
        <v>0</v>
      </c>
      <c r="J369" s="313">
        <f>SUM(J365:J368)</f>
        <v>0</v>
      </c>
      <c r="K369" s="313">
        <f t="shared" ref="K369:O369" si="145">SUM(K365:K368)</f>
        <v>0</v>
      </c>
      <c r="L369" s="313">
        <f t="shared" si="145"/>
        <v>0</v>
      </c>
      <c r="M369" s="313">
        <f t="shared" si="145"/>
        <v>0</v>
      </c>
      <c r="N369" s="313">
        <f t="shared" si="145"/>
        <v>0</v>
      </c>
      <c r="O369" s="313">
        <f t="shared" si="145"/>
        <v>0</v>
      </c>
      <c r="P369" s="316">
        <v>0</v>
      </c>
      <c r="Q369" s="313">
        <f>SUM(Q365:Q368)</f>
        <v>0</v>
      </c>
      <c r="R369" s="317">
        <v>0</v>
      </c>
      <c r="S369" s="313">
        <f>SUM(S365:S368)</f>
        <v>0</v>
      </c>
      <c r="T369" s="303"/>
      <c r="U369" s="304"/>
      <c r="V369" s="328"/>
    </row>
    <row r="370" spans="1:22" s="305" customFormat="1" x14ac:dyDescent="0.25">
      <c r="A370" s="334"/>
      <c r="B370" s="335"/>
      <c r="C370" s="336"/>
      <c r="D370" s="333"/>
      <c r="E370" s="333"/>
      <c r="F370" s="333"/>
      <c r="G370" s="333"/>
      <c r="H370" s="333"/>
      <c r="I370" s="333"/>
      <c r="J370" s="333"/>
      <c r="K370" s="333"/>
      <c r="L370" s="333"/>
      <c r="M370" s="333"/>
      <c r="N370" s="333"/>
      <c r="O370" s="333"/>
      <c r="P370" s="333"/>
      <c r="Q370" s="333"/>
      <c r="R370" s="333"/>
      <c r="S370" s="321"/>
      <c r="T370" s="303"/>
      <c r="U370" s="304"/>
      <c r="V370" s="328"/>
    </row>
    <row r="371" spans="1:22" s="318" customFormat="1" x14ac:dyDescent="0.25">
      <c r="A371" s="297" t="s">
        <v>155</v>
      </c>
      <c r="B371" s="298" t="str">
        <f>$A$376</f>
        <v>CL C - Aug 16</v>
      </c>
      <c r="C371" s="299">
        <f>ROUND(IF(J371=0,0,J371/$J$420),10)</f>
        <v>0</v>
      </c>
      <c r="D371" s="297">
        <v>634965.16767586442</v>
      </c>
      <c r="E371" s="297"/>
      <c r="F371" s="300"/>
      <c r="G371" s="300"/>
      <c r="H371" s="300">
        <v>-634965.17000000004</v>
      </c>
      <c r="I371" s="300"/>
      <c r="J371" s="301">
        <f>ROUND(SUM(D371:I371),2)</f>
        <v>0</v>
      </c>
      <c r="K371" s="301">
        <f>ROUND(IF($J371=0,0,$J371/$J$420*K$422),2)</f>
        <v>0</v>
      </c>
      <c r="L371" s="300"/>
      <c r="M371" s="301">
        <f>SUM(J371:L371)</f>
        <v>0</v>
      </c>
      <c r="N371" s="301">
        <f>ROUND(IF(M371=0,0,J371/$J$420*$N$422),2)</f>
        <v>0</v>
      </c>
      <c r="O371" s="301">
        <f>SUM(M371:N371)</f>
        <v>0</v>
      </c>
      <c r="P371" s="303">
        <v>0</v>
      </c>
      <c r="Q371" s="301">
        <f>SUM(O371:P371)</f>
        <v>0</v>
      </c>
      <c r="R371" s="303">
        <f>IF(Q371&gt;0,Q371/$Q$376*$R$376,0)</f>
        <v>0</v>
      </c>
      <c r="S371" s="303">
        <f>SUM(Q371:R371)</f>
        <v>0</v>
      </c>
      <c r="T371" s="303"/>
      <c r="U371" s="304"/>
      <c r="V371" s="328"/>
    </row>
    <row r="372" spans="1:22" s="305" customFormat="1" x14ac:dyDescent="0.25">
      <c r="A372" s="297" t="s">
        <v>166</v>
      </c>
      <c r="B372" s="298" t="str">
        <f>$A$376</f>
        <v>CL C - Aug 16</v>
      </c>
      <c r="C372" s="299">
        <f>ROUND(IF(J372=0,0,J372/$J$420),10)</f>
        <v>0</v>
      </c>
      <c r="D372" s="297">
        <v>2148786.9389748736</v>
      </c>
      <c r="E372" s="297"/>
      <c r="F372" s="300"/>
      <c r="G372" s="300"/>
      <c r="H372" s="300">
        <v>-2148786.94</v>
      </c>
      <c r="I372" s="300"/>
      <c r="J372" s="301">
        <f t="shared" ref="J372:J374" si="146">ROUND(SUM(D372:I372),2)</f>
        <v>0</v>
      </c>
      <c r="K372" s="301">
        <f>ROUND(IF($J372=0,0,$J372/$J$420*K$422),2)</f>
        <v>0</v>
      </c>
      <c r="L372" s="300"/>
      <c r="M372" s="301">
        <f t="shared" ref="M372:M374" si="147">SUM(J372:L372)</f>
        <v>0</v>
      </c>
      <c r="N372" s="301">
        <f>ROUND(IF(M372=0,0,J372/$J$420*$N$422),2)</f>
        <v>0</v>
      </c>
      <c r="O372" s="301">
        <f t="shared" ref="O372:O374" si="148">SUM(M372:N372)</f>
        <v>0</v>
      </c>
      <c r="P372" s="303">
        <v>0</v>
      </c>
      <c r="Q372" s="301">
        <f t="shared" ref="Q372:Q374" si="149">SUM(O372:P372)</f>
        <v>0</v>
      </c>
      <c r="R372" s="303">
        <f t="shared" ref="R372:R374" si="150">IF(Q372&gt;0,Q372/$Q$376*$R$376,0)</f>
        <v>0</v>
      </c>
      <c r="S372" s="303">
        <f t="shared" ref="S372:S374" si="151">SUM(Q372:R372)</f>
        <v>0</v>
      </c>
      <c r="T372" s="303"/>
      <c r="U372" s="304"/>
      <c r="V372" s="328"/>
    </row>
    <row r="373" spans="1:22" s="305" customFormat="1" x14ac:dyDescent="0.25">
      <c r="A373" s="297" t="s">
        <v>241</v>
      </c>
      <c r="B373" s="298" t="str">
        <f>$A$376</f>
        <v>CL C - Aug 16</v>
      </c>
      <c r="C373" s="299">
        <f>ROUND(IF(J373=0,0,J373/$J$420),10)</f>
        <v>0</v>
      </c>
      <c r="D373" s="297">
        <v>8684604.4972287696</v>
      </c>
      <c r="E373" s="297">
        <v>0</v>
      </c>
      <c r="F373" s="300"/>
      <c r="G373" s="300"/>
      <c r="H373" s="300">
        <v>-8684604.5</v>
      </c>
      <c r="I373" s="300"/>
      <c r="J373" s="301">
        <f t="shared" si="146"/>
        <v>0</v>
      </c>
      <c r="K373" s="301">
        <f>ROUND(IF($J373=0,0,$J373/$J$420*K$422),2)</f>
        <v>0</v>
      </c>
      <c r="L373" s="300"/>
      <c r="M373" s="301">
        <f t="shared" si="147"/>
        <v>0</v>
      </c>
      <c r="N373" s="301">
        <f>ROUND(IF(M373=0,0,J373/$J$420*$N$422),2)</f>
        <v>0</v>
      </c>
      <c r="O373" s="301">
        <f t="shared" si="148"/>
        <v>0</v>
      </c>
      <c r="P373" s="303">
        <v>0</v>
      </c>
      <c r="Q373" s="301">
        <f t="shared" si="149"/>
        <v>0</v>
      </c>
      <c r="R373" s="303">
        <f t="shared" si="150"/>
        <v>0</v>
      </c>
      <c r="S373" s="303">
        <f t="shared" si="151"/>
        <v>0</v>
      </c>
      <c r="T373" s="303"/>
      <c r="U373" s="304"/>
      <c r="V373" s="328"/>
    </row>
    <row r="374" spans="1:22" s="305" customFormat="1" x14ac:dyDescent="0.25">
      <c r="A374" s="297" t="s">
        <v>237</v>
      </c>
      <c r="B374" s="298" t="str">
        <f>$A$376</f>
        <v>CL C - Aug 16</v>
      </c>
      <c r="C374" s="299">
        <f>ROUND(IF(J374=0,0,J374/$J$420),10)</f>
        <v>0</v>
      </c>
      <c r="D374" s="297">
        <v>1038201.2328241644</v>
      </c>
      <c r="E374" s="297"/>
      <c r="F374" s="300"/>
      <c r="G374" s="300"/>
      <c r="H374" s="300">
        <v>-1038201.23</v>
      </c>
      <c r="I374" s="300"/>
      <c r="J374" s="301">
        <f t="shared" si="146"/>
        <v>0</v>
      </c>
      <c r="K374" s="301">
        <f>ROUND(IF($J374=0,0,$J374/$J$420*K$422),2)</f>
        <v>0</v>
      </c>
      <c r="L374" s="300"/>
      <c r="M374" s="301">
        <f t="shared" si="147"/>
        <v>0</v>
      </c>
      <c r="N374" s="301">
        <f>ROUND(IF(M374=0,0,J374/$J$420*$N$422),2)</f>
        <v>0</v>
      </c>
      <c r="O374" s="301">
        <f t="shared" si="148"/>
        <v>0</v>
      </c>
      <c r="P374" s="303">
        <v>0</v>
      </c>
      <c r="Q374" s="301">
        <f t="shared" si="149"/>
        <v>0</v>
      </c>
      <c r="R374" s="303">
        <f t="shared" si="150"/>
        <v>0</v>
      </c>
      <c r="S374" s="303">
        <f t="shared" si="151"/>
        <v>0</v>
      </c>
      <c r="T374" s="303"/>
      <c r="U374" s="304"/>
      <c r="V374" s="328"/>
    </row>
    <row r="375" spans="1:22" s="305" customFormat="1" x14ac:dyDescent="0.25">
      <c r="A375" s="306"/>
      <c r="B375" s="307"/>
      <c r="C375" s="308"/>
      <c r="D375" s="309"/>
      <c r="E375" s="303"/>
      <c r="F375" s="303"/>
      <c r="G375" s="303"/>
      <c r="H375" s="303"/>
      <c r="I375" s="303"/>
      <c r="J375" s="303"/>
      <c r="K375" s="303"/>
      <c r="L375" s="303"/>
      <c r="M375" s="303"/>
      <c r="N375" s="303"/>
      <c r="O375" s="303"/>
      <c r="P375" s="303"/>
      <c r="Q375" s="303"/>
      <c r="R375" s="303"/>
      <c r="S375" s="303"/>
      <c r="T375" s="303"/>
      <c r="U375" s="304"/>
      <c r="V375" s="328"/>
    </row>
    <row r="376" spans="1:22" s="305" customFormat="1" x14ac:dyDescent="0.25">
      <c r="A376" s="327" t="s">
        <v>371</v>
      </c>
      <c r="B376" s="311"/>
      <c r="C376" s="312">
        <f>SUM(C371:C374)</f>
        <v>0</v>
      </c>
      <c r="D376" s="313">
        <f>SUM(D371:D375)</f>
        <v>12506557.836703673</v>
      </c>
      <c r="E376" s="313">
        <f>SUM(E372:E375)</f>
        <v>0</v>
      </c>
      <c r="F376" s="313">
        <f>SUM(F372:F375)</f>
        <v>0</v>
      </c>
      <c r="G376" s="313">
        <f>SUM(G372:G375)</f>
        <v>0</v>
      </c>
      <c r="H376" s="314">
        <f>SUM(H371:H375)</f>
        <v>-12506557.84</v>
      </c>
      <c r="I376" s="313">
        <v>0</v>
      </c>
      <c r="J376" s="313">
        <f>SUM(J371:J375)</f>
        <v>0</v>
      </c>
      <c r="K376" s="313">
        <f t="shared" ref="K376:O376" si="152">SUM(K371:K375)</f>
        <v>0</v>
      </c>
      <c r="L376" s="313">
        <f t="shared" si="152"/>
        <v>0</v>
      </c>
      <c r="M376" s="313">
        <f t="shared" si="152"/>
        <v>0</v>
      </c>
      <c r="N376" s="313">
        <f t="shared" si="152"/>
        <v>0</v>
      </c>
      <c r="O376" s="313">
        <f t="shared" si="152"/>
        <v>0</v>
      </c>
      <c r="P376" s="316">
        <v>0</v>
      </c>
      <c r="Q376" s="313">
        <f>SUM(Q371:Q375)</f>
        <v>0</v>
      </c>
      <c r="R376" s="317">
        <v>0</v>
      </c>
      <c r="S376" s="313">
        <f>SUM(S371:S375)</f>
        <v>0</v>
      </c>
      <c r="T376" s="303"/>
      <c r="U376" s="304"/>
      <c r="V376" s="328"/>
    </row>
    <row r="377" spans="1:22" s="318" customFormat="1" x14ac:dyDescent="0.25">
      <c r="A377" s="334"/>
      <c r="B377" s="335"/>
      <c r="C377" s="336"/>
      <c r="D377" s="333"/>
      <c r="E377" s="333"/>
      <c r="F377" s="333"/>
      <c r="G377" s="333"/>
      <c r="H377" s="333"/>
      <c r="I377" s="333"/>
      <c r="J377" s="333"/>
      <c r="K377" s="333"/>
      <c r="L377" s="333"/>
      <c r="M377" s="333"/>
      <c r="N377" s="333"/>
      <c r="O377" s="333"/>
      <c r="P377" s="333"/>
      <c r="Q377" s="333"/>
      <c r="R377" s="333"/>
      <c r="S377" s="321"/>
      <c r="T377" s="303"/>
      <c r="U377" s="304"/>
      <c r="V377" s="328"/>
    </row>
    <row r="378" spans="1:22" s="305" customFormat="1" x14ac:dyDescent="0.25">
      <c r="A378" s="297" t="s">
        <v>241</v>
      </c>
      <c r="B378" s="298" t="str">
        <f>$A$382</f>
        <v>CL C - Dec 16</v>
      </c>
      <c r="C378" s="299">
        <f>ROUND(IF(J378=0,0,J378/$J$420),10)</f>
        <v>0</v>
      </c>
      <c r="D378" s="297"/>
      <c r="E378" s="297"/>
      <c r="F378" s="300"/>
      <c r="G378" s="300"/>
      <c r="H378" s="300"/>
      <c r="I378" s="300"/>
      <c r="J378" s="301">
        <f>ROUND(SUM(D378:I378),2)</f>
        <v>0</v>
      </c>
      <c r="K378" s="301">
        <f>ROUND(IF($J378=0,0,$J378/$J$420*K$422),2)</f>
        <v>0</v>
      </c>
      <c r="L378" s="300"/>
      <c r="M378" s="301">
        <f>SUM(J378:L378)</f>
        <v>0</v>
      </c>
      <c r="N378" s="301">
        <f>ROUND(IF(M378=0,0,J378/$J$420*$N$422),2)</f>
        <v>0</v>
      </c>
      <c r="O378" s="301">
        <f>SUM(M378:N378)</f>
        <v>0</v>
      </c>
      <c r="P378" s="303"/>
      <c r="Q378" s="301"/>
      <c r="R378" s="303">
        <f>IF(Q378&gt;0,Q378/$Q$382*$R$382,0)</f>
        <v>0</v>
      </c>
      <c r="S378" s="303">
        <f>SUM(Q378:R378)</f>
        <v>0</v>
      </c>
      <c r="T378" s="303"/>
      <c r="U378" s="304"/>
      <c r="V378" s="328"/>
    </row>
    <row r="379" spans="1:22" s="305" customFormat="1" x14ac:dyDescent="0.25">
      <c r="A379" s="297"/>
      <c r="B379" s="298" t="str">
        <f>$A$382</f>
        <v>CL C - Dec 16</v>
      </c>
      <c r="C379" s="299">
        <f>ROUND(IF(J379=0,0,J379/$J$420),10)</f>
        <v>0</v>
      </c>
      <c r="D379" s="297">
        <v>0</v>
      </c>
      <c r="E379" s="297">
        <v>0</v>
      </c>
      <c r="F379" s="300"/>
      <c r="G379" s="300"/>
      <c r="H379" s="300">
        <v>0</v>
      </c>
      <c r="I379" s="300"/>
      <c r="J379" s="301">
        <f>ROUND(SUM(D379:I379),2)</f>
        <v>0</v>
      </c>
      <c r="K379" s="301">
        <f>ROUND(IF($J379=0,0,$J379/$J$420*K$422),2)</f>
        <v>0</v>
      </c>
      <c r="L379" s="300"/>
      <c r="M379" s="301">
        <f t="shared" ref="M379:M380" si="153">SUM(J379:L379)</f>
        <v>0</v>
      </c>
      <c r="N379" s="301">
        <f>ROUND(IF(M379=0,0,J379/$J$420*$N$422),2)</f>
        <v>0</v>
      </c>
      <c r="O379" s="301">
        <f>SUM(M379:N379)</f>
        <v>0</v>
      </c>
      <c r="P379" s="303"/>
      <c r="Q379" s="301"/>
      <c r="R379" s="303">
        <f t="shared" ref="R379:R380" si="154">IF(Q379&gt;0,Q379/$Q$382*$R$382,0)</f>
        <v>0</v>
      </c>
      <c r="S379" s="303">
        <f>SUM(Q379:R379)</f>
        <v>0</v>
      </c>
      <c r="T379" s="303"/>
      <c r="U379" s="304"/>
      <c r="V379" s="328"/>
    </row>
    <row r="380" spans="1:22" s="305" customFormat="1" x14ac:dyDescent="0.25">
      <c r="A380" s="297"/>
      <c r="B380" s="298" t="str">
        <f>$A$382</f>
        <v>CL C - Dec 16</v>
      </c>
      <c r="C380" s="299">
        <f>ROUND(IF(J380=0,0,J380/$J$420),10)</f>
        <v>0</v>
      </c>
      <c r="D380" s="297">
        <v>0</v>
      </c>
      <c r="E380" s="297"/>
      <c r="F380" s="300"/>
      <c r="G380" s="300"/>
      <c r="H380" s="300"/>
      <c r="I380" s="300"/>
      <c r="J380" s="301">
        <f>ROUND(SUM(D380:I380),2)</f>
        <v>0</v>
      </c>
      <c r="K380" s="301">
        <f>ROUND(IF($J380=0,0,$J380/$J$420*K$422),2)</f>
        <v>0</v>
      </c>
      <c r="L380" s="300"/>
      <c r="M380" s="301">
        <f t="shared" si="153"/>
        <v>0</v>
      </c>
      <c r="N380" s="301">
        <f>ROUND(IF(M380=0,0,J380/$J$420*$N$422),2)</f>
        <v>0</v>
      </c>
      <c r="O380" s="301">
        <f>SUM(M380:N380)</f>
        <v>0</v>
      </c>
      <c r="P380" s="303"/>
      <c r="Q380" s="301"/>
      <c r="R380" s="303">
        <f t="shared" si="154"/>
        <v>0</v>
      </c>
      <c r="S380" s="303">
        <f>SUM(Q380:R380)</f>
        <v>0</v>
      </c>
      <c r="T380" s="303"/>
      <c r="U380" s="304"/>
      <c r="V380" s="328"/>
    </row>
    <row r="381" spans="1:22" s="305" customFormat="1" x14ac:dyDescent="0.25">
      <c r="A381" s="306"/>
      <c r="B381" s="307"/>
      <c r="C381" s="308"/>
      <c r="D381" s="309"/>
      <c r="E381" s="303"/>
      <c r="F381" s="303"/>
      <c r="G381" s="303"/>
      <c r="H381" s="303"/>
      <c r="I381" s="303"/>
      <c r="J381" s="303"/>
      <c r="K381" s="303"/>
      <c r="L381" s="303"/>
      <c r="M381" s="303"/>
      <c r="N381" s="303"/>
      <c r="O381" s="303"/>
      <c r="P381" s="303"/>
      <c r="Q381" s="303"/>
      <c r="R381" s="303"/>
      <c r="S381" s="303"/>
      <c r="T381" s="303"/>
      <c r="U381" s="304"/>
      <c r="V381" s="328"/>
    </row>
    <row r="382" spans="1:22" s="305" customFormat="1" x14ac:dyDescent="0.25">
      <c r="A382" s="327" t="s">
        <v>379</v>
      </c>
      <c r="B382" s="311"/>
      <c r="C382" s="312">
        <f>SUM(C378:C380)</f>
        <v>0</v>
      </c>
      <c r="D382" s="313">
        <f>SUM(D378:D381)</f>
        <v>0</v>
      </c>
      <c r="E382" s="313">
        <f>SUM(E378:E381)</f>
        <v>0</v>
      </c>
      <c r="F382" s="313">
        <f>SUM(F378:F381)</f>
        <v>0</v>
      </c>
      <c r="G382" s="313">
        <f>SUM(G378:G381)</f>
        <v>0</v>
      </c>
      <c r="H382" s="314">
        <f>SUM(H378:H381)</f>
        <v>0</v>
      </c>
      <c r="I382" s="313">
        <v>0</v>
      </c>
      <c r="J382" s="313">
        <f>SUM(J378:J381)</f>
        <v>0</v>
      </c>
      <c r="K382" s="313">
        <f t="shared" ref="K382:O382" si="155">SUM(K378:K381)</f>
        <v>0</v>
      </c>
      <c r="L382" s="313">
        <f t="shared" si="155"/>
        <v>0</v>
      </c>
      <c r="M382" s="313">
        <f t="shared" si="155"/>
        <v>0</v>
      </c>
      <c r="N382" s="313">
        <f t="shared" si="155"/>
        <v>0</v>
      </c>
      <c r="O382" s="313">
        <f t="shared" si="155"/>
        <v>0</v>
      </c>
      <c r="P382" s="316">
        <v>0</v>
      </c>
      <c r="Q382" s="313">
        <f>SUM(Q378:Q381)</f>
        <v>0</v>
      </c>
      <c r="R382" s="317">
        <v>0</v>
      </c>
      <c r="S382" s="313">
        <f>SUM(S378:S381)</f>
        <v>0</v>
      </c>
      <c r="T382" s="303"/>
      <c r="U382" s="304"/>
      <c r="V382" s="328"/>
    </row>
    <row r="383" spans="1:22" s="318" customFormat="1" x14ac:dyDescent="0.25">
      <c r="A383" s="334"/>
      <c r="B383" s="335"/>
      <c r="C383" s="336"/>
      <c r="D383" s="333"/>
      <c r="E383" s="333"/>
      <c r="F383" s="333"/>
      <c r="G383" s="333"/>
      <c r="H383" s="333"/>
      <c r="I383" s="333"/>
      <c r="J383" s="333"/>
      <c r="K383" s="333"/>
      <c r="L383" s="333"/>
      <c r="M383" s="333"/>
      <c r="N383" s="333"/>
      <c r="O383" s="333"/>
      <c r="P383" s="333"/>
      <c r="Q383" s="333"/>
      <c r="R383" s="333"/>
      <c r="S383" s="321"/>
      <c r="T383" s="303"/>
      <c r="U383" s="304"/>
      <c r="V383" s="328"/>
    </row>
    <row r="384" spans="1:22" s="305" customFormat="1" x14ac:dyDescent="0.25">
      <c r="A384" s="297" t="s">
        <v>166</v>
      </c>
      <c r="B384" s="298" t="str">
        <f>$A$388</f>
        <v>CL C - Sep 16</v>
      </c>
      <c r="C384" s="299">
        <f>ROUND(IF(J384=0,0,J384/$J$420),10)</f>
        <v>0</v>
      </c>
      <c r="D384" s="297">
        <v>560468.839143969</v>
      </c>
      <c r="E384" s="297"/>
      <c r="F384" s="300"/>
      <c r="G384" s="300"/>
      <c r="H384" s="300">
        <v>-560468.84</v>
      </c>
      <c r="I384" s="300"/>
      <c r="J384" s="301">
        <f>ROUND(SUM(D384:I384),2)</f>
        <v>0</v>
      </c>
      <c r="K384" s="301">
        <f>ROUND(IF($J384=0,0,$J384/$J$420*K$422),2)</f>
        <v>0</v>
      </c>
      <c r="L384" s="300"/>
      <c r="M384" s="301">
        <f>SUM(J384:L384)</f>
        <v>0</v>
      </c>
      <c r="N384" s="301">
        <f>ROUND(IF(M384=0,0,J384/$J$420*$N$422),2)</f>
        <v>0</v>
      </c>
      <c r="O384" s="301">
        <f>SUM(M384:N384)</f>
        <v>0</v>
      </c>
      <c r="P384" s="303">
        <v>0</v>
      </c>
      <c r="Q384" s="301">
        <f>SUM(O384:P384)</f>
        <v>0</v>
      </c>
      <c r="R384" s="303">
        <f>IF(Q384&gt;0,Q384/$Q$388*$R$388,0)</f>
        <v>0</v>
      </c>
      <c r="S384" s="303">
        <f>SUM(Q384:R384)</f>
        <v>0</v>
      </c>
      <c r="T384" s="303"/>
      <c r="U384" s="304"/>
      <c r="V384" s="328"/>
    </row>
    <row r="385" spans="1:22" s="305" customFormat="1" x14ac:dyDescent="0.25">
      <c r="A385" s="297" t="s">
        <v>241</v>
      </c>
      <c r="B385" s="298" t="str">
        <f>$A$388</f>
        <v>CL C - Sep 16</v>
      </c>
      <c r="C385" s="299">
        <f>ROUND(IF(J385=0,0,J385/$J$420),10)</f>
        <v>0</v>
      </c>
      <c r="D385" s="297">
        <v>815227.38702747936</v>
      </c>
      <c r="E385" s="297">
        <v>0</v>
      </c>
      <c r="F385" s="300"/>
      <c r="G385" s="300"/>
      <c r="H385" s="300">
        <v>-815227.39</v>
      </c>
      <c r="I385" s="300"/>
      <c r="J385" s="301">
        <f t="shared" ref="J385:J386" si="156">ROUND(SUM(D385:I385),2)</f>
        <v>0</v>
      </c>
      <c r="K385" s="301">
        <f>ROUND(IF($J385=0,0,$J385/$J$420*K$422),2)</f>
        <v>0</v>
      </c>
      <c r="L385" s="300"/>
      <c r="M385" s="301">
        <f t="shared" ref="M385:M386" si="157">SUM(J385:L385)</f>
        <v>0</v>
      </c>
      <c r="N385" s="301">
        <f>ROUND(IF(M385=0,0,J385/$J$420*$N$422),2)</f>
        <v>0</v>
      </c>
      <c r="O385" s="301">
        <f t="shared" ref="O385:O386" si="158">SUM(M385:N385)</f>
        <v>0</v>
      </c>
      <c r="P385" s="303">
        <v>0</v>
      </c>
      <c r="Q385" s="301">
        <f t="shared" ref="Q385:Q386" si="159">SUM(O385:P385)</f>
        <v>0</v>
      </c>
      <c r="R385" s="303">
        <f t="shared" ref="R385:R386" si="160">IF(Q385&gt;0,Q385/$Q$388*$R$388,0)</f>
        <v>0</v>
      </c>
      <c r="S385" s="303">
        <f t="shared" ref="S385:S386" si="161">SUM(Q385:R385)</f>
        <v>0</v>
      </c>
      <c r="T385" s="303"/>
      <c r="U385" s="304"/>
      <c r="V385" s="328"/>
    </row>
    <row r="386" spans="1:22" s="305" customFormat="1" x14ac:dyDescent="0.25">
      <c r="A386" s="297"/>
      <c r="B386" s="298" t="str">
        <f>$A$388</f>
        <v>CL C - Sep 16</v>
      </c>
      <c r="C386" s="299">
        <f>ROUND(IF(J386=0,0,J386/$J$420),10)</f>
        <v>0</v>
      </c>
      <c r="D386" s="297">
        <v>0</v>
      </c>
      <c r="E386" s="297"/>
      <c r="F386" s="300"/>
      <c r="G386" s="300"/>
      <c r="H386" s="300"/>
      <c r="I386" s="300"/>
      <c r="J386" s="301">
        <f t="shared" si="156"/>
        <v>0</v>
      </c>
      <c r="K386" s="301">
        <f>ROUND(IF($J386=0,0,$J386/$J$420*K$422),2)</f>
        <v>0</v>
      </c>
      <c r="L386" s="300"/>
      <c r="M386" s="301">
        <f t="shared" si="157"/>
        <v>0</v>
      </c>
      <c r="N386" s="301">
        <f>ROUND(IF(M386=0,0,J386/$J$420*$N$422),2)</f>
        <v>0</v>
      </c>
      <c r="O386" s="301">
        <f t="shared" si="158"/>
        <v>0</v>
      </c>
      <c r="P386" s="303">
        <v>0</v>
      </c>
      <c r="Q386" s="301">
        <f t="shared" si="159"/>
        <v>0</v>
      </c>
      <c r="R386" s="303">
        <f t="shared" si="160"/>
        <v>0</v>
      </c>
      <c r="S386" s="303">
        <f t="shared" si="161"/>
        <v>0</v>
      </c>
      <c r="T386" s="303"/>
      <c r="U386" s="304"/>
      <c r="V386" s="328"/>
    </row>
    <row r="387" spans="1:22" s="305" customFormat="1" x14ac:dyDescent="0.25">
      <c r="A387" s="306"/>
      <c r="B387" s="307"/>
      <c r="C387" s="308"/>
      <c r="D387" s="309"/>
      <c r="E387" s="303"/>
      <c r="F387" s="303"/>
      <c r="G387" s="303"/>
      <c r="H387" s="303"/>
      <c r="I387" s="303"/>
      <c r="J387" s="303"/>
      <c r="K387" s="303"/>
      <c r="L387" s="303"/>
      <c r="M387" s="303"/>
      <c r="N387" s="303"/>
      <c r="O387" s="303"/>
      <c r="P387" s="303"/>
      <c r="Q387" s="303"/>
      <c r="R387" s="303"/>
      <c r="S387" s="303"/>
      <c r="T387" s="303"/>
      <c r="U387" s="304"/>
      <c r="V387" s="328"/>
    </row>
    <row r="388" spans="1:22" s="305" customFormat="1" x14ac:dyDescent="0.25">
      <c r="A388" s="327" t="s">
        <v>372</v>
      </c>
      <c r="B388" s="311"/>
      <c r="C388" s="312">
        <f>SUM(C384:C386)</f>
        <v>0</v>
      </c>
      <c r="D388" s="313">
        <f>SUM(D384:D387)</f>
        <v>1375696.2261714484</v>
      </c>
      <c r="E388" s="313">
        <f>SUM(E384:E387)</f>
        <v>0</v>
      </c>
      <c r="F388" s="313">
        <f>SUM(F384:F387)</f>
        <v>0</v>
      </c>
      <c r="G388" s="313">
        <f>SUM(G384:G387)</f>
        <v>0</v>
      </c>
      <c r="H388" s="313">
        <f>SUM(H384:H387)</f>
        <v>-1375696.23</v>
      </c>
      <c r="I388" s="313">
        <v>0</v>
      </c>
      <c r="J388" s="313">
        <f>SUM(J384:J387)</f>
        <v>0</v>
      </c>
      <c r="K388" s="313">
        <f t="shared" ref="K388:O388" si="162">SUM(K384:K387)</f>
        <v>0</v>
      </c>
      <c r="L388" s="313">
        <f t="shared" si="162"/>
        <v>0</v>
      </c>
      <c r="M388" s="313">
        <f t="shared" si="162"/>
        <v>0</v>
      </c>
      <c r="N388" s="313">
        <f t="shared" si="162"/>
        <v>0</v>
      </c>
      <c r="O388" s="313">
        <f t="shared" si="162"/>
        <v>0</v>
      </c>
      <c r="P388" s="316">
        <v>0</v>
      </c>
      <c r="Q388" s="313">
        <f>SUM(Q384:Q387)</f>
        <v>0</v>
      </c>
      <c r="R388" s="317">
        <v>0</v>
      </c>
      <c r="S388" s="313">
        <f>SUM(S384:S387)</f>
        <v>0</v>
      </c>
      <c r="T388" s="303"/>
      <c r="U388" s="304"/>
      <c r="V388" s="328"/>
    </row>
    <row r="389" spans="1:22" s="305" customFormat="1" x14ac:dyDescent="0.25">
      <c r="A389" s="334"/>
      <c r="B389" s="335"/>
      <c r="C389" s="336"/>
      <c r="D389" s="333"/>
      <c r="E389" s="333"/>
      <c r="F389" s="333"/>
      <c r="G389" s="333"/>
      <c r="H389" s="333"/>
      <c r="I389" s="333"/>
      <c r="J389" s="333"/>
      <c r="K389" s="333"/>
      <c r="L389" s="333"/>
      <c r="M389" s="333"/>
      <c r="N389" s="333"/>
      <c r="O389" s="333"/>
      <c r="P389" s="333"/>
      <c r="Q389" s="333"/>
      <c r="R389" s="333"/>
      <c r="S389" s="321"/>
      <c r="T389" s="303"/>
      <c r="U389" s="304"/>
      <c r="V389" s="328"/>
    </row>
    <row r="390" spans="1:22" s="318" customFormat="1" x14ac:dyDescent="0.25">
      <c r="A390" s="297" t="s">
        <v>166</v>
      </c>
      <c r="B390" s="298" t="str">
        <f>$A$394</f>
        <v>CL C - May 17</v>
      </c>
      <c r="C390" s="299">
        <f>ROUND(IF(J390=0,0,J390/$J$420),10)</f>
        <v>0</v>
      </c>
      <c r="D390" s="297"/>
      <c r="E390" s="297"/>
      <c r="F390" s="300"/>
      <c r="G390" s="300"/>
      <c r="H390" s="300"/>
      <c r="I390" s="300"/>
      <c r="J390" s="301">
        <f>ROUND(SUM(D390:I390),2)</f>
        <v>0</v>
      </c>
      <c r="K390" s="301">
        <f>ROUND(IF($J390=0,0,$J390/$J$420*K$422),2)</f>
        <v>0</v>
      </c>
      <c r="L390" s="300"/>
      <c r="M390" s="301">
        <f>SUM(J390:L390)</f>
        <v>0</v>
      </c>
      <c r="N390" s="301">
        <f>ROUND(IF(M390=0,0,J390/$J$420*$N$422),2)</f>
        <v>0</v>
      </c>
      <c r="O390" s="301">
        <f>SUM(M390:N390)</f>
        <v>0</v>
      </c>
      <c r="P390" s="303"/>
      <c r="Q390" s="301">
        <f>SUM(O390:P390)</f>
        <v>0</v>
      </c>
      <c r="R390" s="303">
        <f>IF(Q390&gt;0,Q390/$Q$394*$R$394,0)</f>
        <v>0</v>
      </c>
      <c r="S390" s="303">
        <f>SUM(Q390:R390)</f>
        <v>0</v>
      </c>
      <c r="T390" s="303"/>
      <c r="U390" s="304"/>
      <c r="V390" s="328"/>
    </row>
    <row r="391" spans="1:22" s="305" customFormat="1" x14ac:dyDescent="0.25">
      <c r="A391" s="297"/>
      <c r="B391" s="298" t="str">
        <f>$A$394</f>
        <v>CL C - May 17</v>
      </c>
      <c r="C391" s="299">
        <f>ROUND(IF(J391=0,0,J391/$J$420),10)</f>
        <v>0</v>
      </c>
      <c r="D391" s="297">
        <v>0</v>
      </c>
      <c r="E391" s="297">
        <v>0</v>
      </c>
      <c r="F391" s="300"/>
      <c r="G391" s="300"/>
      <c r="H391" s="300">
        <v>0</v>
      </c>
      <c r="I391" s="300"/>
      <c r="J391" s="301">
        <f>ROUND(SUM(D391:I391),2)</f>
        <v>0</v>
      </c>
      <c r="K391" s="301">
        <f>ROUND(IF($J391=0,0,$J391/$J$420*K$422),2)</f>
        <v>0</v>
      </c>
      <c r="L391" s="300"/>
      <c r="M391" s="301">
        <f t="shared" ref="M391:M392" si="163">SUM(J391:L391)</f>
        <v>0</v>
      </c>
      <c r="N391" s="301">
        <f>ROUND(IF(M391=0,0,J391/$J$420*$N$422),2)</f>
        <v>0</v>
      </c>
      <c r="O391" s="301">
        <f>SUM(M391:N391)</f>
        <v>0</v>
      </c>
      <c r="P391" s="303"/>
      <c r="Q391" s="301">
        <f>SUM(O391:P391)</f>
        <v>0</v>
      </c>
      <c r="R391" s="303">
        <f>IF(Q391&gt;0,Q391/$Q$394*$R$394,0)</f>
        <v>0</v>
      </c>
      <c r="S391" s="303">
        <f>SUM(Q391:R391)</f>
        <v>0</v>
      </c>
      <c r="T391" s="303"/>
      <c r="U391" s="304"/>
      <c r="V391" s="328"/>
    </row>
    <row r="392" spans="1:22" s="305" customFormat="1" x14ac:dyDescent="0.25">
      <c r="A392" s="297"/>
      <c r="B392" s="298" t="str">
        <f>$A$394</f>
        <v>CL C - May 17</v>
      </c>
      <c r="C392" s="299">
        <f>ROUND(IF(J392=0,0,J392/$J$420),10)</f>
        <v>0</v>
      </c>
      <c r="D392" s="297">
        <v>0</v>
      </c>
      <c r="E392" s="297"/>
      <c r="F392" s="300"/>
      <c r="G392" s="300"/>
      <c r="H392" s="300"/>
      <c r="I392" s="300"/>
      <c r="J392" s="301">
        <f>ROUND(SUM(D392:I392),2)</f>
        <v>0</v>
      </c>
      <c r="K392" s="301">
        <f>ROUND(IF($J392=0,0,$J392/$J$420*K$422),2)</f>
        <v>0</v>
      </c>
      <c r="L392" s="300"/>
      <c r="M392" s="301">
        <f t="shared" si="163"/>
        <v>0</v>
      </c>
      <c r="N392" s="301">
        <f>ROUND(IF(M392=0,0,J392/$J$420*$N$422),2)</f>
        <v>0</v>
      </c>
      <c r="O392" s="301">
        <f>SUM(M392:N392)</f>
        <v>0</v>
      </c>
      <c r="P392" s="303"/>
      <c r="Q392" s="301">
        <f>SUM(O392:P392)</f>
        <v>0</v>
      </c>
      <c r="R392" s="303">
        <f>IF(Q392&gt;0,Q392/$Q$363*$R$363,0)</f>
        <v>0</v>
      </c>
      <c r="S392" s="303">
        <f>SUM(Q392:R392)</f>
        <v>0</v>
      </c>
      <c r="T392" s="303"/>
      <c r="U392" s="304"/>
      <c r="V392" s="328"/>
    </row>
    <row r="393" spans="1:22" s="305" customFormat="1" x14ac:dyDescent="0.25">
      <c r="A393" s="306"/>
      <c r="B393" s="307"/>
      <c r="C393" s="308"/>
      <c r="D393" s="309"/>
      <c r="E393" s="303"/>
      <c r="F393" s="303"/>
      <c r="G393" s="303"/>
      <c r="H393" s="303"/>
      <c r="I393" s="303"/>
      <c r="J393" s="303"/>
      <c r="K393" s="303"/>
      <c r="L393" s="303"/>
      <c r="M393" s="303"/>
      <c r="N393" s="303"/>
      <c r="O393" s="303"/>
      <c r="P393" s="303"/>
      <c r="Q393" s="303"/>
      <c r="R393" s="303"/>
      <c r="S393" s="303"/>
      <c r="T393" s="303"/>
      <c r="U393" s="304"/>
      <c r="V393" s="328"/>
    </row>
    <row r="394" spans="1:22" s="305" customFormat="1" x14ac:dyDescent="0.25">
      <c r="A394" s="327" t="s">
        <v>373</v>
      </c>
      <c r="B394" s="311"/>
      <c r="C394" s="312">
        <f>SUM(C390:C392)</f>
        <v>0</v>
      </c>
      <c r="D394" s="313">
        <f>SUM(D390:D393)</f>
        <v>0</v>
      </c>
      <c r="E394" s="313">
        <f>SUM(E390:E393)</f>
        <v>0</v>
      </c>
      <c r="F394" s="313">
        <f>SUM(F390:F393)</f>
        <v>0</v>
      </c>
      <c r="G394" s="313">
        <f>SUM(G390:G393)</f>
        <v>0</v>
      </c>
      <c r="H394" s="314">
        <f>SUM(H390:H393)</f>
        <v>0</v>
      </c>
      <c r="I394" s="313">
        <v>0</v>
      </c>
      <c r="J394" s="313">
        <f>SUM(J390:J393)</f>
        <v>0</v>
      </c>
      <c r="K394" s="313">
        <f t="shared" ref="K394:O394" si="164">SUM(K390:K393)</f>
        <v>0</v>
      </c>
      <c r="L394" s="313">
        <f t="shared" si="164"/>
        <v>0</v>
      </c>
      <c r="M394" s="313">
        <f t="shared" si="164"/>
        <v>0</v>
      </c>
      <c r="N394" s="313">
        <f t="shared" si="164"/>
        <v>0</v>
      </c>
      <c r="O394" s="313">
        <f t="shared" si="164"/>
        <v>0</v>
      </c>
      <c r="P394" s="316">
        <v>0</v>
      </c>
      <c r="Q394" s="313">
        <f>SUM(Q390:Q393)</f>
        <v>0</v>
      </c>
      <c r="R394" s="317">
        <v>0</v>
      </c>
      <c r="S394" s="313">
        <f>SUM(S390:S393)</f>
        <v>0</v>
      </c>
      <c r="T394" s="303"/>
      <c r="U394" s="304"/>
      <c r="V394" s="328"/>
    </row>
    <row r="395" spans="1:22" s="305" customFormat="1" x14ac:dyDescent="0.25">
      <c r="A395" s="334"/>
      <c r="B395" s="335"/>
      <c r="C395" s="336"/>
      <c r="D395" s="333"/>
      <c r="E395" s="333"/>
      <c r="F395" s="333"/>
      <c r="G395" s="333"/>
      <c r="H395" s="333"/>
      <c r="I395" s="333"/>
      <c r="J395" s="333"/>
      <c r="K395" s="333"/>
      <c r="L395" s="333"/>
      <c r="M395" s="333"/>
      <c r="N395" s="333"/>
      <c r="O395" s="333"/>
      <c r="P395" s="333"/>
      <c r="Q395" s="333"/>
      <c r="R395" s="333"/>
      <c r="S395" s="321"/>
      <c r="T395" s="303"/>
      <c r="U395" s="304"/>
      <c r="V395" s="328"/>
    </row>
    <row r="396" spans="1:22" s="318" customFormat="1" x14ac:dyDescent="0.25">
      <c r="A396" s="297" t="s">
        <v>241</v>
      </c>
      <c r="B396" s="298" t="str">
        <f>$A$400</f>
        <v>CL C - Nov 16</v>
      </c>
      <c r="C396" s="299">
        <f>ROUND(IF(J396=0,0,J396/$J$420),10)</f>
        <v>0</v>
      </c>
      <c r="D396" s="297"/>
      <c r="E396" s="297"/>
      <c r="F396" s="300"/>
      <c r="G396" s="300"/>
      <c r="H396" s="300"/>
      <c r="I396" s="300"/>
      <c r="J396" s="301">
        <f>ROUND(SUM(D396:I396),2)</f>
        <v>0</v>
      </c>
      <c r="K396" s="301">
        <f>ROUND(IF($J396=0,0,$J396/$J$420*K$422),2)</f>
        <v>0</v>
      </c>
      <c r="L396" s="300"/>
      <c r="M396" s="301">
        <f>SUM(J396:L396)</f>
        <v>0</v>
      </c>
      <c r="N396" s="301">
        <f>ROUND(IF(M396=0,0,J396/$J$420*$N$422),2)</f>
        <v>0</v>
      </c>
      <c r="O396" s="301">
        <f>SUM(M396:N396)</f>
        <v>0</v>
      </c>
      <c r="P396" s="303"/>
      <c r="Q396" s="301">
        <f>SUM(O396:P396)</f>
        <v>0</v>
      </c>
      <c r="R396" s="303">
        <f>IF(Q396&gt;0,Q396/$Q$400*$R$400,0)</f>
        <v>0</v>
      </c>
      <c r="S396" s="303">
        <f>SUM(Q396:R396)</f>
        <v>0</v>
      </c>
      <c r="T396" s="303"/>
      <c r="U396" s="304"/>
      <c r="V396" s="328"/>
    </row>
    <row r="397" spans="1:22" s="305" customFormat="1" x14ac:dyDescent="0.25">
      <c r="A397" s="297"/>
      <c r="B397" s="298" t="str">
        <f>$A$400</f>
        <v>CL C - Nov 16</v>
      </c>
      <c r="C397" s="299">
        <f>ROUND(IF(J397=0,0,J397/$J$420),10)</f>
        <v>0</v>
      </c>
      <c r="D397" s="297">
        <v>0</v>
      </c>
      <c r="E397" s="297">
        <v>0</v>
      </c>
      <c r="F397" s="300"/>
      <c r="G397" s="300"/>
      <c r="H397" s="300"/>
      <c r="I397" s="300"/>
      <c r="J397" s="301">
        <f>ROUND(SUM(D397:I397),2)</f>
        <v>0</v>
      </c>
      <c r="K397" s="301">
        <f>ROUND(IF($J397=0,0,$J397/$J$420*K$422),2)</f>
        <v>0</v>
      </c>
      <c r="L397" s="300"/>
      <c r="M397" s="301">
        <f t="shared" ref="M397:M398" si="165">SUM(J397:L397)</f>
        <v>0</v>
      </c>
      <c r="N397" s="301">
        <f>ROUND(IF(M397=0,0,J397/$J$420*$N$422),2)</f>
        <v>0</v>
      </c>
      <c r="O397" s="301">
        <f>SUM(M397:N397)</f>
        <v>0</v>
      </c>
      <c r="P397" s="303"/>
      <c r="Q397" s="301">
        <f>SUM(O397:P397)</f>
        <v>0</v>
      </c>
      <c r="R397" s="303">
        <f>IF(Q397&gt;0,Q397/$Q$400*$R$400,0)</f>
        <v>0</v>
      </c>
      <c r="S397" s="303">
        <f>SUM(Q397:R397)</f>
        <v>0</v>
      </c>
      <c r="T397" s="303"/>
      <c r="U397" s="304"/>
      <c r="V397" s="328"/>
    </row>
    <row r="398" spans="1:22" s="305" customFormat="1" x14ac:dyDescent="0.25">
      <c r="A398" s="297"/>
      <c r="B398" s="298" t="str">
        <f>$A$400</f>
        <v>CL C - Nov 16</v>
      </c>
      <c r="C398" s="299">
        <f>ROUND(IF(J398=0,0,J398/$J$420),10)</f>
        <v>0</v>
      </c>
      <c r="D398" s="297">
        <v>0</v>
      </c>
      <c r="E398" s="297"/>
      <c r="F398" s="300"/>
      <c r="G398" s="300"/>
      <c r="H398" s="300"/>
      <c r="I398" s="300"/>
      <c r="J398" s="301">
        <f>ROUND(SUM(D398:I398),2)</f>
        <v>0</v>
      </c>
      <c r="K398" s="301">
        <f>ROUND(IF($J398=0,0,$J398/$J$420*K$422),2)</f>
        <v>0</v>
      </c>
      <c r="L398" s="300"/>
      <c r="M398" s="301">
        <f t="shared" si="165"/>
        <v>0</v>
      </c>
      <c r="N398" s="301">
        <f>ROUND(IF(M398=0,0,J398/$J$420*$N$422),2)</f>
        <v>0</v>
      </c>
      <c r="O398" s="301">
        <f>SUM(M398:N398)</f>
        <v>0</v>
      </c>
      <c r="P398" s="301">
        <v>0</v>
      </c>
      <c r="Q398" s="301">
        <f>SUM(O398:P398)</f>
        <v>0</v>
      </c>
      <c r="R398" s="303">
        <f>IF(Q398&gt;0,Q398/$Q$363*$R$363,0)</f>
        <v>0</v>
      </c>
      <c r="S398" s="303">
        <f>SUM(Q398:R398)</f>
        <v>0</v>
      </c>
      <c r="T398" s="303"/>
      <c r="U398" s="304"/>
      <c r="V398" s="328"/>
    </row>
    <row r="399" spans="1:22" s="305" customFormat="1" x14ac:dyDescent="0.25">
      <c r="A399" s="306"/>
      <c r="B399" s="307"/>
      <c r="C399" s="308"/>
      <c r="D399" s="309"/>
      <c r="E399" s="303"/>
      <c r="F399" s="303"/>
      <c r="G399" s="303"/>
      <c r="H399" s="303"/>
      <c r="I399" s="321"/>
      <c r="J399" s="303"/>
      <c r="K399" s="303"/>
      <c r="L399" s="303"/>
      <c r="M399" s="303"/>
      <c r="N399" s="303"/>
      <c r="O399" s="303"/>
      <c r="P399" s="303"/>
      <c r="Q399" s="303"/>
      <c r="R399" s="303"/>
      <c r="S399" s="303"/>
      <c r="T399" s="303"/>
      <c r="U399" s="304"/>
      <c r="V399" s="328"/>
    </row>
    <row r="400" spans="1:22" s="345" customFormat="1" x14ac:dyDescent="0.25">
      <c r="A400" s="327" t="s">
        <v>374</v>
      </c>
      <c r="B400" s="311"/>
      <c r="C400" s="312">
        <f>SUM(C396:C398)</f>
        <v>0</v>
      </c>
      <c r="D400" s="313">
        <f>SUM(D396:D399)</f>
        <v>0</v>
      </c>
      <c r="E400" s="313">
        <f>SUM(E396:E399)</f>
        <v>0</v>
      </c>
      <c r="F400" s="313">
        <f>SUM(F396:F399)</f>
        <v>0</v>
      </c>
      <c r="G400" s="313">
        <f>SUM(G396:G399)</f>
        <v>0</v>
      </c>
      <c r="H400" s="314">
        <f>SUM(H396:H399)</f>
        <v>0</v>
      </c>
      <c r="I400" s="313">
        <v>0</v>
      </c>
      <c r="J400" s="313">
        <f>SUM(J396:J399)</f>
        <v>0</v>
      </c>
      <c r="K400" s="313">
        <f t="shared" ref="K400:O400" si="166">SUM(K396:K399)</f>
        <v>0</v>
      </c>
      <c r="L400" s="313">
        <f t="shared" si="166"/>
        <v>0</v>
      </c>
      <c r="M400" s="313">
        <f t="shared" si="166"/>
        <v>0</v>
      </c>
      <c r="N400" s="313">
        <f t="shared" si="166"/>
        <v>0</v>
      </c>
      <c r="O400" s="313">
        <f t="shared" si="166"/>
        <v>0</v>
      </c>
      <c r="P400" s="316">
        <v>0</v>
      </c>
      <c r="Q400" s="313">
        <f>SUM(Q396:Q399)</f>
        <v>0</v>
      </c>
      <c r="R400" s="317">
        <v>0</v>
      </c>
      <c r="S400" s="313">
        <f>SUM(S396:S399)</f>
        <v>0</v>
      </c>
      <c r="T400" s="303"/>
      <c r="U400" s="343"/>
      <c r="V400" s="344"/>
    </row>
    <row r="401" spans="1:22" x14ac:dyDescent="0.25">
      <c r="A401" s="334"/>
      <c r="B401" s="335"/>
      <c r="C401" s="336"/>
      <c r="D401" s="333"/>
      <c r="E401" s="333"/>
      <c r="F401" s="333"/>
      <c r="G401" s="333"/>
      <c r="H401" s="333"/>
      <c r="I401" s="333"/>
      <c r="J401" s="333"/>
      <c r="K401" s="333"/>
      <c r="L401" s="333"/>
      <c r="M401" s="333"/>
      <c r="N401" s="333"/>
      <c r="O401" s="333"/>
      <c r="P401" s="333"/>
      <c r="Q401" s="333"/>
      <c r="R401" s="333"/>
      <c r="S401" s="321"/>
      <c r="U401" s="348"/>
    </row>
    <row r="402" spans="1:22" x14ac:dyDescent="0.25">
      <c r="A402" s="334"/>
      <c r="B402" s="335"/>
      <c r="C402" s="336"/>
      <c r="D402" s="333"/>
      <c r="E402" s="333"/>
      <c r="F402" s="333"/>
      <c r="G402" s="333"/>
      <c r="H402" s="333"/>
      <c r="I402" s="333"/>
      <c r="J402" s="333"/>
      <c r="K402" s="333"/>
      <c r="L402" s="333"/>
      <c r="M402" s="333"/>
      <c r="N402" s="333"/>
      <c r="O402" s="333"/>
      <c r="P402" s="333"/>
      <c r="Q402" s="333"/>
      <c r="R402" s="333"/>
      <c r="S402" s="321"/>
      <c r="U402" s="348"/>
    </row>
    <row r="403" spans="1:22" x14ac:dyDescent="0.25">
      <c r="A403" s="297" t="s">
        <v>155</v>
      </c>
      <c r="B403" s="298" t="str">
        <f>A407</f>
        <v>CL C - Mar 19</v>
      </c>
      <c r="C403" s="299">
        <f>ROUND(IF(J403=0,0,J403/$J$420),10)</f>
        <v>0</v>
      </c>
      <c r="D403" s="297"/>
      <c r="E403" s="300"/>
      <c r="F403" s="300"/>
      <c r="G403" s="300"/>
      <c r="H403" s="300"/>
      <c r="I403" s="300"/>
      <c r="J403" s="301">
        <f>ROUND(SUM(D403:I403),2)</f>
        <v>0</v>
      </c>
      <c r="K403" s="301">
        <f>ROUND(IF($J403=0,0,$J403/$J$420*K$422),2)</f>
        <v>0</v>
      </c>
      <c r="L403" s="300"/>
      <c r="M403" s="301">
        <f>SUM(J403:L403)</f>
        <v>0</v>
      </c>
      <c r="N403" s="301">
        <f>ROUND(IF(M403=0,0,J403/$J$420*$N$422),2)</f>
        <v>0</v>
      </c>
      <c r="O403" s="301">
        <f>SUM(M403:N403)</f>
        <v>0</v>
      </c>
      <c r="P403" s="303"/>
      <c r="Q403" s="301">
        <f>SUM(O403:P403)</f>
        <v>0</v>
      </c>
      <c r="R403" s="303">
        <f>IF(Q403&gt;0,Q403/$Q$407*$R$407,0)</f>
        <v>0</v>
      </c>
      <c r="S403" s="303">
        <f>SUM(Q403:R403)</f>
        <v>0</v>
      </c>
    </row>
    <row r="404" spans="1:22" s="355" customFormat="1" x14ac:dyDescent="0.25">
      <c r="A404" s="297"/>
      <c r="B404" s="298"/>
      <c r="C404" s="299">
        <f>ROUND(IF(J404=0,0,J404/$J$420),10)</f>
        <v>0</v>
      </c>
      <c r="D404" s="297">
        <v>0</v>
      </c>
      <c r="E404" s="297">
        <v>0</v>
      </c>
      <c r="F404" s="300"/>
      <c r="G404" s="300"/>
      <c r="H404" s="300"/>
      <c r="I404" s="300"/>
      <c r="J404" s="301">
        <f>ROUND(SUM(D404:I404),2)</f>
        <v>0</v>
      </c>
      <c r="K404" s="301">
        <f>ROUND(IF($J404=0,0,$J404/$J$420*K$422),2)</f>
        <v>0</v>
      </c>
      <c r="L404" s="300"/>
      <c r="M404" s="301">
        <f t="shared" ref="M404:M405" si="167">SUM(J404:L404)</f>
        <v>0</v>
      </c>
      <c r="N404" s="301">
        <f>ROUND(IF(M404=0,0,J404/$J$420*$N$422),2)</f>
        <v>0</v>
      </c>
      <c r="O404" s="301">
        <f>SUM(M404:N404)</f>
        <v>0</v>
      </c>
      <c r="P404" s="303"/>
      <c r="Q404" s="301">
        <f>SUM(O404:P404)</f>
        <v>0</v>
      </c>
      <c r="R404" s="303">
        <f>IF(Q404&gt;0,Q404/$Q$400*$R$400,0)</f>
        <v>0</v>
      </c>
      <c r="S404" s="303">
        <f>SUM(Q404:R404)</f>
        <v>0</v>
      </c>
      <c r="T404" s="358"/>
      <c r="U404" s="359"/>
      <c r="V404" s="359"/>
    </row>
    <row r="405" spans="1:22" x14ac:dyDescent="0.25">
      <c r="A405" s="297"/>
      <c r="B405" s="298"/>
      <c r="C405" s="299">
        <f>ROUND(IF(J405=0,0,J405/$J$420),10)</f>
        <v>0</v>
      </c>
      <c r="D405" s="297">
        <v>0</v>
      </c>
      <c r="E405" s="297"/>
      <c r="F405" s="300"/>
      <c r="G405" s="300"/>
      <c r="H405" s="300"/>
      <c r="I405" s="300"/>
      <c r="J405" s="301">
        <f>ROUND(SUM(D405:I405),2)</f>
        <v>0</v>
      </c>
      <c r="K405" s="301">
        <f>ROUND(IF($J405=0,0,$J405/$J$420*K$422),2)</f>
        <v>0</v>
      </c>
      <c r="L405" s="300"/>
      <c r="M405" s="301">
        <f t="shared" si="167"/>
        <v>0</v>
      </c>
      <c r="N405" s="301">
        <f>ROUND(IF(M405=0,0,J405/$J$420*$N$422),2)</f>
        <v>0</v>
      </c>
      <c r="O405" s="301">
        <f>SUM(M405:N405)</f>
        <v>0</v>
      </c>
      <c r="P405" s="301">
        <v>0</v>
      </c>
      <c r="Q405" s="301">
        <f>SUM(O405:P405)</f>
        <v>0</v>
      </c>
      <c r="R405" s="303">
        <f>IF(Q405&gt;0,Q405/$Q$363*$R$363,0)</f>
        <v>0</v>
      </c>
      <c r="S405" s="303">
        <f>SUM(Q405:R405)</f>
        <v>0</v>
      </c>
    </row>
    <row r="406" spans="1:22" x14ac:dyDescent="0.25">
      <c r="A406" s="306"/>
      <c r="B406" s="307"/>
      <c r="C406" s="308"/>
      <c r="D406" s="309"/>
      <c r="E406" s="303"/>
      <c r="F406" s="303"/>
      <c r="G406" s="303"/>
      <c r="H406" s="303"/>
      <c r="I406" s="321"/>
      <c r="J406" s="303"/>
      <c r="K406" s="303"/>
      <c r="L406" s="303"/>
      <c r="M406" s="303"/>
      <c r="N406" s="303"/>
      <c r="O406" s="303"/>
      <c r="P406" s="303"/>
      <c r="Q406" s="303"/>
      <c r="R406" s="303"/>
      <c r="S406" s="303"/>
    </row>
    <row r="407" spans="1:22" x14ac:dyDescent="0.25">
      <c r="A407" s="327" t="s">
        <v>383</v>
      </c>
      <c r="B407" s="311"/>
      <c r="C407" s="312">
        <f>SUM(C403:C405)</f>
        <v>0</v>
      </c>
      <c r="D407" s="313">
        <f>SUM(D403:D406)</f>
        <v>0</v>
      </c>
      <c r="E407" s="313">
        <f>SUM(E403:E406)</f>
        <v>0</v>
      </c>
      <c r="F407" s="313">
        <f>SUM(F403:F406)</f>
        <v>0</v>
      </c>
      <c r="G407" s="313">
        <f>SUM(G403:G406)</f>
        <v>0</v>
      </c>
      <c r="H407" s="314">
        <f>SUM(H403:H406)</f>
        <v>0</v>
      </c>
      <c r="I407" s="313">
        <v>0</v>
      </c>
      <c r="J407" s="313">
        <f>SUM(J403:J406)</f>
        <v>0</v>
      </c>
      <c r="K407" s="313">
        <f t="shared" ref="K407:O407" si="168">SUM(K403:K406)</f>
        <v>0</v>
      </c>
      <c r="L407" s="313">
        <f t="shared" si="168"/>
        <v>0</v>
      </c>
      <c r="M407" s="313">
        <f t="shared" si="168"/>
        <v>0</v>
      </c>
      <c r="N407" s="313">
        <f t="shared" si="168"/>
        <v>0</v>
      </c>
      <c r="O407" s="313">
        <f t="shared" si="168"/>
        <v>0</v>
      </c>
      <c r="P407" s="316">
        <v>0</v>
      </c>
      <c r="Q407" s="313">
        <f>SUM(Q403:Q406)</f>
        <v>0</v>
      </c>
      <c r="R407" s="317">
        <v>0</v>
      </c>
      <c r="S407" s="313">
        <f>SUM(S403:S406)</f>
        <v>0</v>
      </c>
    </row>
    <row r="408" spans="1:22" x14ac:dyDescent="0.25">
      <c r="A408" s="334"/>
      <c r="B408" s="335"/>
      <c r="C408" s="336"/>
      <c r="D408" s="333"/>
      <c r="E408" s="333"/>
      <c r="F408" s="333"/>
      <c r="G408" s="333"/>
      <c r="H408" s="333"/>
      <c r="I408" s="333"/>
      <c r="J408" s="333"/>
      <c r="K408" s="333"/>
      <c r="L408" s="333"/>
      <c r="M408" s="333"/>
      <c r="N408" s="333"/>
      <c r="O408" s="333"/>
      <c r="P408" s="333"/>
      <c r="Q408" s="333"/>
      <c r="R408" s="303"/>
      <c r="S408" s="321"/>
    </row>
    <row r="409" spans="1:22" x14ac:dyDescent="0.25">
      <c r="A409" s="297" t="s">
        <v>155</v>
      </c>
      <c r="B409" s="298" t="str">
        <f t="shared" ref="B409:B414" si="169">$A$416</f>
        <v>CL C - Lead series</v>
      </c>
      <c r="C409" s="299">
        <f t="shared" ref="C409:C414" si="170">ROUND(IF(J409=0,0,J409/$J$420),10)</f>
        <v>3.4531905999999998E-3</v>
      </c>
      <c r="D409" s="297"/>
      <c r="E409" s="297"/>
      <c r="F409" s="300"/>
      <c r="G409" s="300"/>
      <c r="H409" s="300">
        <v>634965.19999999995</v>
      </c>
      <c r="I409" s="300"/>
      <c r="J409" s="301">
        <f t="shared" ref="J409:J412" si="171">ROUND(SUM(D409:I409),2)</f>
        <v>634965.19999999995</v>
      </c>
      <c r="K409" s="301">
        <f t="shared" ref="K409:K414" si="172">ROUND(IF($J409=0,0,$J409/$J$420*K$422),2)</f>
        <v>-10171.56</v>
      </c>
      <c r="L409" s="333"/>
      <c r="M409" s="301">
        <f t="shared" ref="M409:M412" si="173">SUM(J409:L409)</f>
        <v>624793.6399999999</v>
      </c>
      <c r="N409" s="301">
        <f t="shared" ref="N409:N414" si="174">ROUND(IF(M409=0,0,J409/$J$420*$N$422),2)</f>
        <v>-58.2</v>
      </c>
      <c r="O409" s="301">
        <f t="shared" ref="O409:O412" si="175">SUM(M409:N409)</f>
        <v>624735.43999999994</v>
      </c>
      <c r="P409" s="303">
        <f t="shared" ref="P409:P414" si="176">+$P$416*O409/$O$416</f>
        <v>-793.72125573770472</v>
      </c>
      <c r="Q409" s="301">
        <f t="shared" ref="Q409:Q412" si="177">SUM(O409:P409)</f>
        <v>623941.71874426224</v>
      </c>
      <c r="R409" s="303">
        <f>IF(Q409&gt;0,Q409/$Q$416*$R$416,0)</f>
        <v>0</v>
      </c>
      <c r="S409" s="303">
        <f t="shared" ref="S409:S412" si="178">SUM(Q409:R409)</f>
        <v>623941.71874426224</v>
      </c>
    </row>
    <row r="410" spans="1:22" x14ac:dyDescent="0.25">
      <c r="A410" s="297" t="s">
        <v>241</v>
      </c>
      <c r="B410" s="298" t="str">
        <f t="shared" si="169"/>
        <v>CL C - Lead series</v>
      </c>
      <c r="C410" s="299">
        <f t="shared" si="170"/>
        <v>5.1663827900000001E-2</v>
      </c>
      <c r="D410" s="297"/>
      <c r="E410" s="297"/>
      <c r="F410" s="300"/>
      <c r="G410" s="300"/>
      <c r="H410" s="300">
        <f>8684605.18+815227.39</f>
        <v>9499832.5700000003</v>
      </c>
      <c r="I410" s="300"/>
      <c r="J410" s="301">
        <f t="shared" si="171"/>
        <v>9499832.5700000003</v>
      </c>
      <c r="K410" s="301">
        <f t="shared" si="172"/>
        <v>-152178.57</v>
      </c>
      <c r="L410" s="333"/>
      <c r="M410" s="301">
        <f t="shared" si="173"/>
        <v>9347654</v>
      </c>
      <c r="N410" s="301">
        <f t="shared" si="174"/>
        <v>-870.73</v>
      </c>
      <c r="O410" s="301">
        <f t="shared" si="175"/>
        <v>9346783.2699999996</v>
      </c>
      <c r="P410" s="303">
        <f t="shared" si="176"/>
        <v>-11875.011531557375</v>
      </c>
      <c r="Q410" s="301">
        <f t="shared" si="177"/>
        <v>9334908.2584684417</v>
      </c>
      <c r="R410" s="303">
        <f>IF(Q410&gt;0,Q410/$Q$416*$R$416,0)</f>
        <v>0</v>
      </c>
      <c r="S410" s="303">
        <f t="shared" si="178"/>
        <v>9334908.2584684417</v>
      </c>
    </row>
    <row r="411" spans="1:22" x14ac:dyDescent="0.25">
      <c r="A411" s="297" t="s">
        <v>166</v>
      </c>
      <c r="B411" s="298" t="str">
        <f t="shared" si="169"/>
        <v>CL C - Lead series</v>
      </c>
      <c r="C411" s="299">
        <f t="shared" si="170"/>
        <v>3.1620360899999998E-2</v>
      </c>
      <c r="D411" s="297">
        <v>3105027.4612353402</v>
      </c>
      <c r="E411" s="297"/>
      <c r="F411" s="300"/>
      <c r="G411" s="300"/>
      <c r="H411" s="300">
        <f>2148787.05+560468.83</f>
        <v>2709255.88</v>
      </c>
      <c r="I411" s="300"/>
      <c r="J411" s="301">
        <f t="shared" si="171"/>
        <v>5814283.3399999999</v>
      </c>
      <c r="K411" s="301">
        <f t="shared" si="172"/>
        <v>-93139.46</v>
      </c>
      <c r="L411" s="300"/>
      <c r="M411" s="301">
        <f t="shared" si="173"/>
        <v>5721143.8799999999</v>
      </c>
      <c r="N411" s="301">
        <f t="shared" si="174"/>
        <v>-532.91999999999996</v>
      </c>
      <c r="O411" s="301">
        <f t="shared" si="175"/>
        <v>5720610.96</v>
      </c>
      <c r="P411" s="303">
        <f t="shared" si="176"/>
        <v>-7267.9893344262291</v>
      </c>
      <c r="Q411" s="301">
        <f t="shared" si="177"/>
        <v>5713342.9706655741</v>
      </c>
      <c r="R411" s="303">
        <f>IF(Q411&gt;0,Q411/$Q$416*$R$416,0)</f>
        <v>0</v>
      </c>
      <c r="S411" s="303">
        <f t="shared" si="178"/>
        <v>5713342.9706655741</v>
      </c>
    </row>
    <row r="412" spans="1:22" x14ac:dyDescent="0.25">
      <c r="A412" s="297" t="s">
        <v>253</v>
      </c>
      <c r="B412" s="298" t="str">
        <f t="shared" si="169"/>
        <v>CL C - Lead series</v>
      </c>
      <c r="C412" s="299">
        <f t="shared" si="170"/>
        <v>5.8310709999999995E-4</v>
      </c>
      <c r="D412" s="297">
        <v>107220.47325049253</v>
      </c>
      <c r="E412" s="297">
        <v>0</v>
      </c>
      <c r="F412" s="300"/>
      <c r="G412" s="300"/>
      <c r="H412" s="300">
        <v>0</v>
      </c>
      <c r="I412" s="300"/>
      <c r="J412" s="301">
        <f t="shared" si="171"/>
        <v>107220.47</v>
      </c>
      <c r="K412" s="301">
        <f t="shared" si="172"/>
        <v>-1717.57</v>
      </c>
      <c r="L412" s="300"/>
      <c r="M412" s="301">
        <f t="shared" si="173"/>
        <v>105502.9</v>
      </c>
      <c r="N412" s="301">
        <f t="shared" si="174"/>
        <v>-9.83</v>
      </c>
      <c r="O412" s="301">
        <f t="shared" si="175"/>
        <v>105493.06999999999</v>
      </c>
      <c r="P412" s="303">
        <f t="shared" si="176"/>
        <v>-134.02808073770487</v>
      </c>
      <c r="Q412" s="301">
        <f t="shared" si="177"/>
        <v>105359.04191926229</v>
      </c>
      <c r="R412" s="303">
        <f>IF(Q412&gt;0,Q412/$Q$416*$R$416,0)</f>
        <v>0</v>
      </c>
      <c r="S412" s="303">
        <f t="shared" si="178"/>
        <v>105359.04191926229</v>
      </c>
    </row>
    <row r="413" spans="1:22" x14ac:dyDescent="0.25">
      <c r="A413" s="297" t="s">
        <v>237</v>
      </c>
      <c r="B413" s="298" t="str">
        <f t="shared" si="169"/>
        <v>CL C - Lead series</v>
      </c>
      <c r="C413" s="299">
        <f t="shared" si="170"/>
        <v>5.6461467999999997E-3</v>
      </c>
      <c r="D413" s="297"/>
      <c r="E413" s="297"/>
      <c r="F413" s="300"/>
      <c r="G413" s="300"/>
      <c r="H413" s="300">
        <v>1038201.23</v>
      </c>
      <c r="I413" s="300"/>
      <c r="J413" s="301">
        <f t="shared" ref="J413" si="179">ROUND(SUM(D413:I413),2)</f>
        <v>1038201.23</v>
      </c>
      <c r="K413" s="301">
        <f t="shared" si="172"/>
        <v>-16631.03</v>
      </c>
      <c r="L413" s="300"/>
      <c r="M413" s="301">
        <f t="shared" ref="M413:M414" si="180">SUM(J413:L413)</f>
        <v>1021570.2</v>
      </c>
      <c r="N413" s="301">
        <f t="shared" si="174"/>
        <v>-95.16</v>
      </c>
      <c r="O413" s="301">
        <f t="shared" ref="O413" si="181">SUM(M413:N413)</f>
        <v>1021475.0399999999</v>
      </c>
      <c r="P413" s="303">
        <f t="shared" si="176"/>
        <v>-1297.7756655737701</v>
      </c>
      <c r="Q413" s="301">
        <f t="shared" ref="Q413" si="182">SUM(O413:P413)</f>
        <v>1020177.2643344261</v>
      </c>
      <c r="R413" s="303">
        <f>IF(Q413&gt;0,Q413/$Q$416*$R$416,0)</f>
        <v>0</v>
      </c>
      <c r="S413" s="303">
        <f t="shared" ref="S413" si="183">SUM(Q413:R413)</f>
        <v>1020177.2643344261</v>
      </c>
    </row>
    <row r="414" spans="1:22" x14ac:dyDescent="0.25">
      <c r="A414" s="297" t="s">
        <v>236</v>
      </c>
      <c r="B414" s="298" t="str">
        <f t="shared" si="169"/>
        <v>CL C - Lead series</v>
      </c>
      <c r="C414" s="299">
        <f t="shared" si="170"/>
        <v>3.9099238000000003E-3</v>
      </c>
      <c r="D414" s="297">
        <v>718948.3082509602</v>
      </c>
      <c r="E414" s="297"/>
      <c r="F414" s="300"/>
      <c r="G414" s="300"/>
      <c r="H414" s="300">
        <v>0</v>
      </c>
      <c r="I414" s="300"/>
      <c r="J414" s="301">
        <f>ROUND(SUM(D414:I414),2)</f>
        <v>718948.31</v>
      </c>
      <c r="K414" s="301">
        <f t="shared" si="172"/>
        <v>-11516.89</v>
      </c>
      <c r="L414" s="300"/>
      <c r="M414" s="301">
        <f t="shared" si="180"/>
        <v>707431.42</v>
      </c>
      <c r="N414" s="301">
        <f t="shared" si="174"/>
        <v>-65.900000000000006</v>
      </c>
      <c r="O414" s="301">
        <f>SUM(M414:N414)</f>
        <v>707365.52</v>
      </c>
      <c r="P414" s="303">
        <f t="shared" si="176"/>
        <v>-898.70209508196706</v>
      </c>
      <c r="Q414" s="301">
        <f>SUM(O414:P414)</f>
        <v>706466.81790491811</v>
      </c>
      <c r="R414" s="303">
        <f t="shared" ref="R414" si="184">IF(Q414&gt;0,Q414/$Q$416*$R$416,0)</f>
        <v>0</v>
      </c>
      <c r="S414" s="303">
        <f>SUM(Q414:R414)</f>
        <v>706466.81790491811</v>
      </c>
    </row>
    <row r="415" spans="1:22" x14ac:dyDescent="0.25">
      <c r="A415" s="306"/>
      <c r="B415" s="307"/>
      <c r="C415" s="308"/>
      <c r="D415" s="309"/>
      <c r="E415" s="303"/>
      <c r="F415" s="303"/>
      <c r="G415" s="303"/>
      <c r="H415" s="303"/>
      <c r="I415" s="303"/>
      <c r="J415" s="303"/>
      <c r="K415" s="303"/>
      <c r="L415" s="303"/>
      <c r="M415" s="303"/>
      <c r="N415" s="303"/>
      <c r="O415" s="303"/>
      <c r="P415" s="303"/>
      <c r="Q415" s="303"/>
      <c r="R415" s="303"/>
      <c r="S415" s="303"/>
    </row>
    <row r="416" spans="1:22" x14ac:dyDescent="0.25">
      <c r="A416" s="327" t="s">
        <v>375</v>
      </c>
      <c r="B416" s="311"/>
      <c r="C416" s="312">
        <f>SUM(C409:C414)</f>
        <v>9.687655710000001E-2</v>
      </c>
      <c r="D416" s="313">
        <f>SUM(D411:D415)</f>
        <v>3931196.2427367931</v>
      </c>
      <c r="E416" s="313">
        <f>SUM(E411:E415)</f>
        <v>0</v>
      </c>
      <c r="F416" s="313">
        <f>SUM(F411:F415)</f>
        <v>0</v>
      </c>
      <c r="G416" s="313">
        <f>SUM(G411:G415)</f>
        <v>0</v>
      </c>
      <c r="H416" s="314">
        <f>SUM(H409:H415)</f>
        <v>13882254.879999999</v>
      </c>
      <c r="I416" s="313">
        <v>0</v>
      </c>
      <c r="J416" s="313">
        <f>SUM(J409:J415)</f>
        <v>17813451.119999997</v>
      </c>
      <c r="K416" s="313">
        <f>SUM(K409:K415)</f>
        <v>-285355.08000000007</v>
      </c>
      <c r="L416" s="313">
        <f>SUM(L411:L415)</f>
        <v>0</v>
      </c>
      <c r="M416" s="313">
        <f>SUM(M409:M415)</f>
        <v>17528096.040000003</v>
      </c>
      <c r="N416" s="313">
        <f>SUM(N409:N415)</f>
        <v>-1632.74</v>
      </c>
      <c r="O416" s="313">
        <f>SUM(O409:O415)</f>
        <v>17526463.299999997</v>
      </c>
      <c r="P416" s="316">
        <v>-22267.227963114747</v>
      </c>
      <c r="Q416" s="313">
        <f>SUM(Q409:Q415)</f>
        <v>17504196.072036888</v>
      </c>
      <c r="R416" s="317">
        <v>0</v>
      </c>
      <c r="S416" s="313">
        <f>SUM(S409:S415)</f>
        <v>17504196.072036888</v>
      </c>
      <c r="T416" s="326"/>
      <c r="U416" s="326"/>
      <c r="V416" s="326"/>
    </row>
    <row r="417" spans="1:19" x14ac:dyDescent="0.25">
      <c r="A417" s="334"/>
      <c r="B417" s="335"/>
      <c r="C417" s="336"/>
      <c r="D417" s="333"/>
      <c r="E417" s="333"/>
      <c r="F417" s="333"/>
      <c r="G417" s="333"/>
      <c r="H417" s="333"/>
      <c r="I417" s="333"/>
      <c r="J417" s="333"/>
      <c r="K417" s="333"/>
      <c r="L417" s="333"/>
      <c r="M417" s="333"/>
      <c r="N417" s="333"/>
      <c r="O417" s="333"/>
      <c r="P417" s="333"/>
      <c r="Q417" s="333"/>
      <c r="R417" s="333"/>
      <c r="S417" s="321"/>
    </row>
    <row r="418" spans="1:19" x14ac:dyDescent="0.25">
      <c r="A418" s="334"/>
      <c r="B418" s="335"/>
      <c r="C418" s="336"/>
      <c r="D418" s="333"/>
      <c r="E418" s="333"/>
      <c r="F418" s="333"/>
      <c r="G418" s="333"/>
      <c r="H418" s="333"/>
      <c r="I418" s="333"/>
      <c r="J418" s="333"/>
      <c r="K418" s="333"/>
      <c r="L418" s="333"/>
      <c r="M418" s="333"/>
      <c r="N418" s="333"/>
      <c r="O418" s="333"/>
      <c r="P418" s="333"/>
      <c r="Q418" s="333"/>
      <c r="R418" s="333"/>
      <c r="S418" s="321"/>
    </row>
    <row r="419" spans="1:19" x14ac:dyDescent="0.25">
      <c r="A419" s="334"/>
      <c r="B419" s="335"/>
      <c r="C419" s="336"/>
      <c r="D419" s="333"/>
      <c r="E419" s="333"/>
      <c r="F419" s="333"/>
      <c r="G419" s="333"/>
      <c r="H419" s="333"/>
      <c r="I419" s="333"/>
      <c r="J419" s="333"/>
      <c r="K419" s="333"/>
      <c r="L419" s="333"/>
      <c r="M419" s="333"/>
      <c r="N419" s="333"/>
      <c r="O419" s="333"/>
      <c r="P419" s="333"/>
      <c r="Q419" s="333"/>
      <c r="R419" s="333"/>
      <c r="S419" s="321"/>
    </row>
    <row r="420" spans="1:19" ht="15.75" thickBot="1" x14ac:dyDescent="0.3">
      <c r="A420" s="334" t="s">
        <v>272</v>
      </c>
      <c r="B420" s="338"/>
      <c r="C420" s="339">
        <f t="shared" ref="C420:K420" si="185">SUM(C10:C419)/2</f>
        <v>1</v>
      </c>
      <c r="D420" s="340">
        <f t="shared" si="185"/>
        <v>184621693.50880045</v>
      </c>
      <c r="E420" s="340">
        <f t="shared" si="185"/>
        <v>96916.27</v>
      </c>
      <c r="F420" s="340">
        <f t="shared" si="185"/>
        <v>-840781.05</v>
      </c>
      <c r="G420" s="340">
        <f t="shared" si="185"/>
        <v>0</v>
      </c>
      <c r="H420" s="340">
        <f t="shared" si="185"/>
        <v>1.2400000002235174</v>
      </c>
      <c r="I420" s="340">
        <f t="shared" si="185"/>
        <v>0</v>
      </c>
      <c r="J420" s="556">
        <f t="shared" si="185"/>
        <v>183877830.00000003</v>
      </c>
      <c r="K420" s="341">
        <f t="shared" si="185"/>
        <v>-2945553.4300000011</v>
      </c>
      <c r="L420" s="341">
        <f>SUM(L10:L364)/2</f>
        <v>0</v>
      </c>
      <c r="M420" s="340">
        <f t="shared" ref="M420:R420" si="186">SUM(M10:M419)/2</f>
        <v>180932276.57000005</v>
      </c>
      <c r="N420" s="341">
        <f t="shared" si="186"/>
        <v>-16853.839999999993</v>
      </c>
      <c r="O420" s="340">
        <f t="shared" si="186"/>
        <v>180915422.73000005</v>
      </c>
      <c r="P420" s="340">
        <f>SUM(P10:P419)/2</f>
        <v>-233106.55407185788</v>
      </c>
      <c r="Q420" s="340">
        <f t="shared" si="186"/>
        <v>180682316.17592809</v>
      </c>
      <c r="R420" s="340">
        <f t="shared" si="186"/>
        <v>0</v>
      </c>
      <c r="S420" s="342">
        <f>SUM(S10:S419)/2</f>
        <v>180682316.17592809</v>
      </c>
    </row>
    <row r="421" spans="1:19" x14ac:dyDescent="0.25">
      <c r="A421" s="346"/>
      <c r="B421" s="347"/>
      <c r="C421" s="299"/>
      <c r="D421" s="301"/>
      <c r="E421" s="301"/>
      <c r="F421" s="301"/>
      <c r="G421" s="301"/>
      <c r="H421" s="301"/>
      <c r="I421" s="301"/>
      <c r="J421" s="301"/>
      <c r="K421" s="301"/>
      <c r="L421" s="301"/>
      <c r="M421" s="301"/>
      <c r="N421" s="301"/>
      <c r="O421" s="301"/>
      <c r="P421" s="301"/>
      <c r="Q421" s="301"/>
      <c r="R421" s="301"/>
      <c r="S421" s="301"/>
    </row>
    <row r="422" spans="1:19" x14ac:dyDescent="0.25">
      <c r="A422" s="346"/>
      <c r="B422" s="347"/>
      <c r="C422" s="299"/>
      <c r="D422" s="301"/>
      <c r="E422" s="349">
        <f>E420+F420+G420+H420+I420</f>
        <v>-743863.5399999998</v>
      </c>
      <c r="F422" s="301"/>
      <c r="G422" s="301"/>
      <c r="I422" s="350" t="s">
        <v>273</v>
      </c>
      <c r="J422" s="303">
        <v>183877834.85927796</v>
      </c>
      <c r="K422" s="301">
        <v>-2945553.4357973947</v>
      </c>
      <c r="L422" s="351">
        <v>0</v>
      </c>
      <c r="M422" s="301">
        <v>180932277.23701313</v>
      </c>
      <c r="N422" s="301">
        <v>-16853.818482467541</v>
      </c>
      <c r="O422" s="301">
        <v>180915423.41853067</v>
      </c>
      <c r="P422" s="301">
        <v>-233106.55523822136</v>
      </c>
      <c r="Q422" s="301">
        <v>180682316.86329246</v>
      </c>
      <c r="R422" s="301">
        <v>0</v>
      </c>
      <c r="S422" s="301">
        <v>180682316.86329246</v>
      </c>
    </row>
    <row r="423" spans="1:19" x14ac:dyDescent="0.25">
      <c r="A423" s="352"/>
      <c r="B423" s="347"/>
      <c r="C423" s="299"/>
      <c r="D423" s="301"/>
      <c r="E423" s="301"/>
      <c r="F423" s="301"/>
      <c r="G423" s="301"/>
      <c r="I423" s="350"/>
      <c r="J423" s="301"/>
      <c r="K423" s="301"/>
      <c r="L423" s="301"/>
      <c r="M423" s="301"/>
      <c r="N423" s="301"/>
      <c r="O423" s="301"/>
      <c r="P423" s="301"/>
      <c r="Q423" s="301"/>
      <c r="R423" s="301"/>
      <c r="S423" s="301"/>
    </row>
    <row r="424" spans="1:19" x14ac:dyDescent="0.25">
      <c r="A424" s="352"/>
      <c r="B424" s="353"/>
      <c r="C424" s="354"/>
      <c r="D424" s="301"/>
      <c r="E424" s="305"/>
      <c r="F424" s="305"/>
      <c r="G424" s="305"/>
      <c r="H424" s="355"/>
      <c r="I424" s="356" t="s">
        <v>274</v>
      </c>
      <c r="J424" s="357">
        <f>ROUND(+J$420-J$422,2)</f>
        <v>-4.8600000000000003</v>
      </c>
      <c r="K424" s="357">
        <f>ROUND(+K$420-K$422,2)</f>
        <v>0.01</v>
      </c>
      <c r="L424" s="357"/>
      <c r="M424" s="357">
        <f>ROUND(+M$420-M$422,2)</f>
        <v>-0.67</v>
      </c>
      <c r="N424" s="357">
        <f>ROUND(+N$420-N$422,2)</f>
        <v>-0.02</v>
      </c>
      <c r="O424" s="357">
        <f>ROUND(+O$420-O$422,2)</f>
        <v>-0.69</v>
      </c>
      <c r="P424" s="357">
        <f>ROUND(+P$420-P$422,2)</f>
        <v>0</v>
      </c>
      <c r="Q424" s="357">
        <f>ROUND(+Q420-Q422,2)</f>
        <v>-0.69</v>
      </c>
      <c r="R424" s="357">
        <f>ROUND(+R$420-R$422,2)</f>
        <v>0</v>
      </c>
      <c r="S424" s="357">
        <f>ROUND(+S$420-S$422,2)</f>
        <v>-0.69</v>
      </c>
    </row>
    <row r="425" spans="1:19" x14ac:dyDescent="0.25">
      <c r="A425" s="352"/>
      <c r="B425" s="347"/>
      <c r="C425" s="299"/>
      <c r="D425" s="301"/>
      <c r="E425" s="301"/>
      <c r="F425" s="301"/>
      <c r="G425" s="301"/>
      <c r="I425" s="350"/>
      <c r="J425" s="301"/>
      <c r="K425" s="301"/>
      <c r="L425" s="301"/>
      <c r="M425" s="301"/>
      <c r="N425" s="301"/>
      <c r="O425" s="301"/>
      <c r="P425" s="301"/>
      <c r="Q425" s="301"/>
      <c r="R425" s="301"/>
      <c r="S425" s="301"/>
    </row>
    <row r="426" spans="1:19" x14ac:dyDescent="0.25">
      <c r="B426" s="347"/>
      <c r="C426" s="299"/>
      <c r="D426" s="301"/>
      <c r="E426" s="301"/>
      <c r="F426" s="301"/>
      <c r="G426" s="301"/>
      <c r="I426" s="350" t="s">
        <v>275</v>
      </c>
      <c r="J426" s="360">
        <f>+K420+N420</f>
        <v>-2962407.2700000009</v>
      </c>
      <c r="K426" s="301"/>
      <c r="L426" s="301"/>
      <c r="M426" s="301"/>
      <c r="N426" s="301"/>
      <c r="O426" s="301"/>
      <c r="P426" s="301"/>
      <c r="Q426" s="301"/>
      <c r="R426" s="301"/>
      <c r="S426" s="301"/>
    </row>
    <row r="427" spans="1:19" x14ac:dyDescent="0.25">
      <c r="B427" s="347"/>
      <c r="C427" s="299"/>
      <c r="I427" s="361"/>
      <c r="J427" s="361"/>
      <c r="M427" s="362"/>
      <c r="O427" s="326"/>
      <c r="P427" s="363"/>
    </row>
    <row r="428" spans="1:19" x14ac:dyDescent="0.25">
      <c r="B428" s="347"/>
      <c r="C428" s="299"/>
      <c r="I428" s="350" t="s">
        <v>273</v>
      </c>
      <c r="J428" s="303">
        <v>-2962408.0700010005</v>
      </c>
      <c r="O428" s="326"/>
      <c r="P428" s="361"/>
    </row>
    <row r="429" spans="1:19" x14ac:dyDescent="0.25">
      <c r="B429" s="347"/>
      <c r="C429" s="299"/>
      <c r="I429" s="361"/>
      <c r="J429" s="361"/>
      <c r="O429" s="326"/>
      <c r="P429" s="361"/>
    </row>
    <row r="430" spans="1:19" x14ac:dyDescent="0.25">
      <c r="B430" s="347"/>
      <c r="C430" s="299"/>
      <c r="I430" s="356" t="s">
        <v>274</v>
      </c>
      <c r="J430" s="364">
        <f>J426-J428</f>
        <v>0.80000099958851933</v>
      </c>
      <c r="O430" s="326"/>
      <c r="P430" s="361"/>
    </row>
    <row r="431" spans="1:19" x14ac:dyDescent="0.25">
      <c r="B431" s="347"/>
      <c r="C431" s="299"/>
      <c r="H431" s="361"/>
      <c r="J431" s="361"/>
      <c r="O431" s="326"/>
      <c r="P431" s="361"/>
    </row>
    <row r="432" spans="1:19" x14ac:dyDescent="0.25">
      <c r="B432" s="347"/>
      <c r="C432" s="299"/>
      <c r="H432" s="361"/>
      <c r="J432" s="361"/>
      <c r="O432" s="326"/>
      <c r="P432" s="361"/>
    </row>
    <row r="436" spans="1:22" x14ac:dyDescent="0.25">
      <c r="A436" s="326"/>
      <c r="B436" s="326"/>
      <c r="C436" s="326"/>
      <c r="D436" s="326"/>
      <c r="E436" s="326"/>
      <c r="F436" s="326"/>
      <c r="H436" s="361"/>
      <c r="O436" s="326"/>
      <c r="T436" s="326"/>
      <c r="U436" s="326"/>
      <c r="V436" s="326"/>
    </row>
    <row r="437" spans="1:22" x14ac:dyDescent="0.25">
      <c r="A437" s="326"/>
      <c r="B437" s="326"/>
      <c r="C437" s="326"/>
      <c r="D437" s="326"/>
      <c r="E437" s="326"/>
      <c r="F437" s="326"/>
      <c r="O437" s="326"/>
      <c r="T437" s="326"/>
      <c r="U437" s="326"/>
      <c r="V437" s="326"/>
    </row>
    <row r="438" spans="1:22" x14ac:dyDescent="0.25">
      <c r="A438" s="326"/>
      <c r="B438" s="326"/>
      <c r="C438" s="326"/>
      <c r="D438" s="326"/>
      <c r="E438" s="326"/>
      <c r="F438" s="326"/>
      <c r="O438" s="326"/>
      <c r="T438" s="326"/>
      <c r="U438" s="326"/>
      <c r="V438" s="326"/>
    </row>
    <row r="439" spans="1:22" x14ac:dyDescent="0.25">
      <c r="A439" s="326"/>
      <c r="B439" s="326"/>
      <c r="C439" s="326"/>
      <c r="D439" s="326"/>
      <c r="E439" s="326"/>
      <c r="F439" s="326"/>
      <c r="O439" s="326"/>
      <c r="T439" s="326"/>
      <c r="U439" s="326"/>
      <c r="V439" s="326"/>
    </row>
    <row r="440" spans="1:22" x14ac:dyDescent="0.25">
      <c r="A440" s="326"/>
      <c r="B440" s="326"/>
      <c r="C440" s="326"/>
      <c r="D440" s="326"/>
      <c r="E440" s="326"/>
      <c r="F440" s="326"/>
      <c r="O440" s="326"/>
      <c r="T440" s="326"/>
      <c r="U440" s="326"/>
      <c r="V440" s="326"/>
    </row>
    <row r="441" spans="1:22" x14ac:dyDescent="0.25">
      <c r="A441" s="326"/>
      <c r="B441" s="326"/>
      <c r="C441" s="326"/>
      <c r="D441" s="326"/>
      <c r="E441" s="326"/>
      <c r="F441" s="326"/>
      <c r="O441" s="326"/>
      <c r="T441" s="326"/>
      <c r="U441" s="326"/>
      <c r="V441" s="326"/>
    </row>
    <row r="442" spans="1:22" x14ac:dyDescent="0.25">
      <c r="A442" s="326"/>
      <c r="B442" s="326"/>
      <c r="C442" s="326"/>
      <c r="D442" s="326"/>
      <c r="E442" s="326"/>
      <c r="F442" s="326"/>
      <c r="O442" s="326"/>
      <c r="T442" s="326"/>
      <c r="U442" s="326"/>
      <c r="V442" s="326"/>
    </row>
    <row r="443" spans="1:22" x14ac:dyDescent="0.25">
      <c r="A443" s="326"/>
      <c r="B443" s="326"/>
      <c r="C443" s="326"/>
      <c r="D443" s="326"/>
      <c r="E443" s="326"/>
      <c r="F443" s="326"/>
      <c r="O443" s="326"/>
      <c r="T443" s="326"/>
      <c r="U443" s="326"/>
      <c r="V443" s="326"/>
    </row>
    <row r="444" spans="1:22" x14ac:dyDescent="0.25">
      <c r="A444" s="326"/>
      <c r="B444" s="326"/>
      <c r="C444" s="326"/>
      <c r="D444" s="326"/>
      <c r="E444" s="326"/>
      <c r="F444" s="326"/>
      <c r="O444" s="326"/>
      <c r="T444" s="326"/>
      <c r="U444" s="326"/>
      <c r="V444" s="326"/>
    </row>
    <row r="445" spans="1:22" x14ac:dyDescent="0.25">
      <c r="A445" s="326"/>
      <c r="B445" s="326"/>
      <c r="C445" s="326"/>
      <c r="D445" s="326"/>
      <c r="E445" s="326"/>
      <c r="F445" s="326"/>
      <c r="O445" s="326"/>
      <c r="T445" s="326"/>
      <c r="U445" s="326"/>
      <c r="V445" s="326"/>
    </row>
    <row r="446" spans="1:22" x14ac:dyDescent="0.25">
      <c r="A446" s="326"/>
      <c r="B446" s="326"/>
      <c r="C446" s="326"/>
      <c r="D446" s="326"/>
      <c r="E446" s="326"/>
      <c r="F446" s="326"/>
      <c r="O446" s="326"/>
      <c r="T446" s="326"/>
      <c r="U446" s="326"/>
      <c r="V446" s="326"/>
    </row>
    <row r="447" spans="1:22" x14ac:dyDescent="0.25">
      <c r="A447" s="326"/>
      <c r="B447" s="326"/>
      <c r="C447" s="326"/>
      <c r="D447" s="326"/>
      <c r="E447" s="326"/>
      <c r="F447" s="326"/>
      <c r="O447" s="326"/>
      <c r="T447" s="326"/>
      <c r="U447" s="326"/>
      <c r="V447" s="326"/>
    </row>
  </sheetData>
  <mergeCells count="1">
    <mergeCell ref="A6:S6"/>
  </mergeCells>
  <printOptions horizontalCentered="1"/>
  <pageMargins left="0.25" right="0.25" top="0.25" bottom="0.25" header="0.5" footer="0.5"/>
  <pageSetup scale="24" fitToHeight="0" orientation="landscape" r:id="rId1"/>
  <headerFooter alignWithMargins="0"/>
  <rowBreaks count="2" manualBreakCount="2">
    <brk id="138" max="18" man="1"/>
    <brk id="188" max="18"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XFD206"/>
  <sheetViews>
    <sheetView topLeftCell="A139" zoomScale="85" zoomScaleNormal="85" workbookViewId="0">
      <selection activeCell="B11" sqref="B11"/>
    </sheetView>
  </sheetViews>
  <sheetFormatPr defaultRowHeight="12.75" x14ac:dyDescent="0.2"/>
  <cols>
    <col min="1" max="1" width="21.5703125" customWidth="1"/>
    <col min="2" max="2" width="74" customWidth="1"/>
    <col min="3" max="3" width="30" bestFit="1" customWidth="1"/>
    <col min="4" max="4" width="15.28515625" bestFit="1" customWidth="1"/>
    <col min="5" max="5" width="15.28515625" customWidth="1"/>
    <col min="6" max="6" width="12.28515625" customWidth="1"/>
    <col min="7" max="8" width="9.140625" customWidth="1"/>
    <col min="9" max="9" width="14" bestFit="1" customWidth="1"/>
    <col min="10" max="18" width="14" customWidth="1"/>
    <col min="19" max="19" width="1.140625" customWidth="1"/>
    <col min="20" max="20" width="15.28515625" bestFit="1" customWidth="1"/>
  </cols>
  <sheetData>
    <row r="1" spans="1:25" s="289" customFormat="1" ht="46.5" customHeight="1" x14ac:dyDescent="0.2">
      <c r="A1" s="289" t="s">
        <v>7</v>
      </c>
      <c r="B1" s="279" t="s">
        <v>104</v>
      </c>
      <c r="C1" s="280" t="s">
        <v>78</v>
      </c>
      <c r="D1" s="281" t="s">
        <v>105</v>
      </c>
      <c r="E1" s="282" t="s">
        <v>106</v>
      </c>
      <c r="F1" s="282" t="s">
        <v>107</v>
      </c>
      <c r="G1" s="282" t="s">
        <v>108</v>
      </c>
      <c r="H1" s="282" t="s">
        <v>109</v>
      </c>
      <c r="I1" s="282" t="s">
        <v>110</v>
      </c>
      <c r="J1" s="283" t="s">
        <v>111</v>
      </c>
      <c r="K1" s="282" t="s">
        <v>112</v>
      </c>
      <c r="L1" s="284" t="s">
        <v>113</v>
      </c>
      <c r="M1" s="285" t="s">
        <v>114</v>
      </c>
      <c r="N1" s="286" t="s">
        <v>115</v>
      </c>
      <c r="O1" s="286" t="s">
        <v>116</v>
      </c>
      <c r="P1" s="286" t="s">
        <v>117</v>
      </c>
      <c r="Q1" s="282" t="s">
        <v>118</v>
      </c>
      <c r="R1" s="286" t="s">
        <v>119</v>
      </c>
      <c r="S1" s="286" t="s">
        <v>120</v>
      </c>
      <c r="T1" s="286" t="s">
        <v>121</v>
      </c>
      <c r="W1" s="288"/>
    </row>
    <row r="2" spans="1:25" s="565" customFormat="1" ht="15" x14ac:dyDescent="0.25">
      <c r="A2" s="565" t="s">
        <v>427</v>
      </c>
      <c r="B2" s="566" t="s">
        <v>122</v>
      </c>
      <c r="C2" s="567" t="s">
        <v>149</v>
      </c>
      <c r="D2" s="568">
        <v>1.2730933E-3</v>
      </c>
      <c r="E2" s="566">
        <v>234093.64</v>
      </c>
      <c r="F2" s="566"/>
      <c r="G2" s="569"/>
      <c r="H2" s="566"/>
      <c r="I2" s="566"/>
      <c r="J2" s="569">
        <v>0</v>
      </c>
      <c r="K2" s="569">
        <v>234093.64</v>
      </c>
      <c r="L2" s="569">
        <v>-3749.96</v>
      </c>
      <c r="M2" s="569"/>
      <c r="N2" s="569">
        <v>230343.68000000002</v>
      </c>
      <c r="O2" s="569">
        <v>-21.46</v>
      </c>
      <c r="P2" s="569">
        <v>230322.22000000003</v>
      </c>
      <c r="Q2" s="569">
        <v>0</v>
      </c>
      <c r="R2" s="569">
        <v>230322.22000000003</v>
      </c>
      <c r="S2" s="569"/>
      <c r="T2" s="569">
        <v>230322.22000000003</v>
      </c>
      <c r="U2" s="569"/>
    </row>
    <row r="3" spans="1:25" s="565" customFormat="1" ht="15" x14ac:dyDescent="0.25">
      <c r="A3" s="565" t="s">
        <v>427</v>
      </c>
      <c r="B3" s="566" t="s">
        <v>123</v>
      </c>
      <c r="C3" s="567" t="s">
        <v>149</v>
      </c>
      <c r="D3" s="568">
        <v>9.9925090000000001E-4</v>
      </c>
      <c r="E3" s="566">
        <v>196740.08000000002</v>
      </c>
      <c r="F3" s="566"/>
      <c r="G3" s="569">
        <v>-13000</v>
      </c>
      <c r="H3" s="566"/>
      <c r="I3" s="566"/>
      <c r="J3" s="569">
        <v>0</v>
      </c>
      <c r="K3" s="569">
        <v>183740.08</v>
      </c>
      <c r="L3" s="569">
        <v>-2943.35</v>
      </c>
      <c r="M3" s="569"/>
      <c r="N3" s="569">
        <v>180796.72999999998</v>
      </c>
      <c r="O3" s="569">
        <v>-16.84</v>
      </c>
      <c r="P3" s="569">
        <v>180779.88999999998</v>
      </c>
      <c r="Q3" s="569">
        <v>0</v>
      </c>
      <c r="R3" s="569">
        <v>180779.88999999998</v>
      </c>
      <c r="S3" s="569"/>
      <c r="T3" s="569">
        <v>180779.88999999998</v>
      </c>
      <c r="U3" s="569"/>
    </row>
    <row r="4" spans="1:25" s="565" customFormat="1" ht="15" x14ac:dyDescent="0.25">
      <c r="A4" s="565" t="s">
        <v>427</v>
      </c>
      <c r="B4" s="566" t="s">
        <v>124</v>
      </c>
      <c r="C4" s="567" t="s">
        <v>149</v>
      </c>
      <c r="D4" s="568">
        <v>1.2668600999999999E-3</v>
      </c>
      <c r="E4" s="566">
        <v>232947.49</v>
      </c>
      <c r="F4" s="566"/>
      <c r="G4" s="569"/>
      <c r="H4" s="566"/>
      <c r="I4" s="566"/>
      <c r="J4" s="569">
        <v>0</v>
      </c>
      <c r="K4" s="569">
        <v>232947.49</v>
      </c>
      <c r="L4" s="569">
        <v>-3731.6</v>
      </c>
      <c r="M4" s="569"/>
      <c r="N4" s="569">
        <v>229215.88999999998</v>
      </c>
      <c r="O4" s="569">
        <v>-21.35</v>
      </c>
      <c r="P4" s="569">
        <v>229194.53999999998</v>
      </c>
      <c r="Q4" s="569">
        <v>0</v>
      </c>
      <c r="R4" s="569">
        <v>229194.53999999998</v>
      </c>
      <c r="S4" s="569"/>
      <c r="T4" s="569">
        <v>229194.53999999998</v>
      </c>
      <c r="U4" s="569"/>
    </row>
    <row r="5" spans="1:25" s="565" customFormat="1" ht="15" x14ac:dyDescent="0.25">
      <c r="A5" s="565" t="s">
        <v>427</v>
      </c>
      <c r="B5" s="566" t="s">
        <v>102</v>
      </c>
      <c r="C5" s="567" t="s">
        <v>149</v>
      </c>
      <c r="D5" s="568">
        <v>6.3864640000000001E-4</v>
      </c>
      <c r="E5" s="566">
        <v>117432.91999999998</v>
      </c>
      <c r="F5" s="566"/>
      <c r="G5" s="569"/>
      <c r="H5" s="566"/>
      <c r="I5" s="566"/>
      <c r="J5" s="569">
        <v>0</v>
      </c>
      <c r="K5" s="569">
        <v>117432.92</v>
      </c>
      <c r="L5" s="569">
        <v>-1881.17</v>
      </c>
      <c r="M5" s="569"/>
      <c r="N5" s="569">
        <v>115551.75</v>
      </c>
      <c r="O5" s="569">
        <v>-10.76</v>
      </c>
      <c r="P5" s="569">
        <v>115540.99</v>
      </c>
      <c r="Q5" s="569">
        <v>0</v>
      </c>
      <c r="R5" s="569">
        <v>115540.99</v>
      </c>
      <c r="S5" s="569"/>
      <c r="T5" s="569">
        <v>115540.99</v>
      </c>
      <c r="U5" s="569"/>
    </row>
    <row r="6" spans="1:25" s="565" customFormat="1" ht="15" x14ac:dyDescent="0.25">
      <c r="A6" s="565" t="s">
        <v>427</v>
      </c>
      <c r="B6" s="566" t="s">
        <v>125</v>
      </c>
      <c r="C6" s="567" t="s">
        <v>149</v>
      </c>
      <c r="D6" s="568">
        <v>3.1459804000000002E-3</v>
      </c>
      <c r="E6" s="566">
        <v>578476.05000000005</v>
      </c>
      <c r="F6" s="566"/>
      <c r="G6" s="569"/>
      <c r="H6" s="566"/>
      <c r="I6" s="566"/>
      <c r="J6" s="569">
        <v>0</v>
      </c>
      <c r="K6" s="569">
        <v>578476.05000000005</v>
      </c>
      <c r="L6" s="569">
        <v>-9266.65</v>
      </c>
      <c r="M6" s="569"/>
      <c r="N6" s="569">
        <v>569209.4</v>
      </c>
      <c r="O6" s="569">
        <v>-53.02</v>
      </c>
      <c r="P6" s="569">
        <v>569156.38</v>
      </c>
      <c r="Q6" s="569">
        <v>0</v>
      </c>
      <c r="R6" s="569">
        <v>569156.38</v>
      </c>
      <c r="S6" s="569"/>
      <c r="T6" s="569">
        <v>569156.38</v>
      </c>
      <c r="U6" s="569"/>
    </row>
    <row r="7" spans="1:25" s="565" customFormat="1" ht="15" x14ac:dyDescent="0.25">
      <c r="A7" s="565" t="s">
        <v>427</v>
      </c>
      <c r="B7" s="566" t="s">
        <v>126</v>
      </c>
      <c r="C7" s="567" t="s">
        <v>149</v>
      </c>
      <c r="D7" s="568">
        <v>4.30159601E-2</v>
      </c>
      <c r="E7" s="566">
        <v>8149681.3900000006</v>
      </c>
      <c r="F7" s="566"/>
      <c r="G7" s="569">
        <v>-240000</v>
      </c>
      <c r="H7" s="566"/>
      <c r="I7" s="566"/>
      <c r="J7" s="569">
        <v>0</v>
      </c>
      <c r="K7" s="569">
        <v>7909681.3899999997</v>
      </c>
      <c r="L7" s="569">
        <v>-126705.81</v>
      </c>
      <c r="M7" s="569"/>
      <c r="N7" s="569">
        <v>7782975.5800000001</v>
      </c>
      <c r="O7" s="569">
        <v>-724.98</v>
      </c>
      <c r="P7" s="569">
        <v>7782250.5999999996</v>
      </c>
      <c r="Q7" s="569">
        <v>0</v>
      </c>
      <c r="R7" s="569">
        <v>7782250.5999999996</v>
      </c>
      <c r="S7" s="569"/>
      <c r="T7" s="569">
        <v>7782250.5999999996</v>
      </c>
      <c r="U7" s="569"/>
    </row>
    <row r="8" spans="1:25" s="565" customFormat="1" ht="15" x14ac:dyDescent="0.25">
      <c r="A8" s="565" t="s">
        <v>427</v>
      </c>
      <c r="B8" s="566" t="s">
        <v>127</v>
      </c>
      <c r="C8" s="567" t="s">
        <v>149</v>
      </c>
      <c r="D8" s="568">
        <v>1.2001767000000001E-3</v>
      </c>
      <c r="E8" s="566">
        <v>220685.88</v>
      </c>
      <c r="F8" s="566"/>
      <c r="G8" s="569"/>
      <c r="H8" s="566"/>
      <c r="I8" s="566"/>
      <c r="J8" s="569">
        <v>0</v>
      </c>
      <c r="K8" s="569">
        <v>220685.88</v>
      </c>
      <c r="L8" s="569">
        <v>-3535.18</v>
      </c>
      <c r="M8" s="569"/>
      <c r="N8" s="569">
        <v>217150.7</v>
      </c>
      <c r="O8" s="569">
        <v>-20.23</v>
      </c>
      <c r="P8" s="569">
        <v>217130.47</v>
      </c>
      <c r="Q8" s="569">
        <v>0</v>
      </c>
      <c r="R8" s="569">
        <v>217130.47</v>
      </c>
      <c r="S8" s="569"/>
      <c r="T8" s="569">
        <v>217130.47</v>
      </c>
      <c r="U8" s="569"/>
    </row>
    <row r="9" spans="1:25" s="565" customFormat="1" ht="15" x14ac:dyDescent="0.25">
      <c r="A9" s="565" t="s">
        <v>427</v>
      </c>
      <c r="B9" s="566" t="s">
        <v>128</v>
      </c>
      <c r="C9" s="567" t="s">
        <v>149</v>
      </c>
      <c r="D9" s="568">
        <v>4.0052559999999996E-3</v>
      </c>
      <c r="E9" s="566">
        <v>736477.79</v>
      </c>
      <c r="F9" s="566"/>
      <c r="G9" s="569"/>
      <c r="H9" s="566"/>
      <c r="I9" s="566"/>
      <c r="J9" s="569">
        <v>0</v>
      </c>
      <c r="K9" s="569">
        <v>736477.79</v>
      </c>
      <c r="L9" s="569">
        <v>-11797.7</v>
      </c>
      <c r="M9" s="569"/>
      <c r="N9" s="569">
        <v>724680.09000000008</v>
      </c>
      <c r="O9" s="569">
        <v>-67.5</v>
      </c>
      <c r="P9" s="569">
        <v>724612.59000000008</v>
      </c>
      <c r="Q9" s="569">
        <v>0</v>
      </c>
      <c r="R9" s="569">
        <v>724612.59000000008</v>
      </c>
      <c r="S9" s="569"/>
      <c r="T9" s="569">
        <v>724612.59000000008</v>
      </c>
      <c r="U9" s="569"/>
      <c r="X9" s="287"/>
      <c r="Y9" s="288"/>
    </row>
    <row r="10" spans="1:25" s="565" customFormat="1" ht="15" x14ac:dyDescent="0.25">
      <c r="A10" s="565" t="s">
        <v>427</v>
      </c>
      <c r="B10" s="566" t="s">
        <v>139</v>
      </c>
      <c r="C10" s="567" t="s">
        <v>149</v>
      </c>
      <c r="D10" s="568">
        <v>1.9460440000000001E-3</v>
      </c>
      <c r="E10" s="566">
        <v>357834.35000000003</v>
      </c>
      <c r="F10" s="566"/>
      <c r="G10" s="569"/>
      <c r="H10" s="566"/>
      <c r="I10" s="566"/>
      <c r="J10" s="569">
        <v>0</v>
      </c>
      <c r="K10" s="569">
        <v>357834.35</v>
      </c>
      <c r="L10" s="569">
        <v>-5732.18</v>
      </c>
      <c r="M10" s="569"/>
      <c r="N10" s="569">
        <v>352102.17</v>
      </c>
      <c r="O10" s="569">
        <v>-32.799999999999997</v>
      </c>
      <c r="P10" s="569">
        <v>352069.37</v>
      </c>
      <c r="Q10" s="569">
        <v>0</v>
      </c>
      <c r="R10" s="569">
        <v>352069.37</v>
      </c>
      <c r="S10" s="569"/>
      <c r="T10" s="569">
        <v>352069.37</v>
      </c>
      <c r="U10" s="569"/>
    </row>
    <row r="11" spans="1:25" s="565" customFormat="1" ht="15" x14ac:dyDescent="0.25">
      <c r="A11" s="565" t="s">
        <v>427</v>
      </c>
      <c r="B11" s="566" t="s">
        <v>129</v>
      </c>
      <c r="C11" s="567" t="s">
        <v>149</v>
      </c>
      <c r="D11" s="568">
        <v>8.6555460000000003E-4</v>
      </c>
      <c r="E11" s="566">
        <v>159156.29999999999</v>
      </c>
      <c r="F11" s="566"/>
      <c r="G11" s="569"/>
      <c r="H11" s="566"/>
      <c r="I11" s="566"/>
      <c r="J11" s="569">
        <v>0</v>
      </c>
      <c r="K11" s="569">
        <v>159156.29999999999</v>
      </c>
      <c r="L11" s="569">
        <v>-2549.54</v>
      </c>
      <c r="M11" s="569"/>
      <c r="N11" s="569">
        <v>156606.75999999998</v>
      </c>
      <c r="O11" s="569">
        <v>-14.59</v>
      </c>
      <c r="P11" s="569">
        <v>156592.16999999998</v>
      </c>
      <c r="Q11" s="569">
        <v>0</v>
      </c>
      <c r="R11" s="569">
        <v>156592.16999999998</v>
      </c>
      <c r="S11" s="569"/>
      <c r="T11" s="569">
        <v>156592.16999999998</v>
      </c>
      <c r="U11" s="569"/>
    </row>
    <row r="12" spans="1:25" s="565" customFormat="1" ht="15" x14ac:dyDescent="0.25">
      <c r="A12" s="565" t="s">
        <v>427</v>
      </c>
      <c r="B12" s="566" t="s">
        <v>130</v>
      </c>
      <c r="C12" s="567" t="s">
        <v>149</v>
      </c>
      <c r="D12" s="568">
        <v>8.2635789999999998E-4</v>
      </c>
      <c r="E12" s="566">
        <v>151948.9</v>
      </c>
      <c r="F12" s="566"/>
      <c r="G12" s="569"/>
      <c r="H12" s="566"/>
      <c r="I12" s="566"/>
      <c r="J12" s="569">
        <v>0</v>
      </c>
      <c r="K12" s="569">
        <v>151948.9</v>
      </c>
      <c r="L12" s="569">
        <v>-2434.08</v>
      </c>
      <c r="M12" s="569"/>
      <c r="N12" s="569">
        <v>149514.82</v>
      </c>
      <c r="O12" s="569">
        <v>-13.93</v>
      </c>
      <c r="P12" s="569">
        <v>149500.89000000001</v>
      </c>
      <c r="Q12" s="569">
        <v>0</v>
      </c>
      <c r="R12" s="569">
        <v>149500.89000000001</v>
      </c>
      <c r="S12" s="569"/>
      <c r="T12" s="569">
        <v>149500.89000000001</v>
      </c>
      <c r="U12" s="569"/>
    </row>
    <row r="13" spans="1:25" s="565" customFormat="1" ht="15" x14ac:dyDescent="0.25">
      <c r="A13" s="565" t="s">
        <v>427</v>
      </c>
      <c r="B13" s="566" t="s">
        <v>134</v>
      </c>
      <c r="C13" s="567" t="s">
        <v>149</v>
      </c>
      <c r="D13" s="568">
        <v>1.1009998999999999E-3</v>
      </c>
      <c r="E13" s="566">
        <v>202449.48</v>
      </c>
      <c r="F13" s="566">
        <v>0</v>
      </c>
      <c r="G13" s="569"/>
      <c r="H13" s="566"/>
      <c r="I13" s="566"/>
      <c r="J13" s="569">
        <v>0</v>
      </c>
      <c r="K13" s="569">
        <v>202449.48</v>
      </c>
      <c r="L13" s="569">
        <v>-3243.05</v>
      </c>
      <c r="M13" s="569"/>
      <c r="N13" s="569">
        <v>199206.43000000002</v>
      </c>
      <c r="O13" s="569">
        <v>-18.559999999999999</v>
      </c>
      <c r="P13" s="569">
        <v>199187.87000000002</v>
      </c>
      <c r="Q13" s="569">
        <v>0</v>
      </c>
      <c r="R13" s="569">
        <v>199187.87000000002</v>
      </c>
      <c r="S13" s="569"/>
      <c r="T13" s="569">
        <v>199187.87000000002</v>
      </c>
      <c r="U13" s="569"/>
    </row>
    <row r="14" spans="1:25" s="565" customFormat="1" ht="15" x14ac:dyDescent="0.25">
      <c r="A14" s="565" t="s">
        <v>427</v>
      </c>
      <c r="B14" s="566" t="s">
        <v>135</v>
      </c>
      <c r="C14" s="567" t="s">
        <v>149</v>
      </c>
      <c r="D14" s="568">
        <v>6.1015220000000005E-4</v>
      </c>
      <c r="E14" s="566">
        <v>112193.46</v>
      </c>
      <c r="F14" s="566"/>
      <c r="G14" s="569"/>
      <c r="H14" s="566"/>
      <c r="I14" s="566"/>
      <c r="J14" s="569">
        <v>0</v>
      </c>
      <c r="K14" s="569">
        <v>112193.46</v>
      </c>
      <c r="L14" s="569">
        <v>-1797.24</v>
      </c>
      <c r="M14" s="569"/>
      <c r="N14" s="569">
        <v>110396.22</v>
      </c>
      <c r="O14" s="569">
        <v>-10.28</v>
      </c>
      <c r="P14" s="569">
        <v>110385.94</v>
      </c>
      <c r="Q14" s="569">
        <v>0</v>
      </c>
      <c r="R14" s="569">
        <v>110385.94</v>
      </c>
      <c r="S14" s="569"/>
      <c r="T14" s="569">
        <v>110385.94</v>
      </c>
      <c r="U14" s="569"/>
    </row>
    <row r="15" spans="1:25" s="565" customFormat="1" ht="15" x14ac:dyDescent="0.25">
      <c r="A15" s="565" t="s">
        <v>427</v>
      </c>
      <c r="B15" s="566" t="s">
        <v>131</v>
      </c>
      <c r="C15" s="567" t="s">
        <v>149</v>
      </c>
      <c r="D15" s="568">
        <v>3.3996778000000001E-3</v>
      </c>
      <c r="E15" s="566">
        <v>625125.37</v>
      </c>
      <c r="F15" s="566"/>
      <c r="G15" s="569"/>
      <c r="H15" s="566"/>
      <c r="I15" s="566"/>
      <c r="J15" s="569">
        <v>0</v>
      </c>
      <c r="K15" s="569">
        <v>625125.37</v>
      </c>
      <c r="L15" s="569">
        <v>-10013.93</v>
      </c>
      <c r="M15" s="569"/>
      <c r="N15" s="569">
        <v>615111.43999999994</v>
      </c>
      <c r="O15" s="569">
        <v>-57.3</v>
      </c>
      <c r="P15" s="569">
        <v>615054.1399999999</v>
      </c>
      <c r="Q15" s="569">
        <v>0</v>
      </c>
      <c r="R15" s="569">
        <v>615054.1399999999</v>
      </c>
      <c r="S15" s="569"/>
      <c r="T15" s="569">
        <v>615054.1399999999</v>
      </c>
      <c r="U15" s="569"/>
    </row>
    <row r="16" spans="1:25" s="565" customFormat="1" ht="15" x14ac:dyDescent="0.25">
      <c r="A16" s="565" t="s">
        <v>427</v>
      </c>
      <c r="B16" s="566" t="s">
        <v>132</v>
      </c>
      <c r="C16" s="567" t="s">
        <v>149</v>
      </c>
      <c r="D16" s="568">
        <v>7.5051740000000005E-4</v>
      </c>
      <c r="E16" s="566">
        <v>148003.51</v>
      </c>
      <c r="F16" s="566"/>
      <c r="G16" s="569">
        <v>-10000</v>
      </c>
      <c r="H16" s="566"/>
      <c r="I16" s="566"/>
      <c r="J16" s="569">
        <v>0</v>
      </c>
      <c r="K16" s="569">
        <v>138003.51</v>
      </c>
      <c r="L16" s="569">
        <v>-2210.69</v>
      </c>
      <c r="M16" s="569"/>
      <c r="N16" s="569">
        <v>135792.82</v>
      </c>
      <c r="O16" s="569">
        <v>-12.65</v>
      </c>
      <c r="P16" s="569">
        <v>135780.17000000001</v>
      </c>
      <c r="Q16" s="569">
        <v>0</v>
      </c>
      <c r="R16" s="569">
        <v>135780.17000000001</v>
      </c>
      <c r="S16" s="569"/>
      <c r="T16" s="569">
        <v>135780.17000000001</v>
      </c>
      <c r="U16" s="569"/>
    </row>
    <row r="17" spans="1:23" s="565" customFormat="1" ht="15" x14ac:dyDescent="0.25">
      <c r="A17" s="565" t="s">
        <v>427</v>
      </c>
      <c r="B17" s="566" t="s">
        <v>133</v>
      </c>
      <c r="C17" s="567" t="s">
        <v>149</v>
      </c>
      <c r="D17" s="568">
        <v>1.0205066E-3</v>
      </c>
      <c r="E17" s="566">
        <v>187648.54</v>
      </c>
      <c r="F17" s="566"/>
      <c r="G17" s="569">
        <v>0</v>
      </c>
      <c r="H17" s="566"/>
      <c r="I17" s="566"/>
      <c r="J17" s="569">
        <v>0</v>
      </c>
      <c r="K17" s="569">
        <v>187648.54</v>
      </c>
      <c r="L17" s="569">
        <v>-3005.96</v>
      </c>
      <c r="M17" s="569"/>
      <c r="N17" s="569">
        <v>184642.58000000002</v>
      </c>
      <c r="O17" s="569">
        <v>-17.2</v>
      </c>
      <c r="P17" s="569">
        <v>184625.38</v>
      </c>
      <c r="Q17" s="569">
        <v>0</v>
      </c>
      <c r="R17" s="569">
        <v>184625.38</v>
      </c>
      <c r="S17" s="569"/>
      <c r="T17" s="569">
        <v>184625.38</v>
      </c>
      <c r="U17" s="569"/>
    </row>
    <row r="18" spans="1:23" s="565" customFormat="1" ht="15" x14ac:dyDescent="0.25">
      <c r="A18" s="565" t="s">
        <v>427</v>
      </c>
      <c r="B18" s="566" t="s">
        <v>136</v>
      </c>
      <c r="C18" s="567" t="s">
        <v>149</v>
      </c>
      <c r="D18" s="568">
        <v>9.2672730000000001E-4</v>
      </c>
      <c r="E18" s="566">
        <v>170404.61000000002</v>
      </c>
      <c r="F18" s="566"/>
      <c r="G18" s="569"/>
      <c r="H18" s="566"/>
      <c r="I18" s="566"/>
      <c r="J18" s="569">
        <v>0</v>
      </c>
      <c r="K18" s="569">
        <v>170404.61</v>
      </c>
      <c r="L18" s="569">
        <v>-2729.72</v>
      </c>
      <c r="M18" s="569"/>
      <c r="N18" s="569">
        <v>167674.88999999998</v>
      </c>
      <c r="O18" s="569">
        <v>-15.62</v>
      </c>
      <c r="P18" s="569">
        <v>167659.26999999999</v>
      </c>
      <c r="Q18" s="569">
        <v>0</v>
      </c>
      <c r="R18" s="569">
        <v>167659.26999999999</v>
      </c>
      <c r="S18" s="569"/>
      <c r="T18" s="569">
        <v>167659.26999999999</v>
      </c>
      <c r="U18" s="569"/>
    </row>
    <row r="19" spans="1:23" s="565" customFormat="1" ht="15" x14ac:dyDescent="0.25">
      <c r="A19" s="565" t="s">
        <v>427</v>
      </c>
      <c r="B19" s="566" t="s">
        <v>380</v>
      </c>
      <c r="C19" s="567" t="s">
        <v>149</v>
      </c>
      <c r="D19" s="568">
        <v>2.9462889999999999E-3</v>
      </c>
      <c r="E19" s="566">
        <v>541757.23</v>
      </c>
      <c r="F19" s="566"/>
      <c r="G19" s="569"/>
      <c r="H19" s="566"/>
      <c r="I19" s="566"/>
      <c r="J19" s="569"/>
      <c r="K19" s="569">
        <v>541757.23</v>
      </c>
      <c r="L19" s="569">
        <v>-8678.4500000000007</v>
      </c>
      <c r="M19" s="569"/>
      <c r="N19" s="569">
        <v>533078.78</v>
      </c>
      <c r="O19" s="569">
        <v>-49.66</v>
      </c>
      <c r="P19" s="569">
        <v>533029.12</v>
      </c>
      <c r="Q19" s="569">
        <v>0</v>
      </c>
      <c r="R19" s="569">
        <v>533029.12</v>
      </c>
      <c r="S19" s="569"/>
      <c r="T19" s="569">
        <v>533029.12</v>
      </c>
      <c r="U19" s="569"/>
    </row>
    <row r="20" spans="1:23" s="565" customFormat="1" ht="15" x14ac:dyDescent="0.25">
      <c r="A20" s="565" t="s">
        <v>427</v>
      </c>
      <c r="B20" s="566" t="s">
        <v>137</v>
      </c>
      <c r="C20" s="567" t="s">
        <v>149</v>
      </c>
      <c r="D20" s="568">
        <v>1.5552477999999999E-3</v>
      </c>
      <c r="E20" s="566">
        <v>285975.58999999997</v>
      </c>
      <c r="F20" s="566">
        <v>0</v>
      </c>
      <c r="G20" s="569"/>
      <c r="H20" s="566"/>
      <c r="I20" s="566"/>
      <c r="J20" s="569">
        <v>0</v>
      </c>
      <c r="K20" s="569">
        <v>285975.59000000003</v>
      </c>
      <c r="L20" s="569">
        <v>-4581.07</v>
      </c>
      <c r="M20" s="569"/>
      <c r="N20" s="569">
        <v>281394.52</v>
      </c>
      <c r="O20" s="569">
        <v>-26.21</v>
      </c>
      <c r="P20" s="569">
        <v>281368.31</v>
      </c>
      <c r="Q20" s="569">
        <v>0</v>
      </c>
      <c r="R20" s="569">
        <v>281368.31</v>
      </c>
      <c r="S20" s="569"/>
      <c r="T20" s="569">
        <v>281368.31</v>
      </c>
      <c r="U20" s="569"/>
    </row>
    <row r="21" spans="1:23" s="565" customFormat="1" ht="15" x14ac:dyDescent="0.25">
      <c r="A21" s="565" t="s">
        <v>427</v>
      </c>
      <c r="B21" s="566" t="s">
        <v>138</v>
      </c>
      <c r="C21" s="567" t="s">
        <v>149</v>
      </c>
      <c r="D21" s="568">
        <v>3.0006823999999999E-3</v>
      </c>
      <c r="E21" s="566">
        <v>551758.97</v>
      </c>
      <c r="F21" s="566"/>
      <c r="G21" s="569"/>
      <c r="H21" s="566"/>
      <c r="I21" s="566"/>
      <c r="J21" s="569">
        <v>0</v>
      </c>
      <c r="K21" s="569">
        <v>551758.97</v>
      </c>
      <c r="L21" s="569">
        <v>-8838.67</v>
      </c>
      <c r="M21" s="569"/>
      <c r="N21" s="569">
        <v>542920.29999999993</v>
      </c>
      <c r="O21" s="569">
        <v>-50.57</v>
      </c>
      <c r="P21" s="569">
        <v>542869.73</v>
      </c>
      <c r="Q21" s="569">
        <v>0</v>
      </c>
      <c r="R21" s="569">
        <v>542869.73</v>
      </c>
      <c r="S21" s="569"/>
      <c r="T21" s="569">
        <v>542869.73</v>
      </c>
      <c r="U21" s="569"/>
      <c r="V21" s="565">
        <v>0</v>
      </c>
      <c r="W21" s="565">
        <v>0</v>
      </c>
    </row>
    <row r="22" spans="1:23" s="565" customFormat="1" ht="15" x14ac:dyDescent="0.25">
      <c r="A22" s="565" t="s">
        <v>427</v>
      </c>
      <c r="B22" s="566" t="s">
        <v>140</v>
      </c>
      <c r="C22" s="567" t="s">
        <v>149</v>
      </c>
      <c r="D22" s="568">
        <v>5.8829913000000003E-3</v>
      </c>
      <c r="E22" s="566">
        <v>1081751.6700000002</v>
      </c>
      <c r="F22" s="566"/>
      <c r="G22" s="569"/>
      <c r="H22" s="566"/>
      <c r="I22" s="566"/>
      <c r="J22" s="569">
        <v>0</v>
      </c>
      <c r="K22" s="569">
        <v>1081751.67</v>
      </c>
      <c r="L22" s="569">
        <v>-17328.669999999998</v>
      </c>
      <c r="M22" s="569"/>
      <c r="N22" s="569">
        <v>1064423</v>
      </c>
      <c r="O22" s="569">
        <v>-99.15</v>
      </c>
      <c r="P22" s="569">
        <v>1064323.8500000001</v>
      </c>
      <c r="Q22" s="569">
        <v>0</v>
      </c>
      <c r="R22" s="569">
        <v>1064323.8500000001</v>
      </c>
      <c r="S22" s="569"/>
      <c r="T22" s="569">
        <v>1064323.8500000001</v>
      </c>
      <c r="U22" s="569"/>
    </row>
    <row r="23" spans="1:23" s="565" customFormat="1" ht="15" x14ac:dyDescent="0.25">
      <c r="A23" s="565" t="s">
        <v>427</v>
      </c>
      <c r="B23" s="566" t="s">
        <v>141</v>
      </c>
      <c r="C23" s="567" t="s">
        <v>149</v>
      </c>
      <c r="D23" s="568">
        <v>1.4744140000000001E-3</v>
      </c>
      <c r="E23" s="566">
        <v>271112.05</v>
      </c>
      <c r="F23" s="566"/>
      <c r="G23" s="569"/>
      <c r="H23" s="566"/>
      <c r="I23" s="566"/>
      <c r="J23" s="569">
        <v>0</v>
      </c>
      <c r="K23" s="569">
        <v>271112.05</v>
      </c>
      <c r="L23" s="569">
        <v>-4342.97</v>
      </c>
      <c r="M23" s="569"/>
      <c r="N23" s="569">
        <v>266769.08</v>
      </c>
      <c r="O23" s="569">
        <v>-24.85</v>
      </c>
      <c r="P23" s="569">
        <v>266744.23000000004</v>
      </c>
      <c r="Q23" s="569">
        <v>0</v>
      </c>
      <c r="R23" s="569">
        <v>266744.23000000004</v>
      </c>
      <c r="S23" s="569"/>
      <c r="T23" s="569">
        <v>266744.23000000004</v>
      </c>
      <c r="U23" s="569"/>
    </row>
    <row r="24" spans="1:23" s="565" customFormat="1" ht="15" x14ac:dyDescent="0.25">
      <c r="A24" s="565" t="s">
        <v>427</v>
      </c>
      <c r="B24" s="566" t="s">
        <v>381</v>
      </c>
      <c r="C24" s="567" t="s">
        <v>149</v>
      </c>
      <c r="D24" s="568">
        <v>2.07906663E-2</v>
      </c>
      <c r="E24" s="566">
        <v>3872942.61</v>
      </c>
      <c r="F24" s="566"/>
      <c r="G24" s="569">
        <v>-50000</v>
      </c>
      <c r="H24" s="566"/>
      <c r="I24" s="566"/>
      <c r="J24" s="569"/>
      <c r="K24" s="569">
        <v>3822942.61</v>
      </c>
      <c r="L24" s="569">
        <v>-61240.02</v>
      </c>
      <c r="M24" s="569"/>
      <c r="N24" s="569">
        <v>3761702.59</v>
      </c>
      <c r="O24" s="569">
        <v>-350.4</v>
      </c>
      <c r="P24" s="569">
        <v>3761352.19</v>
      </c>
      <c r="Q24" s="569">
        <v>0</v>
      </c>
      <c r="R24" s="569">
        <v>3761352.19</v>
      </c>
      <c r="S24" s="569"/>
      <c r="T24" s="569">
        <v>3761352.19</v>
      </c>
      <c r="U24" s="569"/>
    </row>
    <row r="25" spans="1:23" s="565" customFormat="1" ht="15" x14ac:dyDescent="0.25">
      <c r="A25" s="565" t="s">
        <v>427</v>
      </c>
      <c r="B25" s="566" t="s">
        <v>142</v>
      </c>
      <c r="C25" s="567" t="s">
        <v>149</v>
      </c>
      <c r="D25" s="568">
        <v>6.1459839999999997E-4</v>
      </c>
      <c r="E25" s="566">
        <v>113011.01999999999</v>
      </c>
      <c r="F25" s="566"/>
      <c r="G25" s="569"/>
      <c r="H25" s="566"/>
      <c r="I25" s="566"/>
      <c r="J25" s="569">
        <v>0</v>
      </c>
      <c r="K25" s="569">
        <v>113011.02</v>
      </c>
      <c r="L25" s="569">
        <v>-1810.33</v>
      </c>
      <c r="M25" s="569"/>
      <c r="N25" s="569">
        <v>111200.69</v>
      </c>
      <c r="O25" s="569">
        <v>-10.36</v>
      </c>
      <c r="P25" s="569">
        <v>111190.33</v>
      </c>
      <c r="Q25" s="569">
        <v>0</v>
      </c>
      <c r="R25" s="569">
        <v>111190.33</v>
      </c>
      <c r="S25" s="569"/>
      <c r="T25" s="569">
        <v>111190.33</v>
      </c>
      <c r="U25" s="569"/>
    </row>
    <row r="26" spans="1:23" s="565" customFormat="1" ht="15" x14ac:dyDescent="0.25">
      <c r="A26" s="565" t="s">
        <v>427</v>
      </c>
      <c r="B26" s="566" t="s">
        <v>143</v>
      </c>
      <c r="C26" s="567" t="s">
        <v>149</v>
      </c>
      <c r="D26" s="568">
        <v>6.2775180000000002E-4</v>
      </c>
      <c r="E26" s="566">
        <v>115429.63</v>
      </c>
      <c r="F26" s="566"/>
      <c r="G26" s="569"/>
      <c r="H26" s="566"/>
      <c r="I26" s="566"/>
      <c r="J26" s="569">
        <v>0</v>
      </c>
      <c r="K26" s="569">
        <v>115429.63</v>
      </c>
      <c r="L26" s="569">
        <v>-1849.08</v>
      </c>
      <c r="M26" s="569"/>
      <c r="N26" s="569">
        <v>113580.55</v>
      </c>
      <c r="O26" s="569">
        <v>-10.58</v>
      </c>
      <c r="P26" s="569">
        <v>113569.97</v>
      </c>
      <c r="Q26" s="569">
        <v>0</v>
      </c>
      <c r="R26" s="569">
        <v>113569.97</v>
      </c>
      <c r="S26" s="569"/>
      <c r="T26" s="569">
        <v>113569.97</v>
      </c>
      <c r="U26" s="569"/>
    </row>
    <row r="27" spans="1:23" s="565" customFormat="1" ht="15" x14ac:dyDescent="0.25">
      <c r="A27" s="565" t="s">
        <v>427</v>
      </c>
      <c r="B27" s="566" t="s">
        <v>144</v>
      </c>
      <c r="C27" s="567" t="s">
        <v>149</v>
      </c>
      <c r="D27" s="568">
        <v>0</v>
      </c>
      <c r="E27" s="566">
        <v>0</v>
      </c>
      <c r="F27" s="566"/>
      <c r="G27" s="569"/>
      <c r="H27" s="566"/>
      <c r="I27" s="566"/>
      <c r="J27" s="569">
        <v>0</v>
      </c>
      <c r="K27" s="569">
        <v>0</v>
      </c>
      <c r="L27" s="569">
        <v>0</v>
      </c>
      <c r="M27" s="569"/>
      <c r="N27" s="569">
        <v>0</v>
      </c>
      <c r="O27" s="569">
        <v>0</v>
      </c>
      <c r="P27" s="569">
        <v>0</v>
      </c>
      <c r="Q27" s="569">
        <v>0</v>
      </c>
      <c r="R27" s="569">
        <v>0</v>
      </c>
      <c r="S27" s="569"/>
      <c r="T27" s="569">
        <v>0</v>
      </c>
      <c r="U27" s="569"/>
    </row>
    <row r="28" spans="1:23" s="565" customFormat="1" ht="15" x14ac:dyDescent="0.25">
      <c r="A28" s="565" t="s">
        <v>427</v>
      </c>
      <c r="B28" s="566" t="s">
        <v>145</v>
      </c>
      <c r="C28" s="567" t="s">
        <v>149</v>
      </c>
      <c r="D28" s="568">
        <v>3.1125056E-3</v>
      </c>
      <c r="E28" s="566">
        <v>572320.78</v>
      </c>
      <c r="F28" s="566"/>
      <c r="G28" s="569"/>
      <c r="H28" s="566"/>
      <c r="I28" s="566"/>
      <c r="J28" s="569"/>
      <c r="K28" s="569">
        <v>572320.78</v>
      </c>
      <c r="L28" s="569">
        <v>-9168.0499999999993</v>
      </c>
      <c r="M28" s="569"/>
      <c r="N28" s="569">
        <v>563152.73</v>
      </c>
      <c r="O28" s="569">
        <v>-52.46</v>
      </c>
      <c r="P28" s="569">
        <v>563100.27</v>
      </c>
      <c r="Q28" s="569">
        <v>0</v>
      </c>
      <c r="R28" s="569">
        <v>563100.27</v>
      </c>
      <c r="S28" s="569"/>
      <c r="T28" s="569">
        <v>563100.27</v>
      </c>
      <c r="U28" s="569"/>
    </row>
    <row r="29" spans="1:23" s="565" customFormat="1" ht="15" x14ac:dyDescent="0.25">
      <c r="A29" s="565" t="s">
        <v>427</v>
      </c>
      <c r="B29" s="566" t="s">
        <v>146</v>
      </c>
      <c r="C29" s="567" t="s">
        <v>149</v>
      </c>
      <c r="D29" s="568">
        <v>7.4325642999999997E-3</v>
      </c>
      <c r="E29" s="566">
        <v>1366683.79</v>
      </c>
      <c r="F29" s="566"/>
      <c r="G29" s="569"/>
      <c r="H29" s="566"/>
      <c r="I29" s="566"/>
      <c r="J29" s="569">
        <v>0</v>
      </c>
      <c r="K29" s="569">
        <v>1366683.79</v>
      </c>
      <c r="L29" s="569">
        <v>-21893.02</v>
      </c>
      <c r="M29" s="569"/>
      <c r="N29" s="569">
        <v>1344790.77</v>
      </c>
      <c r="O29" s="569">
        <v>-125.27</v>
      </c>
      <c r="P29" s="569">
        <v>1344665.5</v>
      </c>
      <c r="Q29" s="569">
        <v>0</v>
      </c>
      <c r="R29" s="569">
        <v>1344665.5</v>
      </c>
      <c r="S29" s="569"/>
      <c r="T29" s="569">
        <v>1344665.5</v>
      </c>
      <c r="U29" s="569"/>
    </row>
    <row r="30" spans="1:23" s="565" customFormat="1" ht="15" x14ac:dyDescent="0.25">
      <c r="A30" s="565" t="s">
        <v>427</v>
      </c>
      <c r="B30" s="566" t="s">
        <v>147</v>
      </c>
      <c r="C30" s="567" t="s">
        <v>149</v>
      </c>
      <c r="D30" s="568">
        <v>5.21277609E-2</v>
      </c>
      <c r="E30" s="566">
        <v>9585139.5499999989</v>
      </c>
      <c r="F30" s="566"/>
      <c r="G30" s="569"/>
      <c r="H30" s="566"/>
      <c r="I30" s="566"/>
      <c r="J30" s="569">
        <v>0</v>
      </c>
      <c r="K30" s="569">
        <v>9585139.5500000007</v>
      </c>
      <c r="L30" s="569">
        <v>-153545.10999999999</v>
      </c>
      <c r="M30" s="569"/>
      <c r="N30" s="569">
        <v>9431594.4400000013</v>
      </c>
      <c r="O30" s="569">
        <v>-878.55</v>
      </c>
      <c r="P30" s="569">
        <v>9430715.8900000006</v>
      </c>
      <c r="Q30" s="569">
        <v>0</v>
      </c>
      <c r="R30" s="569">
        <v>9430715.8900000006</v>
      </c>
      <c r="S30" s="569"/>
      <c r="T30" s="569">
        <v>9430715.8900000006</v>
      </c>
      <c r="U30" s="569"/>
    </row>
    <row r="31" spans="1:23" s="565" customFormat="1" ht="15" x14ac:dyDescent="0.25">
      <c r="A31" s="565" t="s">
        <v>427</v>
      </c>
      <c r="B31" s="566" t="s">
        <v>148</v>
      </c>
      <c r="C31" s="567" t="s">
        <v>149</v>
      </c>
      <c r="D31" s="568">
        <v>2.8935025999999998E-3</v>
      </c>
      <c r="E31" s="566">
        <v>532050.97</v>
      </c>
      <c r="F31" s="566"/>
      <c r="G31" s="569"/>
      <c r="H31" s="566"/>
      <c r="I31" s="566"/>
      <c r="J31" s="569">
        <v>0</v>
      </c>
      <c r="K31" s="569">
        <v>532050.97</v>
      </c>
      <c r="L31" s="569">
        <v>-8522.9699999999993</v>
      </c>
      <c r="M31" s="569"/>
      <c r="N31" s="569">
        <v>523528</v>
      </c>
      <c r="O31" s="569">
        <v>-48.77</v>
      </c>
      <c r="P31" s="569">
        <v>523479.23</v>
      </c>
      <c r="Q31" s="569">
        <v>0</v>
      </c>
      <c r="R31" s="569">
        <v>523479.23</v>
      </c>
      <c r="S31" s="569"/>
      <c r="T31" s="569">
        <v>523479.23</v>
      </c>
      <c r="U31" s="569"/>
    </row>
    <row r="32" spans="1:23" s="565" customFormat="1" ht="15" x14ac:dyDescent="0.25">
      <c r="A32" s="565" t="s">
        <v>427</v>
      </c>
      <c r="B32" s="566" t="s">
        <v>349</v>
      </c>
      <c r="C32" s="567" t="s">
        <v>149</v>
      </c>
      <c r="D32" s="568">
        <v>4.5709164599999998E-2</v>
      </c>
      <c r="E32" s="566">
        <v>8404902</v>
      </c>
      <c r="F32" s="566"/>
      <c r="G32" s="569"/>
      <c r="H32" s="566"/>
      <c r="I32" s="566"/>
      <c r="J32" s="569">
        <v>0</v>
      </c>
      <c r="K32" s="569">
        <v>8404902</v>
      </c>
      <c r="L32" s="569">
        <v>-134638.79</v>
      </c>
      <c r="M32" s="569"/>
      <c r="N32" s="569">
        <v>8270263.21</v>
      </c>
      <c r="O32" s="569">
        <v>-770.37</v>
      </c>
      <c r="P32" s="569">
        <v>8269492.8399999999</v>
      </c>
      <c r="Q32" s="569">
        <v>0</v>
      </c>
      <c r="R32" s="569">
        <v>8269492.8399999999</v>
      </c>
      <c r="S32" s="569"/>
      <c r="T32" s="569">
        <v>8269492.8399999999</v>
      </c>
      <c r="U32" s="569"/>
    </row>
    <row r="33" spans="1:23" s="304" customFormat="1" ht="15" x14ac:dyDescent="0.25">
      <c r="A33" s="324" t="s">
        <v>428</v>
      </c>
      <c r="B33" s="297" t="s">
        <v>150</v>
      </c>
      <c r="C33" s="298" t="s">
        <v>240</v>
      </c>
      <c r="D33" s="299">
        <v>1.2114331999999999E-3</v>
      </c>
      <c r="E33" s="297">
        <v>222755.69687524432</v>
      </c>
      <c r="F33" s="297"/>
      <c r="G33" s="300"/>
      <c r="H33" s="297"/>
      <c r="I33" s="297"/>
      <c r="J33" s="300">
        <v>0</v>
      </c>
      <c r="K33" s="301">
        <v>222755.7</v>
      </c>
      <c r="L33" s="301">
        <v>-3568.34</v>
      </c>
      <c r="M33" s="322">
        <v>0</v>
      </c>
      <c r="N33" s="301">
        <v>219187.36000000002</v>
      </c>
      <c r="O33" s="301">
        <v>-20.420000000000002</v>
      </c>
      <c r="P33" s="301">
        <v>219166.94</v>
      </c>
      <c r="Q33" s="301">
        <v>-371.26640109289616</v>
      </c>
      <c r="R33" s="301">
        <v>218795.6735989071</v>
      </c>
      <c r="S33" s="301">
        <v>0</v>
      </c>
      <c r="T33" s="303">
        <v>218795.6735989071</v>
      </c>
      <c r="U33" s="303"/>
    </row>
    <row r="34" spans="1:23" s="304" customFormat="1" ht="15" x14ac:dyDescent="0.25">
      <c r="A34" s="324" t="s">
        <v>432</v>
      </c>
      <c r="B34" s="297" t="s">
        <v>245</v>
      </c>
      <c r="C34" s="298" t="s">
        <v>240</v>
      </c>
      <c r="D34" s="299">
        <v>3.2123949399999997E-2</v>
      </c>
      <c r="E34" s="297">
        <v>5879780.9265455343</v>
      </c>
      <c r="F34" s="323"/>
      <c r="G34" s="323"/>
      <c r="H34" s="323"/>
      <c r="I34" s="323">
        <v>27101.18</v>
      </c>
      <c r="J34" s="300"/>
      <c r="K34" s="301">
        <v>5906882.1100000003</v>
      </c>
      <c r="L34" s="301">
        <v>-94622.81</v>
      </c>
      <c r="M34" s="322">
        <v>0</v>
      </c>
      <c r="N34" s="301">
        <v>5812259.3000000007</v>
      </c>
      <c r="O34" s="301">
        <v>-541.41</v>
      </c>
      <c r="P34" s="301">
        <v>5811717.8900000006</v>
      </c>
      <c r="Q34" s="301">
        <v>-9844.9865896174888</v>
      </c>
      <c r="R34" s="301">
        <v>5801872.9034103835</v>
      </c>
      <c r="S34" s="301">
        <v>0</v>
      </c>
      <c r="T34" s="303">
        <v>5801872.9034103835</v>
      </c>
      <c r="U34" s="303"/>
    </row>
    <row r="35" spans="1:23" s="304" customFormat="1" ht="15" x14ac:dyDescent="0.25">
      <c r="A35" s="324" t="s">
        <v>432</v>
      </c>
      <c r="B35" s="297" t="s">
        <v>340</v>
      </c>
      <c r="C35" s="298" t="s">
        <v>240</v>
      </c>
      <c r="D35" s="299">
        <v>1.8185344700000002E-2</v>
      </c>
      <c r="E35" s="297">
        <v>2527883.4729349753</v>
      </c>
      <c r="F35" s="323">
        <v>96916.27</v>
      </c>
      <c r="G35" s="323">
        <v>-9985.1</v>
      </c>
      <c r="H35" s="323"/>
      <c r="I35" s="323">
        <v>729067.08</v>
      </c>
      <c r="J35" s="300"/>
      <c r="K35" s="301">
        <v>3343881.72</v>
      </c>
      <c r="L35" s="301">
        <v>-53565.9</v>
      </c>
      <c r="M35" s="322">
        <v>0</v>
      </c>
      <c r="N35" s="301">
        <v>3290315.8200000003</v>
      </c>
      <c r="O35" s="301">
        <v>-306.49</v>
      </c>
      <c r="P35" s="301">
        <v>3290009.33</v>
      </c>
      <c r="Q35" s="301">
        <v>-5573.2398486338798</v>
      </c>
      <c r="R35" s="301">
        <v>3284436.0901513663</v>
      </c>
      <c r="S35" s="301">
        <v>0</v>
      </c>
      <c r="T35" s="303">
        <v>3284436.0901513663</v>
      </c>
      <c r="U35" s="303"/>
    </row>
    <row r="36" spans="1:23" s="304" customFormat="1" ht="15" x14ac:dyDescent="0.25">
      <c r="A36" s="324" t="s">
        <v>428</v>
      </c>
      <c r="B36" s="297" t="s">
        <v>255</v>
      </c>
      <c r="C36" s="298" t="s">
        <v>240</v>
      </c>
      <c r="D36" s="299">
        <v>5.6624819999999995E-4</v>
      </c>
      <c r="E36" s="297"/>
      <c r="F36" s="323"/>
      <c r="G36" s="323"/>
      <c r="H36" s="323"/>
      <c r="I36" s="323">
        <v>104120.49</v>
      </c>
      <c r="J36" s="300"/>
      <c r="K36" s="301">
        <v>104120.49</v>
      </c>
      <c r="L36" s="301">
        <v>-1667.91</v>
      </c>
      <c r="M36" s="322"/>
      <c r="N36" s="301">
        <v>102452.58</v>
      </c>
      <c r="O36" s="301">
        <v>-9.5399999999999991</v>
      </c>
      <c r="P36" s="301">
        <v>102443.04000000001</v>
      </c>
      <c r="Q36" s="301">
        <v>-173.53739016393445</v>
      </c>
      <c r="R36" s="301">
        <v>102269.50260983607</v>
      </c>
      <c r="S36" s="301">
        <v>0</v>
      </c>
      <c r="T36" s="303">
        <v>102269.50260983607</v>
      </c>
      <c r="U36" s="303"/>
    </row>
    <row r="37" spans="1:23" s="326" customFormat="1" ht="15" x14ac:dyDescent="0.25">
      <c r="A37" s="324" t="s">
        <v>431</v>
      </c>
      <c r="B37" s="297" t="s">
        <v>151</v>
      </c>
      <c r="C37" s="298" t="s">
        <v>240</v>
      </c>
      <c r="D37" s="299">
        <v>1.0059671E-3</v>
      </c>
      <c r="E37" s="297">
        <v>184975.04826893591</v>
      </c>
      <c r="F37" s="323"/>
      <c r="G37" s="323"/>
      <c r="H37" s="323"/>
      <c r="I37" s="297"/>
      <c r="J37" s="300"/>
      <c r="K37" s="301">
        <v>184975.05</v>
      </c>
      <c r="L37" s="301">
        <v>-2963.13</v>
      </c>
      <c r="M37" s="322">
        <v>0</v>
      </c>
      <c r="N37" s="301">
        <v>182011.91999999998</v>
      </c>
      <c r="O37" s="301">
        <v>-16.95</v>
      </c>
      <c r="P37" s="301">
        <v>181994.96999999997</v>
      </c>
      <c r="Q37" s="301">
        <v>-308.29749016393441</v>
      </c>
      <c r="R37" s="301">
        <v>181686.67250983603</v>
      </c>
      <c r="S37" s="301">
        <v>0</v>
      </c>
      <c r="T37" s="303">
        <v>181686.67250983603</v>
      </c>
      <c r="U37" s="303"/>
      <c r="V37" s="324"/>
      <c r="W37" s="325"/>
    </row>
    <row r="38" spans="1:23" s="326" customFormat="1" ht="15" x14ac:dyDescent="0.25">
      <c r="A38" s="324" t="s">
        <v>417</v>
      </c>
      <c r="B38" s="297" t="s">
        <v>152</v>
      </c>
      <c r="C38" s="298" t="s">
        <v>240</v>
      </c>
      <c r="D38" s="299">
        <v>2.0586833000000001E-3</v>
      </c>
      <c r="E38" s="297">
        <v>304931.88525877713</v>
      </c>
      <c r="F38" s="323"/>
      <c r="G38" s="323">
        <v>-151854.98000000001</v>
      </c>
      <c r="H38" s="323"/>
      <c r="I38" s="297">
        <v>225469.31</v>
      </c>
      <c r="J38" s="300"/>
      <c r="K38" s="301">
        <v>378546.22</v>
      </c>
      <c r="L38" s="301">
        <v>-6063.96</v>
      </c>
      <c r="M38" s="322">
        <v>0</v>
      </c>
      <c r="N38" s="301">
        <v>372482.25999999995</v>
      </c>
      <c r="O38" s="301">
        <v>-34.700000000000003</v>
      </c>
      <c r="P38" s="301">
        <v>372447.55999999994</v>
      </c>
      <c r="Q38" s="301">
        <v>-630.92209617486333</v>
      </c>
      <c r="R38" s="301">
        <v>371816.63790382509</v>
      </c>
      <c r="S38" s="301">
        <v>0</v>
      </c>
      <c r="T38" s="303">
        <v>371816.63790382509</v>
      </c>
      <c r="U38" s="303"/>
      <c r="V38" s="324"/>
      <c r="W38" s="325"/>
    </row>
    <row r="39" spans="1:23" s="326" customFormat="1" ht="15" x14ac:dyDescent="0.25">
      <c r="A39" s="324" t="s">
        <v>435</v>
      </c>
      <c r="B39" s="297" t="s">
        <v>153</v>
      </c>
      <c r="C39" s="298" t="s">
        <v>240</v>
      </c>
      <c r="D39" s="299">
        <v>0</v>
      </c>
      <c r="E39" s="297">
        <v>0</v>
      </c>
      <c r="F39" s="323"/>
      <c r="G39" s="323"/>
      <c r="H39" s="323"/>
      <c r="I39" s="297"/>
      <c r="J39" s="300"/>
      <c r="K39" s="301">
        <v>0</v>
      </c>
      <c r="L39" s="301">
        <v>0</v>
      </c>
      <c r="M39" s="322">
        <v>0</v>
      </c>
      <c r="N39" s="301">
        <v>0</v>
      </c>
      <c r="O39" s="301">
        <v>0</v>
      </c>
      <c r="P39" s="301">
        <v>0</v>
      </c>
      <c r="Q39" s="301">
        <v>0</v>
      </c>
      <c r="R39" s="301">
        <v>0</v>
      </c>
      <c r="S39" s="301">
        <v>0</v>
      </c>
      <c r="T39" s="303">
        <v>0</v>
      </c>
      <c r="U39" s="303"/>
      <c r="V39" s="324"/>
      <c r="W39" s="325"/>
    </row>
    <row r="40" spans="1:23" s="326" customFormat="1" ht="15" x14ac:dyDescent="0.25">
      <c r="A40" s="324" t="s">
        <v>435</v>
      </c>
      <c r="B40" s="297" t="s">
        <v>154</v>
      </c>
      <c r="C40" s="298" t="s">
        <v>240</v>
      </c>
      <c r="D40" s="299">
        <v>2.6505471000000001E-3</v>
      </c>
      <c r="E40" s="297">
        <v>487376.85313937761</v>
      </c>
      <c r="F40" s="323"/>
      <c r="G40" s="323"/>
      <c r="H40" s="323"/>
      <c r="I40" s="297"/>
      <c r="J40" s="300"/>
      <c r="K40" s="301">
        <v>487376.85</v>
      </c>
      <c r="L40" s="301">
        <v>-7807.33</v>
      </c>
      <c r="M40" s="322">
        <v>0</v>
      </c>
      <c r="N40" s="301">
        <v>479569.51999999996</v>
      </c>
      <c r="O40" s="301">
        <v>-44.67</v>
      </c>
      <c r="P40" s="301">
        <v>479524.85</v>
      </c>
      <c r="Q40" s="301">
        <v>-812.30985519125682</v>
      </c>
      <c r="R40" s="301">
        <v>478712.54014480871</v>
      </c>
      <c r="S40" s="301">
        <v>0</v>
      </c>
      <c r="T40" s="303">
        <v>478712.54014480871</v>
      </c>
      <c r="U40" s="303"/>
      <c r="V40" s="324"/>
      <c r="W40" s="325"/>
    </row>
    <row r="41" spans="1:23" s="326" customFormat="1" ht="15" x14ac:dyDescent="0.25">
      <c r="A41" s="324" t="s">
        <v>428</v>
      </c>
      <c r="B41" s="297" t="s">
        <v>156</v>
      </c>
      <c r="C41" s="298" t="s">
        <v>240</v>
      </c>
      <c r="D41" s="299">
        <v>9.3447862E-3</v>
      </c>
      <c r="E41" s="297">
        <v>1718298.9987961515</v>
      </c>
      <c r="F41" s="323"/>
      <c r="G41" s="323"/>
      <c r="H41" s="323"/>
      <c r="I41" s="297"/>
      <c r="J41" s="300"/>
      <c r="K41" s="301">
        <v>1718299</v>
      </c>
      <c r="L41" s="301">
        <v>-27525.57</v>
      </c>
      <c r="M41" s="322">
        <v>0</v>
      </c>
      <c r="N41" s="301">
        <v>1690773.43</v>
      </c>
      <c r="O41" s="301">
        <v>-157.5</v>
      </c>
      <c r="P41" s="301">
        <v>1690615.93</v>
      </c>
      <c r="Q41" s="301">
        <v>-2863.884908743169</v>
      </c>
      <c r="R41" s="301">
        <v>1687752.0450912567</v>
      </c>
      <c r="S41" s="301">
        <v>0</v>
      </c>
      <c r="T41" s="303">
        <v>1687752.0450912567</v>
      </c>
      <c r="U41" s="303"/>
      <c r="V41" s="324"/>
      <c r="W41" s="325"/>
    </row>
    <row r="42" spans="1:23" s="326" customFormat="1" ht="15" x14ac:dyDescent="0.25">
      <c r="A42" s="324" t="s">
        <v>428</v>
      </c>
      <c r="B42" s="297" t="s">
        <v>157</v>
      </c>
      <c r="C42" s="298" t="s">
        <v>240</v>
      </c>
      <c r="D42" s="299">
        <v>0</v>
      </c>
      <c r="E42" s="297">
        <v>0</v>
      </c>
      <c r="F42" s="323"/>
      <c r="G42" s="323"/>
      <c r="H42" s="323"/>
      <c r="I42" s="323"/>
      <c r="J42" s="300"/>
      <c r="K42" s="301">
        <v>0</v>
      </c>
      <c r="L42" s="301">
        <v>0</v>
      </c>
      <c r="M42" s="322">
        <v>0</v>
      </c>
      <c r="N42" s="301">
        <v>0</v>
      </c>
      <c r="O42" s="301">
        <v>0</v>
      </c>
      <c r="P42" s="301">
        <v>0</v>
      </c>
      <c r="Q42" s="301">
        <v>0</v>
      </c>
      <c r="R42" s="301">
        <v>0</v>
      </c>
      <c r="S42" s="301">
        <v>0</v>
      </c>
      <c r="T42" s="303">
        <v>0</v>
      </c>
      <c r="U42" s="303"/>
      <c r="V42" s="324"/>
      <c r="W42" s="325"/>
    </row>
    <row r="43" spans="1:23" s="326" customFormat="1" ht="15" x14ac:dyDescent="0.25">
      <c r="A43" s="324" t="s">
        <v>428</v>
      </c>
      <c r="B43" s="297" t="s">
        <v>258</v>
      </c>
      <c r="C43" s="298" t="s">
        <v>240</v>
      </c>
      <c r="D43" s="299">
        <v>5.7445320000000001E-4</v>
      </c>
      <c r="E43" s="297"/>
      <c r="F43" s="323"/>
      <c r="G43" s="323"/>
      <c r="H43" s="323"/>
      <c r="I43" s="323">
        <v>105629.21</v>
      </c>
      <c r="J43" s="300"/>
      <c r="K43" s="301">
        <v>105629.21</v>
      </c>
      <c r="L43" s="301">
        <v>-1692.08</v>
      </c>
      <c r="M43" s="322"/>
      <c r="N43" s="301">
        <v>103937.13</v>
      </c>
      <c r="O43" s="301">
        <v>-9.68</v>
      </c>
      <c r="P43" s="301">
        <v>103927.45000000001</v>
      </c>
      <c r="Q43" s="301">
        <v>-176.05196448087435</v>
      </c>
      <c r="R43" s="301">
        <v>103751.39803551913</v>
      </c>
      <c r="S43" s="301">
        <v>0</v>
      </c>
      <c r="T43" s="303">
        <v>103751.39803551913</v>
      </c>
      <c r="U43" s="303"/>
      <c r="V43" s="324"/>
      <c r="W43" s="325"/>
    </row>
    <row r="44" spans="1:23" s="326" customFormat="1" ht="15" x14ac:dyDescent="0.25">
      <c r="A44" s="324" t="s">
        <v>428</v>
      </c>
      <c r="B44" s="297" t="s">
        <v>385</v>
      </c>
      <c r="C44" s="298" t="s">
        <v>240</v>
      </c>
      <c r="D44" s="299">
        <v>1.09593087E-2</v>
      </c>
      <c r="E44" s="297">
        <v>2015173.8994657493</v>
      </c>
      <c r="F44" s="323"/>
      <c r="G44" s="323"/>
      <c r="H44" s="323"/>
      <c r="I44" s="323"/>
      <c r="J44" s="300"/>
      <c r="K44" s="301">
        <v>2015173.9</v>
      </c>
      <c r="L44" s="301">
        <v>-32281.23</v>
      </c>
      <c r="M44" s="322">
        <v>0</v>
      </c>
      <c r="N44" s="301">
        <v>1982892.67</v>
      </c>
      <c r="O44" s="301">
        <v>-184.71</v>
      </c>
      <c r="P44" s="301">
        <v>1982707.96</v>
      </c>
      <c r="Q44" s="301">
        <v>-3358.6856153005465</v>
      </c>
      <c r="R44" s="301">
        <v>1979349.2743846995</v>
      </c>
      <c r="S44" s="301">
        <v>0</v>
      </c>
      <c r="T44" s="303">
        <v>1979349.2743846995</v>
      </c>
      <c r="U44" s="303"/>
      <c r="V44" s="324"/>
      <c r="W44" s="325"/>
    </row>
    <row r="45" spans="1:23" s="326" customFormat="1" ht="15" x14ac:dyDescent="0.25">
      <c r="A45" s="324" t="s">
        <v>434</v>
      </c>
      <c r="B45" s="297" t="s">
        <v>409</v>
      </c>
      <c r="C45" s="298" t="s">
        <v>240</v>
      </c>
      <c r="D45" s="299">
        <v>1.3437572700000001E-2</v>
      </c>
      <c r="E45" s="297">
        <v>2470871.7118714433</v>
      </c>
      <c r="F45" s="323"/>
      <c r="G45" s="323"/>
      <c r="H45" s="323"/>
      <c r="I45" s="323"/>
      <c r="J45" s="300"/>
      <c r="K45" s="301">
        <v>2470871.71</v>
      </c>
      <c r="L45" s="301">
        <v>-39581.089999999997</v>
      </c>
      <c r="M45" s="322">
        <v>0</v>
      </c>
      <c r="N45" s="301">
        <v>2431290.62</v>
      </c>
      <c r="O45" s="301">
        <v>-226.47</v>
      </c>
      <c r="P45" s="301">
        <v>2431064.15</v>
      </c>
      <c r="Q45" s="301">
        <v>-4118.1961010928962</v>
      </c>
      <c r="R45" s="301">
        <v>2426945.9538989072</v>
      </c>
      <c r="S45" s="301">
        <v>0</v>
      </c>
      <c r="T45" s="303">
        <v>2426945.9538989072</v>
      </c>
      <c r="U45" s="303"/>
      <c r="V45" s="324"/>
      <c r="W45" s="325"/>
    </row>
    <row r="46" spans="1:23" s="326" customFormat="1" ht="15" x14ac:dyDescent="0.25">
      <c r="A46" s="324" t="s">
        <v>432</v>
      </c>
      <c r="B46" s="297" t="s">
        <v>159</v>
      </c>
      <c r="C46" s="298" t="s">
        <v>240</v>
      </c>
      <c r="D46" s="299">
        <v>0</v>
      </c>
      <c r="E46" s="297">
        <v>0</v>
      </c>
      <c r="F46" s="323"/>
      <c r="G46" s="323"/>
      <c r="H46" s="323"/>
      <c r="I46" s="297"/>
      <c r="J46" s="300"/>
      <c r="K46" s="301">
        <v>0</v>
      </c>
      <c r="L46" s="301">
        <v>0</v>
      </c>
      <c r="M46" s="322">
        <v>0</v>
      </c>
      <c r="N46" s="301">
        <v>0</v>
      </c>
      <c r="O46" s="301">
        <v>0</v>
      </c>
      <c r="P46" s="301">
        <v>0</v>
      </c>
      <c r="Q46" s="301">
        <v>0</v>
      </c>
      <c r="R46" s="301">
        <v>0</v>
      </c>
      <c r="S46" s="301">
        <v>0</v>
      </c>
      <c r="T46" s="303">
        <v>0</v>
      </c>
      <c r="U46" s="303"/>
      <c r="V46" s="324"/>
      <c r="W46" s="325"/>
    </row>
    <row r="47" spans="1:23" s="326" customFormat="1" ht="15" x14ac:dyDescent="0.25">
      <c r="A47" s="324" t="s">
        <v>435</v>
      </c>
      <c r="B47" s="297" t="s">
        <v>160</v>
      </c>
      <c r="C47" s="298" t="s">
        <v>240</v>
      </c>
      <c r="D47" s="299">
        <v>1.2086852800000001E-2</v>
      </c>
      <c r="E47" s="297">
        <v>2222504.2630565218</v>
      </c>
      <c r="F47" s="323"/>
      <c r="G47" s="323"/>
      <c r="H47" s="323"/>
      <c r="I47" s="297"/>
      <c r="J47" s="300"/>
      <c r="K47" s="301">
        <v>2222504.2599999998</v>
      </c>
      <c r="L47" s="301">
        <v>-35602.47</v>
      </c>
      <c r="M47" s="322">
        <v>0</v>
      </c>
      <c r="N47" s="301">
        <v>2186901.7899999996</v>
      </c>
      <c r="O47" s="301">
        <v>-203.71</v>
      </c>
      <c r="P47" s="301">
        <v>2186698.0799999996</v>
      </c>
      <c r="Q47" s="301">
        <v>-3704.2426491803271</v>
      </c>
      <c r="R47" s="301">
        <v>2182993.8373508193</v>
      </c>
      <c r="S47" s="301">
        <v>0</v>
      </c>
      <c r="T47" s="303">
        <v>2182993.8373508193</v>
      </c>
      <c r="U47" s="303"/>
      <c r="V47" s="324"/>
      <c r="W47" s="325"/>
    </row>
    <row r="48" spans="1:23" s="326" customFormat="1" ht="15" x14ac:dyDescent="0.25">
      <c r="A48" s="324" t="s">
        <v>436</v>
      </c>
      <c r="B48" s="297" t="s">
        <v>161</v>
      </c>
      <c r="C48" s="298" t="s">
        <v>240</v>
      </c>
      <c r="D48" s="299">
        <v>4.8169427000000001E-3</v>
      </c>
      <c r="E48" s="297">
        <v>783874.98549728701</v>
      </c>
      <c r="F48" s="323"/>
      <c r="G48" s="323">
        <v>0</v>
      </c>
      <c r="H48" s="323"/>
      <c r="I48" s="297">
        <v>101853.98</v>
      </c>
      <c r="J48" s="300"/>
      <c r="K48" s="301">
        <v>885728.97</v>
      </c>
      <c r="L48" s="301">
        <v>-14188.56</v>
      </c>
      <c r="M48" s="322">
        <v>0</v>
      </c>
      <c r="N48" s="301">
        <v>871540.40999999992</v>
      </c>
      <c r="O48" s="301">
        <v>-81.180000000000007</v>
      </c>
      <c r="P48" s="301">
        <v>871459.22999999986</v>
      </c>
      <c r="Q48" s="301">
        <v>-1476.2424114754094</v>
      </c>
      <c r="R48" s="301">
        <v>869982.98758852447</v>
      </c>
      <c r="S48" s="301">
        <v>0</v>
      </c>
      <c r="T48" s="303">
        <v>869982.98758852447</v>
      </c>
      <c r="U48" s="303"/>
      <c r="V48" s="324"/>
      <c r="W48" s="325"/>
    </row>
    <row r="49" spans="1:23" s="326" customFormat="1" ht="15" x14ac:dyDescent="0.25">
      <c r="A49" s="324" t="s">
        <v>436</v>
      </c>
      <c r="B49" s="297" t="s">
        <v>361</v>
      </c>
      <c r="C49" s="298" t="s">
        <v>240</v>
      </c>
      <c r="D49" s="299">
        <v>1.1550623600000001E-2</v>
      </c>
      <c r="E49" s="297">
        <v>224844.25653302702</v>
      </c>
      <c r="F49" s="323"/>
      <c r="G49" s="323"/>
      <c r="H49" s="323"/>
      <c r="I49" s="297">
        <v>1899059.3399999999</v>
      </c>
      <c r="J49" s="300"/>
      <c r="K49" s="301">
        <v>2123903.6</v>
      </c>
      <c r="L49" s="301">
        <v>-34022.980000000003</v>
      </c>
      <c r="M49" s="322">
        <v>0</v>
      </c>
      <c r="N49" s="301">
        <v>2089880.62</v>
      </c>
      <c r="O49" s="301">
        <v>-194.67</v>
      </c>
      <c r="P49" s="301">
        <v>2089685.9500000002</v>
      </c>
      <c r="Q49" s="301">
        <v>-3539.9051612021863</v>
      </c>
      <c r="R49" s="301">
        <v>2086146.044838798</v>
      </c>
      <c r="S49" s="301">
        <v>0</v>
      </c>
      <c r="T49" s="303">
        <v>2086146.044838798</v>
      </c>
      <c r="U49" s="303"/>
      <c r="V49" s="324"/>
      <c r="W49" s="325"/>
    </row>
    <row r="50" spans="1:23" s="326" customFormat="1" ht="15" x14ac:dyDescent="0.25">
      <c r="A50" s="324" t="s">
        <v>436</v>
      </c>
      <c r="B50" s="297" t="s">
        <v>259</v>
      </c>
      <c r="C50" s="298" t="s">
        <v>240</v>
      </c>
      <c r="D50" s="299">
        <v>8.3620479999999995E-4</v>
      </c>
      <c r="E50" s="297"/>
      <c r="F50" s="323"/>
      <c r="G50" s="323"/>
      <c r="H50" s="323"/>
      <c r="I50" s="297">
        <v>153759.53</v>
      </c>
      <c r="J50" s="300"/>
      <c r="K50" s="301">
        <v>153759.53</v>
      </c>
      <c r="L50" s="301">
        <v>-2463.09</v>
      </c>
      <c r="M50" s="322">
        <v>0</v>
      </c>
      <c r="N50" s="301">
        <v>151296.44</v>
      </c>
      <c r="O50" s="301">
        <v>-14.09</v>
      </c>
      <c r="P50" s="301">
        <v>151282.35</v>
      </c>
      <c r="Q50" s="301">
        <v>-256.27064754098365</v>
      </c>
      <c r="R50" s="301">
        <v>151026.07935245903</v>
      </c>
      <c r="S50" s="301">
        <v>0</v>
      </c>
      <c r="T50" s="303">
        <v>151026.07935245903</v>
      </c>
      <c r="U50" s="303"/>
      <c r="V50" s="324"/>
      <c r="W50" s="325"/>
    </row>
    <row r="51" spans="1:23" s="326" customFormat="1" ht="15" x14ac:dyDescent="0.25">
      <c r="A51" s="324" t="s">
        <v>428</v>
      </c>
      <c r="B51" s="297" t="s">
        <v>268</v>
      </c>
      <c r="C51" s="298" t="s">
        <v>240</v>
      </c>
      <c r="D51" s="299">
        <v>6.2763010000000004E-4</v>
      </c>
      <c r="E51" s="297"/>
      <c r="F51" s="323"/>
      <c r="G51" s="323"/>
      <c r="H51" s="323"/>
      <c r="I51" s="297">
        <v>115407.26</v>
      </c>
      <c r="J51" s="300"/>
      <c r="K51" s="301">
        <v>115407.26</v>
      </c>
      <c r="L51" s="301">
        <v>-1848.72</v>
      </c>
      <c r="M51" s="322">
        <v>0</v>
      </c>
      <c r="N51" s="301">
        <v>113558.54</v>
      </c>
      <c r="O51" s="301">
        <v>-10.58</v>
      </c>
      <c r="P51" s="301">
        <v>113547.95999999999</v>
      </c>
      <c r="Q51" s="301">
        <v>-192.34900327868851</v>
      </c>
      <c r="R51" s="301">
        <v>113355.6109967213</v>
      </c>
      <c r="S51" s="301">
        <v>0</v>
      </c>
      <c r="T51" s="303">
        <v>113355.6109967213</v>
      </c>
      <c r="U51" s="303"/>
      <c r="V51" s="324"/>
      <c r="W51" s="325"/>
    </row>
    <row r="52" spans="1:23" s="326" customFormat="1" ht="15" x14ac:dyDescent="0.25">
      <c r="A52" s="324" t="s">
        <v>434</v>
      </c>
      <c r="B52" s="297" t="s">
        <v>164</v>
      </c>
      <c r="C52" s="298" t="s">
        <v>240</v>
      </c>
      <c r="D52" s="299">
        <v>2.4863376000000001E-3</v>
      </c>
      <c r="E52" s="297">
        <v>457182.36221220106</v>
      </c>
      <c r="F52" s="323"/>
      <c r="G52" s="323"/>
      <c r="H52" s="323"/>
      <c r="I52" s="297"/>
      <c r="J52" s="300"/>
      <c r="K52" s="301">
        <v>457182.36</v>
      </c>
      <c r="L52" s="301">
        <v>-7323.64</v>
      </c>
      <c r="M52" s="322">
        <v>0</v>
      </c>
      <c r="N52" s="301">
        <v>449858.72</v>
      </c>
      <c r="O52" s="301">
        <v>-41.9</v>
      </c>
      <c r="P52" s="301">
        <v>449816.81999999995</v>
      </c>
      <c r="Q52" s="301">
        <v>-761.98477704918037</v>
      </c>
      <c r="R52" s="301">
        <v>449054.83522295079</v>
      </c>
      <c r="S52" s="301">
        <v>0</v>
      </c>
      <c r="T52" s="303">
        <v>449054.83522295079</v>
      </c>
      <c r="U52" s="303"/>
      <c r="V52" s="324"/>
      <c r="W52" s="325"/>
    </row>
    <row r="53" spans="1:23" s="326" customFormat="1" ht="15" x14ac:dyDescent="0.25">
      <c r="A53" s="324" t="s">
        <v>431</v>
      </c>
      <c r="B53" s="297" t="s">
        <v>165</v>
      </c>
      <c r="C53" s="298" t="s">
        <v>240</v>
      </c>
      <c r="D53" s="299">
        <v>2.3548277000000001E-3</v>
      </c>
      <c r="E53" s="297">
        <v>433000.60154378903</v>
      </c>
      <c r="F53" s="323"/>
      <c r="G53" s="323"/>
      <c r="H53" s="323"/>
      <c r="I53" s="297"/>
      <c r="J53" s="300"/>
      <c r="K53" s="301">
        <v>433000.6</v>
      </c>
      <c r="L53" s="301">
        <v>-6936.27</v>
      </c>
      <c r="M53" s="322">
        <v>0</v>
      </c>
      <c r="N53" s="301">
        <v>426064.32999999996</v>
      </c>
      <c r="O53" s="301">
        <v>-39.69</v>
      </c>
      <c r="P53" s="301">
        <v>426024.63999999996</v>
      </c>
      <c r="Q53" s="301">
        <v>-721.68108415300549</v>
      </c>
      <c r="R53" s="301">
        <v>425302.95891584695</v>
      </c>
      <c r="S53" s="301">
        <v>0</v>
      </c>
      <c r="T53" s="303">
        <v>425302.95891584695</v>
      </c>
      <c r="U53" s="303"/>
      <c r="V53" s="324"/>
      <c r="W53" s="325"/>
    </row>
    <row r="54" spans="1:23" s="326" customFormat="1" ht="15" x14ac:dyDescent="0.25">
      <c r="A54" s="324" t="s">
        <v>428</v>
      </c>
      <c r="B54" s="297" t="s">
        <v>167</v>
      </c>
      <c r="C54" s="298" t="s">
        <v>240</v>
      </c>
      <c r="D54" s="299">
        <v>1.14970869E-2</v>
      </c>
      <c r="E54" s="297">
        <v>2114059.3857636685</v>
      </c>
      <c r="F54" s="323"/>
      <c r="G54" s="323"/>
      <c r="H54" s="323"/>
      <c r="I54" s="297"/>
      <c r="J54" s="300"/>
      <c r="K54" s="301">
        <v>2114059.39</v>
      </c>
      <c r="L54" s="301">
        <v>-33865.279999999999</v>
      </c>
      <c r="M54" s="322">
        <v>0</v>
      </c>
      <c r="N54" s="301">
        <v>2080194.11</v>
      </c>
      <c r="O54" s="301">
        <v>-193.77</v>
      </c>
      <c r="P54" s="301">
        <v>2080000.34</v>
      </c>
      <c r="Q54" s="301">
        <v>-3523.4978437158475</v>
      </c>
      <c r="R54" s="301">
        <v>2076476.8421562843</v>
      </c>
      <c r="S54" s="301">
        <v>0</v>
      </c>
      <c r="T54" s="303">
        <v>2076476.8421562843</v>
      </c>
      <c r="U54" s="303"/>
      <c r="V54" s="324"/>
      <c r="W54" s="325"/>
    </row>
    <row r="55" spans="1:23" s="326" customFormat="1" ht="15" x14ac:dyDescent="0.25">
      <c r="A55" s="324" t="s">
        <v>428</v>
      </c>
      <c r="B55" s="297" t="s">
        <v>168</v>
      </c>
      <c r="C55" s="298" t="s">
        <v>240</v>
      </c>
      <c r="D55" s="299">
        <v>1.0134851E-3</v>
      </c>
      <c r="E55" s="297">
        <v>186357.44171695935</v>
      </c>
      <c r="F55" s="323"/>
      <c r="G55" s="323"/>
      <c r="H55" s="323"/>
      <c r="I55" s="297"/>
      <c r="J55" s="300"/>
      <c r="K55" s="301">
        <v>186357.44</v>
      </c>
      <c r="L55" s="301">
        <v>-2985.27</v>
      </c>
      <c r="M55" s="322">
        <v>0</v>
      </c>
      <c r="N55" s="301">
        <v>183372.17</v>
      </c>
      <c r="O55" s="301">
        <v>-17.079999999999998</v>
      </c>
      <c r="P55" s="301">
        <v>183355.09000000003</v>
      </c>
      <c r="Q55" s="301">
        <v>-310.60151857923506</v>
      </c>
      <c r="R55" s="301">
        <v>183044.48848142079</v>
      </c>
      <c r="S55" s="301">
        <v>0</v>
      </c>
      <c r="T55" s="303">
        <v>183044.48848142079</v>
      </c>
      <c r="U55" s="303"/>
      <c r="V55" s="324"/>
      <c r="W55" s="325"/>
    </row>
    <row r="56" spans="1:23" s="326" customFormat="1" ht="15" x14ac:dyDescent="0.25">
      <c r="A56" s="324" t="s">
        <v>435</v>
      </c>
      <c r="B56" s="297" t="s">
        <v>158</v>
      </c>
      <c r="C56" s="298" t="s">
        <v>240</v>
      </c>
      <c r="D56" s="299">
        <v>1.3518685500000001E-2</v>
      </c>
      <c r="E56" s="297">
        <v>2485786.5599847492</v>
      </c>
      <c r="F56" s="323"/>
      <c r="G56" s="323"/>
      <c r="H56" s="323"/>
      <c r="I56" s="297"/>
      <c r="J56" s="300"/>
      <c r="K56" s="301">
        <v>2485786.56</v>
      </c>
      <c r="L56" s="301">
        <v>-39820.01</v>
      </c>
      <c r="M56" s="322">
        <v>0</v>
      </c>
      <c r="N56" s="301">
        <v>2445966.5500000003</v>
      </c>
      <c r="O56" s="301">
        <v>-227.84</v>
      </c>
      <c r="P56" s="301">
        <v>2445738.7100000004</v>
      </c>
      <c r="Q56" s="301">
        <v>-4143.0546453551915</v>
      </c>
      <c r="R56" s="301">
        <v>2441595.6553546451</v>
      </c>
      <c r="S56" s="301">
        <v>0</v>
      </c>
      <c r="T56" s="303">
        <v>2441595.6553546451</v>
      </c>
      <c r="U56" s="303"/>
      <c r="V56" s="324"/>
      <c r="W56" s="325"/>
    </row>
    <row r="57" spans="1:23" s="326" customFormat="1" ht="15" x14ac:dyDescent="0.25">
      <c r="A57" s="324" t="s">
        <v>435</v>
      </c>
      <c r="B57" s="297" t="s">
        <v>169</v>
      </c>
      <c r="C57" s="298" t="s">
        <v>240</v>
      </c>
      <c r="D57" s="299">
        <v>3.8048730999999999E-3</v>
      </c>
      <c r="E57" s="297">
        <v>699631.8018208429</v>
      </c>
      <c r="F57" s="323"/>
      <c r="G57" s="323"/>
      <c r="H57" s="323"/>
      <c r="I57" s="297"/>
      <c r="J57" s="300"/>
      <c r="K57" s="301">
        <v>699631.8</v>
      </c>
      <c r="L57" s="301">
        <v>-11207.46</v>
      </c>
      <c r="M57" s="322">
        <v>0</v>
      </c>
      <c r="N57" s="301">
        <v>688424.34000000008</v>
      </c>
      <c r="O57" s="301">
        <v>-64.13</v>
      </c>
      <c r="P57" s="301">
        <v>688360.21000000008</v>
      </c>
      <c r="Q57" s="301">
        <v>-1166.0746726775958</v>
      </c>
      <c r="R57" s="301">
        <v>687194.13532732252</v>
      </c>
      <c r="S57" s="301">
        <v>0</v>
      </c>
      <c r="T57" s="303">
        <v>687194.13532732252</v>
      </c>
      <c r="U57" s="303"/>
      <c r="V57" s="324"/>
      <c r="W57" s="325"/>
    </row>
    <row r="58" spans="1:23" s="326" customFormat="1" ht="15" x14ac:dyDescent="0.25">
      <c r="A58" s="324" t="s">
        <v>435</v>
      </c>
      <c r="B58" s="297" t="s">
        <v>170</v>
      </c>
      <c r="C58" s="298" t="s">
        <v>240</v>
      </c>
      <c r="D58" s="299">
        <v>4.4387466700000003E-2</v>
      </c>
      <c r="E58" s="297">
        <v>8161871.049647416</v>
      </c>
      <c r="F58" s="323"/>
      <c r="G58" s="323"/>
      <c r="H58" s="323"/>
      <c r="I58" s="297"/>
      <c r="J58" s="300"/>
      <c r="K58" s="301">
        <v>8161871.0499999998</v>
      </c>
      <c r="L58" s="301">
        <v>-130745.65</v>
      </c>
      <c r="M58" s="322">
        <v>0</v>
      </c>
      <c r="N58" s="301">
        <v>8031125.3999999994</v>
      </c>
      <c r="O58" s="301">
        <v>-748.1</v>
      </c>
      <c r="P58" s="301">
        <v>8030377.2999999998</v>
      </c>
      <c r="Q58" s="301">
        <v>-13603.371382513662</v>
      </c>
      <c r="R58" s="301">
        <v>8016773.9286174858</v>
      </c>
      <c r="S58" s="301">
        <v>0</v>
      </c>
      <c r="T58" s="303">
        <v>8016773.9286174858</v>
      </c>
      <c r="U58" s="303"/>
      <c r="V58" s="324"/>
      <c r="W58" s="325"/>
    </row>
    <row r="59" spans="1:23" s="326" customFormat="1" ht="15" x14ac:dyDescent="0.25">
      <c r="A59" s="324" t="s">
        <v>428</v>
      </c>
      <c r="B59" s="297" t="s">
        <v>171</v>
      </c>
      <c r="C59" s="298" t="s">
        <v>240</v>
      </c>
      <c r="D59" s="299">
        <v>1.4806470999999999E-3</v>
      </c>
      <c r="E59" s="297">
        <v>178293.57551478088</v>
      </c>
      <c r="F59" s="323"/>
      <c r="G59" s="323"/>
      <c r="H59" s="323"/>
      <c r="I59" s="323">
        <v>93964.6</v>
      </c>
      <c r="J59" s="300"/>
      <c r="K59" s="301">
        <v>272258.18</v>
      </c>
      <c r="L59" s="301">
        <v>-4361.33</v>
      </c>
      <c r="M59" s="322">
        <v>0</v>
      </c>
      <c r="N59" s="301">
        <v>267896.84999999998</v>
      </c>
      <c r="O59" s="301">
        <v>-24.95</v>
      </c>
      <c r="P59" s="301">
        <v>267871.89999999997</v>
      </c>
      <c r="Q59" s="301">
        <v>-453.77207103825134</v>
      </c>
      <c r="R59" s="301">
        <v>267418.12792896171</v>
      </c>
      <c r="S59" s="301">
        <v>0</v>
      </c>
      <c r="T59" s="303">
        <v>267418.12792896171</v>
      </c>
      <c r="U59" s="303"/>
      <c r="V59" s="324"/>
      <c r="W59" s="325"/>
    </row>
    <row r="60" spans="1:23" s="326" customFormat="1" ht="15" x14ac:dyDescent="0.25">
      <c r="A60" s="324" t="s">
        <v>428</v>
      </c>
      <c r="B60" s="297" t="s">
        <v>172</v>
      </c>
      <c r="C60" s="298" t="s">
        <v>240</v>
      </c>
      <c r="D60" s="299">
        <v>9.1073770000000003E-4</v>
      </c>
      <c r="E60" s="297">
        <v>167464.4774846806</v>
      </c>
      <c r="F60" s="323"/>
      <c r="G60" s="323"/>
      <c r="H60" s="323"/>
      <c r="I60" s="297"/>
      <c r="J60" s="300"/>
      <c r="K60" s="301">
        <v>167464.48000000001</v>
      </c>
      <c r="L60" s="301">
        <v>-2682.63</v>
      </c>
      <c r="M60" s="322">
        <v>0</v>
      </c>
      <c r="N60" s="301">
        <v>164781.85</v>
      </c>
      <c r="O60" s="301">
        <v>-15.35</v>
      </c>
      <c r="P60" s="301">
        <v>164766.5</v>
      </c>
      <c r="Q60" s="301">
        <v>-279.11265027322406</v>
      </c>
      <c r="R60" s="301">
        <v>164487.38734972678</v>
      </c>
      <c r="S60" s="301">
        <v>0</v>
      </c>
      <c r="T60" s="303">
        <v>164487.38734972678</v>
      </c>
      <c r="U60" s="303"/>
      <c r="V60" s="324"/>
      <c r="W60" s="325"/>
    </row>
    <row r="61" spans="1:23" s="326" customFormat="1" ht="15" x14ac:dyDescent="0.25">
      <c r="A61" s="324" t="s">
        <v>431</v>
      </c>
      <c r="B61" s="297" t="s">
        <v>173</v>
      </c>
      <c r="C61" s="298" t="s">
        <v>240</v>
      </c>
      <c r="D61" s="299">
        <v>3.3716396999999999E-3</v>
      </c>
      <c r="E61" s="297">
        <v>619969.79492664803</v>
      </c>
      <c r="F61" s="323"/>
      <c r="G61" s="323"/>
      <c r="H61" s="323"/>
      <c r="I61" s="297"/>
      <c r="J61" s="300"/>
      <c r="K61" s="301">
        <v>619969.79</v>
      </c>
      <c r="L61" s="301">
        <v>-9931.34</v>
      </c>
      <c r="M61" s="322">
        <v>0</v>
      </c>
      <c r="N61" s="301">
        <v>610038.45000000007</v>
      </c>
      <c r="O61" s="301">
        <v>-56.83</v>
      </c>
      <c r="P61" s="301">
        <v>609981.62000000011</v>
      </c>
      <c r="Q61" s="301">
        <v>-1033.3021978142078</v>
      </c>
      <c r="R61" s="301">
        <v>608948.31780218589</v>
      </c>
      <c r="S61" s="301">
        <v>0</v>
      </c>
      <c r="T61" s="303">
        <v>608948.31780218589</v>
      </c>
      <c r="U61" s="303"/>
      <c r="V61" s="324"/>
      <c r="W61" s="325"/>
    </row>
    <row r="62" spans="1:23" s="326" customFormat="1" ht="15" x14ac:dyDescent="0.25">
      <c r="A62" s="324" t="s">
        <v>431</v>
      </c>
      <c r="B62" s="297" t="s">
        <v>174</v>
      </c>
      <c r="C62" s="298" t="s">
        <v>240</v>
      </c>
      <c r="D62" s="299">
        <v>6.4393085999999997E-3</v>
      </c>
      <c r="E62" s="297">
        <v>1184046.1007894562</v>
      </c>
      <c r="F62" s="323"/>
      <c r="G62" s="323"/>
      <c r="H62" s="323"/>
      <c r="I62" s="297"/>
      <c r="J62" s="300"/>
      <c r="K62" s="301">
        <v>1184046.1000000001</v>
      </c>
      <c r="L62" s="301">
        <v>-18967.330000000002</v>
      </c>
      <c r="M62" s="322">
        <v>0</v>
      </c>
      <c r="N62" s="301">
        <v>1165078.77</v>
      </c>
      <c r="O62" s="301">
        <v>-108.53</v>
      </c>
      <c r="P62" s="301">
        <v>1164970.24</v>
      </c>
      <c r="Q62" s="301">
        <v>-1973.4468546448088</v>
      </c>
      <c r="R62" s="301">
        <v>1162996.7931453551</v>
      </c>
      <c r="S62" s="301">
        <v>0</v>
      </c>
      <c r="T62" s="303">
        <v>1162996.7931453551</v>
      </c>
      <c r="U62" s="303"/>
      <c r="V62" s="324"/>
      <c r="W62" s="325"/>
    </row>
    <row r="63" spans="1:23" s="326" customFormat="1" ht="15" x14ac:dyDescent="0.25">
      <c r="A63" s="324" t="s">
        <v>431</v>
      </c>
      <c r="B63" s="297" t="s">
        <v>175</v>
      </c>
      <c r="C63" s="298" t="s">
        <v>240</v>
      </c>
      <c r="D63" s="299">
        <v>4.8498329E-3</v>
      </c>
      <c r="E63" s="297">
        <v>891776.74928147881</v>
      </c>
      <c r="F63" s="323"/>
      <c r="G63" s="323"/>
      <c r="H63" s="323"/>
      <c r="I63" s="297"/>
      <c r="J63" s="300"/>
      <c r="K63" s="301">
        <v>891776.75</v>
      </c>
      <c r="L63" s="301">
        <v>-14285.44</v>
      </c>
      <c r="M63" s="322">
        <v>0</v>
      </c>
      <c r="N63" s="301">
        <v>877491.31</v>
      </c>
      <c r="O63" s="301">
        <v>-81.739999999999995</v>
      </c>
      <c r="P63" s="301">
        <v>877409.57000000007</v>
      </c>
      <c r="Q63" s="301">
        <v>-1486.3222224043718</v>
      </c>
      <c r="R63" s="301">
        <v>875923.24777759565</v>
      </c>
      <c r="S63" s="301">
        <v>0</v>
      </c>
      <c r="T63" s="303">
        <v>875923.24777759565</v>
      </c>
      <c r="U63" s="303"/>
      <c r="V63" s="324"/>
      <c r="W63" s="325"/>
    </row>
    <row r="64" spans="1:23" s="326" customFormat="1" ht="15" x14ac:dyDescent="0.25">
      <c r="A64" s="324" t="s">
        <v>431</v>
      </c>
      <c r="B64" s="297" t="s">
        <v>176</v>
      </c>
      <c r="C64" s="298" t="s">
        <v>240</v>
      </c>
      <c r="D64" s="299">
        <v>2.2885825000000001E-3</v>
      </c>
      <c r="E64" s="297">
        <v>420819.58295541018</v>
      </c>
      <c r="F64" s="323"/>
      <c r="G64" s="323"/>
      <c r="H64" s="323"/>
      <c r="I64" s="297"/>
      <c r="J64" s="300"/>
      <c r="K64" s="301">
        <v>420819.58</v>
      </c>
      <c r="L64" s="301">
        <v>-6741.14</v>
      </c>
      <c r="M64" s="322">
        <v>0</v>
      </c>
      <c r="N64" s="301">
        <v>414078.44</v>
      </c>
      <c r="O64" s="301">
        <v>-38.57</v>
      </c>
      <c r="P64" s="301">
        <v>414039.87</v>
      </c>
      <c r="Q64" s="301">
        <v>-701.37901475409831</v>
      </c>
      <c r="R64" s="301">
        <v>413338.49098524591</v>
      </c>
      <c r="S64" s="301">
        <v>0</v>
      </c>
      <c r="T64" s="303">
        <v>413338.49098524591</v>
      </c>
      <c r="U64" s="303"/>
      <c r="V64" s="324"/>
      <c r="W64" s="325"/>
    </row>
    <row r="65" spans="1:23" s="326" customFormat="1" ht="15" x14ac:dyDescent="0.25">
      <c r="A65" s="324" t="s">
        <v>431</v>
      </c>
      <c r="B65" s="297" t="s">
        <v>178</v>
      </c>
      <c r="C65" s="298" t="s">
        <v>240</v>
      </c>
      <c r="D65" s="299">
        <v>6.5001800000000004E-4</v>
      </c>
      <c r="E65" s="297">
        <v>119523.89850078718</v>
      </c>
      <c r="F65" s="323"/>
      <c r="G65" s="323"/>
      <c r="H65" s="323"/>
      <c r="I65" s="297"/>
      <c r="J65" s="300"/>
      <c r="K65" s="301">
        <v>119523.9</v>
      </c>
      <c r="L65" s="301">
        <v>-1914.66</v>
      </c>
      <c r="M65" s="322">
        <v>0</v>
      </c>
      <c r="N65" s="301">
        <v>117609.23999999999</v>
      </c>
      <c r="O65" s="301">
        <v>-10.96</v>
      </c>
      <c r="P65" s="301">
        <v>117598.27999999998</v>
      </c>
      <c r="Q65" s="301">
        <v>-199.21020109289617</v>
      </c>
      <c r="R65" s="301">
        <v>117399.06979890709</v>
      </c>
      <c r="S65" s="301">
        <v>0</v>
      </c>
      <c r="T65" s="303">
        <v>117399.06979890709</v>
      </c>
      <c r="U65" s="303"/>
      <c r="V65" s="324"/>
      <c r="W65" s="325"/>
    </row>
    <row r="66" spans="1:23" s="326" customFormat="1" ht="15" x14ac:dyDescent="0.25">
      <c r="A66" s="324" t="s">
        <v>428</v>
      </c>
      <c r="B66" s="297" t="s">
        <v>181</v>
      </c>
      <c r="C66" s="298" t="s">
        <v>240</v>
      </c>
      <c r="D66" s="299">
        <v>1.42892696E-2</v>
      </c>
      <c r="E66" s="297">
        <v>2627479.8812700282</v>
      </c>
      <c r="F66" s="323"/>
      <c r="G66" s="323"/>
      <c r="H66" s="323"/>
      <c r="I66" s="297"/>
      <c r="J66" s="300"/>
      <c r="K66" s="301">
        <v>2627479.88</v>
      </c>
      <c r="L66" s="301">
        <v>-42089.81</v>
      </c>
      <c r="M66" s="322">
        <v>0</v>
      </c>
      <c r="N66" s="301">
        <v>2585390.0699999998</v>
      </c>
      <c r="O66" s="301">
        <v>-240.83</v>
      </c>
      <c r="P66" s="301">
        <v>2585149.2399999998</v>
      </c>
      <c r="Q66" s="301">
        <v>-4379.2145595628408</v>
      </c>
      <c r="R66" s="301">
        <v>2580770.0254404368</v>
      </c>
      <c r="S66" s="301">
        <v>0</v>
      </c>
      <c r="T66" s="303">
        <v>2580770.0254404368</v>
      </c>
      <c r="U66" s="303"/>
      <c r="V66" s="324"/>
      <c r="W66" s="325"/>
    </row>
    <row r="67" spans="1:23" s="326" customFormat="1" ht="15" x14ac:dyDescent="0.25">
      <c r="A67" s="324" t="s">
        <v>428</v>
      </c>
      <c r="B67" s="297" t="s">
        <v>179</v>
      </c>
      <c r="C67" s="298" t="s">
        <v>240</v>
      </c>
      <c r="D67" s="299">
        <v>5.8881769999999996E-4</v>
      </c>
      <c r="E67" s="297">
        <v>108270.52332213141</v>
      </c>
      <c r="F67" s="323"/>
      <c r="G67" s="323"/>
      <c r="H67" s="323"/>
      <c r="I67" s="297"/>
      <c r="J67" s="300"/>
      <c r="K67" s="301">
        <v>108270.52</v>
      </c>
      <c r="L67" s="301">
        <v>-1734.39</v>
      </c>
      <c r="M67" s="322">
        <v>0</v>
      </c>
      <c r="N67" s="301">
        <v>106536.13</v>
      </c>
      <c r="O67" s="301">
        <v>-9.92</v>
      </c>
      <c r="P67" s="301">
        <v>106526.21</v>
      </c>
      <c r="Q67" s="301">
        <v>-180.45423551912569</v>
      </c>
      <c r="R67" s="301">
        <v>106345.75576448088</v>
      </c>
      <c r="S67" s="301">
        <v>0</v>
      </c>
      <c r="T67" s="303">
        <v>106345.75576448088</v>
      </c>
      <c r="U67" s="303"/>
      <c r="V67" s="324"/>
      <c r="W67" s="325"/>
    </row>
    <row r="68" spans="1:23" s="326" customFormat="1" ht="15" x14ac:dyDescent="0.25">
      <c r="A68" s="324" t="s">
        <v>435</v>
      </c>
      <c r="B68" s="297" t="s">
        <v>339</v>
      </c>
      <c r="C68" s="298" t="s">
        <v>240</v>
      </c>
      <c r="D68" s="299">
        <v>1.5787349999999999E-3</v>
      </c>
      <c r="E68" s="297">
        <v>290294.36812680092</v>
      </c>
      <c r="F68" s="323"/>
      <c r="G68" s="323"/>
      <c r="H68" s="323"/>
      <c r="I68" s="297"/>
      <c r="J68" s="300"/>
      <c r="K68" s="301">
        <v>290294.37</v>
      </c>
      <c r="L68" s="301">
        <v>-4650.25</v>
      </c>
      <c r="M68" s="322">
        <v>0</v>
      </c>
      <c r="N68" s="301">
        <v>285644.12</v>
      </c>
      <c r="O68" s="301">
        <v>-26.61</v>
      </c>
      <c r="P68" s="301">
        <v>285617.51</v>
      </c>
      <c r="Q68" s="301">
        <v>-483.83294043715853</v>
      </c>
      <c r="R68" s="301">
        <v>285133.67705956288</v>
      </c>
      <c r="S68" s="301">
        <v>0</v>
      </c>
      <c r="T68" s="303">
        <v>285133.67705956288</v>
      </c>
      <c r="U68" s="303"/>
      <c r="V68" s="324"/>
      <c r="W68" s="325"/>
    </row>
    <row r="69" spans="1:23" s="326" customFormat="1" ht="15" x14ac:dyDescent="0.25">
      <c r="A69" s="324" t="s">
        <v>428</v>
      </c>
      <c r="B69" s="297" t="s">
        <v>182</v>
      </c>
      <c r="C69" s="298" t="s">
        <v>240</v>
      </c>
      <c r="D69" s="299">
        <v>6.2797419999999996E-4</v>
      </c>
      <c r="E69" s="297">
        <v>115470.52957070146</v>
      </c>
      <c r="F69" s="323"/>
      <c r="G69" s="323"/>
      <c r="H69" s="323"/>
      <c r="I69" s="297"/>
      <c r="J69" s="300"/>
      <c r="K69" s="301">
        <v>115470.53</v>
      </c>
      <c r="L69" s="301">
        <v>-1849.73</v>
      </c>
      <c r="M69" s="322">
        <v>0</v>
      </c>
      <c r="N69" s="301">
        <v>113620.8</v>
      </c>
      <c r="O69" s="301">
        <v>-10.58</v>
      </c>
      <c r="P69" s="301">
        <v>113610.22</v>
      </c>
      <c r="Q69" s="301">
        <v>-192.45447103825137</v>
      </c>
      <c r="R69" s="301">
        <v>113417.76552896175</v>
      </c>
      <c r="S69" s="301">
        <v>0</v>
      </c>
      <c r="T69" s="303">
        <v>113417.76552896175</v>
      </c>
      <c r="U69" s="303"/>
      <c r="V69" s="324"/>
      <c r="W69" s="325"/>
    </row>
    <row r="70" spans="1:23" s="326" customFormat="1" ht="15" x14ac:dyDescent="0.25">
      <c r="A70" s="324" t="s">
        <v>434</v>
      </c>
      <c r="B70" s="297" t="s">
        <v>183</v>
      </c>
      <c r="C70" s="298" t="s">
        <v>240</v>
      </c>
      <c r="D70" s="299">
        <v>1.55034213E-2</v>
      </c>
      <c r="E70" s="297">
        <v>2850735.4739378155</v>
      </c>
      <c r="F70" s="323"/>
      <c r="G70" s="323"/>
      <c r="H70" s="323"/>
      <c r="I70" s="297"/>
      <c r="J70" s="300"/>
      <c r="K70" s="301">
        <v>2850735.47</v>
      </c>
      <c r="L70" s="301">
        <v>-45666.16</v>
      </c>
      <c r="M70" s="322">
        <v>0</v>
      </c>
      <c r="N70" s="301">
        <v>2805069.31</v>
      </c>
      <c r="O70" s="301">
        <v>-261.29000000000002</v>
      </c>
      <c r="P70" s="301">
        <v>2804808.02</v>
      </c>
      <c r="Q70" s="301">
        <v>-4751.3141322404372</v>
      </c>
      <c r="R70" s="301">
        <v>2800056.7058677594</v>
      </c>
      <c r="S70" s="301">
        <v>0</v>
      </c>
      <c r="T70" s="303">
        <v>2800056.7058677594</v>
      </c>
      <c r="U70" s="303"/>
      <c r="V70" s="324"/>
      <c r="W70" s="325"/>
    </row>
    <row r="71" spans="1:23" s="326" customFormat="1" ht="15" x14ac:dyDescent="0.25">
      <c r="A71" s="324" t="s">
        <v>428</v>
      </c>
      <c r="B71" s="297" t="s">
        <v>251</v>
      </c>
      <c r="C71" s="298" t="s">
        <v>240</v>
      </c>
      <c r="D71" s="299">
        <v>5.5392199999999999E-4</v>
      </c>
      <c r="E71" s="297"/>
      <c r="F71" s="323"/>
      <c r="G71" s="323"/>
      <c r="H71" s="323"/>
      <c r="I71" s="297">
        <v>101853.98</v>
      </c>
      <c r="J71" s="300"/>
      <c r="K71" s="301">
        <v>101853.98</v>
      </c>
      <c r="L71" s="301">
        <v>-1631.61</v>
      </c>
      <c r="M71" s="322"/>
      <c r="N71" s="301">
        <v>100222.37</v>
      </c>
      <c r="O71" s="301">
        <v>-9.34</v>
      </c>
      <c r="P71" s="301">
        <v>100213.03</v>
      </c>
      <c r="Q71" s="301">
        <v>-169.75977759562844</v>
      </c>
      <c r="R71" s="301">
        <v>100043.27022240438</v>
      </c>
      <c r="S71" s="301">
        <v>0</v>
      </c>
      <c r="T71" s="303">
        <v>100043.27022240438</v>
      </c>
      <c r="U71" s="303"/>
      <c r="V71" s="324"/>
      <c r="W71" s="325"/>
    </row>
    <row r="72" spans="1:23" s="326" customFormat="1" ht="15" x14ac:dyDescent="0.25">
      <c r="A72" s="324" t="s">
        <v>428</v>
      </c>
      <c r="B72" s="297" t="s">
        <v>184</v>
      </c>
      <c r="C72" s="298" t="s">
        <v>240</v>
      </c>
      <c r="D72" s="299">
        <v>6.5154359999999997E-4</v>
      </c>
      <c r="E72" s="297">
        <v>119804.43299161621</v>
      </c>
      <c r="F72" s="323"/>
      <c r="G72" s="323"/>
      <c r="H72" s="323"/>
      <c r="I72" s="297"/>
      <c r="J72" s="300"/>
      <c r="K72" s="301">
        <v>119804.43</v>
      </c>
      <c r="L72" s="301">
        <v>-1919.16</v>
      </c>
      <c r="M72" s="322">
        <v>0</v>
      </c>
      <c r="N72" s="301">
        <v>117885.26999999999</v>
      </c>
      <c r="O72" s="301">
        <v>-10.98</v>
      </c>
      <c r="P72" s="301">
        <v>117874.29</v>
      </c>
      <c r="Q72" s="301">
        <v>-199.67775901639342</v>
      </c>
      <c r="R72" s="301">
        <v>117674.6122409836</v>
      </c>
      <c r="S72" s="301">
        <v>0</v>
      </c>
      <c r="T72" s="303">
        <v>117674.6122409836</v>
      </c>
      <c r="U72" s="303"/>
      <c r="V72" s="324"/>
      <c r="W72" s="325"/>
    </row>
    <row r="73" spans="1:23" s="326" customFormat="1" ht="15" x14ac:dyDescent="0.25">
      <c r="A73" s="324" t="s">
        <v>428</v>
      </c>
      <c r="B73" s="297" t="s">
        <v>185</v>
      </c>
      <c r="C73" s="298" t="s">
        <v>240</v>
      </c>
      <c r="D73" s="299">
        <v>2.399408E-3</v>
      </c>
      <c r="E73" s="297">
        <v>330864.83846265223</v>
      </c>
      <c r="F73" s="323"/>
      <c r="G73" s="323"/>
      <c r="H73" s="323"/>
      <c r="I73" s="297">
        <v>110333.09</v>
      </c>
      <c r="J73" s="300"/>
      <c r="K73" s="301">
        <v>441197.93</v>
      </c>
      <c r="L73" s="301">
        <v>-7067.58</v>
      </c>
      <c r="M73" s="322">
        <v>0</v>
      </c>
      <c r="N73" s="301">
        <v>434130.35</v>
      </c>
      <c r="O73" s="301">
        <v>-40.44</v>
      </c>
      <c r="P73" s="301">
        <v>434089.91</v>
      </c>
      <c r="Q73" s="301">
        <v>-735.34356338797807</v>
      </c>
      <c r="R73" s="301">
        <v>433354.56643661199</v>
      </c>
      <c r="S73" s="301">
        <v>0</v>
      </c>
      <c r="T73" s="303">
        <v>433354.56643661199</v>
      </c>
      <c r="U73" s="303"/>
      <c r="V73" s="324"/>
      <c r="W73" s="325"/>
    </row>
    <row r="74" spans="1:23" s="326" customFormat="1" ht="15" x14ac:dyDescent="0.25">
      <c r="A74" s="324" t="s">
        <v>428</v>
      </c>
      <c r="B74" s="297" t="s">
        <v>186</v>
      </c>
      <c r="C74" s="298" t="s">
        <v>240</v>
      </c>
      <c r="D74" s="299">
        <v>9.9670899999999992E-4</v>
      </c>
      <c r="E74" s="297">
        <v>183272.68947858989</v>
      </c>
      <c r="F74" s="323"/>
      <c r="G74" s="323"/>
      <c r="H74" s="323"/>
      <c r="I74" s="297"/>
      <c r="J74" s="300"/>
      <c r="K74" s="301">
        <v>183272.69</v>
      </c>
      <c r="L74" s="301">
        <v>-2935.86</v>
      </c>
      <c r="M74" s="322">
        <v>0</v>
      </c>
      <c r="N74" s="301">
        <v>180336.83000000002</v>
      </c>
      <c r="O74" s="301">
        <v>-16.8</v>
      </c>
      <c r="P74" s="301">
        <v>180320.03000000003</v>
      </c>
      <c r="Q74" s="301">
        <v>-305.46016010928969</v>
      </c>
      <c r="R74" s="301">
        <v>180014.56983989073</v>
      </c>
      <c r="S74" s="301">
        <v>0</v>
      </c>
      <c r="T74" s="303">
        <v>180014.56983989073</v>
      </c>
      <c r="U74" s="303"/>
      <c r="V74" s="324"/>
      <c r="W74" s="325"/>
    </row>
    <row r="75" spans="1:23" s="326" customFormat="1" ht="15" x14ac:dyDescent="0.25">
      <c r="A75" s="324" t="s">
        <v>428</v>
      </c>
      <c r="B75" s="297" t="s">
        <v>187</v>
      </c>
      <c r="C75" s="298" t="s">
        <v>240</v>
      </c>
      <c r="D75" s="299">
        <v>7.4936019999999998E-4</v>
      </c>
      <c r="E75" s="297">
        <v>137790.71504916853</v>
      </c>
      <c r="F75" s="323"/>
      <c r="G75" s="323"/>
      <c r="H75" s="323"/>
      <c r="I75" s="297"/>
      <c r="J75" s="300"/>
      <c r="K75" s="301">
        <v>137790.72</v>
      </c>
      <c r="L75" s="301">
        <v>-2207.2800000000002</v>
      </c>
      <c r="M75" s="322">
        <v>0</v>
      </c>
      <c r="N75" s="301">
        <v>135583.44</v>
      </c>
      <c r="O75" s="301">
        <v>-12.63</v>
      </c>
      <c r="P75" s="301">
        <v>135570.81</v>
      </c>
      <c r="Q75" s="301">
        <v>-229.65547049180327</v>
      </c>
      <c r="R75" s="301">
        <v>135341.1545295082</v>
      </c>
      <c r="S75" s="301">
        <v>0</v>
      </c>
      <c r="T75" s="303">
        <v>135341.1545295082</v>
      </c>
      <c r="U75" s="303"/>
      <c r="V75" s="324"/>
      <c r="W75" s="325"/>
    </row>
    <row r="76" spans="1:23" s="326" customFormat="1" ht="15" x14ac:dyDescent="0.25">
      <c r="A76" s="324" t="s">
        <v>428</v>
      </c>
      <c r="B76" s="297" t="s">
        <v>188</v>
      </c>
      <c r="C76" s="298" t="s">
        <v>240</v>
      </c>
      <c r="D76" s="299">
        <v>1.8735128E-3</v>
      </c>
      <c r="E76" s="297">
        <v>344497.46212404309</v>
      </c>
      <c r="F76" s="323"/>
      <c r="G76" s="323"/>
      <c r="H76" s="323"/>
      <c r="I76" s="297"/>
      <c r="J76" s="300"/>
      <c r="K76" s="301">
        <v>344497.46</v>
      </c>
      <c r="L76" s="301">
        <v>-5518.53</v>
      </c>
      <c r="M76" s="322">
        <v>0</v>
      </c>
      <c r="N76" s="301">
        <v>338978.93</v>
      </c>
      <c r="O76" s="301">
        <v>-31.58</v>
      </c>
      <c r="P76" s="301">
        <v>338947.35</v>
      </c>
      <c r="Q76" s="301">
        <v>-574.17310655737697</v>
      </c>
      <c r="R76" s="301">
        <v>338373.17689344258</v>
      </c>
      <c r="S76" s="301">
        <v>0</v>
      </c>
      <c r="T76" s="303">
        <v>338373.17689344258</v>
      </c>
      <c r="U76" s="303"/>
      <c r="V76" s="324"/>
      <c r="W76" s="325"/>
    </row>
    <row r="77" spans="1:23" s="326" customFormat="1" ht="15" x14ac:dyDescent="0.25">
      <c r="A77" s="324" t="s">
        <v>428</v>
      </c>
      <c r="B77" s="297" t="s">
        <v>189</v>
      </c>
      <c r="C77" s="298" t="s">
        <v>240</v>
      </c>
      <c r="D77" s="299">
        <v>0</v>
      </c>
      <c r="E77" s="297">
        <v>0</v>
      </c>
      <c r="F77" s="323"/>
      <c r="G77" s="323">
        <v>0</v>
      </c>
      <c r="H77" s="323"/>
      <c r="I77" s="297"/>
      <c r="J77" s="300"/>
      <c r="K77" s="301">
        <v>0</v>
      </c>
      <c r="L77" s="301">
        <v>0</v>
      </c>
      <c r="M77" s="322">
        <v>0</v>
      </c>
      <c r="N77" s="301">
        <v>0</v>
      </c>
      <c r="O77" s="301">
        <v>0</v>
      </c>
      <c r="P77" s="301">
        <v>0</v>
      </c>
      <c r="Q77" s="301">
        <v>0</v>
      </c>
      <c r="R77" s="301">
        <v>0</v>
      </c>
      <c r="S77" s="301">
        <v>0</v>
      </c>
      <c r="T77" s="303">
        <v>0</v>
      </c>
      <c r="U77" s="303"/>
      <c r="V77" s="324"/>
      <c r="W77" s="325"/>
    </row>
    <row r="78" spans="1:23" s="326" customFormat="1" ht="15" x14ac:dyDescent="0.25">
      <c r="A78" s="324" t="s">
        <v>431</v>
      </c>
      <c r="B78" s="297" t="s">
        <v>190</v>
      </c>
      <c r="C78" s="298" t="s">
        <v>240</v>
      </c>
      <c r="D78" s="299">
        <v>6.2808739000000001E-3</v>
      </c>
      <c r="E78" s="297">
        <v>1154913.4645002305</v>
      </c>
      <c r="F78" s="323"/>
      <c r="G78" s="323"/>
      <c r="H78" s="323"/>
      <c r="I78" s="297"/>
      <c r="J78" s="300"/>
      <c r="K78" s="301">
        <v>1154913.46</v>
      </c>
      <c r="L78" s="301">
        <v>-18500.650000000001</v>
      </c>
      <c r="M78" s="322">
        <v>0</v>
      </c>
      <c r="N78" s="301">
        <v>1136412.81</v>
      </c>
      <c r="O78" s="301">
        <v>-105.86</v>
      </c>
      <c r="P78" s="301">
        <v>1136306.95</v>
      </c>
      <c r="Q78" s="301">
        <v>-1924.8915546448088</v>
      </c>
      <c r="R78" s="301">
        <v>1134382.0584453552</v>
      </c>
      <c r="S78" s="301">
        <v>0</v>
      </c>
      <c r="T78" s="303">
        <v>1134382.0584453552</v>
      </c>
      <c r="U78" s="303"/>
      <c r="V78" s="324"/>
      <c r="W78" s="325"/>
    </row>
    <row r="79" spans="1:23" s="326" customFormat="1" ht="15" x14ac:dyDescent="0.25">
      <c r="A79" s="324" t="s">
        <v>428</v>
      </c>
      <c r="B79" s="297" t="s">
        <v>380</v>
      </c>
      <c r="C79" s="298" t="s">
        <v>240</v>
      </c>
      <c r="D79" s="299">
        <v>2.9773178E-3</v>
      </c>
      <c r="E79" s="297"/>
      <c r="F79" s="323"/>
      <c r="G79" s="323"/>
      <c r="H79" s="323"/>
      <c r="I79" s="297">
        <v>547462.73</v>
      </c>
      <c r="J79" s="300"/>
      <c r="K79" s="301">
        <v>547462.73</v>
      </c>
      <c r="L79" s="301">
        <v>-8769.85</v>
      </c>
      <c r="M79" s="322"/>
      <c r="N79" s="301">
        <v>538692.88</v>
      </c>
      <c r="O79" s="301">
        <v>-50.18</v>
      </c>
      <c r="P79" s="301">
        <v>538642.69999999995</v>
      </c>
      <c r="Q79" s="301">
        <v>-912.4548469945355</v>
      </c>
      <c r="R79" s="301">
        <v>537730.24515300547</v>
      </c>
      <c r="S79" s="301">
        <v>0</v>
      </c>
      <c r="T79" s="303">
        <v>537730.24515300547</v>
      </c>
      <c r="U79" s="303"/>
      <c r="V79" s="324"/>
      <c r="W79" s="325"/>
    </row>
    <row r="80" spans="1:23" s="326" customFormat="1" ht="15" x14ac:dyDescent="0.25">
      <c r="A80" s="324" t="s">
        <v>428</v>
      </c>
      <c r="B80" s="297" t="s">
        <v>192</v>
      </c>
      <c r="C80" s="298" t="s">
        <v>240</v>
      </c>
      <c r="D80" s="299">
        <v>6.2809499999999996E-4</v>
      </c>
      <c r="E80" s="297">
        <v>115492.73661494782</v>
      </c>
      <c r="F80" s="323"/>
      <c r="G80" s="323"/>
      <c r="H80" s="323"/>
      <c r="I80" s="297"/>
      <c r="J80" s="300"/>
      <c r="K80" s="301">
        <v>115492.74</v>
      </c>
      <c r="L80" s="301">
        <v>-1850.09</v>
      </c>
      <c r="M80" s="322">
        <v>0</v>
      </c>
      <c r="N80" s="301">
        <v>113642.65000000001</v>
      </c>
      <c r="O80" s="301">
        <v>-10.59</v>
      </c>
      <c r="P80" s="301">
        <v>113632.06000000001</v>
      </c>
      <c r="Q80" s="301">
        <v>-192.49146775956288</v>
      </c>
      <c r="R80" s="301">
        <v>113439.56853224045</v>
      </c>
      <c r="S80" s="301">
        <v>0</v>
      </c>
      <c r="T80" s="303">
        <v>113439.56853224045</v>
      </c>
      <c r="U80" s="303"/>
      <c r="V80" s="324"/>
      <c r="W80" s="325"/>
    </row>
    <row r="81" spans="1:23" s="326" customFormat="1" ht="15" x14ac:dyDescent="0.25">
      <c r="A81" s="324" t="s">
        <v>428</v>
      </c>
      <c r="B81" s="297" t="s">
        <v>193</v>
      </c>
      <c r="C81" s="298" t="s">
        <v>240</v>
      </c>
      <c r="D81" s="299">
        <v>1.2349943E-3</v>
      </c>
      <c r="E81" s="297">
        <v>227088.06775303432</v>
      </c>
      <c r="F81" s="323"/>
      <c r="G81" s="297"/>
      <c r="H81" s="323"/>
      <c r="I81" s="297"/>
      <c r="J81" s="300"/>
      <c r="K81" s="301">
        <v>227088.07</v>
      </c>
      <c r="L81" s="301">
        <v>-3637.74</v>
      </c>
      <c r="M81" s="322">
        <v>0</v>
      </c>
      <c r="N81" s="301">
        <v>223450.33000000002</v>
      </c>
      <c r="O81" s="301">
        <v>-20.81</v>
      </c>
      <c r="P81" s="301">
        <v>223429.52000000002</v>
      </c>
      <c r="Q81" s="301">
        <v>-378.48716502732248</v>
      </c>
      <c r="R81" s="301">
        <v>223051.03283497269</v>
      </c>
      <c r="S81" s="301">
        <v>0</v>
      </c>
      <c r="T81" s="303">
        <v>223051.03283497269</v>
      </c>
      <c r="U81" s="303"/>
      <c r="V81" s="324"/>
      <c r="W81" s="325"/>
    </row>
    <row r="82" spans="1:23" s="326" customFormat="1" ht="15" x14ac:dyDescent="0.25">
      <c r="A82" s="324" t="s">
        <v>428</v>
      </c>
      <c r="B82" s="297" t="s">
        <v>194</v>
      </c>
      <c r="C82" s="298" t="s">
        <v>240</v>
      </c>
      <c r="D82" s="299">
        <v>6.0835019999999997E-4</v>
      </c>
      <c r="E82" s="297">
        <v>111862.1221776678</v>
      </c>
      <c r="F82" s="323"/>
      <c r="G82" s="323"/>
      <c r="H82" s="323"/>
      <c r="I82" s="297"/>
      <c r="J82" s="300"/>
      <c r="K82" s="301">
        <v>111862.12</v>
      </c>
      <c r="L82" s="301">
        <v>-1791.93</v>
      </c>
      <c r="M82" s="322">
        <v>0</v>
      </c>
      <c r="N82" s="301">
        <v>110070.19</v>
      </c>
      <c r="O82" s="301">
        <v>-10.25</v>
      </c>
      <c r="P82" s="301">
        <v>110059.94</v>
      </c>
      <c r="Q82" s="301">
        <v>-186.44033551912568</v>
      </c>
      <c r="R82" s="301">
        <v>109873.49966448087</v>
      </c>
      <c r="S82" s="301">
        <v>0</v>
      </c>
      <c r="T82" s="303">
        <v>109873.49966448087</v>
      </c>
      <c r="U82" s="303"/>
      <c r="V82" s="324"/>
      <c r="W82" s="325"/>
    </row>
    <row r="83" spans="1:23" s="326" customFormat="1" ht="15" x14ac:dyDescent="0.25">
      <c r="A83" s="324" t="s">
        <v>436</v>
      </c>
      <c r="B83" s="297" t="s">
        <v>195</v>
      </c>
      <c r="C83" s="298" t="s">
        <v>240</v>
      </c>
      <c r="D83" s="299">
        <v>9.4273450000000004E-4</v>
      </c>
      <c r="E83" s="297">
        <v>173347.97975221637</v>
      </c>
      <c r="F83" s="323"/>
      <c r="G83" s="323"/>
      <c r="H83" s="323"/>
      <c r="I83" s="297"/>
      <c r="J83" s="300"/>
      <c r="K83" s="301">
        <v>173347.98</v>
      </c>
      <c r="L83" s="301">
        <v>-2776.87</v>
      </c>
      <c r="M83" s="322">
        <v>0</v>
      </c>
      <c r="N83" s="301">
        <v>170571.11000000002</v>
      </c>
      <c r="O83" s="301">
        <v>-15.89</v>
      </c>
      <c r="P83" s="301">
        <v>170555.22</v>
      </c>
      <c r="Q83" s="301">
        <v>-288.91867868852461</v>
      </c>
      <c r="R83" s="301">
        <v>170266.30132131148</v>
      </c>
      <c r="S83" s="301">
        <v>0</v>
      </c>
      <c r="T83" s="303">
        <v>170266.30132131148</v>
      </c>
      <c r="U83" s="303"/>
      <c r="V83" s="324"/>
      <c r="W83" s="325"/>
    </row>
    <row r="84" spans="1:23" s="326" customFormat="1" ht="15" x14ac:dyDescent="0.25">
      <c r="A84" s="324" t="s">
        <v>436</v>
      </c>
      <c r="B84" s="297" t="s">
        <v>196</v>
      </c>
      <c r="C84" s="298" t="s">
        <v>240</v>
      </c>
      <c r="D84" s="299">
        <v>0</v>
      </c>
      <c r="E84" s="297">
        <v>0</v>
      </c>
      <c r="F84" s="323"/>
      <c r="G84" s="323"/>
      <c r="H84" s="323"/>
      <c r="I84" s="297"/>
      <c r="J84" s="300"/>
      <c r="K84" s="301">
        <v>0</v>
      </c>
      <c r="L84" s="301">
        <v>0</v>
      </c>
      <c r="M84" s="322">
        <v>0</v>
      </c>
      <c r="N84" s="301">
        <v>0</v>
      </c>
      <c r="O84" s="301">
        <v>0</v>
      </c>
      <c r="P84" s="301">
        <v>0</v>
      </c>
      <c r="Q84" s="301">
        <v>0</v>
      </c>
      <c r="R84" s="301">
        <v>0</v>
      </c>
      <c r="S84" s="301">
        <v>0</v>
      </c>
      <c r="T84" s="303">
        <v>0</v>
      </c>
      <c r="U84" s="303"/>
      <c r="V84" s="324"/>
      <c r="W84" s="325"/>
    </row>
    <row r="85" spans="1:23" s="326" customFormat="1" ht="15" x14ac:dyDescent="0.25">
      <c r="A85" s="324" t="s">
        <v>436</v>
      </c>
      <c r="B85" s="297" t="s">
        <v>197</v>
      </c>
      <c r="C85" s="298" t="s">
        <v>240</v>
      </c>
      <c r="D85" s="299">
        <v>6.4647209999999997E-4</v>
      </c>
      <c r="E85" s="297">
        <v>118871.88544389405</v>
      </c>
      <c r="F85" s="323"/>
      <c r="G85" s="323"/>
      <c r="H85" s="323"/>
      <c r="I85" s="297"/>
      <c r="J85" s="300"/>
      <c r="K85" s="301">
        <v>118871.89</v>
      </c>
      <c r="L85" s="301">
        <v>-1904.22</v>
      </c>
      <c r="M85" s="322">
        <v>0</v>
      </c>
      <c r="N85" s="301">
        <v>116967.67</v>
      </c>
      <c r="O85" s="301">
        <v>-10.9</v>
      </c>
      <c r="P85" s="301">
        <v>116956.77</v>
      </c>
      <c r="Q85" s="301">
        <v>-198.12349016393443</v>
      </c>
      <c r="R85" s="301">
        <v>116758.64650983606</v>
      </c>
      <c r="S85" s="301">
        <v>0</v>
      </c>
      <c r="T85" s="303">
        <v>116758.64650983606</v>
      </c>
      <c r="U85" s="303"/>
      <c r="V85" s="324"/>
      <c r="W85" s="325"/>
    </row>
    <row r="86" spans="1:23" s="326" customFormat="1" ht="15" x14ac:dyDescent="0.25">
      <c r="A86" s="324" t="s">
        <v>436</v>
      </c>
      <c r="B86" s="297" t="s">
        <v>198</v>
      </c>
      <c r="C86" s="298" t="s">
        <v>240</v>
      </c>
      <c r="D86" s="299">
        <v>7.7256619999999999E-4</v>
      </c>
      <c r="E86" s="297">
        <v>142057.79958984428</v>
      </c>
      <c r="F86" s="323"/>
      <c r="G86" s="323"/>
      <c r="H86" s="323"/>
      <c r="I86" s="297"/>
      <c r="J86" s="300"/>
      <c r="K86" s="301">
        <v>142057.79999999999</v>
      </c>
      <c r="L86" s="301">
        <v>-2275.64</v>
      </c>
      <c r="M86" s="322">
        <v>0</v>
      </c>
      <c r="N86" s="301">
        <v>139782.15999999997</v>
      </c>
      <c r="O86" s="301">
        <v>-13.02</v>
      </c>
      <c r="P86" s="301">
        <v>139769.13999999998</v>
      </c>
      <c r="Q86" s="301">
        <v>-236.76739562841527</v>
      </c>
      <c r="R86" s="301">
        <v>139532.37260437157</v>
      </c>
      <c r="S86" s="301">
        <v>0</v>
      </c>
      <c r="T86" s="303">
        <v>139532.37260437157</v>
      </c>
      <c r="U86" s="303"/>
      <c r="V86" s="324"/>
      <c r="W86" s="325"/>
    </row>
    <row r="87" spans="1:23" s="326" customFormat="1" ht="15" x14ac:dyDescent="0.25">
      <c r="A87" s="324" t="s">
        <v>436</v>
      </c>
      <c r="B87" s="297" t="s">
        <v>252</v>
      </c>
      <c r="C87" s="298" t="s">
        <v>240</v>
      </c>
      <c r="D87" s="299">
        <v>5.5392199999999999E-4</v>
      </c>
      <c r="E87" s="297"/>
      <c r="F87" s="323"/>
      <c r="G87" s="323"/>
      <c r="H87" s="323"/>
      <c r="I87" s="297">
        <v>101853.98</v>
      </c>
      <c r="J87" s="300"/>
      <c r="K87" s="301">
        <v>101853.98</v>
      </c>
      <c r="L87" s="301">
        <v>-1631.61</v>
      </c>
      <c r="M87" s="322"/>
      <c r="N87" s="301">
        <v>100222.37</v>
      </c>
      <c r="O87" s="301">
        <v>-9.34</v>
      </c>
      <c r="P87" s="301">
        <v>100213.03</v>
      </c>
      <c r="Q87" s="301">
        <v>-169.75977759562844</v>
      </c>
      <c r="R87" s="301">
        <v>100043.27022240438</v>
      </c>
      <c r="S87" s="301">
        <v>0</v>
      </c>
      <c r="T87" s="303">
        <v>100043.27022240438</v>
      </c>
      <c r="U87" s="303"/>
      <c r="V87" s="324"/>
      <c r="W87" s="325"/>
    </row>
    <row r="88" spans="1:23" s="326" customFormat="1" ht="15" x14ac:dyDescent="0.25">
      <c r="A88" s="324" t="s">
        <v>436</v>
      </c>
      <c r="B88" s="297" t="s">
        <v>199</v>
      </c>
      <c r="C88" s="298" t="s">
        <v>240</v>
      </c>
      <c r="D88" s="299">
        <v>1.8535000999999999E-3</v>
      </c>
      <c r="E88" s="297">
        <v>340817.57889714616</v>
      </c>
      <c r="F88" s="323"/>
      <c r="G88" s="323"/>
      <c r="H88" s="323"/>
      <c r="I88" s="297"/>
      <c r="J88" s="300"/>
      <c r="K88" s="301">
        <v>340817.58</v>
      </c>
      <c r="L88" s="301">
        <v>-5459.58</v>
      </c>
      <c r="M88" s="322">
        <v>0</v>
      </c>
      <c r="N88" s="301">
        <v>335358</v>
      </c>
      <c r="O88" s="301">
        <v>-31.24</v>
      </c>
      <c r="P88" s="301">
        <v>335326.76</v>
      </c>
      <c r="Q88" s="301">
        <v>-568.03986666666663</v>
      </c>
      <c r="R88" s="301">
        <v>334758.72013333335</v>
      </c>
      <c r="S88" s="301">
        <v>0</v>
      </c>
      <c r="T88" s="303">
        <v>334758.72013333335</v>
      </c>
      <c r="U88" s="303"/>
      <c r="V88" s="324"/>
      <c r="W88" s="325"/>
    </row>
    <row r="89" spans="1:23" s="326" customFormat="1" ht="15" x14ac:dyDescent="0.25">
      <c r="A89" s="324" t="s">
        <v>436</v>
      </c>
      <c r="B89" s="297" t="s">
        <v>200</v>
      </c>
      <c r="C89" s="298" t="s">
        <v>240</v>
      </c>
      <c r="D89" s="299">
        <v>1.3351824E-3</v>
      </c>
      <c r="E89" s="297">
        <v>245510.45225964024</v>
      </c>
      <c r="F89" s="323"/>
      <c r="G89" s="323"/>
      <c r="H89" s="323"/>
      <c r="I89" s="297"/>
      <c r="J89" s="300"/>
      <c r="K89" s="301">
        <v>245510.45</v>
      </c>
      <c r="L89" s="301">
        <v>-3932.85</v>
      </c>
      <c r="M89" s="322">
        <v>0</v>
      </c>
      <c r="N89" s="301">
        <v>241577.60000000001</v>
      </c>
      <c r="O89" s="301">
        <v>-22.5</v>
      </c>
      <c r="P89" s="301">
        <v>241555.1</v>
      </c>
      <c r="Q89" s="301">
        <v>-409.19169945355191</v>
      </c>
      <c r="R89" s="301">
        <v>241145.90830054646</v>
      </c>
      <c r="S89" s="301">
        <v>0</v>
      </c>
      <c r="T89" s="303">
        <v>241145.90830054646</v>
      </c>
      <c r="U89" s="303"/>
      <c r="V89" s="324"/>
      <c r="W89" s="325"/>
    </row>
    <row r="90" spans="1:23" s="326" customFormat="1" ht="15" x14ac:dyDescent="0.25">
      <c r="A90" s="324" t="s">
        <v>436</v>
      </c>
      <c r="B90" s="297" t="s">
        <v>201</v>
      </c>
      <c r="C90" s="298" t="s">
        <v>240</v>
      </c>
      <c r="D90" s="299">
        <v>1.0567599000000001E-3</v>
      </c>
      <c r="E90" s="297">
        <v>194314.71212928032</v>
      </c>
      <c r="F90" s="323"/>
      <c r="G90" s="323"/>
      <c r="H90" s="323"/>
      <c r="I90" s="297"/>
      <c r="J90" s="300"/>
      <c r="K90" s="301">
        <v>194314.71</v>
      </c>
      <c r="L90" s="301">
        <v>-3112.74</v>
      </c>
      <c r="M90" s="322">
        <v>0</v>
      </c>
      <c r="N90" s="301">
        <v>191201.97</v>
      </c>
      <c r="O90" s="301">
        <v>-17.809999999999999</v>
      </c>
      <c r="P90" s="301">
        <v>191184.16</v>
      </c>
      <c r="Q90" s="301">
        <v>-323.86387759562842</v>
      </c>
      <c r="R90" s="301">
        <v>190860.29612240437</v>
      </c>
      <c r="S90" s="301">
        <v>0</v>
      </c>
      <c r="T90" s="303">
        <v>190860.29612240437</v>
      </c>
      <c r="U90" s="303"/>
      <c r="V90" s="324"/>
      <c r="W90" s="325"/>
    </row>
    <row r="91" spans="1:23" s="326" customFormat="1" ht="15" x14ac:dyDescent="0.25">
      <c r="A91" s="324" t="s">
        <v>436</v>
      </c>
      <c r="B91" s="297" t="s">
        <v>202</v>
      </c>
      <c r="C91" s="298" t="s">
        <v>240</v>
      </c>
      <c r="D91" s="299">
        <v>1.4822131000000001E-3</v>
      </c>
      <c r="E91" s="297">
        <v>272546.12462233455</v>
      </c>
      <c r="F91" s="323"/>
      <c r="G91" s="323"/>
      <c r="H91" s="323"/>
      <c r="I91" s="297"/>
      <c r="J91" s="300"/>
      <c r="K91" s="301">
        <v>272546.12</v>
      </c>
      <c r="L91" s="301">
        <v>-4365.9399999999996</v>
      </c>
      <c r="M91" s="322">
        <v>0</v>
      </c>
      <c r="N91" s="301">
        <v>268180.18</v>
      </c>
      <c r="O91" s="301">
        <v>-24.98</v>
      </c>
      <c r="P91" s="301">
        <v>268155.2</v>
      </c>
      <c r="Q91" s="301">
        <v>-454.2519781420765</v>
      </c>
      <c r="R91" s="301">
        <v>267700.94802185794</v>
      </c>
      <c r="S91" s="301">
        <v>0</v>
      </c>
      <c r="T91" s="303">
        <v>267700.94802185794</v>
      </c>
      <c r="U91" s="303"/>
      <c r="V91" s="324"/>
      <c r="W91" s="325"/>
    </row>
    <row r="92" spans="1:23" s="326" customFormat="1" ht="15" x14ac:dyDescent="0.25">
      <c r="A92" s="324" t="s">
        <v>436</v>
      </c>
      <c r="B92" s="297" t="s">
        <v>203</v>
      </c>
      <c r="C92" s="298" t="s">
        <v>240</v>
      </c>
      <c r="D92" s="299">
        <v>3.6558990000000002E-4</v>
      </c>
      <c r="E92" s="297">
        <v>67223.867118983224</v>
      </c>
      <c r="F92" s="323"/>
      <c r="G92" s="323"/>
      <c r="H92" s="323"/>
      <c r="I92" s="297"/>
      <c r="J92" s="300"/>
      <c r="K92" s="301">
        <v>67223.87</v>
      </c>
      <c r="L92" s="301">
        <v>-1076.8599999999999</v>
      </c>
      <c r="M92" s="322">
        <v>0</v>
      </c>
      <c r="N92" s="301">
        <v>66147.009999999995</v>
      </c>
      <c r="O92" s="301">
        <v>-6.16</v>
      </c>
      <c r="P92" s="301">
        <v>66140.849999999991</v>
      </c>
      <c r="Q92" s="301">
        <v>-112.04187704918033</v>
      </c>
      <c r="R92" s="301">
        <v>66028.80812295081</v>
      </c>
      <c r="S92" s="301">
        <v>0</v>
      </c>
      <c r="T92" s="303">
        <v>66028.80812295081</v>
      </c>
      <c r="U92" s="303"/>
      <c r="V92" s="324"/>
      <c r="W92" s="325"/>
    </row>
    <row r="93" spans="1:23" s="326" customFormat="1" ht="15" x14ac:dyDescent="0.25">
      <c r="A93" s="324" t="s">
        <v>436</v>
      </c>
      <c r="B93" s="297" t="s">
        <v>204</v>
      </c>
      <c r="C93" s="298" t="s">
        <v>240</v>
      </c>
      <c r="D93" s="299">
        <v>0</v>
      </c>
      <c r="E93" s="297">
        <v>0</v>
      </c>
      <c r="F93" s="323"/>
      <c r="G93" s="323"/>
      <c r="H93" s="323"/>
      <c r="I93" s="297"/>
      <c r="J93" s="300"/>
      <c r="K93" s="301">
        <v>0</v>
      </c>
      <c r="L93" s="301">
        <v>0</v>
      </c>
      <c r="M93" s="322">
        <v>0</v>
      </c>
      <c r="N93" s="301">
        <v>0</v>
      </c>
      <c r="O93" s="301">
        <v>0</v>
      </c>
      <c r="P93" s="301">
        <v>0</v>
      </c>
      <c r="Q93" s="301">
        <v>0</v>
      </c>
      <c r="R93" s="301">
        <v>0</v>
      </c>
      <c r="S93" s="301">
        <v>0</v>
      </c>
      <c r="T93" s="303">
        <v>0</v>
      </c>
      <c r="U93" s="303"/>
      <c r="V93" s="324"/>
      <c r="W93" s="325"/>
    </row>
    <row r="94" spans="1:23" s="326" customFormat="1" ht="15" x14ac:dyDescent="0.25">
      <c r="A94" s="324" t="s">
        <v>436</v>
      </c>
      <c r="B94" s="297" t="s">
        <v>205</v>
      </c>
      <c r="C94" s="298" t="s">
        <v>240</v>
      </c>
      <c r="D94" s="299">
        <v>7.4481310000000002E-4</v>
      </c>
      <c r="E94" s="297">
        <v>136954.6188445556</v>
      </c>
      <c r="F94" s="323"/>
      <c r="G94" s="323"/>
      <c r="H94" s="323"/>
      <c r="I94" s="297"/>
      <c r="J94" s="300"/>
      <c r="K94" s="301">
        <v>136954.62</v>
      </c>
      <c r="L94" s="301">
        <v>-2193.89</v>
      </c>
      <c r="M94" s="322">
        <v>0</v>
      </c>
      <c r="N94" s="301">
        <v>134760.72999999998</v>
      </c>
      <c r="O94" s="301">
        <v>-12.55</v>
      </c>
      <c r="P94" s="301">
        <v>134748.18</v>
      </c>
      <c r="Q94" s="301">
        <v>-228.26194426229506</v>
      </c>
      <c r="R94" s="301">
        <v>134519.91805573771</v>
      </c>
      <c r="S94" s="301">
        <v>0</v>
      </c>
      <c r="T94" s="303">
        <v>134519.91805573771</v>
      </c>
      <c r="U94" s="303"/>
      <c r="V94" s="324"/>
      <c r="W94" s="325"/>
    </row>
    <row r="95" spans="1:23" s="326" customFormat="1" ht="15" x14ac:dyDescent="0.25">
      <c r="A95" s="324" t="s">
        <v>436</v>
      </c>
      <c r="B95" s="297" t="s">
        <v>206</v>
      </c>
      <c r="C95" s="298" t="s">
        <v>240</v>
      </c>
      <c r="D95" s="299">
        <v>6.5141340000000002E-4</v>
      </c>
      <c r="E95" s="297">
        <v>119780.47588199512</v>
      </c>
      <c r="F95" s="323"/>
      <c r="G95" s="323"/>
      <c r="H95" s="323"/>
      <c r="I95" s="297"/>
      <c r="J95" s="300"/>
      <c r="K95" s="301">
        <v>119780.48</v>
      </c>
      <c r="L95" s="301">
        <v>-1918.77</v>
      </c>
      <c r="M95" s="322">
        <v>0</v>
      </c>
      <c r="N95" s="301">
        <v>117861.70999999999</v>
      </c>
      <c r="O95" s="301">
        <v>-10.98</v>
      </c>
      <c r="P95" s="301">
        <v>117850.73</v>
      </c>
      <c r="Q95" s="301">
        <v>-199.63784863387977</v>
      </c>
      <c r="R95" s="301">
        <v>117651.09215136612</v>
      </c>
      <c r="S95" s="301">
        <v>0</v>
      </c>
      <c r="T95" s="303">
        <v>117651.09215136612</v>
      </c>
      <c r="U95" s="303"/>
      <c r="V95" s="324"/>
      <c r="W95" s="325"/>
    </row>
    <row r="96" spans="1:23" s="326" customFormat="1" ht="15" x14ac:dyDescent="0.25">
      <c r="A96" s="324" t="s">
        <v>436</v>
      </c>
      <c r="B96" s="297" t="s">
        <v>207</v>
      </c>
      <c r="C96" s="298" t="s">
        <v>240</v>
      </c>
      <c r="D96" s="299">
        <v>3.4487649999999999E-4</v>
      </c>
      <c r="E96" s="297">
        <v>63415.141508482404</v>
      </c>
      <c r="F96" s="323"/>
      <c r="G96" s="323"/>
      <c r="H96" s="323"/>
      <c r="I96" s="297"/>
      <c r="J96" s="300"/>
      <c r="K96" s="301">
        <v>63415.14</v>
      </c>
      <c r="L96" s="301">
        <v>-1015.85</v>
      </c>
      <c r="M96" s="322">
        <v>0</v>
      </c>
      <c r="N96" s="301">
        <v>62399.29</v>
      </c>
      <c r="O96" s="301">
        <v>-5.81</v>
      </c>
      <c r="P96" s="301">
        <v>62393.48</v>
      </c>
      <c r="Q96" s="301">
        <v>-105.69387322404373</v>
      </c>
      <c r="R96" s="301">
        <v>62287.786126775958</v>
      </c>
      <c r="S96" s="301">
        <v>0</v>
      </c>
      <c r="T96" s="303">
        <v>62287.786126775958</v>
      </c>
      <c r="U96" s="303"/>
      <c r="V96" s="324"/>
      <c r="W96" s="325"/>
    </row>
    <row r="97" spans="1:23" s="326" customFormat="1" ht="15" x14ac:dyDescent="0.25">
      <c r="A97" s="324" t="s">
        <v>436</v>
      </c>
      <c r="B97" s="297" t="s">
        <v>208</v>
      </c>
      <c r="C97" s="298" t="s">
        <v>240</v>
      </c>
      <c r="D97" s="299">
        <v>0</v>
      </c>
      <c r="E97" s="297">
        <v>0</v>
      </c>
      <c r="F97" s="323"/>
      <c r="G97" s="323"/>
      <c r="H97" s="323"/>
      <c r="I97" s="297"/>
      <c r="J97" s="300"/>
      <c r="K97" s="301">
        <v>0</v>
      </c>
      <c r="L97" s="301">
        <v>0</v>
      </c>
      <c r="M97" s="322">
        <v>0</v>
      </c>
      <c r="N97" s="301">
        <v>0</v>
      </c>
      <c r="O97" s="301">
        <v>0</v>
      </c>
      <c r="P97" s="301">
        <v>0</v>
      </c>
      <c r="Q97" s="301">
        <v>0</v>
      </c>
      <c r="R97" s="301">
        <v>0</v>
      </c>
      <c r="S97" s="301">
        <v>0</v>
      </c>
      <c r="T97" s="303">
        <v>0</v>
      </c>
      <c r="U97" s="303"/>
      <c r="V97" s="324"/>
      <c r="W97" s="325"/>
    </row>
    <row r="98" spans="1:23" s="326" customFormat="1" ht="15" x14ac:dyDescent="0.25">
      <c r="A98" s="324" t="s">
        <v>436</v>
      </c>
      <c r="B98" s="297" t="s">
        <v>209</v>
      </c>
      <c r="C98" s="298" t="s">
        <v>240</v>
      </c>
      <c r="D98" s="299">
        <v>6.9009989999999999E-4</v>
      </c>
      <c r="E98" s="297">
        <v>126894.06647307934</v>
      </c>
      <c r="F98" s="323"/>
      <c r="G98" s="323"/>
      <c r="H98" s="323"/>
      <c r="I98" s="297"/>
      <c r="J98" s="300"/>
      <c r="K98" s="301">
        <v>126894.07</v>
      </c>
      <c r="L98" s="301">
        <v>-2032.73</v>
      </c>
      <c r="M98" s="322">
        <v>0</v>
      </c>
      <c r="N98" s="301">
        <v>124861.34000000001</v>
      </c>
      <c r="O98" s="301">
        <v>-11.63</v>
      </c>
      <c r="P98" s="301">
        <v>124849.71</v>
      </c>
      <c r="Q98" s="301">
        <v>-211.49404426229509</v>
      </c>
      <c r="R98" s="301">
        <v>124638.21595573772</v>
      </c>
      <c r="S98" s="301">
        <v>0</v>
      </c>
      <c r="T98" s="303">
        <v>124638.21595573772</v>
      </c>
      <c r="U98" s="303"/>
      <c r="V98" s="324"/>
      <c r="W98" s="325"/>
    </row>
    <row r="99" spans="1:23" s="326" customFormat="1" ht="15" x14ac:dyDescent="0.25">
      <c r="A99" s="324" t="s">
        <v>436</v>
      </c>
      <c r="B99" s="297" t="s">
        <v>210</v>
      </c>
      <c r="C99" s="298" t="s">
        <v>240</v>
      </c>
      <c r="D99" s="299">
        <v>0</v>
      </c>
      <c r="E99" s="297">
        <v>18979.874258514541</v>
      </c>
      <c r="F99" s="323"/>
      <c r="G99" s="323">
        <v>-18979.87</v>
      </c>
      <c r="H99" s="323"/>
      <c r="I99" s="297"/>
      <c r="J99" s="300"/>
      <c r="K99" s="301">
        <v>0</v>
      </c>
      <c r="L99" s="301">
        <v>0</v>
      </c>
      <c r="M99" s="322">
        <v>0</v>
      </c>
      <c r="N99" s="301">
        <v>0</v>
      </c>
      <c r="O99" s="301">
        <v>0</v>
      </c>
      <c r="P99" s="301">
        <v>0</v>
      </c>
      <c r="Q99" s="301">
        <v>0</v>
      </c>
      <c r="R99" s="301">
        <v>0</v>
      </c>
      <c r="S99" s="301">
        <v>0</v>
      </c>
      <c r="T99" s="303">
        <v>0</v>
      </c>
      <c r="U99" s="303"/>
      <c r="V99" s="324"/>
      <c r="W99" s="325"/>
    </row>
    <row r="100" spans="1:23" s="326" customFormat="1" ht="15" x14ac:dyDescent="0.25">
      <c r="A100" s="324" t="s">
        <v>436</v>
      </c>
      <c r="B100" s="297" t="s">
        <v>211</v>
      </c>
      <c r="C100" s="298" t="s">
        <v>240</v>
      </c>
      <c r="D100" s="299">
        <v>6.245294E-4</v>
      </c>
      <c r="E100" s="297">
        <v>114837.11466618026</v>
      </c>
      <c r="F100" s="323"/>
      <c r="G100" s="323"/>
      <c r="H100" s="323"/>
      <c r="I100" s="297"/>
      <c r="J100" s="300"/>
      <c r="K100" s="301">
        <v>114837.11</v>
      </c>
      <c r="L100" s="301">
        <v>-1839.58</v>
      </c>
      <c r="M100" s="322">
        <v>0</v>
      </c>
      <c r="N100" s="301">
        <v>112997.53</v>
      </c>
      <c r="O100" s="301">
        <v>-10.53</v>
      </c>
      <c r="P100" s="301">
        <v>112987</v>
      </c>
      <c r="Q100" s="301">
        <v>-191.39874316939893</v>
      </c>
      <c r="R100" s="301">
        <v>112795.6012568306</v>
      </c>
      <c r="S100" s="301">
        <v>0</v>
      </c>
      <c r="T100" s="303">
        <v>112795.6012568306</v>
      </c>
      <c r="U100" s="303"/>
      <c r="V100" s="324"/>
      <c r="W100" s="325"/>
    </row>
    <row r="101" spans="1:23" s="326" customFormat="1" ht="15" x14ac:dyDescent="0.25">
      <c r="A101" s="324" t="s">
        <v>436</v>
      </c>
      <c r="B101" s="297" t="s">
        <v>212</v>
      </c>
      <c r="C101" s="298" t="s">
        <v>240</v>
      </c>
      <c r="D101" s="299">
        <v>3.0721913999999999E-3</v>
      </c>
      <c r="E101" s="297">
        <v>564907.89342442167</v>
      </c>
      <c r="F101" s="323"/>
      <c r="G101" s="323"/>
      <c r="H101" s="323"/>
      <c r="I101" s="297"/>
      <c r="J101" s="300"/>
      <c r="K101" s="301">
        <v>564907.89</v>
      </c>
      <c r="L101" s="301">
        <v>-9049.2999999999993</v>
      </c>
      <c r="M101" s="322">
        <v>0</v>
      </c>
      <c r="N101" s="301">
        <v>555858.59</v>
      </c>
      <c r="O101" s="301">
        <v>-51.78</v>
      </c>
      <c r="P101" s="301">
        <v>555806.80999999994</v>
      </c>
      <c r="Q101" s="301">
        <v>-941.53066174863386</v>
      </c>
      <c r="R101" s="301">
        <v>554865.27933825133</v>
      </c>
      <c r="S101" s="301">
        <v>0</v>
      </c>
      <c r="T101" s="303">
        <v>554865.27933825133</v>
      </c>
      <c r="U101" s="303"/>
      <c r="V101" s="324"/>
      <c r="W101" s="325"/>
    </row>
    <row r="102" spans="1:23" s="326" customFormat="1" ht="15" x14ac:dyDescent="0.25">
      <c r="A102" s="324" t="s">
        <v>436</v>
      </c>
      <c r="B102" s="297" t="s">
        <v>213</v>
      </c>
      <c r="C102" s="298" t="s">
        <v>240</v>
      </c>
      <c r="D102" s="299">
        <v>1.8349491499999999E-2</v>
      </c>
      <c r="E102" s="297">
        <v>3374064.6813978013</v>
      </c>
      <c r="F102" s="323"/>
      <c r="G102" s="323"/>
      <c r="H102" s="323"/>
      <c r="I102" s="297"/>
      <c r="J102" s="300"/>
      <c r="K102" s="301">
        <v>3374064.68</v>
      </c>
      <c r="L102" s="301">
        <v>-54049.41</v>
      </c>
      <c r="M102" s="322">
        <v>0</v>
      </c>
      <c r="N102" s="301">
        <v>3320015.27</v>
      </c>
      <c r="O102" s="301">
        <v>-309.26</v>
      </c>
      <c r="P102" s="301">
        <v>3319706.0100000002</v>
      </c>
      <c r="Q102" s="301">
        <v>-5623.5457000000015</v>
      </c>
      <c r="R102" s="301">
        <v>3314082.4643000001</v>
      </c>
      <c r="S102" s="301">
        <v>0</v>
      </c>
      <c r="T102" s="303">
        <v>3314082.4643000001</v>
      </c>
      <c r="U102" s="303"/>
      <c r="V102" s="324"/>
      <c r="W102" s="325"/>
    </row>
    <row r="103" spans="1:23" s="326" customFormat="1" ht="15" x14ac:dyDescent="0.25">
      <c r="A103" s="324" t="s">
        <v>436</v>
      </c>
      <c r="B103" s="297" t="s">
        <v>214</v>
      </c>
      <c r="C103" s="298" t="s">
        <v>240</v>
      </c>
      <c r="D103" s="299">
        <v>9.1298680000000002E-4</v>
      </c>
      <c r="E103" s="297">
        <v>167878.0367187378</v>
      </c>
      <c r="F103" s="323"/>
      <c r="G103" s="323"/>
      <c r="H103" s="323"/>
      <c r="I103" s="297"/>
      <c r="J103" s="300"/>
      <c r="K103" s="301">
        <v>167878.04</v>
      </c>
      <c r="L103" s="301">
        <v>-2689.25</v>
      </c>
      <c r="M103" s="322">
        <v>0</v>
      </c>
      <c r="N103" s="301">
        <v>165188.79</v>
      </c>
      <c r="O103" s="301">
        <v>-15.39</v>
      </c>
      <c r="P103" s="301">
        <v>165173.4</v>
      </c>
      <c r="Q103" s="301">
        <v>-279.80193442622954</v>
      </c>
      <c r="R103" s="301">
        <v>164893.59806557375</v>
      </c>
      <c r="S103" s="301">
        <v>0</v>
      </c>
      <c r="T103" s="303">
        <v>164893.59806557375</v>
      </c>
      <c r="U103" s="303"/>
      <c r="V103" s="324"/>
      <c r="W103" s="325"/>
    </row>
    <row r="104" spans="1:23" s="326" customFormat="1" ht="15" x14ac:dyDescent="0.25">
      <c r="A104" s="324" t="s">
        <v>436</v>
      </c>
      <c r="B104" s="297" t="s">
        <v>215</v>
      </c>
      <c r="C104" s="298" t="s">
        <v>240</v>
      </c>
      <c r="D104" s="299">
        <v>2.4911019000000002E-3</v>
      </c>
      <c r="E104" s="297">
        <v>458058.42318655743</v>
      </c>
      <c r="F104" s="323"/>
      <c r="G104" s="323"/>
      <c r="H104" s="323"/>
      <c r="I104" s="297"/>
      <c r="J104" s="300"/>
      <c r="K104" s="301">
        <v>458058.42</v>
      </c>
      <c r="L104" s="301">
        <v>-7337.67</v>
      </c>
      <c r="M104" s="322">
        <v>0</v>
      </c>
      <c r="N104" s="301">
        <v>450720.75</v>
      </c>
      <c r="O104" s="301">
        <v>-41.98</v>
      </c>
      <c r="P104" s="301">
        <v>450678.77</v>
      </c>
      <c r="Q104" s="301">
        <v>-763.4449109289618</v>
      </c>
      <c r="R104" s="301">
        <v>449915.32508907106</v>
      </c>
      <c r="S104" s="301">
        <v>0</v>
      </c>
      <c r="T104" s="303">
        <v>449915.32508907106</v>
      </c>
      <c r="U104" s="303"/>
      <c r="V104" s="324"/>
      <c r="W104" s="325"/>
    </row>
    <row r="105" spans="1:23" s="326" customFormat="1" ht="15" x14ac:dyDescent="0.25">
      <c r="A105" s="324" t="s">
        <v>436</v>
      </c>
      <c r="B105" s="297" t="s">
        <v>216</v>
      </c>
      <c r="C105" s="298" t="s">
        <v>240</v>
      </c>
      <c r="D105" s="299">
        <v>0</v>
      </c>
      <c r="E105" s="297">
        <v>0</v>
      </c>
      <c r="F105" s="323"/>
      <c r="G105" s="323"/>
      <c r="H105" s="323"/>
      <c r="I105" s="297"/>
      <c r="J105" s="300"/>
      <c r="K105" s="301">
        <v>0</v>
      </c>
      <c r="L105" s="301">
        <v>0</v>
      </c>
      <c r="M105" s="322">
        <v>0</v>
      </c>
      <c r="N105" s="301">
        <v>0</v>
      </c>
      <c r="O105" s="301">
        <v>0</v>
      </c>
      <c r="P105" s="301">
        <v>0</v>
      </c>
      <c r="Q105" s="301">
        <v>0</v>
      </c>
      <c r="R105" s="301">
        <v>0</v>
      </c>
      <c r="S105" s="301">
        <v>0</v>
      </c>
      <c r="T105" s="303">
        <v>0</v>
      </c>
      <c r="U105" s="303"/>
      <c r="V105" s="324"/>
      <c r="W105" s="325"/>
    </row>
    <row r="106" spans="1:23" s="326" customFormat="1" ht="15" x14ac:dyDescent="0.25">
      <c r="A106" s="324" t="s">
        <v>436</v>
      </c>
      <c r="B106" s="297" t="s">
        <v>256</v>
      </c>
      <c r="C106" s="298" t="s">
        <v>240</v>
      </c>
      <c r="D106" s="299">
        <v>6.0458479999999997E-4</v>
      </c>
      <c r="E106" s="297"/>
      <c r="F106" s="323"/>
      <c r="G106" s="323"/>
      <c r="H106" s="323"/>
      <c r="I106" s="297">
        <v>111169.75</v>
      </c>
      <c r="J106" s="300"/>
      <c r="K106" s="301">
        <v>111169.75</v>
      </c>
      <c r="L106" s="301">
        <v>-1780.84</v>
      </c>
      <c r="M106" s="322"/>
      <c r="N106" s="301">
        <v>109388.91</v>
      </c>
      <c r="O106" s="301">
        <v>-10.19</v>
      </c>
      <c r="P106" s="301">
        <v>109378.72</v>
      </c>
      <c r="Q106" s="301">
        <v>-185.28635628415304</v>
      </c>
      <c r="R106" s="301">
        <v>109193.43364371585</v>
      </c>
      <c r="S106" s="301">
        <v>0</v>
      </c>
      <c r="T106" s="303">
        <v>109193.43364371585</v>
      </c>
      <c r="U106" s="303"/>
      <c r="V106" s="324"/>
      <c r="W106" s="325"/>
    </row>
    <row r="107" spans="1:23" s="326" customFormat="1" ht="15" x14ac:dyDescent="0.25">
      <c r="A107" s="324" t="s">
        <v>436</v>
      </c>
      <c r="B107" s="297" t="s">
        <v>217</v>
      </c>
      <c r="C107" s="298" t="s">
        <v>240</v>
      </c>
      <c r="D107" s="299">
        <v>0</v>
      </c>
      <c r="E107" s="297">
        <v>0</v>
      </c>
      <c r="F107" s="323"/>
      <c r="G107" s="323"/>
      <c r="H107" s="323"/>
      <c r="I107" s="297"/>
      <c r="J107" s="300"/>
      <c r="K107" s="301">
        <v>0</v>
      </c>
      <c r="L107" s="301">
        <v>0</v>
      </c>
      <c r="M107" s="322">
        <v>0</v>
      </c>
      <c r="N107" s="301">
        <v>0</v>
      </c>
      <c r="O107" s="301">
        <v>0</v>
      </c>
      <c r="P107" s="301">
        <v>0</v>
      </c>
      <c r="Q107" s="301">
        <v>0</v>
      </c>
      <c r="R107" s="301">
        <v>0</v>
      </c>
      <c r="S107" s="301">
        <v>0</v>
      </c>
      <c r="T107" s="303">
        <v>0</v>
      </c>
      <c r="U107" s="303"/>
      <c r="V107" s="324"/>
      <c r="W107" s="325"/>
    </row>
    <row r="108" spans="1:23" s="326" customFormat="1" ht="15" x14ac:dyDescent="0.25">
      <c r="A108" s="324" t="s">
        <v>436</v>
      </c>
      <c r="B108" s="297" t="s">
        <v>261</v>
      </c>
      <c r="C108" s="298" t="s">
        <v>240</v>
      </c>
      <c r="D108" s="299">
        <v>5.962265E-4</v>
      </c>
      <c r="E108" s="297"/>
      <c r="F108" s="323"/>
      <c r="G108" s="323"/>
      <c r="H108" s="323"/>
      <c r="I108" s="297">
        <v>109632.83</v>
      </c>
      <c r="J108" s="300"/>
      <c r="K108" s="301">
        <v>109632.83</v>
      </c>
      <c r="L108" s="301">
        <v>-1756.22</v>
      </c>
      <c r="M108" s="322"/>
      <c r="N108" s="301">
        <v>107876.61</v>
      </c>
      <c r="O108" s="301">
        <v>-10.050000000000001</v>
      </c>
      <c r="P108" s="301">
        <v>107866.56</v>
      </c>
      <c r="Q108" s="301">
        <v>-182.72477377049182</v>
      </c>
      <c r="R108" s="301">
        <v>107683.83522622951</v>
      </c>
      <c r="S108" s="301">
        <v>0</v>
      </c>
      <c r="T108" s="303">
        <v>107683.83522622951</v>
      </c>
      <c r="U108" s="303"/>
      <c r="V108" s="324"/>
      <c r="W108" s="325"/>
    </row>
    <row r="109" spans="1:23" s="326" customFormat="1" ht="15" x14ac:dyDescent="0.25">
      <c r="A109" s="324" t="s">
        <v>436</v>
      </c>
      <c r="B109" s="297" t="s">
        <v>218</v>
      </c>
      <c r="C109" s="298" t="s">
        <v>240</v>
      </c>
      <c r="D109" s="299">
        <v>0</v>
      </c>
      <c r="E109" s="297">
        <v>0</v>
      </c>
      <c r="F109" s="323"/>
      <c r="G109" s="297"/>
      <c r="H109" s="323"/>
      <c r="I109" s="297"/>
      <c r="J109" s="300"/>
      <c r="K109" s="301">
        <v>0</v>
      </c>
      <c r="L109" s="301">
        <v>0</v>
      </c>
      <c r="M109" s="322">
        <v>0</v>
      </c>
      <c r="N109" s="301">
        <v>0</v>
      </c>
      <c r="O109" s="301">
        <v>0</v>
      </c>
      <c r="P109" s="301">
        <v>0</v>
      </c>
      <c r="Q109" s="301">
        <v>0</v>
      </c>
      <c r="R109" s="301">
        <v>0</v>
      </c>
      <c r="S109" s="301">
        <v>0</v>
      </c>
      <c r="T109" s="303">
        <v>0</v>
      </c>
      <c r="U109" s="303"/>
      <c r="V109" s="324"/>
      <c r="W109" s="325"/>
    </row>
    <row r="110" spans="1:23" s="326" customFormat="1" ht="15" x14ac:dyDescent="0.25">
      <c r="A110" s="324" t="s">
        <v>436</v>
      </c>
      <c r="B110" s="297" t="s">
        <v>219</v>
      </c>
      <c r="C110" s="298" t="s">
        <v>240</v>
      </c>
      <c r="D110" s="299">
        <v>4.1088060000000001E-4</v>
      </c>
      <c r="E110" s="297">
        <v>75551.844882118399</v>
      </c>
      <c r="F110" s="323"/>
      <c r="G110" s="323"/>
      <c r="H110" s="323"/>
      <c r="I110" s="297"/>
      <c r="J110" s="300"/>
      <c r="K110" s="301">
        <v>75551.839999999997</v>
      </c>
      <c r="L110" s="301">
        <v>-1210.27</v>
      </c>
      <c r="M110" s="322">
        <v>0</v>
      </c>
      <c r="N110" s="301">
        <v>74341.569999999992</v>
      </c>
      <c r="O110" s="301">
        <v>-6.92</v>
      </c>
      <c r="P110" s="301">
        <v>74334.649999999994</v>
      </c>
      <c r="Q110" s="301">
        <v>-125.92208469945355</v>
      </c>
      <c r="R110" s="301">
        <v>74208.727915300537</v>
      </c>
      <c r="S110" s="301">
        <v>0</v>
      </c>
      <c r="T110" s="303">
        <v>74208.727915300537</v>
      </c>
      <c r="U110" s="303"/>
      <c r="V110" s="324"/>
      <c r="W110" s="325"/>
    </row>
    <row r="111" spans="1:23" s="326" customFormat="1" ht="15" x14ac:dyDescent="0.25">
      <c r="A111" s="324" t="s">
        <v>436</v>
      </c>
      <c r="B111" s="297" t="s">
        <v>220</v>
      </c>
      <c r="C111" s="298" t="s">
        <v>240</v>
      </c>
      <c r="D111" s="299">
        <v>0</v>
      </c>
      <c r="E111" s="297">
        <v>0</v>
      </c>
      <c r="F111" s="323"/>
      <c r="G111" s="323"/>
      <c r="H111" s="323"/>
      <c r="I111" s="297"/>
      <c r="J111" s="300"/>
      <c r="K111" s="301">
        <v>0</v>
      </c>
      <c r="L111" s="301">
        <v>0</v>
      </c>
      <c r="M111" s="322">
        <v>0</v>
      </c>
      <c r="N111" s="301">
        <v>0</v>
      </c>
      <c r="O111" s="301">
        <v>0</v>
      </c>
      <c r="P111" s="301">
        <v>0</v>
      </c>
      <c r="Q111" s="301">
        <v>0</v>
      </c>
      <c r="R111" s="301">
        <v>0</v>
      </c>
      <c r="S111" s="301">
        <v>0</v>
      </c>
      <c r="T111" s="303">
        <v>0</v>
      </c>
      <c r="U111" s="303"/>
      <c r="V111" s="324"/>
      <c r="W111" s="325"/>
    </row>
    <row r="112" spans="1:23" s="326" customFormat="1" ht="15" x14ac:dyDescent="0.25">
      <c r="A112" s="324" t="s">
        <v>436</v>
      </c>
      <c r="B112" s="297" t="s">
        <v>221</v>
      </c>
      <c r="C112" s="298" t="s">
        <v>240</v>
      </c>
      <c r="D112" s="299">
        <v>0</v>
      </c>
      <c r="E112" s="297">
        <v>0</v>
      </c>
      <c r="F112" s="323"/>
      <c r="G112" s="323">
        <v>0</v>
      </c>
      <c r="H112" s="323"/>
      <c r="I112" s="297"/>
      <c r="J112" s="300"/>
      <c r="K112" s="301">
        <v>0</v>
      </c>
      <c r="L112" s="301">
        <v>0</v>
      </c>
      <c r="M112" s="322">
        <v>0</v>
      </c>
      <c r="N112" s="301">
        <v>0</v>
      </c>
      <c r="O112" s="301">
        <v>0</v>
      </c>
      <c r="P112" s="301">
        <v>0</v>
      </c>
      <c r="Q112" s="301">
        <v>0</v>
      </c>
      <c r="R112" s="301">
        <v>0</v>
      </c>
      <c r="S112" s="301">
        <v>0</v>
      </c>
      <c r="T112" s="303">
        <v>0</v>
      </c>
      <c r="U112" s="303"/>
      <c r="V112" s="324"/>
      <c r="W112" s="325"/>
    </row>
    <row r="113" spans="1:23" s="326" customFormat="1" ht="15" x14ac:dyDescent="0.25">
      <c r="A113" s="324" t="s">
        <v>436</v>
      </c>
      <c r="B113" s="297" t="s">
        <v>222</v>
      </c>
      <c r="C113" s="298" t="s">
        <v>240</v>
      </c>
      <c r="D113" s="299">
        <v>5.8881769999999996E-4</v>
      </c>
      <c r="E113" s="297">
        <v>108270.52332213141</v>
      </c>
      <c r="F113" s="323"/>
      <c r="G113" s="323"/>
      <c r="H113" s="323"/>
      <c r="I113" s="297"/>
      <c r="J113" s="300"/>
      <c r="K113" s="301">
        <v>108270.52</v>
      </c>
      <c r="L113" s="301">
        <v>-1734.39</v>
      </c>
      <c r="M113" s="322">
        <v>0</v>
      </c>
      <c r="N113" s="301">
        <v>106536.13</v>
      </c>
      <c r="O113" s="301">
        <v>-9.92</v>
      </c>
      <c r="P113" s="301">
        <v>106526.21</v>
      </c>
      <c r="Q113" s="301">
        <v>-180.45423551912569</v>
      </c>
      <c r="R113" s="301">
        <v>106345.75576448088</v>
      </c>
      <c r="S113" s="301">
        <v>0</v>
      </c>
      <c r="T113" s="303">
        <v>106345.75576448088</v>
      </c>
      <c r="U113" s="303"/>
      <c r="V113" s="324"/>
      <c r="W113" s="325"/>
    </row>
    <row r="114" spans="1:23" s="326" customFormat="1" ht="15" x14ac:dyDescent="0.25">
      <c r="A114" s="324" t="s">
        <v>436</v>
      </c>
      <c r="B114" s="297" t="s">
        <v>223</v>
      </c>
      <c r="C114" s="298" t="s">
        <v>240</v>
      </c>
      <c r="D114" s="299">
        <v>2.8211554999999998E-3</v>
      </c>
      <c r="E114" s="297">
        <v>216541.06641901282</v>
      </c>
      <c r="F114" s="323"/>
      <c r="G114" s="323"/>
      <c r="H114" s="323"/>
      <c r="I114" s="297">
        <v>302206.89</v>
      </c>
      <c r="J114" s="300"/>
      <c r="K114" s="301">
        <v>518747.96</v>
      </c>
      <c r="L114" s="301">
        <v>-8309.86</v>
      </c>
      <c r="M114" s="322">
        <v>0</v>
      </c>
      <c r="N114" s="301">
        <v>510438.10000000003</v>
      </c>
      <c r="O114" s="301">
        <v>-47.55</v>
      </c>
      <c r="P114" s="301">
        <v>510390.55000000005</v>
      </c>
      <c r="Q114" s="301">
        <v>-864.59601366120228</v>
      </c>
      <c r="R114" s="301">
        <v>509525.95398633886</v>
      </c>
      <c r="S114" s="301">
        <v>0</v>
      </c>
      <c r="T114" s="303">
        <v>509525.95398633886</v>
      </c>
      <c r="U114" s="303"/>
      <c r="V114" s="324"/>
      <c r="W114" s="325"/>
    </row>
    <row r="115" spans="1:23" s="326" customFormat="1" ht="15" x14ac:dyDescent="0.25">
      <c r="A115" s="324" t="s">
        <v>436</v>
      </c>
      <c r="B115" s="297" t="s">
        <v>352</v>
      </c>
      <c r="C115" s="298" t="s">
        <v>240</v>
      </c>
      <c r="D115" s="299">
        <v>1.0861362E-3</v>
      </c>
      <c r="E115" s="297">
        <v>199716.36306364503</v>
      </c>
      <c r="F115" s="323"/>
      <c r="G115" s="323"/>
      <c r="H115" s="323"/>
      <c r="I115" s="297"/>
      <c r="J115" s="300"/>
      <c r="K115" s="301">
        <v>199716.36</v>
      </c>
      <c r="L115" s="301">
        <v>-3199.27</v>
      </c>
      <c r="M115" s="322">
        <v>0</v>
      </c>
      <c r="N115" s="301">
        <v>196517.09</v>
      </c>
      <c r="O115" s="301">
        <v>-18.309999999999999</v>
      </c>
      <c r="P115" s="301">
        <v>196498.78</v>
      </c>
      <c r="Q115" s="301">
        <v>-332.86678579234973</v>
      </c>
      <c r="R115" s="301">
        <v>196165.91321420766</v>
      </c>
      <c r="S115" s="301">
        <v>0</v>
      </c>
      <c r="T115" s="303">
        <v>196165.91321420766</v>
      </c>
      <c r="U115" s="303"/>
      <c r="V115" s="324"/>
      <c r="W115" s="325"/>
    </row>
    <row r="116" spans="1:23" s="326" customFormat="1" ht="15" x14ac:dyDescent="0.25">
      <c r="A116" s="324" t="s">
        <v>436</v>
      </c>
      <c r="B116" s="297" t="s">
        <v>386</v>
      </c>
      <c r="C116" s="298" t="s">
        <v>240</v>
      </c>
      <c r="D116" s="299">
        <v>0</v>
      </c>
      <c r="E116" s="297">
        <v>0</v>
      </c>
      <c r="F116" s="323"/>
      <c r="G116" s="323">
        <v>0</v>
      </c>
      <c r="H116" s="323"/>
      <c r="I116" s="297"/>
      <c r="J116" s="300"/>
      <c r="K116" s="301">
        <v>0</v>
      </c>
      <c r="L116" s="301">
        <v>0</v>
      </c>
      <c r="M116" s="322">
        <v>0</v>
      </c>
      <c r="N116" s="301">
        <v>0</v>
      </c>
      <c r="O116" s="301">
        <v>0</v>
      </c>
      <c r="P116" s="301">
        <v>0</v>
      </c>
      <c r="Q116" s="301">
        <v>0</v>
      </c>
      <c r="R116" s="301">
        <v>0</v>
      </c>
      <c r="S116" s="301">
        <v>0</v>
      </c>
      <c r="T116" s="303">
        <v>0</v>
      </c>
      <c r="U116" s="303"/>
      <c r="V116" s="324"/>
      <c r="W116" s="325"/>
    </row>
    <row r="117" spans="1:23" s="326" customFormat="1" ht="15" x14ac:dyDescent="0.25">
      <c r="A117" s="324" t="s">
        <v>436</v>
      </c>
      <c r="B117" s="297" t="s">
        <v>353</v>
      </c>
      <c r="C117" s="298" t="s">
        <v>240</v>
      </c>
      <c r="D117" s="299">
        <v>6.2877650000000001E-4</v>
      </c>
      <c r="E117" s="297">
        <v>115618.05909305227</v>
      </c>
      <c r="F117" s="323"/>
      <c r="G117" s="323"/>
      <c r="H117" s="323"/>
      <c r="I117" s="297"/>
      <c r="J117" s="300"/>
      <c r="K117" s="301">
        <v>115618.06</v>
      </c>
      <c r="L117" s="301">
        <v>-1852.09</v>
      </c>
      <c r="M117" s="322">
        <v>0</v>
      </c>
      <c r="N117" s="301">
        <v>113765.97</v>
      </c>
      <c r="O117" s="301">
        <v>-10.6</v>
      </c>
      <c r="P117" s="301">
        <v>113755.37</v>
      </c>
      <c r="Q117" s="301">
        <v>-192.70035355191257</v>
      </c>
      <c r="R117" s="301">
        <v>113562.66964644808</v>
      </c>
      <c r="S117" s="301">
        <v>0</v>
      </c>
      <c r="T117" s="303">
        <v>113562.66964644808</v>
      </c>
      <c r="U117" s="303"/>
      <c r="V117" s="324"/>
      <c r="W117" s="325"/>
    </row>
    <row r="118" spans="1:23" s="326" customFormat="1" ht="15" x14ac:dyDescent="0.25">
      <c r="A118" s="324" t="s">
        <v>428</v>
      </c>
      <c r="B118" s="297" t="s">
        <v>224</v>
      </c>
      <c r="C118" s="298" t="s">
        <v>240</v>
      </c>
      <c r="D118" s="299">
        <v>5.8065160000000005E-4</v>
      </c>
      <c r="E118" s="297">
        <v>106768.94745587748</v>
      </c>
      <c r="F118" s="323"/>
      <c r="G118" s="323"/>
      <c r="H118" s="323"/>
      <c r="I118" s="297"/>
      <c r="J118" s="300"/>
      <c r="K118" s="301">
        <v>106768.95</v>
      </c>
      <c r="L118" s="301">
        <v>-1710.34</v>
      </c>
      <c r="M118" s="322">
        <v>0</v>
      </c>
      <c r="N118" s="301">
        <v>105058.61</v>
      </c>
      <c r="O118" s="301">
        <v>-9.7899999999999991</v>
      </c>
      <c r="P118" s="301">
        <v>105048.82</v>
      </c>
      <c r="Q118" s="301">
        <v>-177.95155300546449</v>
      </c>
      <c r="R118" s="301">
        <v>104870.86844699454</v>
      </c>
      <c r="S118" s="301">
        <v>0</v>
      </c>
      <c r="T118" s="303">
        <v>104870.86844699454</v>
      </c>
      <c r="U118" s="303"/>
      <c r="V118" s="324"/>
      <c r="W118" s="325"/>
    </row>
    <row r="119" spans="1:23" s="326" customFormat="1" ht="15" x14ac:dyDescent="0.25">
      <c r="A119" s="324" t="s">
        <v>428</v>
      </c>
      <c r="B119" s="297" t="s">
        <v>360</v>
      </c>
      <c r="C119" s="298" t="s">
        <v>240</v>
      </c>
      <c r="D119" s="299">
        <v>2.6483775000000001E-3</v>
      </c>
      <c r="E119" s="297">
        <v>232342.97026767317</v>
      </c>
      <c r="F119" s="323"/>
      <c r="G119" s="323"/>
      <c r="H119" s="323"/>
      <c r="I119" s="297">
        <v>254634.94</v>
      </c>
      <c r="J119" s="300"/>
      <c r="K119" s="301">
        <v>486977.91</v>
      </c>
      <c r="L119" s="301">
        <v>-7800.94</v>
      </c>
      <c r="M119" s="322">
        <v>0</v>
      </c>
      <c r="N119" s="301">
        <v>479176.97</v>
      </c>
      <c r="O119" s="301">
        <v>-44.64</v>
      </c>
      <c r="P119" s="301">
        <v>479132.32999999996</v>
      </c>
      <c r="Q119" s="301">
        <v>-811.64493060109282</v>
      </c>
      <c r="R119" s="301">
        <v>478320.68506939884</v>
      </c>
      <c r="S119" s="301">
        <v>0</v>
      </c>
      <c r="T119" s="303">
        <v>478320.68506939884</v>
      </c>
      <c r="U119" s="303"/>
      <c r="V119" s="324"/>
      <c r="W119" s="325"/>
    </row>
    <row r="120" spans="1:23" s="326" customFormat="1" ht="15" x14ac:dyDescent="0.25">
      <c r="A120" s="324" t="s">
        <v>428</v>
      </c>
      <c r="B120" s="297" t="s">
        <v>225</v>
      </c>
      <c r="C120" s="298" t="s">
        <v>240</v>
      </c>
      <c r="D120" s="299">
        <v>6.4647209999999997E-4</v>
      </c>
      <c r="E120" s="297">
        <v>118871.88544389405</v>
      </c>
      <c r="F120" s="323"/>
      <c r="G120" s="323"/>
      <c r="H120" s="323"/>
      <c r="I120" s="297"/>
      <c r="J120" s="300"/>
      <c r="K120" s="301">
        <v>118871.89</v>
      </c>
      <c r="L120" s="301">
        <v>-1904.22</v>
      </c>
      <c r="M120" s="322">
        <v>0</v>
      </c>
      <c r="N120" s="301">
        <v>116967.67</v>
      </c>
      <c r="O120" s="301">
        <v>-10.9</v>
      </c>
      <c r="P120" s="301">
        <v>116956.77</v>
      </c>
      <c r="Q120" s="301">
        <v>-198.12349016393443</v>
      </c>
      <c r="R120" s="301">
        <v>116758.64650983606</v>
      </c>
      <c r="S120" s="301">
        <v>0</v>
      </c>
      <c r="T120" s="303">
        <v>116758.64650983606</v>
      </c>
      <c r="U120" s="303"/>
      <c r="V120" s="324"/>
      <c r="W120" s="325"/>
    </row>
    <row r="121" spans="1:23" s="326" customFormat="1" ht="15" x14ac:dyDescent="0.25">
      <c r="A121" s="324" t="s">
        <v>435</v>
      </c>
      <c r="B121" s="297" t="s">
        <v>226</v>
      </c>
      <c r="C121" s="298" t="s">
        <v>240</v>
      </c>
      <c r="D121" s="299">
        <v>9.6274749999999997E-4</v>
      </c>
      <c r="E121" s="297">
        <v>177027.93219073827</v>
      </c>
      <c r="F121" s="323"/>
      <c r="G121" s="323"/>
      <c r="H121" s="323"/>
      <c r="I121" s="297"/>
      <c r="J121" s="300"/>
      <c r="K121" s="301">
        <v>177027.93</v>
      </c>
      <c r="L121" s="301">
        <v>-2835.82</v>
      </c>
      <c r="M121" s="322">
        <v>0</v>
      </c>
      <c r="N121" s="301">
        <v>174192.11</v>
      </c>
      <c r="O121" s="301">
        <v>-16.23</v>
      </c>
      <c r="P121" s="301">
        <v>174175.87999999998</v>
      </c>
      <c r="Q121" s="301">
        <v>-295.05203715846994</v>
      </c>
      <c r="R121" s="301">
        <v>173880.82796284152</v>
      </c>
      <c r="S121" s="301">
        <v>0</v>
      </c>
      <c r="T121" s="303">
        <v>173880.82796284152</v>
      </c>
      <c r="U121" s="303"/>
      <c r="V121" s="324"/>
      <c r="W121" s="325"/>
    </row>
    <row r="122" spans="1:23" s="326" customFormat="1" ht="15" x14ac:dyDescent="0.25">
      <c r="A122" s="324" t="s">
        <v>428</v>
      </c>
      <c r="B122" s="297" t="s">
        <v>227</v>
      </c>
      <c r="C122" s="298" t="s">
        <v>240</v>
      </c>
      <c r="D122" s="299">
        <v>1.01701259E-2</v>
      </c>
      <c r="E122" s="297">
        <v>1870060.6834791554</v>
      </c>
      <c r="F122" s="323"/>
      <c r="G122" s="323"/>
      <c r="H122" s="323"/>
      <c r="I122" s="297"/>
      <c r="J122" s="300"/>
      <c r="K122" s="301">
        <v>1870060.68</v>
      </c>
      <c r="L122" s="301">
        <v>-29956.65</v>
      </c>
      <c r="M122" s="322">
        <v>0</v>
      </c>
      <c r="N122" s="301">
        <v>1840104.03</v>
      </c>
      <c r="O122" s="301">
        <v>-171.41</v>
      </c>
      <c r="P122" s="301">
        <v>1839932.62</v>
      </c>
      <c r="Q122" s="301">
        <v>-3116.8257497267759</v>
      </c>
      <c r="R122" s="301">
        <v>1836815.7942502734</v>
      </c>
      <c r="S122" s="301">
        <v>0</v>
      </c>
      <c r="T122" s="303">
        <v>1836815.7942502734</v>
      </c>
      <c r="U122" s="303"/>
      <c r="V122" s="324"/>
      <c r="W122" s="325"/>
    </row>
    <row r="123" spans="1:23" s="326" customFormat="1" ht="15" x14ac:dyDescent="0.25">
      <c r="A123" s="324" t="s">
        <v>436</v>
      </c>
      <c r="B123" s="297" t="s">
        <v>229</v>
      </c>
      <c r="C123" s="298" t="s">
        <v>240</v>
      </c>
      <c r="D123" s="299">
        <v>4.20500662E-2</v>
      </c>
      <c r="E123" s="297">
        <v>7531052.9949579202</v>
      </c>
      <c r="F123" s="323"/>
      <c r="G123" s="323"/>
      <c r="H123" s="323"/>
      <c r="I123" s="297">
        <v>201021.94</v>
      </c>
      <c r="J123" s="300"/>
      <c r="K123" s="301">
        <v>7732074.9299999997</v>
      </c>
      <c r="L123" s="301">
        <v>-123860.72</v>
      </c>
      <c r="M123" s="322">
        <v>0</v>
      </c>
      <c r="N123" s="301">
        <v>7608214.21</v>
      </c>
      <c r="O123" s="301">
        <v>-708.7</v>
      </c>
      <c r="P123" s="301">
        <v>7607505.5099999998</v>
      </c>
      <c r="Q123" s="301">
        <v>-12887.031191803278</v>
      </c>
      <c r="R123" s="301">
        <v>7594618.4788081963</v>
      </c>
      <c r="S123" s="301">
        <v>0</v>
      </c>
      <c r="T123" s="303">
        <v>7594618.4788081963</v>
      </c>
      <c r="U123" s="303"/>
      <c r="V123" s="324"/>
      <c r="W123" s="325"/>
    </row>
    <row r="124" spans="1:23" s="326" customFormat="1" ht="15" x14ac:dyDescent="0.25">
      <c r="A124" s="324" t="s">
        <v>436</v>
      </c>
      <c r="B124" s="297" t="s">
        <v>230</v>
      </c>
      <c r="C124" s="298" t="s">
        <v>240</v>
      </c>
      <c r="D124" s="299">
        <v>0</v>
      </c>
      <c r="E124" s="297">
        <v>0</v>
      </c>
      <c r="F124" s="323"/>
      <c r="G124" s="323">
        <v>0</v>
      </c>
      <c r="H124" s="323"/>
      <c r="I124" s="297"/>
      <c r="J124" s="300"/>
      <c r="K124" s="301">
        <v>0</v>
      </c>
      <c r="L124" s="301">
        <v>0</v>
      </c>
      <c r="M124" s="322">
        <v>0</v>
      </c>
      <c r="N124" s="301">
        <v>0</v>
      </c>
      <c r="O124" s="301">
        <v>0</v>
      </c>
      <c r="P124" s="301">
        <v>0</v>
      </c>
      <c r="Q124" s="301">
        <v>0</v>
      </c>
      <c r="R124" s="301">
        <v>0</v>
      </c>
      <c r="S124" s="301">
        <v>0</v>
      </c>
      <c r="T124" s="303">
        <v>0</v>
      </c>
      <c r="U124" s="303"/>
      <c r="V124" s="324"/>
      <c r="W124" s="325"/>
    </row>
    <row r="125" spans="1:23" s="326" customFormat="1" ht="15" x14ac:dyDescent="0.25">
      <c r="A125" s="324" t="s">
        <v>434</v>
      </c>
      <c r="B125" s="297" t="s">
        <v>403</v>
      </c>
      <c r="C125" s="298" t="s">
        <v>240</v>
      </c>
      <c r="D125" s="299">
        <v>1.0020732500000001E-2</v>
      </c>
      <c r="E125" s="297">
        <v>1842590.5400842826</v>
      </c>
      <c r="F125" s="323"/>
      <c r="G125" s="323"/>
      <c r="H125" s="323"/>
      <c r="I125" s="297"/>
      <c r="J125" s="300"/>
      <c r="K125" s="301">
        <v>1842590.54</v>
      </c>
      <c r="L125" s="301">
        <v>-29516.6</v>
      </c>
      <c r="M125" s="322">
        <v>0</v>
      </c>
      <c r="N125" s="301">
        <v>1813073.94</v>
      </c>
      <c r="O125" s="301">
        <v>-168.89</v>
      </c>
      <c r="P125" s="301">
        <v>1812905.05</v>
      </c>
      <c r="Q125" s="301">
        <v>-3071.041341530055</v>
      </c>
      <c r="R125" s="301">
        <v>1809834.0086584699</v>
      </c>
      <c r="S125" s="301">
        <v>0</v>
      </c>
      <c r="T125" s="303">
        <v>1809834.0086584699</v>
      </c>
      <c r="U125" s="303"/>
      <c r="V125" s="324"/>
      <c r="W125" s="325"/>
    </row>
    <row r="126" spans="1:23" s="326" customFormat="1" ht="15" x14ac:dyDescent="0.25">
      <c r="A126" s="324" t="s">
        <v>431</v>
      </c>
      <c r="B126" s="297" t="s">
        <v>354</v>
      </c>
      <c r="C126" s="298" t="s">
        <v>240</v>
      </c>
      <c r="D126" s="299">
        <v>1.1072059000000001E-3</v>
      </c>
      <c r="E126" s="297"/>
      <c r="F126" s="323"/>
      <c r="G126" s="323"/>
      <c r="H126" s="323"/>
      <c r="I126" s="297">
        <v>203590.62</v>
      </c>
      <c r="J126" s="300"/>
      <c r="K126" s="301">
        <v>203590.62</v>
      </c>
      <c r="L126" s="301">
        <v>-3261.33</v>
      </c>
      <c r="M126" s="322"/>
      <c r="N126" s="301">
        <v>200329.29</v>
      </c>
      <c r="O126" s="301">
        <v>-18.66</v>
      </c>
      <c r="P126" s="301">
        <v>200310.63</v>
      </c>
      <c r="Q126" s="301">
        <v>-339.32401803278685</v>
      </c>
      <c r="R126" s="301">
        <v>199971.30598196722</v>
      </c>
      <c r="S126" s="301">
        <v>0</v>
      </c>
      <c r="T126" s="303">
        <v>199971.30598196722</v>
      </c>
      <c r="U126" s="303"/>
      <c r="V126" s="324"/>
      <c r="W126" s="325"/>
    </row>
    <row r="127" spans="1:23" s="326" customFormat="1" ht="15" x14ac:dyDescent="0.25">
      <c r="A127" s="324" t="s">
        <v>428</v>
      </c>
      <c r="B127" s="297" t="s">
        <v>249</v>
      </c>
      <c r="C127" s="298" t="s">
        <v>240</v>
      </c>
      <c r="D127" s="299">
        <v>1.5274872E-3</v>
      </c>
      <c r="E127" s="297"/>
      <c r="F127" s="323"/>
      <c r="G127" s="323"/>
      <c r="H127" s="323"/>
      <c r="I127" s="297">
        <v>280871.03000000003</v>
      </c>
      <c r="J127" s="300"/>
      <c r="K127" s="301">
        <v>280871.03000000003</v>
      </c>
      <c r="L127" s="301">
        <v>-4499.3</v>
      </c>
      <c r="M127" s="322"/>
      <c r="N127" s="301">
        <v>276371.73000000004</v>
      </c>
      <c r="O127" s="301">
        <v>-25.74</v>
      </c>
      <c r="P127" s="301">
        <v>276345.99000000005</v>
      </c>
      <c r="Q127" s="301">
        <v>-468.127086885246</v>
      </c>
      <c r="R127" s="301">
        <v>275877.86291311478</v>
      </c>
      <c r="S127" s="301">
        <v>0</v>
      </c>
      <c r="T127" s="303">
        <v>275877.86291311478</v>
      </c>
      <c r="U127" s="303"/>
      <c r="V127" s="324"/>
      <c r="W127" s="325"/>
    </row>
    <row r="128" spans="1:23" s="326" customFormat="1" ht="15" x14ac:dyDescent="0.25">
      <c r="A128" s="324" t="s">
        <v>428</v>
      </c>
      <c r="B128" s="297" t="s">
        <v>400</v>
      </c>
      <c r="C128" s="298" t="s">
        <v>240</v>
      </c>
      <c r="D128" s="299">
        <v>1.1763804E-3</v>
      </c>
      <c r="E128" s="297"/>
      <c r="F128" s="323"/>
      <c r="G128" s="323"/>
      <c r="H128" s="323"/>
      <c r="I128" s="297">
        <v>216310.28</v>
      </c>
      <c r="J128" s="300"/>
      <c r="K128" s="301">
        <v>216310.28</v>
      </c>
      <c r="L128" s="301">
        <v>-3465.09</v>
      </c>
      <c r="M128" s="322"/>
      <c r="N128" s="301">
        <v>212845.19</v>
      </c>
      <c r="O128" s="301">
        <v>-19.829999999999998</v>
      </c>
      <c r="P128" s="301">
        <v>212825.36000000002</v>
      </c>
      <c r="Q128" s="301">
        <v>-360.52383387978148</v>
      </c>
      <c r="R128" s="301">
        <v>212464.83616612022</v>
      </c>
      <c r="S128" s="301">
        <v>0</v>
      </c>
      <c r="T128" s="303">
        <v>212464.83616612022</v>
      </c>
      <c r="U128" s="303"/>
      <c r="V128" s="324"/>
      <c r="W128" s="325"/>
    </row>
    <row r="129" spans="1:16384" s="326" customFormat="1" ht="15" x14ac:dyDescent="0.25">
      <c r="A129" s="324" t="s">
        <v>428</v>
      </c>
      <c r="B129" s="297" t="s">
        <v>253</v>
      </c>
      <c r="C129" s="298" t="s">
        <v>240</v>
      </c>
      <c r="D129" s="299">
        <v>6.7232165000000003E-3</v>
      </c>
      <c r="E129" s="297">
        <v>1236250.4619307755</v>
      </c>
      <c r="F129" s="323"/>
      <c r="G129" s="323"/>
      <c r="H129" s="323"/>
      <c r="I129" s="297"/>
      <c r="J129" s="300"/>
      <c r="K129" s="301">
        <v>1236250.46</v>
      </c>
      <c r="L129" s="301">
        <v>-19803.59</v>
      </c>
      <c r="M129" s="322">
        <v>0</v>
      </c>
      <c r="N129" s="301">
        <v>1216446.8699999999</v>
      </c>
      <c r="O129" s="301">
        <v>-113.31</v>
      </c>
      <c r="P129" s="301">
        <v>1216333.5599999998</v>
      </c>
      <c r="Q129" s="301">
        <v>-2060.4557573770489</v>
      </c>
      <c r="R129" s="301">
        <v>1214273.1042426229</v>
      </c>
      <c r="S129" s="301">
        <v>0</v>
      </c>
      <c r="T129" s="303">
        <v>1214273.1042426229</v>
      </c>
      <c r="U129" s="303"/>
      <c r="V129" s="324"/>
      <c r="W129" s="325"/>
    </row>
    <row r="130" spans="1:16384" s="324" customFormat="1" ht="15" x14ac:dyDescent="0.25">
      <c r="A130" s="324" t="s">
        <v>435</v>
      </c>
      <c r="B130" s="297" t="s">
        <v>231</v>
      </c>
      <c r="C130" s="298" t="s">
        <v>240</v>
      </c>
      <c r="D130" s="299">
        <v>8.1112130000000004E-4</v>
      </c>
      <c r="E130" s="297">
        <v>149147.21554905744</v>
      </c>
      <c r="F130" s="323"/>
      <c r="G130" s="323"/>
      <c r="H130" s="323"/>
      <c r="I130" s="297"/>
      <c r="J130" s="300"/>
      <c r="K130" s="301">
        <v>149147.22</v>
      </c>
      <c r="L130" s="301">
        <v>-2389.1999999999998</v>
      </c>
      <c r="M130" s="322">
        <v>0</v>
      </c>
      <c r="N130" s="301">
        <v>146758.01999999999</v>
      </c>
      <c r="O130" s="301">
        <v>-13.67</v>
      </c>
      <c r="P130" s="301">
        <v>146744.34999999998</v>
      </c>
      <c r="Q130" s="301">
        <v>-248.58332513661199</v>
      </c>
      <c r="R130" s="301">
        <v>146495.76667486338</v>
      </c>
      <c r="S130" s="301">
        <v>0</v>
      </c>
      <c r="T130" s="303">
        <v>146495.76667486338</v>
      </c>
      <c r="U130" s="303"/>
      <c r="W130" s="325"/>
    </row>
    <row r="131" spans="1:16384" s="318" customFormat="1" ht="15" x14ac:dyDescent="0.25">
      <c r="A131" s="324" t="s">
        <v>435</v>
      </c>
      <c r="B131" s="297" t="s">
        <v>232</v>
      </c>
      <c r="C131" s="298" t="s">
        <v>240</v>
      </c>
      <c r="D131" s="299">
        <v>8.6811462800000003E-2</v>
      </c>
      <c r="E131" s="297">
        <v>15962703.385081876</v>
      </c>
      <c r="F131" s="323"/>
      <c r="G131" s="323"/>
      <c r="H131" s="323"/>
      <c r="I131" s="297"/>
      <c r="J131" s="300"/>
      <c r="K131" s="301">
        <v>15962703.390000001</v>
      </c>
      <c r="L131" s="301">
        <v>-255707.8</v>
      </c>
      <c r="M131" s="322">
        <v>0</v>
      </c>
      <c r="N131" s="301">
        <v>15706995.59</v>
      </c>
      <c r="O131" s="301">
        <v>-1463.1</v>
      </c>
      <c r="P131" s="301">
        <v>15705532.49</v>
      </c>
      <c r="Q131" s="301">
        <v>-26605.000392896178</v>
      </c>
      <c r="R131" s="301">
        <v>15678927.489607103</v>
      </c>
      <c r="S131" s="301">
        <v>0</v>
      </c>
      <c r="T131" s="303">
        <v>15678927.489607103</v>
      </c>
      <c r="U131" s="303"/>
      <c r="V131" s="304"/>
      <c r="W131" s="328"/>
    </row>
    <row r="132" spans="1:16384" s="304" customFormat="1" ht="15" x14ac:dyDescent="0.25">
      <c r="A132" s="324" t="s">
        <v>431</v>
      </c>
      <c r="B132" s="297" t="s">
        <v>233</v>
      </c>
      <c r="C132" s="298" t="s">
        <v>240</v>
      </c>
      <c r="D132" s="299">
        <v>1.5404975E-3</v>
      </c>
      <c r="E132" s="297">
        <v>283263.32722957816</v>
      </c>
      <c r="F132" s="323"/>
      <c r="G132" s="323"/>
      <c r="H132" s="323"/>
      <c r="I132" s="297"/>
      <c r="J132" s="300"/>
      <c r="K132" s="301">
        <v>283263.33</v>
      </c>
      <c r="L132" s="301">
        <v>-4537.62</v>
      </c>
      <c r="M132" s="322">
        <v>0</v>
      </c>
      <c r="N132" s="301">
        <v>278725.71000000002</v>
      </c>
      <c r="O132" s="301">
        <v>-25.96</v>
      </c>
      <c r="P132" s="301">
        <v>278699.75</v>
      </c>
      <c r="Q132" s="301">
        <v>-472.11433060109289</v>
      </c>
      <c r="R132" s="301">
        <v>278227.63566939888</v>
      </c>
      <c r="S132" s="301">
        <v>0</v>
      </c>
      <c r="T132" s="303">
        <v>278227.63566939888</v>
      </c>
      <c r="U132" s="303"/>
      <c r="W132" s="328"/>
    </row>
    <row r="133" spans="1:16384" s="326" customFormat="1" ht="15" x14ac:dyDescent="0.25">
      <c r="A133" s="324" t="s">
        <v>431</v>
      </c>
      <c r="B133" s="297" t="s">
        <v>234</v>
      </c>
      <c r="C133" s="298" t="s">
        <v>240</v>
      </c>
      <c r="D133" s="299">
        <v>1.0945639000000001E-3</v>
      </c>
      <c r="E133" s="297">
        <v>201266.0410092661</v>
      </c>
      <c r="F133" s="323"/>
      <c r="G133" s="323"/>
      <c r="H133" s="323"/>
      <c r="I133" s="297"/>
      <c r="J133" s="300"/>
      <c r="K133" s="301">
        <v>201266.04</v>
      </c>
      <c r="L133" s="301">
        <v>-3224.1</v>
      </c>
      <c r="M133" s="322">
        <v>0</v>
      </c>
      <c r="N133" s="301">
        <v>198041.94</v>
      </c>
      <c r="O133" s="301">
        <v>-18.45</v>
      </c>
      <c r="P133" s="301">
        <v>198023.49</v>
      </c>
      <c r="Q133" s="301">
        <v>-335.44962786885247</v>
      </c>
      <c r="R133" s="301">
        <v>197688.04037213113</v>
      </c>
      <c r="S133" s="301">
        <v>0</v>
      </c>
      <c r="T133" s="303">
        <v>197688.04037213113</v>
      </c>
      <c r="U133" s="303"/>
      <c r="V133" s="324"/>
      <c r="W133" s="325"/>
    </row>
    <row r="134" spans="1:16384" s="326" customFormat="1" ht="15" x14ac:dyDescent="0.25">
      <c r="A134" s="324" t="s">
        <v>431</v>
      </c>
      <c r="B134" s="297" t="s">
        <v>235</v>
      </c>
      <c r="C134" s="298" t="s">
        <v>240</v>
      </c>
      <c r="D134" s="299">
        <v>8.4743749999999999E-4</v>
      </c>
      <c r="E134" s="297">
        <v>155824.97065021307</v>
      </c>
      <c r="F134" s="323"/>
      <c r="G134" s="323">
        <v>0</v>
      </c>
      <c r="H134" s="323"/>
      <c r="I134" s="297"/>
      <c r="J134" s="300"/>
      <c r="K134" s="301">
        <v>155824.97</v>
      </c>
      <c r="L134" s="301">
        <v>-2496.17</v>
      </c>
      <c r="M134" s="322">
        <v>0</v>
      </c>
      <c r="N134" s="301">
        <v>153328.79999999999</v>
      </c>
      <c r="O134" s="301">
        <v>-14.28</v>
      </c>
      <c r="P134" s="301">
        <v>153314.51999999999</v>
      </c>
      <c r="Q134" s="301">
        <v>-259.71312131147539</v>
      </c>
      <c r="R134" s="301">
        <v>153054.80687868851</v>
      </c>
      <c r="S134" s="301">
        <v>0</v>
      </c>
      <c r="T134" s="303">
        <v>153054.80687868851</v>
      </c>
      <c r="U134" s="303"/>
      <c r="V134" s="324"/>
      <c r="W134" s="325"/>
    </row>
    <row r="135" spans="1:16384" s="324" customFormat="1" ht="15" x14ac:dyDescent="0.25">
      <c r="A135" s="324" t="s">
        <v>428</v>
      </c>
      <c r="B135" s="297" t="s">
        <v>236</v>
      </c>
      <c r="C135" s="298" t="s">
        <v>240</v>
      </c>
      <c r="D135" s="299">
        <v>0</v>
      </c>
      <c r="E135" s="297">
        <v>0</v>
      </c>
      <c r="F135" s="323"/>
      <c r="G135" s="323"/>
      <c r="H135" s="323"/>
      <c r="I135" s="297"/>
      <c r="J135" s="300"/>
      <c r="K135" s="301">
        <v>0</v>
      </c>
      <c r="L135" s="301">
        <v>0</v>
      </c>
      <c r="M135" s="322">
        <v>0</v>
      </c>
      <c r="N135" s="301">
        <v>0</v>
      </c>
      <c r="O135" s="301">
        <v>0</v>
      </c>
      <c r="P135" s="301">
        <v>0</v>
      </c>
      <c r="Q135" s="301">
        <v>0</v>
      </c>
      <c r="R135" s="301">
        <v>0</v>
      </c>
      <c r="S135" s="301">
        <v>0</v>
      </c>
      <c r="T135" s="303">
        <v>0</v>
      </c>
      <c r="U135" s="303"/>
      <c r="W135" s="325"/>
    </row>
    <row r="136" spans="1:16384" s="318" customFormat="1" ht="15" x14ac:dyDescent="0.25">
      <c r="A136" s="324" t="s">
        <v>428</v>
      </c>
      <c r="B136" s="297" t="s">
        <v>237</v>
      </c>
      <c r="C136" s="298" t="s">
        <v>240</v>
      </c>
      <c r="D136" s="299">
        <v>0</v>
      </c>
      <c r="E136" s="297">
        <v>0</v>
      </c>
      <c r="F136" s="323"/>
      <c r="G136" s="323"/>
      <c r="H136" s="323"/>
      <c r="I136" s="297"/>
      <c r="J136" s="300"/>
      <c r="K136" s="301">
        <v>0</v>
      </c>
      <c r="L136" s="301">
        <v>0</v>
      </c>
      <c r="M136" s="322">
        <v>0</v>
      </c>
      <c r="N136" s="301">
        <v>0</v>
      </c>
      <c r="O136" s="301">
        <v>0</v>
      </c>
      <c r="P136" s="301">
        <v>0</v>
      </c>
      <c r="Q136" s="301">
        <v>0</v>
      </c>
      <c r="R136" s="301">
        <v>0</v>
      </c>
      <c r="S136" s="301">
        <v>0</v>
      </c>
      <c r="T136" s="303">
        <v>0</v>
      </c>
      <c r="U136" s="303"/>
      <c r="V136" s="304"/>
      <c r="W136" s="328"/>
    </row>
    <row r="137" spans="1:16384" s="304" customFormat="1" ht="15" x14ac:dyDescent="0.25">
      <c r="A137" s="324" t="s">
        <v>431</v>
      </c>
      <c r="B137" s="297" t="s">
        <v>238</v>
      </c>
      <c r="C137" s="298" t="s">
        <v>240</v>
      </c>
      <c r="D137" s="299">
        <v>7.6948946999999997E-3</v>
      </c>
      <c r="E137" s="297">
        <v>1414920.5387981199</v>
      </c>
      <c r="F137" s="323"/>
      <c r="G137" s="323"/>
      <c r="H137" s="323"/>
      <c r="I137" s="297"/>
      <c r="J137" s="300"/>
      <c r="K137" s="301">
        <v>1414920.54</v>
      </c>
      <c r="L137" s="301">
        <v>-22665.72</v>
      </c>
      <c r="M137" s="322">
        <v>0</v>
      </c>
      <c r="N137" s="301">
        <v>1392254.82</v>
      </c>
      <c r="O137" s="301">
        <v>-129.69</v>
      </c>
      <c r="P137" s="301">
        <v>1392125.1300000001</v>
      </c>
      <c r="Q137" s="301">
        <v>-2358.244755737705</v>
      </c>
      <c r="R137" s="301">
        <v>1389766.8852442624</v>
      </c>
      <c r="S137" s="301">
        <v>0</v>
      </c>
      <c r="T137" s="303">
        <v>1389766.8852442624</v>
      </c>
      <c r="U137" s="303"/>
      <c r="W137" s="328"/>
    </row>
    <row r="138" spans="1:16384" s="304" customFormat="1" ht="15" x14ac:dyDescent="0.25">
      <c r="A138" s="324" t="s">
        <v>428</v>
      </c>
      <c r="B138" s="297" t="s">
        <v>148</v>
      </c>
      <c r="C138" s="298" t="s">
        <v>240</v>
      </c>
      <c r="D138" s="299">
        <v>6.7700859999999998E-4</v>
      </c>
      <c r="E138" s="297">
        <v>124486.87626859883</v>
      </c>
      <c r="F138" s="323"/>
      <c r="G138" s="297"/>
      <c r="H138" s="323"/>
      <c r="I138" s="297"/>
      <c r="J138" s="300"/>
      <c r="K138" s="301">
        <v>124486.88</v>
      </c>
      <c r="L138" s="301">
        <v>-1994.17</v>
      </c>
      <c r="M138" s="322">
        <v>0</v>
      </c>
      <c r="N138" s="301">
        <v>122492.71</v>
      </c>
      <c r="O138" s="301">
        <v>-11.41</v>
      </c>
      <c r="P138" s="301">
        <v>122481.3</v>
      </c>
      <c r="Q138" s="301">
        <v>-207.48198360655738</v>
      </c>
      <c r="R138" s="301">
        <v>122273.81801639344</v>
      </c>
      <c r="S138" s="301">
        <v>0</v>
      </c>
      <c r="T138" s="303">
        <v>122273.81801639344</v>
      </c>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c r="AML138"/>
      <c r="AMM138"/>
      <c r="AMN138"/>
      <c r="AMO138"/>
      <c r="AMP138"/>
      <c r="AMQ138"/>
      <c r="AMR138"/>
      <c r="AMS138"/>
      <c r="AMT138"/>
      <c r="AMU138"/>
      <c r="AMV138"/>
      <c r="AMW138"/>
      <c r="AMX138"/>
      <c r="AMY138"/>
      <c r="AMZ138"/>
      <c r="ANA138"/>
      <c r="ANB138"/>
      <c r="ANC138"/>
      <c r="AND138"/>
      <c r="ANE138"/>
      <c r="ANF138"/>
      <c r="ANG138"/>
      <c r="ANH138"/>
      <c r="ANI138"/>
      <c r="ANJ138"/>
      <c r="ANK138"/>
      <c r="ANL138"/>
      <c r="ANM138"/>
      <c r="ANN138"/>
      <c r="ANO138"/>
      <c r="ANP138"/>
      <c r="ANQ138"/>
      <c r="ANR138"/>
      <c r="ANS138"/>
      <c r="ANT138"/>
      <c r="ANU138"/>
      <c r="ANV138"/>
      <c r="ANW138"/>
      <c r="ANX138"/>
      <c r="ANY138"/>
      <c r="ANZ138"/>
      <c r="AOA138"/>
      <c r="AOB138"/>
      <c r="AOC138"/>
      <c r="AOD138"/>
      <c r="AOE138"/>
      <c r="AOF138"/>
      <c r="AOG138"/>
      <c r="AOH138"/>
      <c r="AOI138"/>
      <c r="AOJ138"/>
      <c r="AOK138"/>
      <c r="AOL138"/>
      <c r="AOM138"/>
      <c r="AON138"/>
      <c r="AOO138"/>
      <c r="AOP138"/>
      <c r="AOQ138"/>
      <c r="AOR138"/>
      <c r="AOS138"/>
      <c r="AOT138"/>
      <c r="AOU138"/>
      <c r="AOV138"/>
      <c r="AOW138"/>
      <c r="AOX138"/>
      <c r="AOY138"/>
      <c r="AOZ138"/>
      <c r="APA138"/>
      <c r="APB138"/>
      <c r="APC138"/>
      <c r="APD138"/>
      <c r="APE138"/>
      <c r="APF138"/>
      <c r="APG138"/>
      <c r="APH138"/>
      <c r="API138"/>
      <c r="APJ138"/>
      <c r="APK138"/>
      <c r="APL138"/>
      <c r="APM138"/>
      <c r="APN138"/>
      <c r="APO138"/>
      <c r="APP138"/>
      <c r="APQ138"/>
      <c r="APR138"/>
      <c r="APS138"/>
      <c r="APT138"/>
      <c r="APU138"/>
      <c r="APV138"/>
      <c r="APW138"/>
      <c r="APX138"/>
      <c r="APY138"/>
      <c r="APZ138"/>
      <c r="AQA138"/>
      <c r="AQB138"/>
      <c r="AQC138"/>
      <c r="AQD138"/>
      <c r="AQE138"/>
      <c r="AQF138"/>
      <c r="AQG138"/>
      <c r="AQH138"/>
      <c r="AQI138"/>
      <c r="AQJ138"/>
      <c r="AQK138"/>
      <c r="AQL138"/>
      <c r="AQM138"/>
      <c r="AQN138"/>
      <c r="AQO138"/>
      <c r="AQP138"/>
      <c r="AQQ138"/>
      <c r="AQR138"/>
      <c r="AQS138"/>
      <c r="AQT138"/>
      <c r="AQU138"/>
      <c r="AQV138"/>
      <c r="AQW138"/>
      <c r="AQX138"/>
      <c r="AQY138"/>
      <c r="AQZ138"/>
      <c r="ARA138"/>
      <c r="ARB138"/>
      <c r="ARC138"/>
      <c r="ARD138"/>
      <c r="ARE138"/>
      <c r="ARF138"/>
      <c r="ARG138"/>
      <c r="ARH138"/>
      <c r="ARI138"/>
      <c r="ARJ138"/>
      <c r="ARK138"/>
      <c r="ARL138"/>
      <c r="ARM138"/>
      <c r="ARN138"/>
      <c r="ARO138"/>
      <c r="ARP138"/>
      <c r="ARQ138"/>
      <c r="ARR138"/>
      <c r="ARS138"/>
      <c r="ART138"/>
      <c r="ARU138"/>
      <c r="ARV138"/>
      <c r="ARW138"/>
      <c r="ARX138"/>
      <c r="ARY138"/>
      <c r="ARZ138"/>
      <c r="ASA138"/>
      <c r="ASB138"/>
      <c r="ASC138"/>
      <c r="ASD138"/>
      <c r="ASE138"/>
      <c r="ASF138"/>
      <c r="ASG138"/>
      <c r="ASH138"/>
      <c r="ASI138"/>
      <c r="ASJ138"/>
      <c r="ASK138"/>
      <c r="ASL138"/>
      <c r="ASM138"/>
      <c r="ASN138"/>
      <c r="ASO138"/>
      <c r="ASP138"/>
      <c r="ASQ138"/>
      <c r="ASR138"/>
      <c r="ASS138"/>
      <c r="AST138"/>
      <c r="ASU138"/>
      <c r="ASV138"/>
      <c r="ASW138"/>
      <c r="ASX138"/>
      <c r="ASY138"/>
      <c r="ASZ138"/>
      <c r="ATA138"/>
      <c r="ATB138"/>
      <c r="ATC138"/>
      <c r="ATD138"/>
      <c r="ATE138"/>
      <c r="ATF138"/>
      <c r="ATG138"/>
      <c r="ATH138"/>
      <c r="ATI138"/>
      <c r="ATJ138"/>
      <c r="ATK138"/>
      <c r="ATL138"/>
      <c r="ATM138"/>
      <c r="ATN138"/>
      <c r="ATO138"/>
      <c r="ATP138"/>
      <c r="ATQ138"/>
      <c r="ATR138"/>
      <c r="ATS138"/>
      <c r="ATT138"/>
      <c r="ATU138"/>
      <c r="ATV138"/>
      <c r="ATW138"/>
      <c r="ATX138"/>
      <c r="ATY138"/>
      <c r="ATZ138"/>
      <c r="AUA138"/>
      <c r="AUB138"/>
      <c r="AUC138"/>
      <c r="AUD138"/>
      <c r="AUE138"/>
      <c r="AUF138"/>
      <c r="AUG138"/>
      <c r="AUH138"/>
      <c r="AUI138"/>
      <c r="AUJ138"/>
      <c r="AUK138"/>
      <c r="AUL138"/>
      <c r="AUM138"/>
      <c r="AUN138"/>
      <c r="AUO138"/>
      <c r="AUP138"/>
      <c r="AUQ138"/>
      <c r="AUR138"/>
      <c r="AUS138"/>
      <c r="AUT138"/>
      <c r="AUU138"/>
      <c r="AUV138"/>
      <c r="AUW138"/>
      <c r="AUX138"/>
      <c r="AUY138"/>
      <c r="AUZ138"/>
      <c r="AVA138"/>
      <c r="AVB138"/>
      <c r="AVC138"/>
      <c r="AVD138"/>
      <c r="AVE138"/>
      <c r="AVF138"/>
      <c r="AVG138"/>
      <c r="AVH138"/>
      <c r="AVI138"/>
      <c r="AVJ138"/>
      <c r="AVK138"/>
      <c r="AVL138"/>
      <c r="AVM138"/>
      <c r="AVN138"/>
      <c r="AVO138"/>
      <c r="AVP138"/>
      <c r="AVQ138"/>
      <c r="AVR138"/>
      <c r="AVS138"/>
      <c r="AVT138"/>
      <c r="AVU138"/>
      <c r="AVV138"/>
      <c r="AVW138"/>
      <c r="AVX138"/>
      <c r="AVY138"/>
      <c r="AVZ138"/>
      <c r="AWA138"/>
      <c r="AWB138"/>
      <c r="AWC138"/>
      <c r="AWD138"/>
      <c r="AWE138"/>
      <c r="AWF138"/>
      <c r="AWG138"/>
      <c r="AWH138"/>
      <c r="AWI138"/>
      <c r="AWJ138"/>
      <c r="AWK138"/>
      <c r="AWL138"/>
      <c r="AWM138"/>
      <c r="AWN138"/>
      <c r="AWO138"/>
      <c r="AWP138"/>
      <c r="AWQ138"/>
      <c r="AWR138"/>
      <c r="AWS138"/>
      <c r="AWT138"/>
      <c r="AWU138"/>
      <c r="AWV138"/>
      <c r="AWW138"/>
      <c r="AWX138"/>
      <c r="AWY138"/>
      <c r="AWZ138"/>
      <c r="AXA138"/>
      <c r="AXB138"/>
      <c r="AXC138"/>
      <c r="AXD138"/>
      <c r="AXE138"/>
      <c r="AXF138"/>
      <c r="AXG138"/>
      <c r="AXH138"/>
      <c r="AXI138"/>
      <c r="AXJ138"/>
      <c r="AXK138"/>
      <c r="AXL138"/>
      <c r="AXM138"/>
      <c r="AXN138"/>
      <c r="AXO138"/>
      <c r="AXP138"/>
      <c r="AXQ138"/>
      <c r="AXR138"/>
      <c r="AXS138"/>
      <c r="AXT138"/>
      <c r="AXU138"/>
      <c r="AXV138"/>
      <c r="AXW138"/>
      <c r="AXX138"/>
      <c r="AXY138"/>
      <c r="AXZ138"/>
      <c r="AYA138"/>
      <c r="AYB138"/>
      <c r="AYC138"/>
      <c r="AYD138"/>
      <c r="AYE138"/>
      <c r="AYF138"/>
      <c r="AYG138"/>
      <c r="AYH138"/>
      <c r="AYI138"/>
      <c r="AYJ138"/>
      <c r="AYK138"/>
      <c r="AYL138"/>
      <c r="AYM138"/>
      <c r="AYN138"/>
      <c r="AYO138"/>
      <c r="AYP138"/>
      <c r="AYQ138"/>
      <c r="AYR138"/>
      <c r="AYS138"/>
      <c r="AYT138"/>
      <c r="AYU138"/>
      <c r="AYV138"/>
      <c r="AYW138"/>
      <c r="AYX138"/>
      <c r="AYY138"/>
      <c r="AYZ138"/>
      <c r="AZA138"/>
      <c r="AZB138"/>
      <c r="AZC138"/>
      <c r="AZD138"/>
      <c r="AZE138"/>
      <c r="AZF138"/>
      <c r="AZG138"/>
      <c r="AZH138"/>
      <c r="AZI138"/>
      <c r="AZJ138"/>
      <c r="AZK138"/>
      <c r="AZL138"/>
      <c r="AZM138"/>
      <c r="AZN138"/>
      <c r="AZO138"/>
      <c r="AZP138"/>
      <c r="AZQ138"/>
      <c r="AZR138"/>
      <c r="AZS138"/>
      <c r="AZT138"/>
      <c r="AZU138"/>
      <c r="AZV138"/>
      <c r="AZW138"/>
      <c r="AZX138"/>
      <c r="AZY138"/>
      <c r="AZZ138"/>
      <c r="BAA138"/>
      <c r="BAB138"/>
      <c r="BAC138"/>
      <c r="BAD138"/>
      <c r="BAE138"/>
      <c r="BAF138"/>
      <c r="BAG138"/>
      <c r="BAH138"/>
      <c r="BAI138"/>
      <c r="BAJ138"/>
      <c r="BAK138"/>
      <c r="BAL138"/>
      <c r="BAM138"/>
      <c r="BAN138"/>
      <c r="BAO138"/>
      <c r="BAP138"/>
      <c r="BAQ138"/>
      <c r="BAR138"/>
      <c r="BAS138"/>
      <c r="BAT138"/>
      <c r="BAU138"/>
      <c r="BAV138"/>
      <c r="BAW138"/>
      <c r="BAX138"/>
      <c r="BAY138"/>
      <c r="BAZ138"/>
      <c r="BBA138"/>
      <c r="BBB138"/>
      <c r="BBC138"/>
      <c r="BBD138"/>
      <c r="BBE138"/>
      <c r="BBF138"/>
      <c r="BBG138"/>
      <c r="BBH138"/>
      <c r="BBI138"/>
      <c r="BBJ138"/>
      <c r="BBK138"/>
      <c r="BBL138"/>
      <c r="BBM138"/>
      <c r="BBN138"/>
      <c r="BBO138"/>
      <c r="BBP138"/>
      <c r="BBQ138"/>
      <c r="BBR138"/>
      <c r="BBS138"/>
      <c r="BBT138"/>
      <c r="BBU138"/>
      <c r="BBV138"/>
      <c r="BBW138"/>
      <c r="BBX138"/>
      <c r="BBY138"/>
      <c r="BBZ138"/>
      <c r="BCA138"/>
      <c r="BCB138"/>
      <c r="BCC138"/>
      <c r="BCD138"/>
      <c r="BCE138"/>
      <c r="BCF138"/>
      <c r="BCG138"/>
      <c r="BCH138"/>
      <c r="BCI138"/>
      <c r="BCJ138"/>
      <c r="BCK138"/>
      <c r="BCL138"/>
      <c r="BCM138"/>
      <c r="BCN138"/>
      <c r="BCO138"/>
      <c r="BCP138"/>
      <c r="BCQ138"/>
      <c r="BCR138"/>
      <c r="BCS138"/>
      <c r="BCT138"/>
      <c r="BCU138"/>
      <c r="BCV138"/>
      <c r="BCW138"/>
      <c r="BCX138"/>
      <c r="BCY138"/>
      <c r="BCZ138"/>
      <c r="BDA138"/>
      <c r="BDB138"/>
      <c r="BDC138"/>
      <c r="BDD138"/>
      <c r="BDE138"/>
      <c r="BDF138"/>
      <c r="BDG138"/>
      <c r="BDH138"/>
      <c r="BDI138"/>
      <c r="BDJ138"/>
      <c r="BDK138"/>
      <c r="BDL138"/>
      <c r="BDM138"/>
      <c r="BDN138"/>
      <c r="BDO138"/>
      <c r="BDP138"/>
      <c r="BDQ138"/>
      <c r="BDR138"/>
      <c r="BDS138"/>
      <c r="BDT138"/>
      <c r="BDU138"/>
      <c r="BDV138"/>
      <c r="BDW138"/>
      <c r="BDX138"/>
      <c r="BDY138"/>
      <c r="BDZ138"/>
      <c r="BEA138"/>
      <c r="BEB138"/>
      <c r="BEC138"/>
      <c r="BED138"/>
      <c r="BEE138"/>
      <c r="BEF138"/>
      <c r="BEG138"/>
      <c r="BEH138"/>
      <c r="BEI138"/>
      <c r="BEJ138"/>
      <c r="BEK138"/>
      <c r="BEL138"/>
      <c r="BEM138"/>
      <c r="BEN138"/>
      <c r="BEO138"/>
      <c r="BEP138"/>
      <c r="BEQ138"/>
      <c r="BER138"/>
      <c r="BES138"/>
      <c r="BET138"/>
      <c r="BEU138"/>
      <c r="BEV138"/>
      <c r="BEW138"/>
      <c r="BEX138"/>
      <c r="BEY138"/>
      <c r="BEZ138"/>
      <c r="BFA138"/>
      <c r="BFB138"/>
      <c r="BFC138"/>
      <c r="BFD138"/>
      <c r="BFE138"/>
      <c r="BFF138"/>
      <c r="BFG138"/>
      <c r="BFH138"/>
      <c r="BFI138"/>
      <c r="BFJ138"/>
      <c r="BFK138"/>
      <c r="BFL138"/>
      <c r="BFM138"/>
      <c r="BFN138"/>
      <c r="BFO138"/>
      <c r="BFP138"/>
      <c r="BFQ138"/>
      <c r="BFR138"/>
      <c r="BFS138"/>
      <c r="BFT138"/>
      <c r="BFU138"/>
      <c r="BFV138"/>
      <c r="BFW138"/>
      <c r="BFX138"/>
      <c r="BFY138"/>
      <c r="BFZ138"/>
      <c r="BGA138"/>
      <c r="BGB138"/>
      <c r="BGC138"/>
      <c r="BGD138"/>
      <c r="BGE138"/>
      <c r="BGF138"/>
      <c r="BGG138"/>
      <c r="BGH138"/>
      <c r="BGI138"/>
      <c r="BGJ138"/>
      <c r="BGK138"/>
      <c r="BGL138"/>
      <c r="BGM138"/>
      <c r="BGN138"/>
      <c r="BGO138"/>
      <c r="BGP138"/>
      <c r="BGQ138"/>
      <c r="BGR138"/>
      <c r="BGS138"/>
      <c r="BGT138"/>
      <c r="BGU138"/>
      <c r="BGV138"/>
      <c r="BGW138"/>
      <c r="BGX138"/>
      <c r="BGY138"/>
      <c r="BGZ138"/>
      <c r="BHA138"/>
      <c r="BHB138"/>
      <c r="BHC138"/>
      <c r="BHD138"/>
      <c r="BHE138"/>
      <c r="BHF138"/>
      <c r="BHG138"/>
      <c r="BHH138"/>
      <c r="BHI138"/>
      <c r="BHJ138"/>
      <c r="BHK138"/>
      <c r="BHL138"/>
      <c r="BHM138"/>
      <c r="BHN138"/>
      <c r="BHO138"/>
      <c r="BHP138"/>
      <c r="BHQ138"/>
      <c r="BHR138"/>
      <c r="BHS138"/>
      <c r="BHT138"/>
      <c r="BHU138"/>
      <c r="BHV138"/>
      <c r="BHW138"/>
      <c r="BHX138"/>
      <c r="BHY138"/>
      <c r="BHZ138"/>
      <c r="BIA138"/>
      <c r="BIB138"/>
      <c r="BIC138"/>
      <c r="BID138"/>
      <c r="BIE138"/>
      <c r="BIF138"/>
      <c r="BIG138"/>
      <c r="BIH138"/>
      <c r="BII138"/>
      <c r="BIJ138"/>
      <c r="BIK138"/>
      <c r="BIL138"/>
      <c r="BIM138"/>
      <c r="BIN138"/>
      <c r="BIO138"/>
      <c r="BIP138"/>
      <c r="BIQ138"/>
      <c r="BIR138"/>
      <c r="BIS138"/>
      <c r="BIT138"/>
      <c r="BIU138"/>
      <c r="BIV138"/>
      <c r="BIW138"/>
      <c r="BIX138"/>
      <c r="BIY138"/>
      <c r="BIZ138"/>
      <c r="BJA138"/>
      <c r="BJB138"/>
      <c r="BJC138"/>
      <c r="BJD138"/>
      <c r="BJE138"/>
      <c r="BJF138"/>
      <c r="BJG138"/>
      <c r="BJH138"/>
      <c r="BJI138"/>
      <c r="BJJ138"/>
      <c r="BJK138"/>
      <c r="BJL138"/>
      <c r="BJM138"/>
      <c r="BJN138"/>
      <c r="BJO138"/>
      <c r="BJP138"/>
      <c r="BJQ138"/>
      <c r="BJR138"/>
      <c r="BJS138"/>
      <c r="BJT138"/>
      <c r="BJU138"/>
      <c r="BJV138"/>
      <c r="BJW138"/>
      <c r="BJX138"/>
      <c r="BJY138"/>
      <c r="BJZ138"/>
      <c r="BKA138"/>
      <c r="BKB138"/>
      <c r="BKC138"/>
      <c r="BKD138"/>
      <c r="BKE138"/>
      <c r="BKF138"/>
      <c r="BKG138"/>
      <c r="BKH138"/>
      <c r="BKI138"/>
      <c r="BKJ138"/>
      <c r="BKK138"/>
      <c r="BKL138"/>
      <c r="BKM138"/>
      <c r="BKN138"/>
      <c r="BKO138"/>
      <c r="BKP138"/>
      <c r="BKQ138"/>
      <c r="BKR138"/>
      <c r="BKS138"/>
      <c r="BKT138"/>
      <c r="BKU138"/>
      <c r="BKV138"/>
      <c r="BKW138"/>
      <c r="BKX138"/>
      <c r="BKY138"/>
      <c r="BKZ138"/>
      <c r="BLA138"/>
      <c r="BLB138"/>
      <c r="BLC138"/>
      <c r="BLD138"/>
      <c r="BLE138"/>
      <c r="BLF138"/>
      <c r="BLG138"/>
      <c r="BLH138"/>
      <c r="BLI138"/>
      <c r="BLJ138"/>
      <c r="BLK138"/>
      <c r="BLL138"/>
      <c r="BLM138"/>
      <c r="BLN138"/>
      <c r="BLO138"/>
      <c r="BLP138"/>
      <c r="BLQ138"/>
      <c r="BLR138"/>
      <c r="BLS138"/>
      <c r="BLT138"/>
      <c r="BLU138"/>
      <c r="BLV138"/>
      <c r="BLW138"/>
      <c r="BLX138"/>
      <c r="BLY138"/>
      <c r="BLZ138"/>
      <c r="BMA138"/>
      <c r="BMB138"/>
      <c r="BMC138"/>
      <c r="BMD138"/>
      <c r="BME138"/>
      <c r="BMF138"/>
      <c r="BMG138"/>
      <c r="BMH138"/>
      <c r="BMI138"/>
      <c r="BMJ138"/>
      <c r="BMK138"/>
      <c r="BML138"/>
      <c r="BMM138"/>
      <c r="BMN138"/>
      <c r="BMO138"/>
      <c r="BMP138"/>
      <c r="BMQ138"/>
      <c r="BMR138"/>
      <c r="BMS138"/>
      <c r="BMT138"/>
      <c r="BMU138"/>
      <c r="BMV138"/>
      <c r="BMW138"/>
      <c r="BMX138"/>
      <c r="BMY138"/>
      <c r="BMZ138"/>
      <c r="BNA138"/>
      <c r="BNB138"/>
      <c r="BNC138"/>
      <c r="BND138"/>
      <c r="BNE138"/>
      <c r="BNF138"/>
      <c r="BNG138"/>
      <c r="BNH138"/>
      <c r="BNI138"/>
      <c r="BNJ138"/>
      <c r="BNK138"/>
      <c r="BNL138"/>
      <c r="BNM138"/>
      <c r="BNN138"/>
      <c r="BNO138"/>
      <c r="BNP138"/>
      <c r="BNQ138"/>
      <c r="BNR138"/>
      <c r="BNS138"/>
      <c r="BNT138"/>
      <c r="BNU138"/>
      <c r="BNV138"/>
      <c r="BNW138"/>
      <c r="BNX138"/>
      <c r="BNY138"/>
      <c r="BNZ138"/>
      <c r="BOA138"/>
      <c r="BOB138"/>
      <c r="BOC138"/>
      <c r="BOD138"/>
      <c r="BOE138"/>
      <c r="BOF138"/>
      <c r="BOG138"/>
      <c r="BOH138"/>
      <c r="BOI138"/>
      <c r="BOJ138"/>
      <c r="BOK138"/>
      <c r="BOL138"/>
      <c r="BOM138"/>
      <c r="BON138"/>
      <c r="BOO138"/>
      <c r="BOP138"/>
      <c r="BOQ138"/>
      <c r="BOR138"/>
      <c r="BOS138"/>
      <c r="BOT138"/>
      <c r="BOU138"/>
      <c r="BOV138"/>
      <c r="BOW138"/>
      <c r="BOX138"/>
      <c r="BOY138"/>
      <c r="BOZ138"/>
      <c r="BPA138"/>
      <c r="BPB138"/>
      <c r="BPC138"/>
      <c r="BPD138"/>
      <c r="BPE138"/>
      <c r="BPF138"/>
      <c r="BPG138"/>
      <c r="BPH138"/>
      <c r="BPI138"/>
      <c r="BPJ138"/>
      <c r="BPK138"/>
      <c r="BPL138"/>
      <c r="BPM138"/>
      <c r="BPN138"/>
      <c r="BPO138"/>
      <c r="BPP138"/>
      <c r="BPQ138"/>
      <c r="BPR138"/>
      <c r="BPS138"/>
      <c r="BPT138"/>
      <c r="BPU138"/>
      <c r="BPV138"/>
      <c r="BPW138"/>
      <c r="BPX138"/>
      <c r="BPY138"/>
      <c r="BPZ138"/>
      <c r="BQA138"/>
      <c r="BQB138"/>
      <c r="BQC138"/>
      <c r="BQD138"/>
      <c r="BQE138"/>
      <c r="BQF138"/>
      <c r="BQG138"/>
      <c r="BQH138"/>
      <c r="BQI138"/>
      <c r="BQJ138"/>
      <c r="BQK138"/>
      <c r="BQL138"/>
      <c r="BQM138"/>
      <c r="BQN138"/>
      <c r="BQO138"/>
      <c r="BQP138"/>
      <c r="BQQ138"/>
      <c r="BQR138"/>
      <c r="BQS138"/>
      <c r="BQT138"/>
      <c r="BQU138"/>
      <c r="BQV138"/>
      <c r="BQW138"/>
      <c r="BQX138"/>
      <c r="BQY138"/>
      <c r="BQZ138"/>
      <c r="BRA138"/>
      <c r="BRB138"/>
      <c r="BRC138"/>
      <c r="BRD138"/>
      <c r="BRE138"/>
      <c r="BRF138"/>
      <c r="BRG138"/>
      <c r="BRH138"/>
      <c r="BRI138"/>
      <c r="BRJ138"/>
      <c r="BRK138"/>
      <c r="BRL138"/>
      <c r="BRM138"/>
      <c r="BRN138"/>
      <c r="BRO138"/>
      <c r="BRP138"/>
      <c r="BRQ138"/>
      <c r="BRR138"/>
      <c r="BRS138"/>
      <c r="BRT138"/>
      <c r="BRU138"/>
      <c r="BRV138"/>
      <c r="BRW138"/>
      <c r="BRX138"/>
      <c r="BRY138"/>
      <c r="BRZ138"/>
      <c r="BSA138"/>
      <c r="BSB138"/>
      <c r="BSC138"/>
      <c r="BSD138"/>
      <c r="BSE138"/>
      <c r="BSF138"/>
      <c r="BSG138"/>
      <c r="BSH138"/>
      <c r="BSI138"/>
      <c r="BSJ138"/>
      <c r="BSK138"/>
      <c r="BSL138"/>
      <c r="BSM138"/>
      <c r="BSN138"/>
      <c r="BSO138"/>
      <c r="BSP138"/>
      <c r="BSQ138"/>
      <c r="BSR138"/>
      <c r="BSS138"/>
      <c r="BST138"/>
      <c r="BSU138"/>
      <c r="BSV138"/>
      <c r="BSW138"/>
      <c r="BSX138"/>
      <c r="BSY138"/>
      <c r="BSZ138"/>
      <c r="BTA138"/>
      <c r="BTB138"/>
      <c r="BTC138"/>
      <c r="BTD138"/>
      <c r="BTE138"/>
      <c r="BTF138"/>
      <c r="BTG138"/>
      <c r="BTH138"/>
      <c r="BTI138"/>
      <c r="BTJ138"/>
      <c r="BTK138"/>
      <c r="BTL138"/>
      <c r="BTM138"/>
      <c r="BTN138"/>
      <c r="BTO138"/>
      <c r="BTP138"/>
      <c r="BTQ138"/>
      <c r="BTR138"/>
      <c r="BTS138"/>
      <c r="BTT138"/>
      <c r="BTU138"/>
      <c r="BTV138"/>
      <c r="BTW138"/>
      <c r="BTX138"/>
      <c r="BTY138"/>
      <c r="BTZ138"/>
      <c r="BUA138"/>
      <c r="BUB138"/>
      <c r="BUC138"/>
      <c r="BUD138"/>
      <c r="BUE138"/>
      <c r="BUF138"/>
      <c r="BUG138"/>
      <c r="BUH138"/>
      <c r="BUI138"/>
      <c r="BUJ138"/>
      <c r="BUK138"/>
      <c r="BUL138"/>
      <c r="BUM138"/>
      <c r="BUN138"/>
      <c r="BUO138"/>
      <c r="BUP138"/>
      <c r="BUQ138"/>
      <c r="BUR138"/>
      <c r="BUS138"/>
      <c r="BUT138"/>
      <c r="BUU138"/>
      <c r="BUV138"/>
      <c r="BUW138"/>
      <c r="BUX138"/>
      <c r="BUY138"/>
      <c r="BUZ138"/>
      <c r="BVA138"/>
      <c r="BVB138"/>
      <c r="BVC138"/>
      <c r="BVD138"/>
      <c r="BVE138"/>
      <c r="BVF138"/>
      <c r="BVG138"/>
      <c r="BVH138"/>
      <c r="BVI138"/>
      <c r="BVJ138"/>
      <c r="BVK138"/>
      <c r="BVL138"/>
      <c r="BVM138"/>
      <c r="BVN138"/>
      <c r="BVO138"/>
      <c r="BVP138"/>
      <c r="BVQ138"/>
      <c r="BVR138"/>
      <c r="BVS138"/>
      <c r="BVT138"/>
      <c r="BVU138"/>
      <c r="BVV138"/>
      <c r="BVW138"/>
      <c r="BVX138"/>
      <c r="BVY138"/>
      <c r="BVZ138"/>
      <c r="BWA138"/>
      <c r="BWB138"/>
      <c r="BWC138"/>
      <c r="BWD138"/>
      <c r="BWE138"/>
      <c r="BWF138"/>
      <c r="BWG138"/>
      <c r="BWH138"/>
      <c r="BWI138"/>
      <c r="BWJ138"/>
      <c r="BWK138"/>
      <c r="BWL138"/>
      <c r="BWM138"/>
      <c r="BWN138"/>
      <c r="BWO138"/>
      <c r="BWP138"/>
      <c r="BWQ138"/>
      <c r="BWR138"/>
      <c r="BWS138"/>
      <c r="BWT138"/>
      <c r="BWU138"/>
      <c r="BWV138"/>
      <c r="BWW138"/>
      <c r="BWX138"/>
      <c r="BWY138"/>
      <c r="BWZ138"/>
      <c r="BXA138"/>
      <c r="BXB138"/>
      <c r="BXC138"/>
      <c r="BXD138"/>
      <c r="BXE138"/>
      <c r="BXF138"/>
      <c r="BXG138"/>
      <c r="BXH138"/>
      <c r="BXI138"/>
      <c r="BXJ138"/>
      <c r="BXK138"/>
      <c r="BXL138"/>
      <c r="BXM138"/>
      <c r="BXN138"/>
      <c r="BXO138"/>
      <c r="BXP138"/>
      <c r="BXQ138"/>
      <c r="BXR138"/>
      <c r="BXS138"/>
      <c r="BXT138"/>
      <c r="BXU138"/>
      <c r="BXV138"/>
      <c r="BXW138"/>
      <c r="BXX138"/>
      <c r="BXY138"/>
      <c r="BXZ138"/>
      <c r="BYA138"/>
      <c r="BYB138"/>
      <c r="BYC138"/>
      <c r="BYD138"/>
      <c r="BYE138"/>
      <c r="BYF138"/>
      <c r="BYG138"/>
      <c r="BYH138"/>
      <c r="BYI138"/>
      <c r="BYJ138"/>
      <c r="BYK138"/>
      <c r="BYL138"/>
      <c r="BYM138"/>
      <c r="BYN138"/>
      <c r="BYO138"/>
      <c r="BYP138"/>
      <c r="BYQ138"/>
      <c r="BYR138"/>
      <c r="BYS138"/>
      <c r="BYT138"/>
      <c r="BYU138"/>
      <c r="BYV138"/>
      <c r="BYW138"/>
      <c r="BYX138"/>
      <c r="BYY138"/>
      <c r="BYZ138"/>
      <c r="BZA138"/>
      <c r="BZB138"/>
      <c r="BZC138"/>
      <c r="BZD138"/>
      <c r="BZE138"/>
      <c r="BZF138"/>
      <c r="BZG138"/>
      <c r="BZH138"/>
      <c r="BZI138"/>
      <c r="BZJ138"/>
      <c r="BZK138"/>
      <c r="BZL138"/>
      <c r="BZM138"/>
      <c r="BZN138"/>
      <c r="BZO138"/>
      <c r="BZP138"/>
      <c r="BZQ138"/>
      <c r="BZR138"/>
      <c r="BZS138"/>
      <c r="BZT138"/>
      <c r="BZU138"/>
      <c r="BZV138"/>
      <c r="BZW138"/>
      <c r="BZX138"/>
      <c r="BZY138"/>
      <c r="BZZ138"/>
      <c r="CAA138"/>
      <c r="CAB138"/>
      <c r="CAC138"/>
      <c r="CAD138"/>
      <c r="CAE138"/>
      <c r="CAF138"/>
      <c r="CAG138"/>
      <c r="CAH138"/>
      <c r="CAI138"/>
      <c r="CAJ138"/>
      <c r="CAK138"/>
      <c r="CAL138"/>
      <c r="CAM138"/>
      <c r="CAN138"/>
      <c r="CAO138"/>
      <c r="CAP138"/>
      <c r="CAQ138"/>
      <c r="CAR138"/>
      <c r="CAS138"/>
      <c r="CAT138"/>
      <c r="CAU138"/>
      <c r="CAV138"/>
      <c r="CAW138"/>
      <c r="CAX138"/>
      <c r="CAY138"/>
      <c r="CAZ138"/>
      <c r="CBA138"/>
      <c r="CBB138"/>
      <c r="CBC138"/>
      <c r="CBD138"/>
      <c r="CBE138"/>
      <c r="CBF138"/>
      <c r="CBG138"/>
      <c r="CBH138"/>
      <c r="CBI138"/>
      <c r="CBJ138"/>
      <c r="CBK138"/>
      <c r="CBL138"/>
      <c r="CBM138"/>
      <c r="CBN138"/>
      <c r="CBO138"/>
      <c r="CBP138"/>
      <c r="CBQ138"/>
      <c r="CBR138"/>
      <c r="CBS138"/>
      <c r="CBT138"/>
      <c r="CBU138"/>
      <c r="CBV138"/>
      <c r="CBW138"/>
      <c r="CBX138"/>
      <c r="CBY138"/>
      <c r="CBZ138"/>
      <c r="CCA138"/>
      <c r="CCB138"/>
      <c r="CCC138"/>
      <c r="CCD138"/>
      <c r="CCE138"/>
      <c r="CCF138"/>
      <c r="CCG138"/>
      <c r="CCH138"/>
      <c r="CCI138"/>
      <c r="CCJ138"/>
      <c r="CCK138"/>
      <c r="CCL138"/>
      <c r="CCM138"/>
      <c r="CCN138"/>
      <c r="CCO138"/>
      <c r="CCP138"/>
      <c r="CCQ138"/>
      <c r="CCR138"/>
      <c r="CCS138"/>
      <c r="CCT138"/>
      <c r="CCU138"/>
      <c r="CCV138"/>
      <c r="CCW138"/>
      <c r="CCX138"/>
      <c r="CCY138"/>
      <c r="CCZ138"/>
      <c r="CDA138"/>
      <c r="CDB138"/>
      <c r="CDC138"/>
      <c r="CDD138"/>
      <c r="CDE138"/>
      <c r="CDF138"/>
      <c r="CDG138"/>
      <c r="CDH138"/>
      <c r="CDI138"/>
      <c r="CDJ138"/>
      <c r="CDK138"/>
      <c r="CDL138"/>
      <c r="CDM138"/>
      <c r="CDN138"/>
      <c r="CDO138"/>
      <c r="CDP138"/>
      <c r="CDQ138"/>
      <c r="CDR138"/>
      <c r="CDS138"/>
      <c r="CDT138"/>
      <c r="CDU138"/>
      <c r="CDV138"/>
      <c r="CDW138"/>
      <c r="CDX138"/>
      <c r="CDY138"/>
      <c r="CDZ138"/>
      <c r="CEA138"/>
      <c r="CEB138"/>
      <c r="CEC138"/>
      <c r="CED138"/>
      <c r="CEE138"/>
      <c r="CEF138"/>
      <c r="CEG138"/>
      <c r="CEH138"/>
      <c r="CEI138"/>
      <c r="CEJ138"/>
      <c r="CEK138"/>
      <c r="CEL138"/>
      <c r="CEM138"/>
      <c r="CEN138"/>
      <c r="CEO138"/>
      <c r="CEP138"/>
      <c r="CEQ138"/>
      <c r="CER138"/>
      <c r="CES138"/>
      <c r="CET138"/>
      <c r="CEU138"/>
      <c r="CEV138"/>
      <c r="CEW138"/>
      <c r="CEX138"/>
      <c r="CEY138"/>
      <c r="CEZ138"/>
      <c r="CFA138"/>
      <c r="CFB138"/>
      <c r="CFC138"/>
      <c r="CFD138"/>
      <c r="CFE138"/>
      <c r="CFF138"/>
      <c r="CFG138"/>
      <c r="CFH138"/>
      <c r="CFI138"/>
      <c r="CFJ138"/>
      <c r="CFK138"/>
      <c r="CFL138"/>
      <c r="CFM138"/>
      <c r="CFN138"/>
      <c r="CFO138"/>
      <c r="CFP138"/>
      <c r="CFQ138"/>
      <c r="CFR138"/>
      <c r="CFS138"/>
      <c r="CFT138"/>
      <c r="CFU138"/>
      <c r="CFV138"/>
      <c r="CFW138"/>
      <c r="CFX138"/>
      <c r="CFY138"/>
      <c r="CFZ138"/>
      <c r="CGA138"/>
      <c r="CGB138"/>
      <c r="CGC138"/>
      <c r="CGD138"/>
      <c r="CGE138"/>
      <c r="CGF138"/>
      <c r="CGG138"/>
      <c r="CGH138"/>
      <c r="CGI138"/>
      <c r="CGJ138"/>
      <c r="CGK138"/>
      <c r="CGL138"/>
      <c r="CGM138"/>
      <c r="CGN138"/>
      <c r="CGO138"/>
      <c r="CGP138"/>
      <c r="CGQ138"/>
      <c r="CGR138"/>
      <c r="CGS138"/>
      <c r="CGT138"/>
      <c r="CGU138"/>
      <c r="CGV138"/>
      <c r="CGW138"/>
      <c r="CGX138"/>
      <c r="CGY138"/>
      <c r="CGZ138"/>
      <c r="CHA138"/>
      <c r="CHB138"/>
      <c r="CHC138"/>
      <c r="CHD138"/>
      <c r="CHE138"/>
      <c r="CHF138"/>
      <c r="CHG138"/>
      <c r="CHH138"/>
      <c r="CHI138"/>
      <c r="CHJ138"/>
      <c r="CHK138"/>
      <c r="CHL138"/>
      <c r="CHM138"/>
      <c r="CHN138"/>
      <c r="CHO138"/>
      <c r="CHP138"/>
      <c r="CHQ138"/>
      <c r="CHR138"/>
      <c r="CHS138"/>
      <c r="CHT138"/>
      <c r="CHU138"/>
      <c r="CHV138"/>
      <c r="CHW138"/>
      <c r="CHX138"/>
      <c r="CHY138"/>
      <c r="CHZ138"/>
      <c r="CIA138"/>
      <c r="CIB138"/>
      <c r="CIC138"/>
      <c r="CID138"/>
      <c r="CIE138"/>
      <c r="CIF138"/>
      <c r="CIG138"/>
      <c r="CIH138"/>
      <c r="CII138"/>
      <c r="CIJ138"/>
      <c r="CIK138"/>
      <c r="CIL138"/>
      <c r="CIM138"/>
      <c r="CIN138"/>
      <c r="CIO138"/>
      <c r="CIP138"/>
      <c r="CIQ138"/>
      <c r="CIR138"/>
      <c r="CIS138"/>
      <c r="CIT138"/>
      <c r="CIU138"/>
      <c r="CIV138"/>
      <c r="CIW138"/>
      <c r="CIX138"/>
      <c r="CIY138"/>
      <c r="CIZ138"/>
      <c r="CJA138"/>
      <c r="CJB138"/>
      <c r="CJC138"/>
      <c r="CJD138"/>
      <c r="CJE138"/>
      <c r="CJF138"/>
      <c r="CJG138"/>
      <c r="CJH138"/>
      <c r="CJI138"/>
      <c r="CJJ138"/>
      <c r="CJK138"/>
      <c r="CJL138"/>
      <c r="CJM138"/>
      <c r="CJN138"/>
      <c r="CJO138"/>
      <c r="CJP138"/>
      <c r="CJQ138"/>
      <c r="CJR138"/>
      <c r="CJS138"/>
      <c r="CJT138"/>
      <c r="CJU138"/>
      <c r="CJV138"/>
      <c r="CJW138"/>
      <c r="CJX138"/>
      <c r="CJY138"/>
      <c r="CJZ138"/>
      <c r="CKA138"/>
      <c r="CKB138"/>
      <c r="CKC138"/>
      <c r="CKD138"/>
      <c r="CKE138"/>
      <c r="CKF138"/>
      <c r="CKG138"/>
      <c r="CKH138"/>
      <c r="CKI138"/>
      <c r="CKJ138"/>
      <c r="CKK138"/>
      <c r="CKL138"/>
      <c r="CKM138"/>
      <c r="CKN138"/>
      <c r="CKO138"/>
      <c r="CKP138"/>
      <c r="CKQ138"/>
      <c r="CKR138"/>
      <c r="CKS138"/>
      <c r="CKT138"/>
      <c r="CKU138"/>
      <c r="CKV138"/>
      <c r="CKW138"/>
      <c r="CKX138"/>
      <c r="CKY138"/>
      <c r="CKZ138"/>
      <c r="CLA138"/>
      <c r="CLB138"/>
      <c r="CLC138"/>
      <c r="CLD138"/>
      <c r="CLE138"/>
      <c r="CLF138"/>
      <c r="CLG138"/>
      <c r="CLH138"/>
      <c r="CLI138"/>
      <c r="CLJ138"/>
      <c r="CLK138"/>
      <c r="CLL138"/>
      <c r="CLM138"/>
      <c r="CLN138"/>
      <c r="CLO138"/>
      <c r="CLP138"/>
      <c r="CLQ138"/>
      <c r="CLR138"/>
      <c r="CLS138"/>
      <c r="CLT138"/>
      <c r="CLU138"/>
      <c r="CLV138"/>
      <c r="CLW138"/>
      <c r="CLX138"/>
      <c r="CLY138"/>
      <c r="CLZ138"/>
      <c r="CMA138"/>
      <c r="CMB138"/>
      <c r="CMC138"/>
      <c r="CMD138"/>
      <c r="CME138"/>
      <c r="CMF138"/>
      <c r="CMG138"/>
      <c r="CMH138"/>
      <c r="CMI138"/>
      <c r="CMJ138"/>
      <c r="CMK138"/>
      <c r="CML138"/>
      <c r="CMM138"/>
      <c r="CMN138"/>
      <c r="CMO138"/>
      <c r="CMP138"/>
      <c r="CMQ138"/>
      <c r="CMR138"/>
      <c r="CMS138"/>
      <c r="CMT138"/>
      <c r="CMU138"/>
      <c r="CMV138"/>
      <c r="CMW138"/>
      <c r="CMX138"/>
      <c r="CMY138"/>
      <c r="CMZ138"/>
      <c r="CNA138"/>
      <c r="CNB138"/>
      <c r="CNC138"/>
      <c r="CND138"/>
      <c r="CNE138"/>
      <c r="CNF138"/>
      <c r="CNG138"/>
      <c r="CNH138"/>
      <c r="CNI138"/>
      <c r="CNJ138"/>
      <c r="CNK138"/>
      <c r="CNL138"/>
      <c r="CNM138"/>
      <c r="CNN138"/>
      <c r="CNO138"/>
      <c r="CNP138"/>
      <c r="CNQ138"/>
      <c r="CNR138"/>
      <c r="CNS138"/>
      <c r="CNT138"/>
      <c r="CNU138"/>
      <c r="CNV138"/>
      <c r="CNW138"/>
      <c r="CNX138"/>
      <c r="CNY138"/>
      <c r="CNZ138"/>
      <c r="COA138"/>
      <c r="COB138"/>
      <c r="COC138"/>
      <c r="COD138"/>
      <c r="COE138"/>
      <c r="COF138"/>
      <c r="COG138"/>
      <c r="COH138"/>
      <c r="COI138"/>
      <c r="COJ138"/>
      <c r="COK138"/>
      <c r="COL138"/>
      <c r="COM138"/>
      <c r="CON138"/>
      <c r="COO138"/>
      <c r="COP138"/>
      <c r="COQ138"/>
      <c r="COR138"/>
      <c r="COS138"/>
      <c r="COT138"/>
      <c r="COU138"/>
      <c r="COV138"/>
      <c r="COW138"/>
      <c r="COX138"/>
      <c r="COY138"/>
      <c r="COZ138"/>
      <c r="CPA138"/>
      <c r="CPB138"/>
      <c r="CPC138"/>
      <c r="CPD138"/>
      <c r="CPE138"/>
      <c r="CPF138"/>
      <c r="CPG138"/>
      <c r="CPH138"/>
      <c r="CPI138"/>
      <c r="CPJ138"/>
      <c r="CPK138"/>
      <c r="CPL138"/>
      <c r="CPM138"/>
      <c r="CPN138"/>
      <c r="CPO138"/>
      <c r="CPP138"/>
      <c r="CPQ138"/>
      <c r="CPR138"/>
      <c r="CPS138"/>
      <c r="CPT138"/>
      <c r="CPU138"/>
      <c r="CPV138"/>
      <c r="CPW138"/>
      <c r="CPX138"/>
      <c r="CPY138"/>
      <c r="CPZ138"/>
      <c r="CQA138"/>
      <c r="CQB138"/>
      <c r="CQC138"/>
      <c r="CQD138"/>
      <c r="CQE138"/>
      <c r="CQF138"/>
      <c r="CQG138"/>
      <c r="CQH138"/>
      <c r="CQI138"/>
      <c r="CQJ138"/>
      <c r="CQK138"/>
      <c r="CQL138"/>
      <c r="CQM138"/>
      <c r="CQN138"/>
      <c r="CQO138"/>
      <c r="CQP138"/>
      <c r="CQQ138"/>
      <c r="CQR138"/>
      <c r="CQS138"/>
      <c r="CQT138"/>
      <c r="CQU138"/>
      <c r="CQV138"/>
      <c r="CQW138"/>
      <c r="CQX138"/>
      <c r="CQY138"/>
      <c r="CQZ138"/>
      <c r="CRA138"/>
      <c r="CRB138"/>
      <c r="CRC138"/>
      <c r="CRD138"/>
      <c r="CRE138"/>
      <c r="CRF138"/>
      <c r="CRG138"/>
      <c r="CRH138"/>
      <c r="CRI138"/>
      <c r="CRJ138"/>
      <c r="CRK138"/>
      <c r="CRL138"/>
      <c r="CRM138"/>
      <c r="CRN138"/>
      <c r="CRO138"/>
      <c r="CRP138"/>
      <c r="CRQ138"/>
      <c r="CRR138"/>
      <c r="CRS138"/>
      <c r="CRT138"/>
      <c r="CRU138"/>
      <c r="CRV138"/>
      <c r="CRW138"/>
      <c r="CRX138"/>
      <c r="CRY138"/>
      <c r="CRZ138"/>
      <c r="CSA138"/>
      <c r="CSB138"/>
      <c r="CSC138"/>
      <c r="CSD138"/>
      <c r="CSE138"/>
      <c r="CSF138"/>
      <c r="CSG138"/>
      <c r="CSH138"/>
      <c r="CSI138"/>
      <c r="CSJ138"/>
      <c r="CSK138"/>
      <c r="CSL138"/>
      <c r="CSM138"/>
      <c r="CSN138"/>
      <c r="CSO138"/>
      <c r="CSP138"/>
      <c r="CSQ138"/>
      <c r="CSR138"/>
      <c r="CSS138"/>
      <c r="CST138"/>
      <c r="CSU138"/>
      <c r="CSV138"/>
      <c r="CSW138"/>
      <c r="CSX138"/>
      <c r="CSY138"/>
      <c r="CSZ138"/>
      <c r="CTA138"/>
      <c r="CTB138"/>
      <c r="CTC138"/>
      <c r="CTD138"/>
      <c r="CTE138"/>
      <c r="CTF138"/>
      <c r="CTG138"/>
      <c r="CTH138"/>
      <c r="CTI138"/>
      <c r="CTJ138"/>
      <c r="CTK138"/>
      <c r="CTL138"/>
      <c r="CTM138"/>
      <c r="CTN138"/>
      <c r="CTO138"/>
      <c r="CTP138"/>
      <c r="CTQ138"/>
      <c r="CTR138"/>
      <c r="CTS138"/>
      <c r="CTT138"/>
      <c r="CTU138"/>
      <c r="CTV138"/>
      <c r="CTW138"/>
      <c r="CTX138"/>
      <c r="CTY138"/>
      <c r="CTZ138"/>
      <c r="CUA138"/>
      <c r="CUB138"/>
      <c r="CUC138"/>
      <c r="CUD138"/>
      <c r="CUE138"/>
      <c r="CUF138"/>
      <c r="CUG138"/>
      <c r="CUH138"/>
      <c r="CUI138"/>
      <c r="CUJ138"/>
      <c r="CUK138"/>
      <c r="CUL138"/>
      <c r="CUM138"/>
      <c r="CUN138"/>
      <c r="CUO138"/>
      <c r="CUP138"/>
      <c r="CUQ138"/>
      <c r="CUR138"/>
      <c r="CUS138"/>
      <c r="CUT138"/>
      <c r="CUU138"/>
      <c r="CUV138"/>
      <c r="CUW138"/>
      <c r="CUX138"/>
      <c r="CUY138"/>
      <c r="CUZ138"/>
      <c r="CVA138"/>
      <c r="CVB138"/>
      <c r="CVC138"/>
      <c r="CVD138"/>
      <c r="CVE138"/>
      <c r="CVF138"/>
      <c r="CVG138"/>
      <c r="CVH138"/>
      <c r="CVI138"/>
      <c r="CVJ138"/>
      <c r="CVK138"/>
      <c r="CVL138"/>
      <c r="CVM138"/>
      <c r="CVN138"/>
      <c r="CVO138"/>
      <c r="CVP138"/>
      <c r="CVQ138"/>
      <c r="CVR138"/>
      <c r="CVS138"/>
      <c r="CVT138"/>
      <c r="CVU138"/>
      <c r="CVV138"/>
      <c r="CVW138"/>
      <c r="CVX138"/>
      <c r="CVY138"/>
      <c r="CVZ138"/>
      <c r="CWA138"/>
      <c r="CWB138"/>
      <c r="CWC138"/>
      <c r="CWD138"/>
      <c r="CWE138"/>
      <c r="CWF138"/>
      <c r="CWG138"/>
      <c r="CWH138"/>
      <c r="CWI138"/>
      <c r="CWJ138"/>
      <c r="CWK138"/>
      <c r="CWL138"/>
      <c r="CWM138"/>
      <c r="CWN138"/>
      <c r="CWO138"/>
      <c r="CWP138"/>
      <c r="CWQ138"/>
      <c r="CWR138"/>
      <c r="CWS138"/>
      <c r="CWT138"/>
      <c r="CWU138"/>
      <c r="CWV138"/>
      <c r="CWW138"/>
      <c r="CWX138"/>
      <c r="CWY138"/>
      <c r="CWZ138"/>
      <c r="CXA138"/>
      <c r="CXB138"/>
      <c r="CXC138"/>
      <c r="CXD138"/>
      <c r="CXE138"/>
      <c r="CXF138"/>
      <c r="CXG138"/>
      <c r="CXH138"/>
      <c r="CXI138"/>
      <c r="CXJ138"/>
      <c r="CXK138"/>
      <c r="CXL138"/>
      <c r="CXM138"/>
      <c r="CXN138"/>
      <c r="CXO138"/>
      <c r="CXP138"/>
      <c r="CXQ138"/>
      <c r="CXR138"/>
      <c r="CXS138"/>
      <c r="CXT138"/>
      <c r="CXU138"/>
      <c r="CXV138"/>
      <c r="CXW138"/>
      <c r="CXX138"/>
      <c r="CXY138"/>
      <c r="CXZ138"/>
      <c r="CYA138"/>
      <c r="CYB138"/>
      <c r="CYC138"/>
      <c r="CYD138"/>
      <c r="CYE138"/>
      <c r="CYF138"/>
      <c r="CYG138"/>
      <c r="CYH138"/>
      <c r="CYI138"/>
      <c r="CYJ138"/>
      <c r="CYK138"/>
      <c r="CYL138"/>
      <c r="CYM138"/>
      <c r="CYN138"/>
      <c r="CYO138"/>
      <c r="CYP138"/>
      <c r="CYQ138"/>
      <c r="CYR138"/>
      <c r="CYS138"/>
      <c r="CYT138"/>
      <c r="CYU138"/>
      <c r="CYV138"/>
      <c r="CYW138"/>
      <c r="CYX138"/>
      <c r="CYY138"/>
      <c r="CYZ138"/>
      <c r="CZA138"/>
      <c r="CZB138"/>
      <c r="CZC138"/>
      <c r="CZD138"/>
      <c r="CZE138"/>
      <c r="CZF138"/>
      <c r="CZG138"/>
      <c r="CZH138"/>
      <c r="CZI138"/>
      <c r="CZJ138"/>
      <c r="CZK138"/>
      <c r="CZL138"/>
      <c r="CZM138"/>
      <c r="CZN138"/>
      <c r="CZO138"/>
      <c r="CZP138"/>
      <c r="CZQ138"/>
      <c r="CZR138"/>
      <c r="CZS138"/>
      <c r="CZT138"/>
      <c r="CZU138"/>
      <c r="CZV138"/>
      <c r="CZW138"/>
      <c r="CZX138"/>
      <c r="CZY138"/>
      <c r="CZZ138"/>
      <c r="DAA138"/>
      <c r="DAB138"/>
      <c r="DAC138"/>
      <c r="DAD138"/>
      <c r="DAE138"/>
      <c r="DAF138"/>
      <c r="DAG138"/>
      <c r="DAH138"/>
      <c r="DAI138"/>
      <c r="DAJ138"/>
      <c r="DAK138"/>
      <c r="DAL138"/>
      <c r="DAM138"/>
      <c r="DAN138"/>
      <c r="DAO138"/>
      <c r="DAP138"/>
      <c r="DAQ138"/>
      <c r="DAR138"/>
      <c r="DAS138"/>
      <c r="DAT138"/>
      <c r="DAU138"/>
      <c r="DAV138"/>
      <c r="DAW138"/>
      <c r="DAX138"/>
      <c r="DAY138"/>
      <c r="DAZ138"/>
      <c r="DBA138"/>
      <c r="DBB138"/>
      <c r="DBC138"/>
      <c r="DBD138"/>
      <c r="DBE138"/>
      <c r="DBF138"/>
      <c r="DBG138"/>
      <c r="DBH138"/>
      <c r="DBI138"/>
      <c r="DBJ138"/>
      <c r="DBK138"/>
      <c r="DBL138"/>
      <c r="DBM138"/>
      <c r="DBN138"/>
      <c r="DBO138"/>
      <c r="DBP138"/>
      <c r="DBQ138"/>
      <c r="DBR138"/>
      <c r="DBS138"/>
      <c r="DBT138"/>
      <c r="DBU138"/>
      <c r="DBV138"/>
      <c r="DBW138"/>
      <c r="DBX138"/>
      <c r="DBY138"/>
      <c r="DBZ138"/>
      <c r="DCA138"/>
      <c r="DCB138"/>
      <c r="DCC138"/>
      <c r="DCD138"/>
      <c r="DCE138"/>
      <c r="DCF138"/>
      <c r="DCG138"/>
      <c r="DCH138"/>
      <c r="DCI138"/>
      <c r="DCJ138"/>
      <c r="DCK138"/>
      <c r="DCL138"/>
      <c r="DCM138"/>
      <c r="DCN138"/>
      <c r="DCO138"/>
      <c r="DCP138"/>
      <c r="DCQ138"/>
      <c r="DCR138"/>
      <c r="DCS138"/>
      <c r="DCT138"/>
      <c r="DCU138"/>
      <c r="DCV138"/>
      <c r="DCW138"/>
      <c r="DCX138"/>
      <c r="DCY138"/>
      <c r="DCZ138"/>
      <c r="DDA138"/>
      <c r="DDB138"/>
      <c r="DDC138"/>
      <c r="DDD138"/>
      <c r="DDE138"/>
      <c r="DDF138"/>
      <c r="DDG138"/>
      <c r="DDH138"/>
      <c r="DDI138"/>
      <c r="DDJ138"/>
      <c r="DDK138"/>
      <c r="DDL138"/>
      <c r="DDM138"/>
      <c r="DDN138"/>
      <c r="DDO138"/>
      <c r="DDP138"/>
      <c r="DDQ138"/>
      <c r="DDR138"/>
      <c r="DDS138"/>
      <c r="DDT138"/>
      <c r="DDU138"/>
      <c r="DDV138"/>
      <c r="DDW138"/>
      <c r="DDX138"/>
      <c r="DDY138"/>
      <c r="DDZ138"/>
      <c r="DEA138"/>
      <c r="DEB138"/>
      <c r="DEC138"/>
      <c r="DED138"/>
      <c r="DEE138"/>
      <c r="DEF138"/>
      <c r="DEG138"/>
      <c r="DEH138"/>
      <c r="DEI138"/>
      <c r="DEJ138"/>
      <c r="DEK138"/>
      <c r="DEL138"/>
      <c r="DEM138"/>
      <c r="DEN138"/>
      <c r="DEO138"/>
      <c r="DEP138"/>
      <c r="DEQ138"/>
      <c r="DER138"/>
      <c r="DES138"/>
      <c r="DET138"/>
      <c r="DEU138"/>
      <c r="DEV138"/>
      <c r="DEW138"/>
      <c r="DEX138"/>
      <c r="DEY138"/>
      <c r="DEZ138"/>
      <c r="DFA138"/>
      <c r="DFB138"/>
      <c r="DFC138"/>
      <c r="DFD138"/>
      <c r="DFE138"/>
      <c r="DFF138"/>
      <c r="DFG138"/>
      <c r="DFH138"/>
      <c r="DFI138"/>
      <c r="DFJ138"/>
      <c r="DFK138"/>
      <c r="DFL138"/>
      <c r="DFM138"/>
      <c r="DFN138"/>
      <c r="DFO138"/>
      <c r="DFP138"/>
      <c r="DFQ138"/>
      <c r="DFR138"/>
      <c r="DFS138"/>
      <c r="DFT138"/>
      <c r="DFU138"/>
      <c r="DFV138"/>
      <c r="DFW138"/>
      <c r="DFX138"/>
      <c r="DFY138"/>
      <c r="DFZ138"/>
      <c r="DGA138"/>
      <c r="DGB138"/>
      <c r="DGC138"/>
      <c r="DGD138"/>
      <c r="DGE138"/>
      <c r="DGF138"/>
      <c r="DGG138"/>
      <c r="DGH138"/>
      <c r="DGI138"/>
      <c r="DGJ138"/>
      <c r="DGK138"/>
      <c r="DGL138"/>
      <c r="DGM138"/>
      <c r="DGN138"/>
      <c r="DGO138"/>
      <c r="DGP138"/>
      <c r="DGQ138"/>
      <c r="DGR138"/>
      <c r="DGS138"/>
      <c r="DGT138"/>
      <c r="DGU138"/>
      <c r="DGV138"/>
      <c r="DGW138"/>
      <c r="DGX138"/>
      <c r="DGY138"/>
      <c r="DGZ138"/>
      <c r="DHA138"/>
      <c r="DHB138"/>
      <c r="DHC138"/>
      <c r="DHD138"/>
      <c r="DHE138"/>
      <c r="DHF138"/>
      <c r="DHG138"/>
      <c r="DHH138"/>
      <c r="DHI138"/>
      <c r="DHJ138"/>
      <c r="DHK138"/>
      <c r="DHL138"/>
      <c r="DHM138"/>
      <c r="DHN138"/>
      <c r="DHO138"/>
      <c r="DHP138"/>
      <c r="DHQ138"/>
      <c r="DHR138"/>
      <c r="DHS138"/>
      <c r="DHT138"/>
      <c r="DHU138"/>
      <c r="DHV138"/>
      <c r="DHW138"/>
      <c r="DHX138"/>
      <c r="DHY138"/>
      <c r="DHZ138"/>
      <c r="DIA138"/>
      <c r="DIB138"/>
      <c r="DIC138"/>
      <c r="DID138"/>
      <c r="DIE138"/>
      <c r="DIF138"/>
      <c r="DIG138"/>
      <c r="DIH138"/>
      <c r="DII138"/>
      <c r="DIJ138"/>
      <c r="DIK138"/>
      <c r="DIL138"/>
      <c r="DIM138"/>
      <c r="DIN138"/>
      <c r="DIO138"/>
      <c r="DIP138"/>
      <c r="DIQ138"/>
      <c r="DIR138"/>
      <c r="DIS138"/>
      <c r="DIT138"/>
      <c r="DIU138"/>
      <c r="DIV138"/>
      <c r="DIW138"/>
      <c r="DIX138"/>
      <c r="DIY138"/>
      <c r="DIZ138"/>
      <c r="DJA138"/>
      <c r="DJB138"/>
      <c r="DJC138"/>
      <c r="DJD138"/>
      <c r="DJE138"/>
      <c r="DJF138"/>
      <c r="DJG138"/>
      <c r="DJH138"/>
      <c r="DJI138"/>
      <c r="DJJ138"/>
      <c r="DJK138"/>
      <c r="DJL138"/>
      <c r="DJM138"/>
      <c r="DJN138"/>
      <c r="DJO138"/>
      <c r="DJP138"/>
      <c r="DJQ138"/>
      <c r="DJR138"/>
      <c r="DJS138"/>
      <c r="DJT138"/>
      <c r="DJU138"/>
      <c r="DJV138"/>
      <c r="DJW138"/>
      <c r="DJX138"/>
      <c r="DJY138"/>
      <c r="DJZ138"/>
      <c r="DKA138"/>
      <c r="DKB138"/>
      <c r="DKC138"/>
      <c r="DKD138"/>
      <c r="DKE138"/>
      <c r="DKF138"/>
      <c r="DKG138"/>
      <c r="DKH138"/>
      <c r="DKI138"/>
      <c r="DKJ138"/>
      <c r="DKK138"/>
      <c r="DKL138"/>
      <c r="DKM138"/>
      <c r="DKN138"/>
      <c r="DKO138"/>
      <c r="DKP138"/>
      <c r="DKQ138"/>
      <c r="DKR138"/>
      <c r="DKS138"/>
      <c r="DKT138"/>
      <c r="DKU138"/>
      <c r="DKV138"/>
      <c r="DKW138"/>
      <c r="DKX138"/>
      <c r="DKY138"/>
      <c r="DKZ138"/>
      <c r="DLA138"/>
      <c r="DLB138"/>
      <c r="DLC138"/>
      <c r="DLD138"/>
      <c r="DLE138"/>
      <c r="DLF138"/>
      <c r="DLG138"/>
      <c r="DLH138"/>
      <c r="DLI138"/>
      <c r="DLJ138"/>
      <c r="DLK138"/>
      <c r="DLL138"/>
      <c r="DLM138"/>
      <c r="DLN138"/>
      <c r="DLO138"/>
      <c r="DLP138"/>
      <c r="DLQ138"/>
      <c r="DLR138"/>
      <c r="DLS138"/>
      <c r="DLT138"/>
      <c r="DLU138"/>
      <c r="DLV138"/>
      <c r="DLW138"/>
      <c r="DLX138"/>
      <c r="DLY138"/>
      <c r="DLZ138"/>
      <c r="DMA138"/>
      <c r="DMB138"/>
      <c r="DMC138"/>
      <c r="DMD138"/>
      <c r="DME138"/>
      <c r="DMF138"/>
      <c r="DMG138"/>
      <c r="DMH138"/>
      <c r="DMI138"/>
      <c r="DMJ138"/>
      <c r="DMK138"/>
      <c r="DML138"/>
      <c r="DMM138"/>
      <c r="DMN138"/>
      <c r="DMO138"/>
      <c r="DMP138"/>
      <c r="DMQ138"/>
      <c r="DMR138"/>
      <c r="DMS138"/>
      <c r="DMT138"/>
      <c r="DMU138"/>
      <c r="DMV138"/>
      <c r="DMW138"/>
      <c r="DMX138"/>
      <c r="DMY138"/>
      <c r="DMZ138"/>
      <c r="DNA138"/>
      <c r="DNB138"/>
      <c r="DNC138"/>
      <c r="DND138"/>
      <c r="DNE138"/>
      <c r="DNF138"/>
      <c r="DNG138"/>
      <c r="DNH138"/>
      <c r="DNI138"/>
      <c r="DNJ138"/>
      <c r="DNK138"/>
      <c r="DNL138"/>
      <c r="DNM138"/>
      <c r="DNN138"/>
      <c r="DNO138"/>
      <c r="DNP138"/>
      <c r="DNQ138"/>
      <c r="DNR138"/>
      <c r="DNS138"/>
      <c r="DNT138"/>
      <c r="DNU138"/>
      <c r="DNV138"/>
      <c r="DNW138"/>
      <c r="DNX138"/>
      <c r="DNY138"/>
      <c r="DNZ138"/>
      <c r="DOA138"/>
      <c r="DOB138"/>
      <c r="DOC138"/>
      <c r="DOD138"/>
      <c r="DOE138"/>
      <c r="DOF138"/>
      <c r="DOG138"/>
      <c r="DOH138"/>
      <c r="DOI138"/>
      <c r="DOJ138"/>
      <c r="DOK138"/>
      <c r="DOL138"/>
      <c r="DOM138"/>
      <c r="DON138"/>
      <c r="DOO138"/>
      <c r="DOP138"/>
      <c r="DOQ138"/>
      <c r="DOR138"/>
      <c r="DOS138"/>
      <c r="DOT138"/>
      <c r="DOU138"/>
      <c r="DOV138"/>
      <c r="DOW138"/>
      <c r="DOX138"/>
      <c r="DOY138"/>
      <c r="DOZ138"/>
      <c r="DPA138"/>
      <c r="DPB138"/>
      <c r="DPC138"/>
      <c r="DPD138"/>
      <c r="DPE138"/>
      <c r="DPF138"/>
      <c r="DPG138"/>
      <c r="DPH138"/>
      <c r="DPI138"/>
      <c r="DPJ138"/>
      <c r="DPK138"/>
      <c r="DPL138"/>
      <c r="DPM138"/>
      <c r="DPN138"/>
      <c r="DPO138"/>
      <c r="DPP138"/>
      <c r="DPQ138"/>
      <c r="DPR138"/>
      <c r="DPS138"/>
      <c r="DPT138"/>
      <c r="DPU138"/>
      <c r="DPV138"/>
      <c r="DPW138"/>
      <c r="DPX138"/>
      <c r="DPY138"/>
      <c r="DPZ138"/>
      <c r="DQA138"/>
      <c r="DQB138"/>
      <c r="DQC138"/>
      <c r="DQD138"/>
      <c r="DQE138"/>
      <c r="DQF138"/>
      <c r="DQG138"/>
      <c r="DQH138"/>
      <c r="DQI138"/>
      <c r="DQJ138"/>
      <c r="DQK138"/>
      <c r="DQL138"/>
      <c r="DQM138"/>
      <c r="DQN138"/>
      <c r="DQO138"/>
      <c r="DQP138"/>
      <c r="DQQ138"/>
      <c r="DQR138"/>
      <c r="DQS138"/>
      <c r="DQT138"/>
      <c r="DQU138"/>
      <c r="DQV138"/>
      <c r="DQW138"/>
      <c r="DQX138"/>
      <c r="DQY138"/>
      <c r="DQZ138"/>
      <c r="DRA138"/>
      <c r="DRB138"/>
      <c r="DRC138"/>
      <c r="DRD138"/>
      <c r="DRE138"/>
      <c r="DRF138"/>
      <c r="DRG138"/>
      <c r="DRH138"/>
      <c r="DRI138"/>
      <c r="DRJ138"/>
      <c r="DRK138"/>
      <c r="DRL138"/>
      <c r="DRM138"/>
      <c r="DRN138"/>
      <c r="DRO138"/>
      <c r="DRP138"/>
      <c r="DRQ138"/>
      <c r="DRR138"/>
      <c r="DRS138"/>
      <c r="DRT138"/>
      <c r="DRU138"/>
      <c r="DRV138"/>
      <c r="DRW138"/>
      <c r="DRX138"/>
      <c r="DRY138"/>
      <c r="DRZ138"/>
      <c r="DSA138"/>
      <c r="DSB138"/>
      <c r="DSC138"/>
      <c r="DSD138"/>
      <c r="DSE138"/>
      <c r="DSF138"/>
      <c r="DSG138"/>
      <c r="DSH138"/>
      <c r="DSI138"/>
      <c r="DSJ138"/>
      <c r="DSK138"/>
      <c r="DSL138"/>
      <c r="DSM138"/>
      <c r="DSN138"/>
      <c r="DSO138"/>
      <c r="DSP138"/>
      <c r="DSQ138"/>
      <c r="DSR138"/>
      <c r="DSS138"/>
      <c r="DST138"/>
      <c r="DSU138"/>
      <c r="DSV138"/>
      <c r="DSW138"/>
      <c r="DSX138"/>
      <c r="DSY138"/>
      <c r="DSZ138"/>
      <c r="DTA138"/>
      <c r="DTB138"/>
      <c r="DTC138"/>
      <c r="DTD138"/>
      <c r="DTE138"/>
      <c r="DTF138"/>
      <c r="DTG138"/>
      <c r="DTH138"/>
      <c r="DTI138"/>
      <c r="DTJ138"/>
      <c r="DTK138"/>
      <c r="DTL138"/>
      <c r="DTM138"/>
      <c r="DTN138"/>
      <c r="DTO138"/>
      <c r="DTP138"/>
      <c r="DTQ138"/>
      <c r="DTR138"/>
      <c r="DTS138"/>
      <c r="DTT138"/>
      <c r="DTU138"/>
      <c r="DTV138"/>
      <c r="DTW138"/>
      <c r="DTX138"/>
      <c r="DTY138"/>
      <c r="DTZ138"/>
      <c r="DUA138"/>
      <c r="DUB138"/>
      <c r="DUC138"/>
      <c r="DUD138"/>
      <c r="DUE138"/>
      <c r="DUF138"/>
      <c r="DUG138"/>
      <c r="DUH138"/>
      <c r="DUI138"/>
      <c r="DUJ138"/>
      <c r="DUK138"/>
      <c r="DUL138"/>
      <c r="DUM138"/>
      <c r="DUN138"/>
      <c r="DUO138"/>
      <c r="DUP138"/>
      <c r="DUQ138"/>
      <c r="DUR138"/>
      <c r="DUS138"/>
      <c r="DUT138"/>
      <c r="DUU138"/>
      <c r="DUV138"/>
      <c r="DUW138"/>
      <c r="DUX138"/>
      <c r="DUY138"/>
      <c r="DUZ138"/>
      <c r="DVA138"/>
      <c r="DVB138"/>
      <c r="DVC138"/>
      <c r="DVD138"/>
      <c r="DVE138"/>
      <c r="DVF138"/>
      <c r="DVG138"/>
      <c r="DVH138"/>
      <c r="DVI138"/>
      <c r="DVJ138"/>
      <c r="DVK138"/>
      <c r="DVL138"/>
      <c r="DVM138"/>
      <c r="DVN138"/>
      <c r="DVO138"/>
      <c r="DVP138"/>
      <c r="DVQ138"/>
      <c r="DVR138"/>
      <c r="DVS138"/>
      <c r="DVT138"/>
      <c r="DVU138"/>
      <c r="DVV138"/>
      <c r="DVW138"/>
      <c r="DVX138"/>
      <c r="DVY138"/>
      <c r="DVZ138"/>
      <c r="DWA138"/>
      <c r="DWB138"/>
      <c r="DWC138"/>
      <c r="DWD138"/>
      <c r="DWE138"/>
      <c r="DWF138"/>
      <c r="DWG138"/>
      <c r="DWH138"/>
      <c r="DWI138"/>
      <c r="DWJ138"/>
      <c r="DWK138"/>
      <c r="DWL138"/>
      <c r="DWM138"/>
      <c r="DWN138"/>
      <c r="DWO138"/>
      <c r="DWP138"/>
      <c r="DWQ138"/>
      <c r="DWR138"/>
      <c r="DWS138"/>
      <c r="DWT138"/>
      <c r="DWU138"/>
      <c r="DWV138"/>
      <c r="DWW138"/>
      <c r="DWX138"/>
      <c r="DWY138"/>
      <c r="DWZ138"/>
      <c r="DXA138"/>
      <c r="DXB138"/>
      <c r="DXC138"/>
      <c r="DXD138"/>
      <c r="DXE138"/>
      <c r="DXF138"/>
      <c r="DXG138"/>
      <c r="DXH138"/>
      <c r="DXI138"/>
      <c r="DXJ138"/>
      <c r="DXK138"/>
      <c r="DXL138"/>
      <c r="DXM138"/>
      <c r="DXN138"/>
      <c r="DXO138"/>
      <c r="DXP138"/>
      <c r="DXQ138"/>
      <c r="DXR138"/>
      <c r="DXS138"/>
      <c r="DXT138"/>
      <c r="DXU138"/>
      <c r="DXV138"/>
      <c r="DXW138"/>
      <c r="DXX138"/>
      <c r="DXY138"/>
      <c r="DXZ138"/>
      <c r="DYA138"/>
      <c r="DYB138"/>
      <c r="DYC138"/>
      <c r="DYD138"/>
      <c r="DYE138"/>
      <c r="DYF138"/>
      <c r="DYG138"/>
      <c r="DYH138"/>
      <c r="DYI138"/>
      <c r="DYJ138"/>
      <c r="DYK138"/>
      <c r="DYL138"/>
      <c r="DYM138"/>
      <c r="DYN138"/>
      <c r="DYO138"/>
      <c r="DYP138"/>
      <c r="DYQ138"/>
      <c r="DYR138"/>
      <c r="DYS138"/>
      <c r="DYT138"/>
      <c r="DYU138"/>
      <c r="DYV138"/>
      <c r="DYW138"/>
      <c r="DYX138"/>
      <c r="DYY138"/>
      <c r="DYZ138"/>
      <c r="DZA138"/>
      <c r="DZB138"/>
      <c r="DZC138"/>
      <c r="DZD138"/>
      <c r="DZE138"/>
      <c r="DZF138"/>
      <c r="DZG138"/>
      <c r="DZH138"/>
      <c r="DZI138"/>
      <c r="DZJ138"/>
      <c r="DZK138"/>
      <c r="DZL138"/>
      <c r="DZM138"/>
      <c r="DZN138"/>
      <c r="DZO138"/>
      <c r="DZP138"/>
      <c r="DZQ138"/>
      <c r="DZR138"/>
      <c r="DZS138"/>
      <c r="DZT138"/>
      <c r="DZU138"/>
      <c r="DZV138"/>
      <c r="DZW138"/>
      <c r="DZX138"/>
      <c r="DZY138"/>
      <c r="DZZ138"/>
      <c r="EAA138"/>
      <c r="EAB138"/>
      <c r="EAC138"/>
      <c r="EAD138"/>
      <c r="EAE138"/>
      <c r="EAF138"/>
      <c r="EAG138"/>
      <c r="EAH138"/>
      <c r="EAI138"/>
      <c r="EAJ138"/>
      <c r="EAK138"/>
      <c r="EAL138"/>
      <c r="EAM138"/>
      <c r="EAN138"/>
      <c r="EAO138"/>
      <c r="EAP138"/>
      <c r="EAQ138"/>
      <c r="EAR138"/>
      <c r="EAS138"/>
      <c r="EAT138"/>
      <c r="EAU138"/>
      <c r="EAV138"/>
      <c r="EAW138"/>
      <c r="EAX138"/>
      <c r="EAY138"/>
      <c r="EAZ138"/>
      <c r="EBA138"/>
      <c r="EBB138"/>
      <c r="EBC138"/>
      <c r="EBD138"/>
      <c r="EBE138"/>
      <c r="EBF138"/>
      <c r="EBG138"/>
      <c r="EBH138"/>
      <c r="EBI138"/>
      <c r="EBJ138"/>
      <c r="EBK138"/>
      <c r="EBL138"/>
      <c r="EBM138"/>
      <c r="EBN138"/>
      <c r="EBO138"/>
      <c r="EBP138"/>
      <c r="EBQ138"/>
      <c r="EBR138"/>
      <c r="EBS138"/>
      <c r="EBT138"/>
      <c r="EBU138"/>
      <c r="EBV138"/>
      <c r="EBW138"/>
      <c r="EBX138"/>
      <c r="EBY138"/>
      <c r="EBZ138"/>
      <c r="ECA138"/>
      <c r="ECB138"/>
      <c r="ECC138"/>
      <c r="ECD138"/>
      <c r="ECE138"/>
      <c r="ECF138"/>
      <c r="ECG138"/>
      <c r="ECH138"/>
      <c r="ECI138"/>
      <c r="ECJ138"/>
      <c r="ECK138"/>
      <c r="ECL138"/>
      <c r="ECM138"/>
      <c r="ECN138"/>
      <c r="ECO138"/>
      <c r="ECP138"/>
      <c r="ECQ138"/>
      <c r="ECR138"/>
      <c r="ECS138"/>
      <c r="ECT138"/>
      <c r="ECU138"/>
      <c r="ECV138"/>
      <c r="ECW138"/>
      <c r="ECX138"/>
      <c r="ECY138"/>
      <c r="ECZ138"/>
      <c r="EDA138"/>
      <c r="EDB138"/>
      <c r="EDC138"/>
      <c r="EDD138"/>
      <c r="EDE138"/>
      <c r="EDF138"/>
      <c r="EDG138"/>
      <c r="EDH138"/>
      <c r="EDI138"/>
      <c r="EDJ138"/>
      <c r="EDK138"/>
      <c r="EDL138"/>
      <c r="EDM138"/>
      <c r="EDN138"/>
      <c r="EDO138"/>
      <c r="EDP138"/>
      <c r="EDQ138"/>
      <c r="EDR138"/>
      <c r="EDS138"/>
      <c r="EDT138"/>
      <c r="EDU138"/>
      <c r="EDV138"/>
      <c r="EDW138"/>
      <c r="EDX138"/>
      <c r="EDY138"/>
      <c r="EDZ138"/>
      <c r="EEA138"/>
      <c r="EEB138"/>
      <c r="EEC138"/>
      <c r="EED138"/>
      <c r="EEE138"/>
      <c r="EEF138"/>
      <c r="EEG138"/>
      <c r="EEH138"/>
      <c r="EEI138"/>
      <c r="EEJ138"/>
      <c r="EEK138"/>
      <c r="EEL138"/>
      <c r="EEM138"/>
      <c r="EEN138"/>
      <c r="EEO138"/>
      <c r="EEP138"/>
      <c r="EEQ138"/>
      <c r="EER138"/>
      <c r="EES138"/>
      <c r="EET138"/>
      <c r="EEU138"/>
      <c r="EEV138"/>
      <c r="EEW138"/>
      <c r="EEX138"/>
      <c r="EEY138"/>
      <c r="EEZ138"/>
      <c r="EFA138"/>
      <c r="EFB138"/>
      <c r="EFC138"/>
      <c r="EFD138"/>
      <c r="EFE138"/>
      <c r="EFF138"/>
      <c r="EFG138"/>
      <c r="EFH138"/>
      <c r="EFI138"/>
      <c r="EFJ138"/>
      <c r="EFK138"/>
      <c r="EFL138"/>
      <c r="EFM138"/>
      <c r="EFN138"/>
      <c r="EFO138"/>
      <c r="EFP138"/>
      <c r="EFQ138"/>
      <c r="EFR138"/>
      <c r="EFS138"/>
      <c r="EFT138"/>
      <c r="EFU138"/>
      <c r="EFV138"/>
      <c r="EFW138"/>
      <c r="EFX138"/>
      <c r="EFY138"/>
      <c r="EFZ138"/>
      <c r="EGA138"/>
      <c r="EGB138"/>
      <c r="EGC138"/>
      <c r="EGD138"/>
      <c r="EGE138"/>
      <c r="EGF138"/>
      <c r="EGG138"/>
      <c r="EGH138"/>
      <c r="EGI138"/>
      <c r="EGJ138"/>
      <c r="EGK138"/>
      <c r="EGL138"/>
      <c r="EGM138"/>
      <c r="EGN138"/>
      <c r="EGO138"/>
      <c r="EGP138"/>
      <c r="EGQ138"/>
      <c r="EGR138"/>
      <c r="EGS138"/>
      <c r="EGT138"/>
      <c r="EGU138"/>
      <c r="EGV138"/>
      <c r="EGW138"/>
      <c r="EGX138"/>
      <c r="EGY138"/>
      <c r="EGZ138"/>
      <c r="EHA138"/>
      <c r="EHB138"/>
      <c r="EHC138"/>
      <c r="EHD138"/>
      <c r="EHE138"/>
      <c r="EHF138"/>
      <c r="EHG138"/>
      <c r="EHH138"/>
      <c r="EHI138"/>
      <c r="EHJ138"/>
      <c r="EHK138"/>
      <c r="EHL138"/>
      <c r="EHM138"/>
      <c r="EHN138"/>
      <c r="EHO138"/>
      <c r="EHP138"/>
      <c r="EHQ138"/>
      <c r="EHR138"/>
      <c r="EHS138"/>
      <c r="EHT138"/>
      <c r="EHU138"/>
      <c r="EHV138"/>
      <c r="EHW138"/>
      <c r="EHX138"/>
      <c r="EHY138"/>
      <c r="EHZ138"/>
      <c r="EIA138"/>
      <c r="EIB138"/>
      <c r="EIC138"/>
      <c r="EID138"/>
      <c r="EIE138"/>
      <c r="EIF138"/>
      <c r="EIG138"/>
      <c r="EIH138"/>
      <c r="EII138"/>
      <c r="EIJ138"/>
      <c r="EIK138"/>
      <c r="EIL138"/>
      <c r="EIM138"/>
      <c r="EIN138"/>
      <c r="EIO138"/>
      <c r="EIP138"/>
      <c r="EIQ138"/>
      <c r="EIR138"/>
      <c r="EIS138"/>
      <c r="EIT138"/>
      <c r="EIU138"/>
      <c r="EIV138"/>
      <c r="EIW138"/>
      <c r="EIX138"/>
      <c r="EIY138"/>
      <c r="EIZ138"/>
      <c r="EJA138"/>
      <c r="EJB138"/>
      <c r="EJC138"/>
      <c r="EJD138"/>
      <c r="EJE138"/>
      <c r="EJF138"/>
      <c r="EJG138"/>
      <c r="EJH138"/>
      <c r="EJI138"/>
      <c r="EJJ138"/>
      <c r="EJK138"/>
      <c r="EJL138"/>
      <c r="EJM138"/>
      <c r="EJN138"/>
      <c r="EJO138"/>
      <c r="EJP138"/>
      <c r="EJQ138"/>
      <c r="EJR138"/>
      <c r="EJS138"/>
      <c r="EJT138"/>
      <c r="EJU138"/>
      <c r="EJV138"/>
      <c r="EJW138"/>
      <c r="EJX138"/>
      <c r="EJY138"/>
      <c r="EJZ138"/>
      <c r="EKA138"/>
      <c r="EKB138"/>
      <c r="EKC138"/>
      <c r="EKD138"/>
      <c r="EKE138"/>
      <c r="EKF138"/>
      <c r="EKG138"/>
      <c r="EKH138"/>
      <c r="EKI138"/>
      <c r="EKJ138"/>
      <c r="EKK138"/>
      <c r="EKL138"/>
      <c r="EKM138"/>
      <c r="EKN138"/>
      <c r="EKO138"/>
      <c r="EKP138"/>
      <c r="EKQ138"/>
      <c r="EKR138"/>
      <c r="EKS138"/>
      <c r="EKT138"/>
      <c r="EKU138"/>
      <c r="EKV138"/>
      <c r="EKW138"/>
      <c r="EKX138"/>
      <c r="EKY138"/>
      <c r="EKZ138"/>
      <c r="ELA138"/>
      <c r="ELB138"/>
      <c r="ELC138"/>
      <c r="ELD138"/>
      <c r="ELE138"/>
      <c r="ELF138"/>
      <c r="ELG138"/>
      <c r="ELH138"/>
      <c r="ELI138"/>
      <c r="ELJ138"/>
      <c r="ELK138"/>
      <c r="ELL138"/>
      <c r="ELM138"/>
      <c r="ELN138"/>
      <c r="ELO138"/>
      <c r="ELP138"/>
      <c r="ELQ138"/>
      <c r="ELR138"/>
      <c r="ELS138"/>
      <c r="ELT138"/>
      <c r="ELU138"/>
      <c r="ELV138"/>
      <c r="ELW138"/>
      <c r="ELX138"/>
      <c r="ELY138"/>
      <c r="ELZ138"/>
      <c r="EMA138"/>
      <c r="EMB138"/>
      <c r="EMC138"/>
      <c r="EMD138"/>
      <c r="EME138"/>
      <c r="EMF138"/>
      <c r="EMG138"/>
      <c r="EMH138"/>
      <c r="EMI138"/>
      <c r="EMJ138"/>
      <c r="EMK138"/>
      <c r="EML138"/>
      <c r="EMM138"/>
      <c r="EMN138"/>
      <c r="EMO138"/>
      <c r="EMP138"/>
      <c r="EMQ138"/>
      <c r="EMR138"/>
      <c r="EMS138"/>
      <c r="EMT138"/>
      <c r="EMU138"/>
      <c r="EMV138"/>
      <c r="EMW138"/>
      <c r="EMX138"/>
      <c r="EMY138"/>
      <c r="EMZ138"/>
      <c r="ENA138"/>
      <c r="ENB138"/>
      <c r="ENC138"/>
      <c r="END138"/>
      <c r="ENE138"/>
      <c r="ENF138"/>
      <c r="ENG138"/>
      <c r="ENH138"/>
      <c r="ENI138"/>
      <c r="ENJ138"/>
      <c r="ENK138"/>
      <c r="ENL138"/>
      <c r="ENM138"/>
      <c r="ENN138"/>
      <c r="ENO138"/>
      <c r="ENP138"/>
      <c r="ENQ138"/>
      <c r="ENR138"/>
      <c r="ENS138"/>
      <c r="ENT138"/>
      <c r="ENU138"/>
      <c r="ENV138"/>
      <c r="ENW138"/>
      <c r="ENX138"/>
      <c r="ENY138"/>
      <c r="ENZ138"/>
      <c r="EOA138"/>
      <c r="EOB138"/>
      <c r="EOC138"/>
      <c r="EOD138"/>
      <c r="EOE138"/>
      <c r="EOF138"/>
      <c r="EOG138"/>
      <c r="EOH138"/>
      <c r="EOI138"/>
      <c r="EOJ138"/>
      <c r="EOK138"/>
      <c r="EOL138"/>
      <c r="EOM138"/>
      <c r="EON138"/>
      <c r="EOO138"/>
      <c r="EOP138"/>
      <c r="EOQ138"/>
      <c r="EOR138"/>
      <c r="EOS138"/>
      <c r="EOT138"/>
      <c r="EOU138"/>
      <c r="EOV138"/>
      <c r="EOW138"/>
      <c r="EOX138"/>
      <c r="EOY138"/>
      <c r="EOZ138"/>
      <c r="EPA138"/>
      <c r="EPB138"/>
      <c r="EPC138"/>
      <c r="EPD138"/>
      <c r="EPE138"/>
      <c r="EPF138"/>
      <c r="EPG138"/>
      <c r="EPH138"/>
      <c r="EPI138"/>
      <c r="EPJ138"/>
      <c r="EPK138"/>
      <c r="EPL138"/>
      <c r="EPM138"/>
      <c r="EPN138"/>
      <c r="EPO138"/>
      <c r="EPP138"/>
      <c r="EPQ138"/>
      <c r="EPR138"/>
      <c r="EPS138"/>
      <c r="EPT138"/>
      <c r="EPU138"/>
      <c r="EPV138"/>
      <c r="EPW138"/>
      <c r="EPX138"/>
      <c r="EPY138"/>
      <c r="EPZ138"/>
      <c r="EQA138"/>
      <c r="EQB138"/>
      <c r="EQC138"/>
      <c r="EQD138"/>
      <c r="EQE138"/>
      <c r="EQF138"/>
      <c r="EQG138"/>
      <c r="EQH138"/>
      <c r="EQI138"/>
      <c r="EQJ138"/>
      <c r="EQK138"/>
      <c r="EQL138"/>
      <c r="EQM138"/>
      <c r="EQN138"/>
      <c r="EQO138"/>
      <c r="EQP138"/>
      <c r="EQQ138"/>
      <c r="EQR138"/>
      <c r="EQS138"/>
      <c r="EQT138"/>
      <c r="EQU138"/>
      <c r="EQV138"/>
      <c r="EQW138"/>
      <c r="EQX138"/>
      <c r="EQY138"/>
      <c r="EQZ138"/>
      <c r="ERA138"/>
      <c r="ERB138"/>
      <c r="ERC138"/>
      <c r="ERD138"/>
      <c r="ERE138"/>
      <c r="ERF138"/>
      <c r="ERG138"/>
      <c r="ERH138"/>
      <c r="ERI138"/>
      <c r="ERJ138"/>
      <c r="ERK138"/>
      <c r="ERL138"/>
      <c r="ERM138"/>
      <c r="ERN138"/>
      <c r="ERO138"/>
      <c r="ERP138"/>
      <c r="ERQ138"/>
      <c r="ERR138"/>
      <c r="ERS138"/>
      <c r="ERT138"/>
      <c r="ERU138"/>
      <c r="ERV138"/>
      <c r="ERW138"/>
      <c r="ERX138"/>
      <c r="ERY138"/>
      <c r="ERZ138"/>
      <c r="ESA138"/>
      <c r="ESB138"/>
      <c r="ESC138"/>
      <c r="ESD138"/>
      <c r="ESE138"/>
      <c r="ESF138"/>
      <c r="ESG138"/>
      <c r="ESH138"/>
      <c r="ESI138"/>
      <c r="ESJ138"/>
      <c r="ESK138"/>
      <c r="ESL138"/>
      <c r="ESM138"/>
      <c r="ESN138"/>
      <c r="ESO138"/>
      <c r="ESP138"/>
      <c r="ESQ138"/>
      <c r="ESR138"/>
      <c r="ESS138"/>
      <c r="EST138"/>
      <c r="ESU138"/>
      <c r="ESV138"/>
      <c r="ESW138"/>
      <c r="ESX138"/>
      <c r="ESY138"/>
      <c r="ESZ138"/>
      <c r="ETA138"/>
      <c r="ETB138"/>
      <c r="ETC138"/>
      <c r="ETD138"/>
      <c r="ETE138"/>
      <c r="ETF138"/>
      <c r="ETG138"/>
      <c r="ETH138"/>
      <c r="ETI138"/>
      <c r="ETJ138"/>
      <c r="ETK138"/>
      <c r="ETL138"/>
      <c r="ETM138"/>
      <c r="ETN138"/>
      <c r="ETO138"/>
      <c r="ETP138"/>
      <c r="ETQ138"/>
      <c r="ETR138"/>
      <c r="ETS138"/>
      <c r="ETT138"/>
      <c r="ETU138"/>
      <c r="ETV138"/>
      <c r="ETW138"/>
      <c r="ETX138"/>
      <c r="ETY138"/>
      <c r="ETZ138"/>
      <c r="EUA138"/>
      <c r="EUB138"/>
      <c r="EUC138"/>
      <c r="EUD138"/>
      <c r="EUE138"/>
      <c r="EUF138"/>
      <c r="EUG138"/>
      <c r="EUH138"/>
      <c r="EUI138"/>
      <c r="EUJ138"/>
      <c r="EUK138"/>
      <c r="EUL138"/>
      <c r="EUM138"/>
      <c r="EUN138"/>
      <c r="EUO138"/>
      <c r="EUP138"/>
      <c r="EUQ138"/>
      <c r="EUR138"/>
      <c r="EUS138"/>
      <c r="EUT138"/>
      <c r="EUU138"/>
      <c r="EUV138"/>
      <c r="EUW138"/>
      <c r="EUX138"/>
      <c r="EUY138"/>
      <c r="EUZ138"/>
      <c r="EVA138"/>
      <c r="EVB138"/>
      <c r="EVC138"/>
      <c r="EVD138"/>
      <c r="EVE138"/>
      <c r="EVF138"/>
      <c r="EVG138"/>
      <c r="EVH138"/>
      <c r="EVI138"/>
      <c r="EVJ138"/>
      <c r="EVK138"/>
      <c r="EVL138"/>
      <c r="EVM138"/>
      <c r="EVN138"/>
      <c r="EVO138"/>
      <c r="EVP138"/>
      <c r="EVQ138"/>
      <c r="EVR138"/>
      <c r="EVS138"/>
      <c r="EVT138"/>
      <c r="EVU138"/>
      <c r="EVV138"/>
      <c r="EVW138"/>
      <c r="EVX138"/>
      <c r="EVY138"/>
      <c r="EVZ138"/>
      <c r="EWA138"/>
      <c r="EWB138"/>
      <c r="EWC138"/>
      <c r="EWD138"/>
      <c r="EWE138"/>
      <c r="EWF138"/>
      <c r="EWG138"/>
      <c r="EWH138"/>
      <c r="EWI138"/>
      <c r="EWJ138"/>
      <c r="EWK138"/>
      <c r="EWL138"/>
      <c r="EWM138"/>
      <c r="EWN138"/>
      <c r="EWO138"/>
      <c r="EWP138"/>
      <c r="EWQ138"/>
      <c r="EWR138"/>
      <c r="EWS138"/>
      <c r="EWT138"/>
      <c r="EWU138"/>
      <c r="EWV138"/>
      <c r="EWW138"/>
      <c r="EWX138"/>
      <c r="EWY138"/>
      <c r="EWZ138"/>
      <c r="EXA138"/>
      <c r="EXB138"/>
      <c r="EXC138"/>
      <c r="EXD138"/>
      <c r="EXE138"/>
      <c r="EXF138"/>
      <c r="EXG138"/>
      <c r="EXH138"/>
      <c r="EXI138"/>
      <c r="EXJ138"/>
      <c r="EXK138"/>
      <c r="EXL138"/>
      <c r="EXM138"/>
      <c r="EXN138"/>
      <c r="EXO138"/>
      <c r="EXP138"/>
      <c r="EXQ138"/>
      <c r="EXR138"/>
      <c r="EXS138"/>
      <c r="EXT138"/>
      <c r="EXU138"/>
      <c r="EXV138"/>
      <c r="EXW138"/>
      <c r="EXX138"/>
      <c r="EXY138"/>
      <c r="EXZ138"/>
      <c r="EYA138"/>
      <c r="EYB138"/>
      <c r="EYC138"/>
      <c r="EYD138"/>
      <c r="EYE138"/>
      <c r="EYF138"/>
      <c r="EYG138"/>
      <c r="EYH138"/>
      <c r="EYI138"/>
      <c r="EYJ138"/>
      <c r="EYK138"/>
      <c r="EYL138"/>
      <c r="EYM138"/>
      <c r="EYN138"/>
      <c r="EYO138"/>
      <c r="EYP138"/>
      <c r="EYQ138"/>
      <c r="EYR138"/>
      <c r="EYS138"/>
      <c r="EYT138"/>
      <c r="EYU138"/>
      <c r="EYV138"/>
      <c r="EYW138"/>
      <c r="EYX138"/>
      <c r="EYY138"/>
      <c r="EYZ138"/>
      <c r="EZA138"/>
      <c r="EZB138"/>
      <c r="EZC138"/>
      <c r="EZD138"/>
      <c r="EZE138"/>
      <c r="EZF138"/>
      <c r="EZG138"/>
      <c r="EZH138"/>
      <c r="EZI138"/>
      <c r="EZJ138"/>
      <c r="EZK138"/>
      <c r="EZL138"/>
      <c r="EZM138"/>
      <c r="EZN138"/>
      <c r="EZO138"/>
      <c r="EZP138"/>
      <c r="EZQ138"/>
      <c r="EZR138"/>
      <c r="EZS138"/>
      <c r="EZT138"/>
      <c r="EZU138"/>
      <c r="EZV138"/>
      <c r="EZW138"/>
      <c r="EZX138"/>
      <c r="EZY138"/>
      <c r="EZZ138"/>
      <c r="FAA138"/>
      <c r="FAB138"/>
      <c r="FAC138"/>
      <c r="FAD138"/>
      <c r="FAE138"/>
      <c r="FAF138"/>
      <c r="FAG138"/>
      <c r="FAH138"/>
      <c r="FAI138"/>
      <c r="FAJ138"/>
      <c r="FAK138"/>
      <c r="FAL138"/>
      <c r="FAM138"/>
      <c r="FAN138"/>
      <c r="FAO138"/>
      <c r="FAP138"/>
      <c r="FAQ138"/>
      <c r="FAR138"/>
      <c r="FAS138"/>
      <c r="FAT138"/>
      <c r="FAU138"/>
      <c r="FAV138"/>
      <c r="FAW138"/>
      <c r="FAX138"/>
      <c r="FAY138"/>
      <c r="FAZ138"/>
      <c r="FBA138"/>
      <c r="FBB138"/>
      <c r="FBC138"/>
      <c r="FBD138"/>
      <c r="FBE138"/>
      <c r="FBF138"/>
      <c r="FBG138"/>
      <c r="FBH138"/>
      <c r="FBI138"/>
      <c r="FBJ138"/>
      <c r="FBK138"/>
      <c r="FBL138"/>
      <c r="FBM138"/>
      <c r="FBN138"/>
      <c r="FBO138"/>
      <c r="FBP138"/>
      <c r="FBQ138"/>
      <c r="FBR138"/>
      <c r="FBS138"/>
      <c r="FBT138"/>
      <c r="FBU138"/>
      <c r="FBV138"/>
      <c r="FBW138"/>
      <c r="FBX138"/>
      <c r="FBY138"/>
      <c r="FBZ138"/>
      <c r="FCA138"/>
      <c r="FCB138"/>
      <c r="FCC138"/>
      <c r="FCD138"/>
      <c r="FCE138"/>
      <c r="FCF138"/>
      <c r="FCG138"/>
      <c r="FCH138"/>
      <c r="FCI138"/>
      <c r="FCJ138"/>
      <c r="FCK138"/>
      <c r="FCL138"/>
      <c r="FCM138"/>
      <c r="FCN138"/>
      <c r="FCO138"/>
      <c r="FCP138"/>
      <c r="FCQ138"/>
      <c r="FCR138"/>
      <c r="FCS138"/>
      <c r="FCT138"/>
      <c r="FCU138"/>
      <c r="FCV138"/>
      <c r="FCW138"/>
      <c r="FCX138"/>
      <c r="FCY138"/>
      <c r="FCZ138"/>
      <c r="FDA138"/>
      <c r="FDB138"/>
      <c r="FDC138"/>
      <c r="FDD138"/>
      <c r="FDE138"/>
      <c r="FDF138"/>
      <c r="FDG138"/>
      <c r="FDH138"/>
      <c r="FDI138"/>
      <c r="FDJ138"/>
      <c r="FDK138"/>
      <c r="FDL138"/>
      <c r="FDM138"/>
      <c r="FDN138"/>
      <c r="FDO138"/>
      <c r="FDP138"/>
      <c r="FDQ138"/>
      <c r="FDR138"/>
      <c r="FDS138"/>
      <c r="FDT138"/>
      <c r="FDU138"/>
      <c r="FDV138"/>
      <c r="FDW138"/>
      <c r="FDX138"/>
      <c r="FDY138"/>
      <c r="FDZ138"/>
      <c r="FEA138"/>
      <c r="FEB138"/>
      <c r="FEC138"/>
      <c r="FED138"/>
      <c r="FEE138"/>
      <c r="FEF138"/>
      <c r="FEG138"/>
      <c r="FEH138"/>
      <c r="FEI138"/>
      <c r="FEJ138"/>
      <c r="FEK138"/>
      <c r="FEL138"/>
      <c r="FEM138"/>
      <c r="FEN138"/>
      <c r="FEO138"/>
      <c r="FEP138"/>
      <c r="FEQ138"/>
      <c r="FER138"/>
      <c r="FES138"/>
      <c r="FET138"/>
      <c r="FEU138"/>
      <c r="FEV138"/>
      <c r="FEW138"/>
      <c r="FEX138"/>
      <c r="FEY138"/>
      <c r="FEZ138"/>
      <c r="FFA138"/>
      <c r="FFB138"/>
      <c r="FFC138"/>
      <c r="FFD138"/>
      <c r="FFE138"/>
      <c r="FFF138"/>
      <c r="FFG138"/>
      <c r="FFH138"/>
      <c r="FFI138"/>
      <c r="FFJ138"/>
      <c r="FFK138"/>
      <c r="FFL138"/>
      <c r="FFM138"/>
      <c r="FFN138"/>
      <c r="FFO138"/>
      <c r="FFP138"/>
      <c r="FFQ138"/>
      <c r="FFR138"/>
      <c r="FFS138"/>
      <c r="FFT138"/>
      <c r="FFU138"/>
      <c r="FFV138"/>
      <c r="FFW138"/>
      <c r="FFX138"/>
      <c r="FFY138"/>
      <c r="FFZ138"/>
      <c r="FGA138"/>
      <c r="FGB138"/>
      <c r="FGC138"/>
      <c r="FGD138"/>
      <c r="FGE138"/>
      <c r="FGF138"/>
      <c r="FGG138"/>
      <c r="FGH138"/>
      <c r="FGI138"/>
      <c r="FGJ138"/>
      <c r="FGK138"/>
      <c r="FGL138"/>
      <c r="FGM138"/>
      <c r="FGN138"/>
      <c r="FGO138"/>
      <c r="FGP138"/>
      <c r="FGQ138"/>
      <c r="FGR138"/>
      <c r="FGS138"/>
      <c r="FGT138"/>
      <c r="FGU138"/>
      <c r="FGV138"/>
      <c r="FGW138"/>
      <c r="FGX138"/>
      <c r="FGY138"/>
      <c r="FGZ138"/>
      <c r="FHA138"/>
      <c r="FHB138"/>
      <c r="FHC138"/>
      <c r="FHD138"/>
      <c r="FHE138"/>
      <c r="FHF138"/>
      <c r="FHG138"/>
      <c r="FHH138"/>
      <c r="FHI138"/>
      <c r="FHJ138"/>
      <c r="FHK138"/>
      <c r="FHL138"/>
      <c r="FHM138"/>
      <c r="FHN138"/>
      <c r="FHO138"/>
      <c r="FHP138"/>
      <c r="FHQ138"/>
      <c r="FHR138"/>
      <c r="FHS138"/>
      <c r="FHT138"/>
      <c r="FHU138"/>
      <c r="FHV138"/>
      <c r="FHW138"/>
      <c r="FHX138"/>
      <c r="FHY138"/>
      <c r="FHZ138"/>
      <c r="FIA138"/>
      <c r="FIB138"/>
      <c r="FIC138"/>
      <c r="FID138"/>
      <c r="FIE138"/>
      <c r="FIF138"/>
      <c r="FIG138"/>
      <c r="FIH138"/>
      <c r="FII138"/>
      <c r="FIJ138"/>
      <c r="FIK138"/>
      <c r="FIL138"/>
      <c r="FIM138"/>
      <c r="FIN138"/>
      <c r="FIO138"/>
      <c r="FIP138"/>
      <c r="FIQ138"/>
      <c r="FIR138"/>
      <c r="FIS138"/>
      <c r="FIT138"/>
      <c r="FIU138"/>
      <c r="FIV138"/>
      <c r="FIW138"/>
      <c r="FIX138"/>
      <c r="FIY138"/>
      <c r="FIZ138"/>
      <c r="FJA138"/>
      <c r="FJB138"/>
      <c r="FJC138"/>
      <c r="FJD138"/>
      <c r="FJE138"/>
      <c r="FJF138"/>
      <c r="FJG138"/>
      <c r="FJH138"/>
      <c r="FJI138"/>
      <c r="FJJ138"/>
      <c r="FJK138"/>
      <c r="FJL138"/>
      <c r="FJM138"/>
      <c r="FJN138"/>
      <c r="FJO138"/>
      <c r="FJP138"/>
      <c r="FJQ138"/>
      <c r="FJR138"/>
      <c r="FJS138"/>
      <c r="FJT138"/>
      <c r="FJU138"/>
      <c r="FJV138"/>
      <c r="FJW138"/>
      <c r="FJX138"/>
      <c r="FJY138"/>
      <c r="FJZ138"/>
      <c r="FKA138"/>
      <c r="FKB138"/>
      <c r="FKC138"/>
      <c r="FKD138"/>
      <c r="FKE138"/>
      <c r="FKF138"/>
      <c r="FKG138"/>
      <c r="FKH138"/>
      <c r="FKI138"/>
      <c r="FKJ138"/>
      <c r="FKK138"/>
      <c r="FKL138"/>
      <c r="FKM138"/>
      <c r="FKN138"/>
      <c r="FKO138"/>
      <c r="FKP138"/>
      <c r="FKQ138"/>
      <c r="FKR138"/>
      <c r="FKS138"/>
      <c r="FKT138"/>
      <c r="FKU138"/>
      <c r="FKV138"/>
      <c r="FKW138"/>
      <c r="FKX138"/>
      <c r="FKY138"/>
      <c r="FKZ138"/>
      <c r="FLA138"/>
      <c r="FLB138"/>
      <c r="FLC138"/>
      <c r="FLD138"/>
      <c r="FLE138"/>
      <c r="FLF138"/>
      <c r="FLG138"/>
      <c r="FLH138"/>
      <c r="FLI138"/>
      <c r="FLJ138"/>
      <c r="FLK138"/>
      <c r="FLL138"/>
      <c r="FLM138"/>
      <c r="FLN138"/>
      <c r="FLO138"/>
      <c r="FLP138"/>
      <c r="FLQ138"/>
      <c r="FLR138"/>
      <c r="FLS138"/>
      <c r="FLT138"/>
      <c r="FLU138"/>
      <c r="FLV138"/>
      <c r="FLW138"/>
      <c r="FLX138"/>
      <c r="FLY138"/>
      <c r="FLZ138"/>
      <c r="FMA138"/>
      <c r="FMB138"/>
      <c r="FMC138"/>
      <c r="FMD138"/>
      <c r="FME138"/>
      <c r="FMF138"/>
      <c r="FMG138"/>
      <c r="FMH138"/>
      <c r="FMI138"/>
      <c r="FMJ138"/>
      <c r="FMK138"/>
      <c r="FML138"/>
      <c r="FMM138"/>
      <c r="FMN138"/>
      <c r="FMO138"/>
      <c r="FMP138"/>
      <c r="FMQ138"/>
      <c r="FMR138"/>
      <c r="FMS138"/>
      <c r="FMT138"/>
      <c r="FMU138"/>
      <c r="FMV138"/>
      <c r="FMW138"/>
      <c r="FMX138"/>
      <c r="FMY138"/>
      <c r="FMZ138"/>
      <c r="FNA138"/>
      <c r="FNB138"/>
      <c r="FNC138"/>
      <c r="FND138"/>
      <c r="FNE138"/>
      <c r="FNF138"/>
      <c r="FNG138"/>
      <c r="FNH138"/>
      <c r="FNI138"/>
      <c r="FNJ138"/>
      <c r="FNK138"/>
      <c r="FNL138"/>
      <c r="FNM138"/>
      <c r="FNN138"/>
      <c r="FNO138"/>
      <c r="FNP138"/>
      <c r="FNQ138"/>
      <c r="FNR138"/>
      <c r="FNS138"/>
      <c r="FNT138"/>
      <c r="FNU138"/>
      <c r="FNV138"/>
      <c r="FNW138"/>
      <c r="FNX138"/>
      <c r="FNY138"/>
      <c r="FNZ138"/>
      <c r="FOA138"/>
      <c r="FOB138"/>
      <c r="FOC138"/>
      <c r="FOD138"/>
      <c r="FOE138"/>
      <c r="FOF138"/>
      <c r="FOG138"/>
      <c r="FOH138"/>
      <c r="FOI138"/>
      <c r="FOJ138"/>
      <c r="FOK138"/>
      <c r="FOL138"/>
      <c r="FOM138"/>
      <c r="FON138"/>
      <c r="FOO138"/>
      <c r="FOP138"/>
      <c r="FOQ138"/>
      <c r="FOR138"/>
      <c r="FOS138"/>
      <c r="FOT138"/>
      <c r="FOU138"/>
      <c r="FOV138"/>
      <c r="FOW138"/>
      <c r="FOX138"/>
      <c r="FOY138"/>
      <c r="FOZ138"/>
      <c r="FPA138"/>
      <c r="FPB138"/>
      <c r="FPC138"/>
      <c r="FPD138"/>
      <c r="FPE138"/>
      <c r="FPF138"/>
      <c r="FPG138"/>
      <c r="FPH138"/>
      <c r="FPI138"/>
      <c r="FPJ138"/>
      <c r="FPK138"/>
      <c r="FPL138"/>
      <c r="FPM138"/>
      <c r="FPN138"/>
      <c r="FPO138"/>
      <c r="FPP138"/>
      <c r="FPQ138"/>
      <c r="FPR138"/>
      <c r="FPS138"/>
      <c r="FPT138"/>
      <c r="FPU138"/>
      <c r="FPV138"/>
      <c r="FPW138"/>
      <c r="FPX138"/>
      <c r="FPY138"/>
      <c r="FPZ138"/>
      <c r="FQA138"/>
      <c r="FQB138"/>
      <c r="FQC138"/>
      <c r="FQD138"/>
      <c r="FQE138"/>
      <c r="FQF138"/>
      <c r="FQG138"/>
      <c r="FQH138"/>
      <c r="FQI138"/>
      <c r="FQJ138"/>
      <c r="FQK138"/>
      <c r="FQL138"/>
      <c r="FQM138"/>
      <c r="FQN138"/>
      <c r="FQO138"/>
      <c r="FQP138"/>
      <c r="FQQ138"/>
      <c r="FQR138"/>
      <c r="FQS138"/>
      <c r="FQT138"/>
      <c r="FQU138"/>
      <c r="FQV138"/>
      <c r="FQW138"/>
      <c r="FQX138"/>
      <c r="FQY138"/>
      <c r="FQZ138"/>
      <c r="FRA138"/>
      <c r="FRB138"/>
      <c r="FRC138"/>
      <c r="FRD138"/>
      <c r="FRE138"/>
      <c r="FRF138"/>
      <c r="FRG138"/>
      <c r="FRH138"/>
      <c r="FRI138"/>
      <c r="FRJ138"/>
      <c r="FRK138"/>
      <c r="FRL138"/>
      <c r="FRM138"/>
      <c r="FRN138"/>
      <c r="FRO138"/>
      <c r="FRP138"/>
      <c r="FRQ138"/>
      <c r="FRR138"/>
      <c r="FRS138"/>
      <c r="FRT138"/>
      <c r="FRU138"/>
      <c r="FRV138"/>
      <c r="FRW138"/>
      <c r="FRX138"/>
      <c r="FRY138"/>
      <c r="FRZ138"/>
      <c r="FSA138"/>
      <c r="FSB138"/>
      <c r="FSC138"/>
      <c r="FSD138"/>
      <c r="FSE138"/>
      <c r="FSF138"/>
      <c r="FSG138"/>
      <c r="FSH138"/>
      <c r="FSI138"/>
      <c r="FSJ138"/>
      <c r="FSK138"/>
      <c r="FSL138"/>
      <c r="FSM138"/>
      <c r="FSN138"/>
      <c r="FSO138"/>
      <c r="FSP138"/>
      <c r="FSQ138"/>
      <c r="FSR138"/>
      <c r="FSS138"/>
      <c r="FST138"/>
      <c r="FSU138"/>
      <c r="FSV138"/>
      <c r="FSW138"/>
      <c r="FSX138"/>
      <c r="FSY138"/>
      <c r="FSZ138"/>
      <c r="FTA138"/>
      <c r="FTB138"/>
      <c r="FTC138"/>
      <c r="FTD138"/>
      <c r="FTE138"/>
      <c r="FTF138"/>
      <c r="FTG138"/>
      <c r="FTH138"/>
      <c r="FTI138"/>
      <c r="FTJ138"/>
      <c r="FTK138"/>
      <c r="FTL138"/>
      <c r="FTM138"/>
      <c r="FTN138"/>
      <c r="FTO138"/>
      <c r="FTP138"/>
      <c r="FTQ138"/>
      <c r="FTR138"/>
      <c r="FTS138"/>
      <c r="FTT138"/>
      <c r="FTU138"/>
      <c r="FTV138"/>
      <c r="FTW138"/>
      <c r="FTX138"/>
      <c r="FTY138"/>
      <c r="FTZ138"/>
      <c r="FUA138"/>
      <c r="FUB138"/>
      <c r="FUC138"/>
      <c r="FUD138"/>
      <c r="FUE138"/>
      <c r="FUF138"/>
      <c r="FUG138"/>
      <c r="FUH138"/>
      <c r="FUI138"/>
      <c r="FUJ138"/>
      <c r="FUK138"/>
      <c r="FUL138"/>
      <c r="FUM138"/>
      <c r="FUN138"/>
      <c r="FUO138"/>
      <c r="FUP138"/>
      <c r="FUQ138"/>
      <c r="FUR138"/>
      <c r="FUS138"/>
      <c r="FUT138"/>
      <c r="FUU138"/>
      <c r="FUV138"/>
      <c r="FUW138"/>
      <c r="FUX138"/>
      <c r="FUY138"/>
      <c r="FUZ138"/>
      <c r="FVA138"/>
      <c r="FVB138"/>
      <c r="FVC138"/>
      <c r="FVD138"/>
      <c r="FVE138"/>
      <c r="FVF138"/>
      <c r="FVG138"/>
      <c r="FVH138"/>
      <c r="FVI138"/>
      <c r="FVJ138"/>
      <c r="FVK138"/>
      <c r="FVL138"/>
      <c r="FVM138"/>
      <c r="FVN138"/>
      <c r="FVO138"/>
      <c r="FVP138"/>
      <c r="FVQ138"/>
      <c r="FVR138"/>
      <c r="FVS138"/>
      <c r="FVT138"/>
      <c r="FVU138"/>
      <c r="FVV138"/>
      <c r="FVW138"/>
      <c r="FVX138"/>
      <c r="FVY138"/>
      <c r="FVZ138"/>
      <c r="FWA138"/>
      <c r="FWB138"/>
      <c r="FWC138"/>
      <c r="FWD138"/>
      <c r="FWE138"/>
      <c r="FWF138"/>
      <c r="FWG138"/>
      <c r="FWH138"/>
      <c r="FWI138"/>
      <c r="FWJ138"/>
      <c r="FWK138"/>
      <c r="FWL138"/>
      <c r="FWM138"/>
      <c r="FWN138"/>
      <c r="FWO138"/>
      <c r="FWP138"/>
      <c r="FWQ138"/>
      <c r="FWR138"/>
      <c r="FWS138"/>
      <c r="FWT138"/>
      <c r="FWU138"/>
      <c r="FWV138"/>
      <c r="FWW138"/>
      <c r="FWX138"/>
      <c r="FWY138"/>
      <c r="FWZ138"/>
      <c r="FXA138"/>
      <c r="FXB138"/>
      <c r="FXC138"/>
      <c r="FXD138"/>
      <c r="FXE138"/>
      <c r="FXF138"/>
      <c r="FXG138"/>
      <c r="FXH138"/>
      <c r="FXI138"/>
      <c r="FXJ138"/>
      <c r="FXK138"/>
      <c r="FXL138"/>
      <c r="FXM138"/>
      <c r="FXN138"/>
      <c r="FXO138"/>
      <c r="FXP138"/>
      <c r="FXQ138"/>
      <c r="FXR138"/>
      <c r="FXS138"/>
      <c r="FXT138"/>
      <c r="FXU138"/>
      <c r="FXV138"/>
      <c r="FXW138"/>
      <c r="FXX138"/>
      <c r="FXY138"/>
      <c r="FXZ138"/>
      <c r="FYA138"/>
      <c r="FYB138"/>
      <c r="FYC138"/>
      <c r="FYD138"/>
      <c r="FYE138"/>
      <c r="FYF138"/>
      <c r="FYG138"/>
      <c r="FYH138"/>
      <c r="FYI138"/>
      <c r="FYJ138"/>
      <c r="FYK138"/>
      <c r="FYL138"/>
      <c r="FYM138"/>
      <c r="FYN138"/>
      <c r="FYO138"/>
      <c r="FYP138"/>
      <c r="FYQ138"/>
      <c r="FYR138"/>
      <c r="FYS138"/>
      <c r="FYT138"/>
      <c r="FYU138"/>
      <c r="FYV138"/>
      <c r="FYW138"/>
      <c r="FYX138"/>
      <c r="FYY138"/>
      <c r="FYZ138"/>
      <c r="FZA138"/>
      <c r="FZB138"/>
      <c r="FZC138"/>
      <c r="FZD138"/>
      <c r="FZE138"/>
      <c r="FZF138"/>
      <c r="FZG138"/>
      <c r="FZH138"/>
      <c r="FZI138"/>
      <c r="FZJ138"/>
      <c r="FZK138"/>
      <c r="FZL138"/>
      <c r="FZM138"/>
      <c r="FZN138"/>
      <c r="FZO138"/>
      <c r="FZP138"/>
      <c r="FZQ138"/>
      <c r="FZR138"/>
      <c r="FZS138"/>
      <c r="FZT138"/>
      <c r="FZU138"/>
      <c r="FZV138"/>
      <c r="FZW138"/>
      <c r="FZX138"/>
      <c r="FZY138"/>
      <c r="FZZ138"/>
      <c r="GAA138"/>
      <c r="GAB138"/>
      <c r="GAC138"/>
      <c r="GAD138"/>
      <c r="GAE138"/>
      <c r="GAF138"/>
      <c r="GAG138"/>
      <c r="GAH138"/>
      <c r="GAI138"/>
      <c r="GAJ138"/>
      <c r="GAK138"/>
      <c r="GAL138"/>
      <c r="GAM138"/>
      <c r="GAN138"/>
      <c r="GAO138"/>
      <c r="GAP138"/>
      <c r="GAQ138"/>
      <c r="GAR138"/>
      <c r="GAS138"/>
      <c r="GAT138"/>
      <c r="GAU138"/>
      <c r="GAV138"/>
      <c r="GAW138"/>
      <c r="GAX138"/>
      <c r="GAY138"/>
      <c r="GAZ138"/>
      <c r="GBA138"/>
      <c r="GBB138"/>
      <c r="GBC138"/>
      <c r="GBD138"/>
      <c r="GBE138"/>
      <c r="GBF138"/>
      <c r="GBG138"/>
      <c r="GBH138"/>
      <c r="GBI138"/>
      <c r="GBJ138"/>
      <c r="GBK138"/>
      <c r="GBL138"/>
      <c r="GBM138"/>
      <c r="GBN138"/>
      <c r="GBO138"/>
      <c r="GBP138"/>
      <c r="GBQ138"/>
      <c r="GBR138"/>
      <c r="GBS138"/>
      <c r="GBT138"/>
      <c r="GBU138"/>
      <c r="GBV138"/>
      <c r="GBW138"/>
      <c r="GBX138"/>
      <c r="GBY138"/>
      <c r="GBZ138"/>
      <c r="GCA138"/>
      <c r="GCB138"/>
      <c r="GCC138"/>
      <c r="GCD138"/>
      <c r="GCE138"/>
      <c r="GCF138"/>
      <c r="GCG138"/>
      <c r="GCH138"/>
      <c r="GCI138"/>
      <c r="GCJ138"/>
      <c r="GCK138"/>
      <c r="GCL138"/>
      <c r="GCM138"/>
      <c r="GCN138"/>
      <c r="GCO138"/>
      <c r="GCP138"/>
      <c r="GCQ138"/>
      <c r="GCR138"/>
      <c r="GCS138"/>
      <c r="GCT138"/>
      <c r="GCU138"/>
      <c r="GCV138"/>
      <c r="GCW138"/>
      <c r="GCX138"/>
      <c r="GCY138"/>
      <c r="GCZ138"/>
      <c r="GDA138"/>
      <c r="GDB138"/>
      <c r="GDC138"/>
      <c r="GDD138"/>
      <c r="GDE138"/>
      <c r="GDF138"/>
      <c r="GDG138"/>
      <c r="GDH138"/>
      <c r="GDI138"/>
      <c r="GDJ138"/>
      <c r="GDK138"/>
      <c r="GDL138"/>
      <c r="GDM138"/>
      <c r="GDN138"/>
      <c r="GDO138"/>
      <c r="GDP138"/>
      <c r="GDQ138"/>
      <c r="GDR138"/>
      <c r="GDS138"/>
      <c r="GDT138"/>
      <c r="GDU138"/>
      <c r="GDV138"/>
      <c r="GDW138"/>
      <c r="GDX138"/>
      <c r="GDY138"/>
      <c r="GDZ138"/>
      <c r="GEA138"/>
      <c r="GEB138"/>
      <c r="GEC138"/>
      <c r="GED138"/>
      <c r="GEE138"/>
      <c r="GEF138"/>
      <c r="GEG138"/>
      <c r="GEH138"/>
      <c r="GEI138"/>
      <c r="GEJ138"/>
      <c r="GEK138"/>
      <c r="GEL138"/>
      <c r="GEM138"/>
      <c r="GEN138"/>
      <c r="GEO138"/>
      <c r="GEP138"/>
      <c r="GEQ138"/>
      <c r="GER138"/>
      <c r="GES138"/>
      <c r="GET138"/>
      <c r="GEU138"/>
      <c r="GEV138"/>
      <c r="GEW138"/>
      <c r="GEX138"/>
      <c r="GEY138"/>
      <c r="GEZ138"/>
      <c r="GFA138"/>
      <c r="GFB138"/>
      <c r="GFC138"/>
      <c r="GFD138"/>
      <c r="GFE138"/>
      <c r="GFF138"/>
      <c r="GFG138"/>
      <c r="GFH138"/>
      <c r="GFI138"/>
      <c r="GFJ138"/>
      <c r="GFK138"/>
      <c r="GFL138"/>
      <c r="GFM138"/>
      <c r="GFN138"/>
      <c r="GFO138"/>
      <c r="GFP138"/>
      <c r="GFQ138"/>
      <c r="GFR138"/>
      <c r="GFS138"/>
      <c r="GFT138"/>
      <c r="GFU138"/>
      <c r="GFV138"/>
      <c r="GFW138"/>
      <c r="GFX138"/>
      <c r="GFY138"/>
      <c r="GFZ138"/>
      <c r="GGA138"/>
      <c r="GGB138"/>
      <c r="GGC138"/>
      <c r="GGD138"/>
      <c r="GGE138"/>
      <c r="GGF138"/>
      <c r="GGG138"/>
      <c r="GGH138"/>
      <c r="GGI138"/>
      <c r="GGJ138"/>
      <c r="GGK138"/>
      <c r="GGL138"/>
      <c r="GGM138"/>
      <c r="GGN138"/>
      <c r="GGO138"/>
      <c r="GGP138"/>
      <c r="GGQ138"/>
      <c r="GGR138"/>
      <c r="GGS138"/>
      <c r="GGT138"/>
      <c r="GGU138"/>
      <c r="GGV138"/>
      <c r="GGW138"/>
      <c r="GGX138"/>
      <c r="GGY138"/>
      <c r="GGZ138"/>
      <c r="GHA138"/>
      <c r="GHB138"/>
      <c r="GHC138"/>
      <c r="GHD138"/>
      <c r="GHE138"/>
      <c r="GHF138"/>
      <c r="GHG138"/>
      <c r="GHH138"/>
      <c r="GHI138"/>
      <c r="GHJ138"/>
      <c r="GHK138"/>
      <c r="GHL138"/>
      <c r="GHM138"/>
      <c r="GHN138"/>
      <c r="GHO138"/>
      <c r="GHP138"/>
      <c r="GHQ138"/>
      <c r="GHR138"/>
      <c r="GHS138"/>
      <c r="GHT138"/>
      <c r="GHU138"/>
      <c r="GHV138"/>
      <c r="GHW138"/>
      <c r="GHX138"/>
      <c r="GHY138"/>
      <c r="GHZ138"/>
      <c r="GIA138"/>
      <c r="GIB138"/>
      <c r="GIC138"/>
      <c r="GID138"/>
      <c r="GIE138"/>
      <c r="GIF138"/>
      <c r="GIG138"/>
      <c r="GIH138"/>
      <c r="GII138"/>
      <c r="GIJ138"/>
      <c r="GIK138"/>
      <c r="GIL138"/>
      <c r="GIM138"/>
      <c r="GIN138"/>
      <c r="GIO138"/>
      <c r="GIP138"/>
      <c r="GIQ138"/>
      <c r="GIR138"/>
      <c r="GIS138"/>
      <c r="GIT138"/>
      <c r="GIU138"/>
      <c r="GIV138"/>
      <c r="GIW138"/>
      <c r="GIX138"/>
      <c r="GIY138"/>
      <c r="GIZ138"/>
      <c r="GJA138"/>
      <c r="GJB138"/>
      <c r="GJC138"/>
      <c r="GJD138"/>
      <c r="GJE138"/>
      <c r="GJF138"/>
      <c r="GJG138"/>
      <c r="GJH138"/>
      <c r="GJI138"/>
      <c r="GJJ138"/>
      <c r="GJK138"/>
      <c r="GJL138"/>
      <c r="GJM138"/>
      <c r="GJN138"/>
      <c r="GJO138"/>
      <c r="GJP138"/>
      <c r="GJQ138"/>
      <c r="GJR138"/>
      <c r="GJS138"/>
      <c r="GJT138"/>
      <c r="GJU138"/>
      <c r="GJV138"/>
      <c r="GJW138"/>
      <c r="GJX138"/>
      <c r="GJY138"/>
      <c r="GJZ138"/>
      <c r="GKA138"/>
      <c r="GKB138"/>
      <c r="GKC138"/>
      <c r="GKD138"/>
      <c r="GKE138"/>
      <c r="GKF138"/>
      <c r="GKG138"/>
      <c r="GKH138"/>
      <c r="GKI138"/>
      <c r="GKJ138"/>
      <c r="GKK138"/>
      <c r="GKL138"/>
      <c r="GKM138"/>
      <c r="GKN138"/>
      <c r="GKO138"/>
      <c r="GKP138"/>
      <c r="GKQ138"/>
      <c r="GKR138"/>
      <c r="GKS138"/>
      <c r="GKT138"/>
      <c r="GKU138"/>
      <c r="GKV138"/>
      <c r="GKW138"/>
      <c r="GKX138"/>
      <c r="GKY138"/>
      <c r="GKZ138"/>
      <c r="GLA138"/>
      <c r="GLB138"/>
      <c r="GLC138"/>
      <c r="GLD138"/>
      <c r="GLE138"/>
      <c r="GLF138"/>
      <c r="GLG138"/>
      <c r="GLH138"/>
      <c r="GLI138"/>
      <c r="GLJ138"/>
      <c r="GLK138"/>
      <c r="GLL138"/>
      <c r="GLM138"/>
      <c r="GLN138"/>
      <c r="GLO138"/>
      <c r="GLP138"/>
      <c r="GLQ138"/>
      <c r="GLR138"/>
      <c r="GLS138"/>
      <c r="GLT138"/>
      <c r="GLU138"/>
      <c r="GLV138"/>
      <c r="GLW138"/>
      <c r="GLX138"/>
      <c r="GLY138"/>
      <c r="GLZ138"/>
      <c r="GMA138"/>
      <c r="GMB138"/>
      <c r="GMC138"/>
      <c r="GMD138"/>
      <c r="GME138"/>
      <c r="GMF138"/>
      <c r="GMG138"/>
      <c r="GMH138"/>
      <c r="GMI138"/>
      <c r="GMJ138"/>
      <c r="GMK138"/>
      <c r="GML138"/>
      <c r="GMM138"/>
      <c r="GMN138"/>
      <c r="GMO138"/>
      <c r="GMP138"/>
      <c r="GMQ138"/>
      <c r="GMR138"/>
      <c r="GMS138"/>
      <c r="GMT138"/>
      <c r="GMU138"/>
      <c r="GMV138"/>
      <c r="GMW138"/>
      <c r="GMX138"/>
      <c r="GMY138"/>
      <c r="GMZ138"/>
      <c r="GNA138"/>
      <c r="GNB138"/>
      <c r="GNC138"/>
      <c r="GND138"/>
      <c r="GNE138"/>
      <c r="GNF138"/>
      <c r="GNG138"/>
      <c r="GNH138"/>
      <c r="GNI138"/>
      <c r="GNJ138"/>
      <c r="GNK138"/>
      <c r="GNL138"/>
      <c r="GNM138"/>
      <c r="GNN138"/>
      <c r="GNO138"/>
      <c r="GNP138"/>
      <c r="GNQ138"/>
      <c r="GNR138"/>
      <c r="GNS138"/>
      <c r="GNT138"/>
      <c r="GNU138"/>
      <c r="GNV138"/>
      <c r="GNW138"/>
      <c r="GNX138"/>
      <c r="GNY138"/>
      <c r="GNZ138"/>
      <c r="GOA138"/>
      <c r="GOB138"/>
      <c r="GOC138"/>
      <c r="GOD138"/>
      <c r="GOE138"/>
      <c r="GOF138"/>
      <c r="GOG138"/>
      <c r="GOH138"/>
      <c r="GOI138"/>
      <c r="GOJ138"/>
      <c r="GOK138"/>
      <c r="GOL138"/>
      <c r="GOM138"/>
      <c r="GON138"/>
      <c r="GOO138"/>
      <c r="GOP138"/>
      <c r="GOQ138"/>
      <c r="GOR138"/>
      <c r="GOS138"/>
      <c r="GOT138"/>
      <c r="GOU138"/>
      <c r="GOV138"/>
      <c r="GOW138"/>
      <c r="GOX138"/>
      <c r="GOY138"/>
      <c r="GOZ138"/>
      <c r="GPA138"/>
      <c r="GPB138"/>
      <c r="GPC138"/>
      <c r="GPD138"/>
      <c r="GPE138"/>
      <c r="GPF138"/>
      <c r="GPG138"/>
      <c r="GPH138"/>
      <c r="GPI138"/>
      <c r="GPJ138"/>
      <c r="GPK138"/>
      <c r="GPL138"/>
      <c r="GPM138"/>
      <c r="GPN138"/>
      <c r="GPO138"/>
      <c r="GPP138"/>
      <c r="GPQ138"/>
      <c r="GPR138"/>
      <c r="GPS138"/>
      <c r="GPT138"/>
      <c r="GPU138"/>
      <c r="GPV138"/>
      <c r="GPW138"/>
      <c r="GPX138"/>
      <c r="GPY138"/>
      <c r="GPZ138"/>
      <c r="GQA138"/>
      <c r="GQB138"/>
      <c r="GQC138"/>
      <c r="GQD138"/>
      <c r="GQE138"/>
      <c r="GQF138"/>
      <c r="GQG138"/>
      <c r="GQH138"/>
      <c r="GQI138"/>
      <c r="GQJ138"/>
      <c r="GQK138"/>
      <c r="GQL138"/>
      <c r="GQM138"/>
      <c r="GQN138"/>
      <c r="GQO138"/>
      <c r="GQP138"/>
      <c r="GQQ138"/>
      <c r="GQR138"/>
      <c r="GQS138"/>
      <c r="GQT138"/>
      <c r="GQU138"/>
      <c r="GQV138"/>
      <c r="GQW138"/>
      <c r="GQX138"/>
      <c r="GQY138"/>
      <c r="GQZ138"/>
      <c r="GRA138"/>
      <c r="GRB138"/>
      <c r="GRC138"/>
      <c r="GRD138"/>
      <c r="GRE138"/>
      <c r="GRF138"/>
      <c r="GRG138"/>
      <c r="GRH138"/>
      <c r="GRI138"/>
      <c r="GRJ138"/>
      <c r="GRK138"/>
      <c r="GRL138"/>
      <c r="GRM138"/>
      <c r="GRN138"/>
      <c r="GRO138"/>
      <c r="GRP138"/>
      <c r="GRQ138"/>
      <c r="GRR138"/>
      <c r="GRS138"/>
      <c r="GRT138"/>
      <c r="GRU138"/>
      <c r="GRV138"/>
      <c r="GRW138"/>
      <c r="GRX138"/>
      <c r="GRY138"/>
      <c r="GRZ138"/>
      <c r="GSA138"/>
      <c r="GSB138"/>
      <c r="GSC138"/>
      <c r="GSD138"/>
      <c r="GSE138"/>
      <c r="GSF138"/>
      <c r="GSG138"/>
      <c r="GSH138"/>
      <c r="GSI138"/>
      <c r="GSJ138"/>
      <c r="GSK138"/>
      <c r="GSL138"/>
      <c r="GSM138"/>
      <c r="GSN138"/>
      <c r="GSO138"/>
      <c r="GSP138"/>
      <c r="GSQ138"/>
      <c r="GSR138"/>
      <c r="GSS138"/>
      <c r="GST138"/>
      <c r="GSU138"/>
      <c r="GSV138"/>
      <c r="GSW138"/>
      <c r="GSX138"/>
      <c r="GSY138"/>
      <c r="GSZ138"/>
      <c r="GTA138"/>
      <c r="GTB138"/>
      <c r="GTC138"/>
      <c r="GTD138"/>
      <c r="GTE138"/>
      <c r="GTF138"/>
      <c r="GTG138"/>
      <c r="GTH138"/>
      <c r="GTI138"/>
      <c r="GTJ138"/>
      <c r="GTK138"/>
      <c r="GTL138"/>
      <c r="GTM138"/>
      <c r="GTN138"/>
      <c r="GTO138"/>
      <c r="GTP138"/>
      <c r="GTQ138"/>
      <c r="GTR138"/>
      <c r="GTS138"/>
      <c r="GTT138"/>
      <c r="GTU138"/>
      <c r="GTV138"/>
      <c r="GTW138"/>
      <c r="GTX138"/>
      <c r="GTY138"/>
      <c r="GTZ138"/>
      <c r="GUA138"/>
      <c r="GUB138"/>
      <c r="GUC138"/>
      <c r="GUD138"/>
      <c r="GUE138"/>
      <c r="GUF138"/>
      <c r="GUG138"/>
      <c r="GUH138"/>
      <c r="GUI138"/>
      <c r="GUJ138"/>
      <c r="GUK138"/>
      <c r="GUL138"/>
      <c r="GUM138"/>
      <c r="GUN138"/>
      <c r="GUO138"/>
      <c r="GUP138"/>
      <c r="GUQ138"/>
      <c r="GUR138"/>
      <c r="GUS138"/>
      <c r="GUT138"/>
      <c r="GUU138"/>
      <c r="GUV138"/>
      <c r="GUW138"/>
      <c r="GUX138"/>
      <c r="GUY138"/>
      <c r="GUZ138"/>
      <c r="GVA138"/>
      <c r="GVB138"/>
      <c r="GVC138"/>
      <c r="GVD138"/>
      <c r="GVE138"/>
      <c r="GVF138"/>
      <c r="GVG138"/>
      <c r="GVH138"/>
      <c r="GVI138"/>
      <c r="GVJ138"/>
      <c r="GVK138"/>
      <c r="GVL138"/>
      <c r="GVM138"/>
      <c r="GVN138"/>
      <c r="GVO138"/>
      <c r="GVP138"/>
      <c r="GVQ138"/>
      <c r="GVR138"/>
      <c r="GVS138"/>
      <c r="GVT138"/>
      <c r="GVU138"/>
      <c r="GVV138"/>
      <c r="GVW138"/>
      <c r="GVX138"/>
      <c r="GVY138"/>
      <c r="GVZ138"/>
      <c r="GWA138"/>
      <c r="GWB138"/>
      <c r="GWC138"/>
      <c r="GWD138"/>
      <c r="GWE138"/>
      <c r="GWF138"/>
      <c r="GWG138"/>
      <c r="GWH138"/>
      <c r="GWI138"/>
      <c r="GWJ138"/>
      <c r="GWK138"/>
      <c r="GWL138"/>
      <c r="GWM138"/>
      <c r="GWN138"/>
      <c r="GWO138"/>
      <c r="GWP138"/>
      <c r="GWQ138"/>
      <c r="GWR138"/>
      <c r="GWS138"/>
      <c r="GWT138"/>
      <c r="GWU138"/>
      <c r="GWV138"/>
      <c r="GWW138"/>
      <c r="GWX138"/>
      <c r="GWY138"/>
      <c r="GWZ138"/>
      <c r="GXA138"/>
      <c r="GXB138"/>
      <c r="GXC138"/>
      <c r="GXD138"/>
      <c r="GXE138"/>
      <c r="GXF138"/>
      <c r="GXG138"/>
      <c r="GXH138"/>
      <c r="GXI138"/>
      <c r="GXJ138"/>
      <c r="GXK138"/>
      <c r="GXL138"/>
      <c r="GXM138"/>
      <c r="GXN138"/>
      <c r="GXO138"/>
      <c r="GXP138"/>
      <c r="GXQ138"/>
      <c r="GXR138"/>
      <c r="GXS138"/>
      <c r="GXT138"/>
      <c r="GXU138"/>
      <c r="GXV138"/>
      <c r="GXW138"/>
      <c r="GXX138"/>
      <c r="GXY138"/>
      <c r="GXZ138"/>
      <c r="GYA138"/>
      <c r="GYB138"/>
      <c r="GYC138"/>
      <c r="GYD138"/>
      <c r="GYE138"/>
      <c r="GYF138"/>
      <c r="GYG138"/>
      <c r="GYH138"/>
      <c r="GYI138"/>
      <c r="GYJ138"/>
      <c r="GYK138"/>
      <c r="GYL138"/>
      <c r="GYM138"/>
      <c r="GYN138"/>
      <c r="GYO138"/>
      <c r="GYP138"/>
      <c r="GYQ138"/>
      <c r="GYR138"/>
      <c r="GYS138"/>
      <c r="GYT138"/>
      <c r="GYU138"/>
      <c r="GYV138"/>
      <c r="GYW138"/>
      <c r="GYX138"/>
      <c r="GYY138"/>
      <c r="GYZ138"/>
      <c r="GZA138"/>
      <c r="GZB138"/>
      <c r="GZC138"/>
      <c r="GZD138"/>
      <c r="GZE138"/>
      <c r="GZF138"/>
      <c r="GZG138"/>
      <c r="GZH138"/>
      <c r="GZI138"/>
      <c r="GZJ138"/>
      <c r="GZK138"/>
      <c r="GZL138"/>
      <c r="GZM138"/>
      <c r="GZN138"/>
      <c r="GZO138"/>
      <c r="GZP138"/>
      <c r="GZQ138"/>
      <c r="GZR138"/>
      <c r="GZS138"/>
      <c r="GZT138"/>
      <c r="GZU138"/>
      <c r="GZV138"/>
      <c r="GZW138"/>
      <c r="GZX138"/>
      <c r="GZY138"/>
      <c r="GZZ138"/>
      <c r="HAA138"/>
      <c r="HAB138"/>
      <c r="HAC138"/>
      <c r="HAD138"/>
      <c r="HAE138"/>
      <c r="HAF138"/>
      <c r="HAG138"/>
      <c r="HAH138"/>
      <c r="HAI138"/>
      <c r="HAJ138"/>
      <c r="HAK138"/>
      <c r="HAL138"/>
      <c r="HAM138"/>
      <c r="HAN138"/>
      <c r="HAO138"/>
      <c r="HAP138"/>
      <c r="HAQ138"/>
      <c r="HAR138"/>
      <c r="HAS138"/>
      <c r="HAT138"/>
      <c r="HAU138"/>
      <c r="HAV138"/>
      <c r="HAW138"/>
      <c r="HAX138"/>
      <c r="HAY138"/>
      <c r="HAZ138"/>
      <c r="HBA138"/>
      <c r="HBB138"/>
      <c r="HBC138"/>
      <c r="HBD138"/>
      <c r="HBE138"/>
      <c r="HBF138"/>
      <c r="HBG138"/>
      <c r="HBH138"/>
      <c r="HBI138"/>
      <c r="HBJ138"/>
      <c r="HBK138"/>
      <c r="HBL138"/>
      <c r="HBM138"/>
      <c r="HBN138"/>
      <c r="HBO138"/>
      <c r="HBP138"/>
      <c r="HBQ138"/>
      <c r="HBR138"/>
      <c r="HBS138"/>
      <c r="HBT138"/>
      <c r="HBU138"/>
      <c r="HBV138"/>
      <c r="HBW138"/>
      <c r="HBX138"/>
      <c r="HBY138"/>
      <c r="HBZ138"/>
      <c r="HCA138"/>
      <c r="HCB138"/>
      <c r="HCC138"/>
      <c r="HCD138"/>
      <c r="HCE138"/>
      <c r="HCF138"/>
      <c r="HCG138"/>
      <c r="HCH138"/>
      <c r="HCI138"/>
      <c r="HCJ138"/>
      <c r="HCK138"/>
      <c r="HCL138"/>
      <c r="HCM138"/>
      <c r="HCN138"/>
      <c r="HCO138"/>
      <c r="HCP138"/>
      <c r="HCQ138"/>
      <c r="HCR138"/>
      <c r="HCS138"/>
      <c r="HCT138"/>
      <c r="HCU138"/>
      <c r="HCV138"/>
      <c r="HCW138"/>
      <c r="HCX138"/>
      <c r="HCY138"/>
      <c r="HCZ138"/>
      <c r="HDA138"/>
      <c r="HDB138"/>
      <c r="HDC138"/>
      <c r="HDD138"/>
      <c r="HDE138"/>
      <c r="HDF138"/>
      <c r="HDG138"/>
      <c r="HDH138"/>
      <c r="HDI138"/>
      <c r="HDJ138"/>
      <c r="HDK138"/>
      <c r="HDL138"/>
      <c r="HDM138"/>
      <c r="HDN138"/>
      <c r="HDO138"/>
      <c r="HDP138"/>
      <c r="HDQ138"/>
      <c r="HDR138"/>
      <c r="HDS138"/>
      <c r="HDT138"/>
      <c r="HDU138"/>
      <c r="HDV138"/>
      <c r="HDW138"/>
      <c r="HDX138"/>
      <c r="HDY138"/>
      <c r="HDZ138"/>
      <c r="HEA138"/>
      <c r="HEB138"/>
      <c r="HEC138"/>
      <c r="HED138"/>
      <c r="HEE138"/>
      <c r="HEF138"/>
      <c r="HEG138"/>
      <c r="HEH138"/>
      <c r="HEI138"/>
      <c r="HEJ138"/>
      <c r="HEK138"/>
      <c r="HEL138"/>
      <c r="HEM138"/>
      <c r="HEN138"/>
      <c r="HEO138"/>
      <c r="HEP138"/>
      <c r="HEQ138"/>
      <c r="HER138"/>
      <c r="HES138"/>
      <c r="HET138"/>
      <c r="HEU138"/>
      <c r="HEV138"/>
      <c r="HEW138"/>
      <c r="HEX138"/>
      <c r="HEY138"/>
      <c r="HEZ138"/>
      <c r="HFA138"/>
      <c r="HFB138"/>
      <c r="HFC138"/>
      <c r="HFD138"/>
      <c r="HFE138"/>
      <c r="HFF138"/>
      <c r="HFG138"/>
      <c r="HFH138"/>
      <c r="HFI138"/>
      <c r="HFJ138"/>
      <c r="HFK138"/>
      <c r="HFL138"/>
      <c r="HFM138"/>
      <c r="HFN138"/>
      <c r="HFO138"/>
      <c r="HFP138"/>
      <c r="HFQ138"/>
      <c r="HFR138"/>
      <c r="HFS138"/>
      <c r="HFT138"/>
      <c r="HFU138"/>
      <c r="HFV138"/>
      <c r="HFW138"/>
      <c r="HFX138"/>
      <c r="HFY138"/>
      <c r="HFZ138"/>
      <c r="HGA138"/>
      <c r="HGB138"/>
      <c r="HGC138"/>
      <c r="HGD138"/>
      <c r="HGE138"/>
      <c r="HGF138"/>
      <c r="HGG138"/>
      <c r="HGH138"/>
      <c r="HGI138"/>
      <c r="HGJ138"/>
      <c r="HGK138"/>
      <c r="HGL138"/>
      <c r="HGM138"/>
      <c r="HGN138"/>
      <c r="HGO138"/>
      <c r="HGP138"/>
      <c r="HGQ138"/>
      <c r="HGR138"/>
      <c r="HGS138"/>
      <c r="HGT138"/>
      <c r="HGU138"/>
      <c r="HGV138"/>
      <c r="HGW138"/>
      <c r="HGX138"/>
      <c r="HGY138"/>
      <c r="HGZ138"/>
      <c r="HHA138"/>
      <c r="HHB138"/>
      <c r="HHC138"/>
      <c r="HHD138"/>
      <c r="HHE138"/>
      <c r="HHF138"/>
      <c r="HHG138"/>
      <c r="HHH138"/>
      <c r="HHI138"/>
      <c r="HHJ138"/>
      <c r="HHK138"/>
      <c r="HHL138"/>
      <c r="HHM138"/>
      <c r="HHN138"/>
      <c r="HHO138"/>
      <c r="HHP138"/>
      <c r="HHQ138"/>
      <c r="HHR138"/>
      <c r="HHS138"/>
      <c r="HHT138"/>
      <c r="HHU138"/>
      <c r="HHV138"/>
      <c r="HHW138"/>
      <c r="HHX138"/>
      <c r="HHY138"/>
      <c r="HHZ138"/>
      <c r="HIA138"/>
      <c r="HIB138"/>
      <c r="HIC138"/>
      <c r="HID138"/>
      <c r="HIE138"/>
      <c r="HIF138"/>
      <c r="HIG138"/>
      <c r="HIH138"/>
      <c r="HII138"/>
      <c r="HIJ138"/>
      <c r="HIK138"/>
      <c r="HIL138"/>
      <c r="HIM138"/>
      <c r="HIN138"/>
      <c r="HIO138"/>
      <c r="HIP138"/>
      <c r="HIQ138"/>
      <c r="HIR138"/>
      <c r="HIS138"/>
      <c r="HIT138"/>
      <c r="HIU138"/>
      <c r="HIV138"/>
      <c r="HIW138"/>
      <c r="HIX138"/>
      <c r="HIY138"/>
      <c r="HIZ138"/>
      <c r="HJA138"/>
      <c r="HJB138"/>
      <c r="HJC138"/>
      <c r="HJD138"/>
      <c r="HJE138"/>
      <c r="HJF138"/>
      <c r="HJG138"/>
      <c r="HJH138"/>
      <c r="HJI138"/>
      <c r="HJJ138"/>
      <c r="HJK138"/>
      <c r="HJL138"/>
      <c r="HJM138"/>
      <c r="HJN138"/>
      <c r="HJO138"/>
      <c r="HJP138"/>
      <c r="HJQ138"/>
      <c r="HJR138"/>
      <c r="HJS138"/>
      <c r="HJT138"/>
      <c r="HJU138"/>
      <c r="HJV138"/>
      <c r="HJW138"/>
      <c r="HJX138"/>
      <c r="HJY138"/>
      <c r="HJZ138"/>
      <c r="HKA138"/>
      <c r="HKB138"/>
      <c r="HKC138"/>
      <c r="HKD138"/>
      <c r="HKE138"/>
      <c r="HKF138"/>
      <c r="HKG138"/>
      <c r="HKH138"/>
      <c r="HKI138"/>
      <c r="HKJ138"/>
      <c r="HKK138"/>
      <c r="HKL138"/>
      <c r="HKM138"/>
      <c r="HKN138"/>
      <c r="HKO138"/>
      <c r="HKP138"/>
      <c r="HKQ138"/>
      <c r="HKR138"/>
      <c r="HKS138"/>
      <c r="HKT138"/>
      <c r="HKU138"/>
      <c r="HKV138"/>
      <c r="HKW138"/>
      <c r="HKX138"/>
      <c r="HKY138"/>
      <c r="HKZ138"/>
      <c r="HLA138"/>
      <c r="HLB138"/>
      <c r="HLC138"/>
      <c r="HLD138"/>
      <c r="HLE138"/>
      <c r="HLF138"/>
      <c r="HLG138"/>
      <c r="HLH138"/>
      <c r="HLI138"/>
      <c r="HLJ138"/>
      <c r="HLK138"/>
      <c r="HLL138"/>
      <c r="HLM138"/>
      <c r="HLN138"/>
      <c r="HLO138"/>
      <c r="HLP138"/>
      <c r="HLQ138"/>
      <c r="HLR138"/>
      <c r="HLS138"/>
      <c r="HLT138"/>
      <c r="HLU138"/>
      <c r="HLV138"/>
      <c r="HLW138"/>
      <c r="HLX138"/>
      <c r="HLY138"/>
      <c r="HLZ138"/>
      <c r="HMA138"/>
      <c r="HMB138"/>
      <c r="HMC138"/>
      <c r="HMD138"/>
      <c r="HME138"/>
      <c r="HMF138"/>
      <c r="HMG138"/>
      <c r="HMH138"/>
      <c r="HMI138"/>
      <c r="HMJ138"/>
      <c r="HMK138"/>
      <c r="HML138"/>
      <c r="HMM138"/>
      <c r="HMN138"/>
      <c r="HMO138"/>
      <c r="HMP138"/>
      <c r="HMQ138"/>
      <c r="HMR138"/>
      <c r="HMS138"/>
      <c r="HMT138"/>
      <c r="HMU138"/>
      <c r="HMV138"/>
      <c r="HMW138"/>
      <c r="HMX138"/>
      <c r="HMY138"/>
      <c r="HMZ138"/>
      <c r="HNA138"/>
      <c r="HNB138"/>
      <c r="HNC138"/>
      <c r="HND138"/>
      <c r="HNE138"/>
      <c r="HNF138"/>
      <c r="HNG138"/>
      <c r="HNH138"/>
      <c r="HNI138"/>
      <c r="HNJ138"/>
      <c r="HNK138"/>
      <c r="HNL138"/>
      <c r="HNM138"/>
      <c r="HNN138"/>
      <c r="HNO138"/>
      <c r="HNP138"/>
      <c r="HNQ138"/>
      <c r="HNR138"/>
      <c r="HNS138"/>
      <c r="HNT138"/>
      <c r="HNU138"/>
      <c r="HNV138"/>
      <c r="HNW138"/>
      <c r="HNX138"/>
      <c r="HNY138"/>
      <c r="HNZ138"/>
      <c r="HOA138"/>
      <c r="HOB138"/>
      <c r="HOC138"/>
      <c r="HOD138"/>
      <c r="HOE138"/>
      <c r="HOF138"/>
      <c r="HOG138"/>
      <c r="HOH138"/>
      <c r="HOI138"/>
      <c r="HOJ138"/>
      <c r="HOK138"/>
      <c r="HOL138"/>
      <c r="HOM138"/>
      <c r="HON138"/>
      <c r="HOO138"/>
      <c r="HOP138"/>
      <c r="HOQ138"/>
      <c r="HOR138"/>
      <c r="HOS138"/>
      <c r="HOT138"/>
      <c r="HOU138"/>
      <c r="HOV138"/>
      <c r="HOW138"/>
      <c r="HOX138"/>
      <c r="HOY138"/>
      <c r="HOZ138"/>
      <c r="HPA138"/>
      <c r="HPB138"/>
      <c r="HPC138"/>
      <c r="HPD138"/>
      <c r="HPE138"/>
      <c r="HPF138"/>
      <c r="HPG138"/>
      <c r="HPH138"/>
      <c r="HPI138"/>
      <c r="HPJ138"/>
      <c r="HPK138"/>
      <c r="HPL138"/>
      <c r="HPM138"/>
      <c r="HPN138"/>
      <c r="HPO138"/>
      <c r="HPP138"/>
      <c r="HPQ138"/>
      <c r="HPR138"/>
      <c r="HPS138"/>
      <c r="HPT138"/>
      <c r="HPU138"/>
      <c r="HPV138"/>
      <c r="HPW138"/>
      <c r="HPX138"/>
      <c r="HPY138"/>
      <c r="HPZ138"/>
      <c r="HQA138"/>
      <c r="HQB138"/>
      <c r="HQC138"/>
      <c r="HQD138"/>
      <c r="HQE138"/>
      <c r="HQF138"/>
      <c r="HQG138"/>
      <c r="HQH138"/>
      <c r="HQI138"/>
      <c r="HQJ138"/>
      <c r="HQK138"/>
      <c r="HQL138"/>
      <c r="HQM138"/>
      <c r="HQN138"/>
      <c r="HQO138"/>
      <c r="HQP138"/>
      <c r="HQQ138"/>
      <c r="HQR138"/>
      <c r="HQS138"/>
      <c r="HQT138"/>
      <c r="HQU138"/>
      <c r="HQV138"/>
      <c r="HQW138"/>
      <c r="HQX138"/>
      <c r="HQY138"/>
      <c r="HQZ138"/>
      <c r="HRA138"/>
      <c r="HRB138"/>
      <c r="HRC138"/>
      <c r="HRD138"/>
      <c r="HRE138"/>
      <c r="HRF138"/>
      <c r="HRG138"/>
      <c r="HRH138"/>
      <c r="HRI138"/>
      <c r="HRJ138"/>
      <c r="HRK138"/>
      <c r="HRL138"/>
      <c r="HRM138"/>
      <c r="HRN138"/>
      <c r="HRO138"/>
      <c r="HRP138"/>
      <c r="HRQ138"/>
      <c r="HRR138"/>
      <c r="HRS138"/>
      <c r="HRT138"/>
      <c r="HRU138"/>
      <c r="HRV138"/>
      <c r="HRW138"/>
      <c r="HRX138"/>
      <c r="HRY138"/>
      <c r="HRZ138"/>
      <c r="HSA138"/>
      <c r="HSB138"/>
      <c r="HSC138"/>
      <c r="HSD138"/>
      <c r="HSE138"/>
      <c r="HSF138"/>
      <c r="HSG138"/>
      <c r="HSH138"/>
      <c r="HSI138"/>
      <c r="HSJ138"/>
      <c r="HSK138"/>
      <c r="HSL138"/>
      <c r="HSM138"/>
      <c r="HSN138"/>
      <c r="HSO138"/>
      <c r="HSP138"/>
      <c r="HSQ138"/>
      <c r="HSR138"/>
      <c r="HSS138"/>
      <c r="HST138"/>
      <c r="HSU138"/>
      <c r="HSV138"/>
      <c r="HSW138"/>
      <c r="HSX138"/>
      <c r="HSY138"/>
      <c r="HSZ138"/>
      <c r="HTA138"/>
      <c r="HTB138"/>
      <c r="HTC138"/>
      <c r="HTD138"/>
      <c r="HTE138"/>
      <c r="HTF138"/>
      <c r="HTG138"/>
      <c r="HTH138"/>
      <c r="HTI138"/>
      <c r="HTJ138"/>
      <c r="HTK138"/>
      <c r="HTL138"/>
      <c r="HTM138"/>
      <c r="HTN138"/>
      <c r="HTO138"/>
      <c r="HTP138"/>
      <c r="HTQ138"/>
      <c r="HTR138"/>
      <c r="HTS138"/>
      <c r="HTT138"/>
      <c r="HTU138"/>
      <c r="HTV138"/>
      <c r="HTW138"/>
      <c r="HTX138"/>
      <c r="HTY138"/>
      <c r="HTZ138"/>
      <c r="HUA138"/>
      <c r="HUB138"/>
      <c r="HUC138"/>
      <c r="HUD138"/>
      <c r="HUE138"/>
      <c r="HUF138"/>
      <c r="HUG138"/>
      <c r="HUH138"/>
      <c r="HUI138"/>
      <c r="HUJ138"/>
      <c r="HUK138"/>
      <c r="HUL138"/>
      <c r="HUM138"/>
      <c r="HUN138"/>
      <c r="HUO138"/>
      <c r="HUP138"/>
      <c r="HUQ138"/>
      <c r="HUR138"/>
      <c r="HUS138"/>
      <c r="HUT138"/>
      <c r="HUU138"/>
      <c r="HUV138"/>
      <c r="HUW138"/>
      <c r="HUX138"/>
      <c r="HUY138"/>
      <c r="HUZ138"/>
      <c r="HVA138"/>
      <c r="HVB138"/>
      <c r="HVC138"/>
      <c r="HVD138"/>
      <c r="HVE138"/>
      <c r="HVF138"/>
      <c r="HVG138"/>
      <c r="HVH138"/>
      <c r="HVI138"/>
      <c r="HVJ138"/>
      <c r="HVK138"/>
      <c r="HVL138"/>
      <c r="HVM138"/>
      <c r="HVN138"/>
      <c r="HVO138"/>
      <c r="HVP138"/>
      <c r="HVQ138"/>
      <c r="HVR138"/>
      <c r="HVS138"/>
      <c r="HVT138"/>
      <c r="HVU138"/>
      <c r="HVV138"/>
      <c r="HVW138"/>
      <c r="HVX138"/>
      <c r="HVY138"/>
      <c r="HVZ138"/>
      <c r="HWA138"/>
      <c r="HWB138"/>
      <c r="HWC138"/>
      <c r="HWD138"/>
      <c r="HWE138"/>
      <c r="HWF138"/>
      <c r="HWG138"/>
      <c r="HWH138"/>
      <c r="HWI138"/>
      <c r="HWJ138"/>
      <c r="HWK138"/>
      <c r="HWL138"/>
      <c r="HWM138"/>
      <c r="HWN138"/>
      <c r="HWO138"/>
      <c r="HWP138"/>
      <c r="HWQ138"/>
      <c r="HWR138"/>
      <c r="HWS138"/>
      <c r="HWT138"/>
      <c r="HWU138"/>
      <c r="HWV138"/>
      <c r="HWW138"/>
      <c r="HWX138"/>
      <c r="HWY138"/>
      <c r="HWZ138"/>
      <c r="HXA138"/>
      <c r="HXB138"/>
      <c r="HXC138"/>
      <c r="HXD138"/>
      <c r="HXE138"/>
      <c r="HXF138"/>
      <c r="HXG138"/>
      <c r="HXH138"/>
      <c r="HXI138"/>
      <c r="HXJ138"/>
      <c r="HXK138"/>
      <c r="HXL138"/>
      <c r="HXM138"/>
      <c r="HXN138"/>
      <c r="HXO138"/>
      <c r="HXP138"/>
      <c r="HXQ138"/>
      <c r="HXR138"/>
      <c r="HXS138"/>
      <c r="HXT138"/>
      <c r="HXU138"/>
      <c r="HXV138"/>
      <c r="HXW138"/>
      <c r="HXX138"/>
      <c r="HXY138"/>
      <c r="HXZ138"/>
      <c r="HYA138"/>
      <c r="HYB138"/>
      <c r="HYC138"/>
      <c r="HYD138"/>
      <c r="HYE138"/>
      <c r="HYF138"/>
      <c r="HYG138"/>
      <c r="HYH138"/>
      <c r="HYI138"/>
      <c r="HYJ138"/>
      <c r="HYK138"/>
      <c r="HYL138"/>
      <c r="HYM138"/>
      <c r="HYN138"/>
      <c r="HYO138"/>
      <c r="HYP138"/>
      <c r="HYQ138"/>
      <c r="HYR138"/>
      <c r="HYS138"/>
      <c r="HYT138"/>
      <c r="HYU138"/>
      <c r="HYV138"/>
      <c r="HYW138"/>
      <c r="HYX138"/>
      <c r="HYY138"/>
      <c r="HYZ138"/>
      <c r="HZA138"/>
      <c r="HZB138"/>
      <c r="HZC138"/>
      <c r="HZD138"/>
      <c r="HZE138"/>
      <c r="HZF138"/>
      <c r="HZG138"/>
      <c r="HZH138"/>
      <c r="HZI138"/>
      <c r="HZJ138"/>
      <c r="HZK138"/>
      <c r="HZL138"/>
      <c r="HZM138"/>
      <c r="HZN138"/>
      <c r="HZO138"/>
      <c r="HZP138"/>
      <c r="HZQ138"/>
      <c r="HZR138"/>
      <c r="HZS138"/>
      <c r="HZT138"/>
      <c r="HZU138"/>
      <c r="HZV138"/>
      <c r="HZW138"/>
      <c r="HZX138"/>
      <c r="HZY138"/>
      <c r="HZZ138"/>
      <c r="IAA138"/>
      <c r="IAB138"/>
      <c r="IAC138"/>
      <c r="IAD138"/>
      <c r="IAE138"/>
      <c r="IAF138"/>
      <c r="IAG138"/>
      <c r="IAH138"/>
      <c r="IAI138"/>
      <c r="IAJ138"/>
      <c r="IAK138"/>
      <c r="IAL138"/>
      <c r="IAM138"/>
      <c r="IAN138"/>
      <c r="IAO138"/>
      <c r="IAP138"/>
      <c r="IAQ138"/>
      <c r="IAR138"/>
      <c r="IAS138"/>
      <c r="IAT138"/>
      <c r="IAU138"/>
      <c r="IAV138"/>
      <c r="IAW138"/>
      <c r="IAX138"/>
      <c r="IAY138"/>
      <c r="IAZ138"/>
      <c r="IBA138"/>
      <c r="IBB138"/>
      <c r="IBC138"/>
      <c r="IBD138"/>
      <c r="IBE138"/>
      <c r="IBF138"/>
      <c r="IBG138"/>
      <c r="IBH138"/>
      <c r="IBI138"/>
      <c r="IBJ138"/>
      <c r="IBK138"/>
      <c r="IBL138"/>
      <c r="IBM138"/>
      <c r="IBN138"/>
      <c r="IBO138"/>
      <c r="IBP138"/>
      <c r="IBQ138"/>
      <c r="IBR138"/>
      <c r="IBS138"/>
      <c r="IBT138"/>
      <c r="IBU138"/>
      <c r="IBV138"/>
      <c r="IBW138"/>
      <c r="IBX138"/>
      <c r="IBY138"/>
      <c r="IBZ138"/>
      <c r="ICA138"/>
      <c r="ICB138"/>
      <c r="ICC138"/>
      <c r="ICD138"/>
      <c r="ICE138"/>
      <c r="ICF138"/>
      <c r="ICG138"/>
      <c r="ICH138"/>
      <c r="ICI138"/>
      <c r="ICJ138"/>
      <c r="ICK138"/>
      <c r="ICL138"/>
      <c r="ICM138"/>
      <c r="ICN138"/>
      <c r="ICO138"/>
      <c r="ICP138"/>
      <c r="ICQ138"/>
      <c r="ICR138"/>
      <c r="ICS138"/>
      <c r="ICT138"/>
      <c r="ICU138"/>
      <c r="ICV138"/>
      <c r="ICW138"/>
      <c r="ICX138"/>
      <c r="ICY138"/>
      <c r="ICZ138"/>
      <c r="IDA138"/>
      <c r="IDB138"/>
      <c r="IDC138"/>
      <c r="IDD138"/>
      <c r="IDE138"/>
      <c r="IDF138"/>
      <c r="IDG138"/>
      <c r="IDH138"/>
      <c r="IDI138"/>
      <c r="IDJ138"/>
      <c r="IDK138"/>
      <c r="IDL138"/>
      <c r="IDM138"/>
      <c r="IDN138"/>
      <c r="IDO138"/>
      <c r="IDP138"/>
      <c r="IDQ138"/>
      <c r="IDR138"/>
      <c r="IDS138"/>
      <c r="IDT138"/>
      <c r="IDU138"/>
      <c r="IDV138"/>
      <c r="IDW138"/>
      <c r="IDX138"/>
      <c r="IDY138"/>
      <c r="IDZ138"/>
      <c r="IEA138"/>
      <c r="IEB138"/>
      <c r="IEC138"/>
      <c r="IED138"/>
      <c r="IEE138"/>
      <c r="IEF138"/>
      <c r="IEG138"/>
      <c r="IEH138"/>
      <c r="IEI138"/>
      <c r="IEJ138"/>
      <c r="IEK138"/>
      <c r="IEL138"/>
      <c r="IEM138"/>
      <c r="IEN138"/>
      <c r="IEO138"/>
      <c r="IEP138"/>
      <c r="IEQ138"/>
      <c r="IER138"/>
      <c r="IES138"/>
      <c r="IET138"/>
      <c r="IEU138"/>
      <c r="IEV138"/>
      <c r="IEW138"/>
      <c r="IEX138"/>
      <c r="IEY138"/>
      <c r="IEZ138"/>
      <c r="IFA138"/>
      <c r="IFB138"/>
      <c r="IFC138"/>
      <c r="IFD138"/>
      <c r="IFE138"/>
      <c r="IFF138"/>
      <c r="IFG138"/>
      <c r="IFH138"/>
      <c r="IFI138"/>
      <c r="IFJ138"/>
      <c r="IFK138"/>
      <c r="IFL138"/>
      <c r="IFM138"/>
      <c r="IFN138"/>
      <c r="IFO138"/>
      <c r="IFP138"/>
      <c r="IFQ138"/>
      <c r="IFR138"/>
      <c r="IFS138"/>
      <c r="IFT138"/>
      <c r="IFU138"/>
      <c r="IFV138"/>
      <c r="IFW138"/>
      <c r="IFX138"/>
      <c r="IFY138"/>
      <c r="IFZ138"/>
      <c r="IGA138"/>
      <c r="IGB138"/>
      <c r="IGC138"/>
      <c r="IGD138"/>
      <c r="IGE138"/>
      <c r="IGF138"/>
      <c r="IGG138"/>
      <c r="IGH138"/>
      <c r="IGI138"/>
      <c r="IGJ138"/>
      <c r="IGK138"/>
      <c r="IGL138"/>
      <c r="IGM138"/>
      <c r="IGN138"/>
      <c r="IGO138"/>
      <c r="IGP138"/>
      <c r="IGQ138"/>
      <c r="IGR138"/>
      <c r="IGS138"/>
      <c r="IGT138"/>
      <c r="IGU138"/>
      <c r="IGV138"/>
      <c r="IGW138"/>
      <c r="IGX138"/>
      <c r="IGY138"/>
      <c r="IGZ138"/>
      <c r="IHA138"/>
      <c r="IHB138"/>
      <c r="IHC138"/>
      <c r="IHD138"/>
      <c r="IHE138"/>
      <c r="IHF138"/>
      <c r="IHG138"/>
      <c r="IHH138"/>
      <c r="IHI138"/>
      <c r="IHJ138"/>
      <c r="IHK138"/>
      <c r="IHL138"/>
      <c r="IHM138"/>
      <c r="IHN138"/>
      <c r="IHO138"/>
      <c r="IHP138"/>
      <c r="IHQ138"/>
      <c r="IHR138"/>
      <c r="IHS138"/>
      <c r="IHT138"/>
      <c r="IHU138"/>
      <c r="IHV138"/>
      <c r="IHW138"/>
      <c r="IHX138"/>
      <c r="IHY138"/>
      <c r="IHZ138"/>
      <c r="IIA138"/>
      <c r="IIB138"/>
      <c r="IIC138"/>
      <c r="IID138"/>
      <c r="IIE138"/>
      <c r="IIF138"/>
      <c r="IIG138"/>
      <c r="IIH138"/>
      <c r="III138"/>
      <c r="IIJ138"/>
      <c r="IIK138"/>
      <c r="IIL138"/>
      <c r="IIM138"/>
      <c r="IIN138"/>
      <c r="IIO138"/>
      <c r="IIP138"/>
      <c r="IIQ138"/>
      <c r="IIR138"/>
      <c r="IIS138"/>
      <c r="IIT138"/>
      <c r="IIU138"/>
      <c r="IIV138"/>
      <c r="IIW138"/>
      <c r="IIX138"/>
      <c r="IIY138"/>
      <c r="IIZ138"/>
      <c r="IJA138"/>
      <c r="IJB138"/>
      <c r="IJC138"/>
      <c r="IJD138"/>
      <c r="IJE138"/>
      <c r="IJF138"/>
      <c r="IJG138"/>
      <c r="IJH138"/>
      <c r="IJI138"/>
      <c r="IJJ138"/>
      <c r="IJK138"/>
      <c r="IJL138"/>
      <c r="IJM138"/>
      <c r="IJN138"/>
      <c r="IJO138"/>
      <c r="IJP138"/>
      <c r="IJQ138"/>
      <c r="IJR138"/>
      <c r="IJS138"/>
      <c r="IJT138"/>
      <c r="IJU138"/>
      <c r="IJV138"/>
      <c r="IJW138"/>
      <c r="IJX138"/>
      <c r="IJY138"/>
      <c r="IJZ138"/>
      <c r="IKA138"/>
      <c r="IKB138"/>
      <c r="IKC138"/>
      <c r="IKD138"/>
      <c r="IKE138"/>
      <c r="IKF138"/>
      <c r="IKG138"/>
      <c r="IKH138"/>
      <c r="IKI138"/>
      <c r="IKJ138"/>
      <c r="IKK138"/>
      <c r="IKL138"/>
      <c r="IKM138"/>
      <c r="IKN138"/>
      <c r="IKO138"/>
      <c r="IKP138"/>
      <c r="IKQ138"/>
      <c r="IKR138"/>
      <c r="IKS138"/>
      <c r="IKT138"/>
      <c r="IKU138"/>
      <c r="IKV138"/>
      <c r="IKW138"/>
      <c r="IKX138"/>
      <c r="IKY138"/>
      <c r="IKZ138"/>
      <c r="ILA138"/>
      <c r="ILB138"/>
      <c r="ILC138"/>
      <c r="ILD138"/>
      <c r="ILE138"/>
      <c r="ILF138"/>
      <c r="ILG138"/>
      <c r="ILH138"/>
      <c r="ILI138"/>
      <c r="ILJ138"/>
      <c r="ILK138"/>
      <c r="ILL138"/>
      <c r="ILM138"/>
      <c r="ILN138"/>
      <c r="ILO138"/>
      <c r="ILP138"/>
      <c r="ILQ138"/>
      <c r="ILR138"/>
      <c r="ILS138"/>
      <c r="ILT138"/>
      <c r="ILU138"/>
      <c r="ILV138"/>
      <c r="ILW138"/>
      <c r="ILX138"/>
      <c r="ILY138"/>
      <c r="ILZ138"/>
      <c r="IMA138"/>
      <c r="IMB138"/>
      <c r="IMC138"/>
      <c r="IMD138"/>
      <c r="IME138"/>
      <c r="IMF138"/>
      <c r="IMG138"/>
      <c r="IMH138"/>
      <c r="IMI138"/>
      <c r="IMJ138"/>
      <c r="IMK138"/>
      <c r="IML138"/>
      <c r="IMM138"/>
      <c r="IMN138"/>
      <c r="IMO138"/>
      <c r="IMP138"/>
      <c r="IMQ138"/>
      <c r="IMR138"/>
      <c r="IMS138"/>
      <c r="IMT138"/>
      <c r="IMU138"/>
      <c r="IMV138"/>
      <c r="IMW138"/>
      <c r="IMX138"/>
      <c r="IMY138"/>
      <c r="IMZ138"/>
      <c r="INA138"/>
      <c r="INB138"/>
      <c r="INC138"/>
      <c r="IND138"/>
      <c r="INE138"/>
      <c r="INF138"/>
      <c r="ING138"/>
      <c r="INH138"/>
      <c r="INI138"/>
      <c r="INJ138"/>
      <c r="INK138"/>
      <c r="INL138"/>
      <c r="INM138"/>
      <c r="INN138"/>
      <c r="INO138"/>
      <c r="INP138"/>
      <c r="INQ138"/>
      <c r="INR138"/>
      <c r="INS138"/>
      <c r="INT138"/>
      <c r="INU138"/>
      <c r="INV138"/>
      <c r="INW138"/>
      <c r="INX138"/>
      <c r="INY138"/>
      <c r="INZ138"/>
      <c r="IOA138"/>
      <c r="IOB138"/>
      <c r="IOC138"/>
      <c r="IOD138"/>
      <c r="IOE138"/>
      <c r="IOF138"/>
      <c r="IOG138"/>
      <c r="IOH138"/>
      <c r="IOI138"/>
      <c r="IOJ138"/>
      <c r="IOK138"/>
      <c r="IOL138"/>
      <c r="IOM138"/>
      <c r="ION138"/>
      <c r="IOO138"/>
      <c r="IOP138"/>
      <c r="IOQ138"/>
      <c r="IOR138"/>
      <c r="IOS138"/>
      <c r="IOT138"/>
      <c r="IOU138"/>
      <c r="IOV138"/>
      <c r="IOW138"/>
      <c r="IOX138"/>
      <c r="IOY138"/>
      <c r="IOZ138"/>
      <c r="IPA138"/>
      <c r="IPB138"/>
      <c r="IPC138"/>
      <c r="IPD138"/>
      <c r="IPE138"/>
      <c r="IPF138"/>
      <c r="IPG138"/>
      <c r="IPH138"/>
      <c r="IPI138"/>
      <c r="IPJ138"/>
      <c r="IPK138"/>
      <c r="IPL138"/>
      <c r="IPM138"/>
      <c r="IPN138"/>
      <c r="IPO138"/>
      <c r="IPP138"/>
      <c r="IPQ138"/>
      <c r="IPR138"/>
      <c r="IPS138"/>
      <c r="IPT138"/>
      <c r="IPU138"/>
      <c r="IPV138"/>
      <c r="IPW138"/>
      <c r="IPX138"/>
      <c r="IPY138"/>
      <c r="IPZ138"/>
      <c r="IQA138"/>
      <c r="IQB138"/>
      <c r="IQC138"/>
      <c r="IQD138"/>
      <c r="IQE138"/>
      <c r="IQF138"/>
      <c r="IQG138"/>
      <c r="IQH138"/>
      <c r="IQI138"/>
      <c r="IQJ138"/>
      <c r="IQK138"/>
      <c r="IQL138"/>
      <c r="IQM138"/>
      <c r="IQN138"/>
      <c r="IQO138"/>
      <c r="IQP138"/>
      <c r="IQQ138"/>
      <c r="IQR138"/>
      <c r="IQS138"/>
      <c r="IQT138"/>
      <c r="IQU138"/>
      <c r="IQV138"/>
      <c r="IQW138"/>
      <c r="IQX138"/>
      <c r="IQY138"/>
      <c r="IQZ138"/>
      <c r="IRA138"/>
      <c r="IRB138"/>
      <c r="IRC138"/>
      <c r="IRD138"/>
      <c r="IRE138"/>
      <c r="IRF138"/>
      <c r="IRG138"/>
      <c r="IRH138"/>
      <c r="IRI138"/>
      <c r="IRJ138"/>
      <c r="IRK138"/>
      <c r="IRL138"/>
      <c r="IRM138"/>
      <c r="IRN138"/>
      <c r="IRO138"/>
      <c r="IRP138"/>
      <c r="IRQ138"/>
      <c r="IRR138"/>
      <c r="IRS138"/>
      <c r="IRT138"/>
      <c r="IRU138"/>
      <c r="IRV138"/>
      <c r="IRW138"/>
      <c r="IRX138"/>
      <c r="IRY138"/>
      <c r="IRZ138"/>
      <c r="ISA138"/>
      <c r="ISB138"/>
      <c r="ISC138"/>
      <c r="ISD138"/>
      <c r="ISE138"/>
      <c r="ISF138"/>
      <c r="ISG138"/>
      <c r="ISH138"/>
      <c r="ISI138"/>
      <c r="ISJ138"/>
      <c r="ISK138"/>
      <c r="ISL138"/>
      <c r="ISM138"/>
      <c r="ISN138"/>
      <c r="ISO138"/>
      <c r="ISP138"/>
      <c r="ISQ138"/>
      <c r="ISR138"/>
      <c r="ISS138"/>
      <c r="IST138"/>
      <c r="ISU138"/>
      <c r="ISV138"/>
      <c r="ISW138"/>
      <c r="ISX138"/>
      <c r="ISY138"/>
      <c r="ISZ138"/>
      <c r="ITA138"/>
      <c r="ITB138"/>
      <c r="ITC138"/>
      <c r="ITD138"/>
      <c r="ITE138"/>
      <c r="ITF138"/>
      <c r="ITG138"/>
      <c r="ITH138"/>
      <c r="ITI138"/>
      <c r="ITJ138"/>
      <c r="ITK138"/>
      <c r="ITL138"/>
      <c r="ITM138"/>
      <c r="ITN138"/>
      <c r="ITO138"/>
      <c r="ITP138"/>
      <c r="ITQ138"/>
      <c r="ITR138"/>
      <c r="ITS138"/>
      <c r="ITT138"/>
      <c r="ITU138"/>
      <c r="ITV138"/>
      <c r="ITW138"/>
      <c r="ITX138"/>
      <c r="ITY138"/>
      <c r="ITZ138"/>
      <c r="IUA138"/>
      <c r="IUB138"/>
      <c r="IUC138"/>
      <c r="IUD138"/>
      <c r="IUE138"/>
      <c r="IUF138"/>
      <c r="IUG138"/>
      <c r="IUH138"/>
      <c r="IUI138"/>
      <c r="IUJ138"/>
      <c r="IUK138"/>
      <c r="IUL138"/>
      <c r="IUM138"/>
      <c r="IUN138"/>
      <c r="IUO138"/>
      <c r="IUP138"/>
      <c r="IUQ138"/>
      <c r="IUR138"/>
      <c r="IUS138"/>
      <c r="IUT138"/>
      <c r="IUU138"/>
      <c r="IUV138"/>
      <c r="IUW138"/>
      <c r="IUX138"/>
      <c r="IUY138"/>
      <c r="IUZ138"/>
      <c r="IVA138"/>
      <c r="IVB138"/>
      <c r="IVC138"/>
      <c r="IVD138"/>
      <c r="IVE138"/>
      <c r="IVF138"/>
      <c r="IVG138"/>
      <c r="IVH138"/>
      <c r="IVI138"/>
      <c r="IVJ138"/>
      <c r="IVK138"/>
      <c r="IVL138"/>
      <c r="IVM138"/>
      <c r="IVN138"/>
      <c r="IVO138"/>
      <c r="IVP138"/>
      <c r="IVQ138"/>
      <c r="IVR138"/>
      <c r="IVS138"/>
      <c r="IVT138"/>
      <c r="IVU138"/>
      <c r="IVV138"/>
      <c r="IVW138"/>
      <c r="IVX138"/>
      <c r="IVY138"/>
      <c r="IVZ138"/>
      <c r="IWA138"/>
      <c r="IWB138"/>
      <c r="IWC138"/>
      <c r="IWD138"/>
      <c r="IWE138"/>
      <c r="IWF138"/>
      <c r="IWG138"/>
      <c r="IWH138"/>
      <c r="IWI138"/>
      <c r="IWJ138"/>
      <c r="IWK138"/>
      <c r="IWL138"/>
      <c r="IWM138"/>
      <c r="IWN138"/>
      <c r="IWO138"/>
      <c r="IWP138"/>
      <c r="IWQ138"/>
      <c r="IWR138"/>
      <c r="IWS138"/>
      <c r="IWT138"/>
      <c r="IWU138"/>
      <c r="IWV138"/>
      <c r="IWW138"/>
      <c r="IWX138"/>
      <c r="IWY138"/>
      <c r="IWZ138"/>
      <c r="IXA138"/>
      <c r="IXB138"/>
      <c r="IXC138"/>
      <c r="IXD138"/>
      <c r="IXE138"/>
      <c r="IXF138"/>
      <c r="IXG138"/>
      <c r="IXH138"/>
      <c r="IXI138"/>
      <c r="IXJ138"/>
      <c r="IXK138"/>
      <c r="IXL138"/>
      <c r="IXM138"/>
      <c r="IXN138"/>
      <c r="IXO138"/>
      <c r="IXP138"/>
      <c r="IXQ138"/>
      <c r="IXR138"/>
      <c r="IXS138"/>
      <c r="IXT138"/>
      <c r="IXU138"/>
      <c r="IXV138"/>
      <c r="IXW138"/>
      <c r="IXX138"/>
      <c r="IXY138"/>
      <c r="IXZ138"/>
      <c r="IYA138"/>
      <c r="IYB138"/>
      <c r="IYC138"/>
      <c r="IYD138"/>
      <c r="IYE138"/>
      <c r="IYF138"/>
      <c r="IYG138"/>
      <c r="IYH138"/>
      <c r="IYI138"/>
      <c r="IYJ138"/>
      <c r="IYK138"/>
      <c r="IYL138"/>
      <c r="IYM138"/>
      <c r="IYN138"/>
      <c r="IYO138"/>
      <c r="IYP138"/>
      <c r="IYQ138"/>
      <c r="IYR138"/>
      <c r="IYS138"/>
      <c r="IYT138"/>
      <c r="IYU138"/>
      <c r="IYV138"/>
      <c r="IYW138"/>
      <c r="IYX138"/>
      <c r="IYY138"/>
      <c r="IYZ138"/>
      <c r="IZA138"/>
      <c r="IZB138"/>
      <c r="IZC138"/>
      <c r="IZD138"/>
      <c r="IZE138"/>
      <c r="IZF138"/>
      <c r="IZG138"/>
      <c r="IZH138"/>
      <c r="IZI138"/>
      <c r="IZJ138"/>
      <c r="IZK138"/>
      <c r="IZL138"/>
      <c r="IZM138"/>
      <c r="IZN138"/>
      <c r="IZO138"/>
      <c r="IZP138"/>
      <c r="IZQ138"/>
      <c r="IZR138"/>
      <c r="IZS138"/>
      <c r="IZT138"/>
      <c r="IZU138"/>
      <c r="IZV138"/>
      <c r="IZW138"/>
      <c r="IZX138"/>
      <c r="IZY138"/>
      <c r="IZZ138"/>
      <c r="JAA138"/>
      <c r="JAB138"/>
      <c r="JAC138"/>
      <c r="JAD138"/>
      <c r="JAE138"/>
      <c r="JAF138"/>
      <c r="JAG138"/>
      <c r="JAH138"/>
      <c r="JAI138"/>
      <c r="JAJ138"/>
      <c r="JAK138"/>
      <c r="JAL138"/>
      <c r="JAM138"/>
      <c r="JAN138"/>
      <c r="JAO138"/>
      <c r="JAP138"/>
      <c r="JAQ138"/>
      <c r="JAR138"/>
      <c r="JAS138"/>
      <c r="JAT138"/>
      <c r="JAU138"/>
      <c r="JAV138"/>
      <c r="JAW138"/>
      <c r="JAX138"/>
      <c r="JAY138"/>
      <c r="JAZ138"/>
      <c r="JBA138"/>
      <c r="JBB138"/>
      <c r="JBC138"/>
      <c r="JBD138"/>
      <c r="JBE138"/>
      <c r="JBF138"/>
      <c r="JBG138"/>
      <c r="JBH138"/>
      <c r="JBI138"/>
      <c r="JBJ138"/>
      <c r="JBK138"/>
      <c r="JBL138"/>
      <c r="JBM138"/>
      <c r="JBN138"/>
      <c r="JBO138"/>
      <c r="JBP138"/>
      <c r="JBQ138"/>
      <c r="JBR138"/>
      <c r="JBS138"/>
      <c r="JBT138"/>
      <c r="JBU138"/>
      <c r="JBV138"/>
      <c r="JBW138"/>
      <c r="JBX138"/>
      <c r="JBY138"/>
      <c r="JBZ138"/>
      <c r="JCA138"/>
      <c r="JCB138"/>
      <c r="JCC138"/>
      <c r="JCD138"/>
      <c r="JCE138"/>
      <c r="JCF138"/>
      <c r="JCG138"/>
      <c r="JCH138"/>
      <c r="JCI138"/>
      <c r="JCJ138"/>
      <c r="JCK138"/>
      <c r="JCL138"/>
      <c r="JCM138"/>
      <c r="JCN138"/>
      <c r="JCO138"/>
      <c r="JCP138"/>
      <c r="JCQ138"/>
      <c r="JCR138"/>
      <c r="JCS138"/>
      <c r="JCT138"/>
      <c r="JCU138"/>
      <c r="JCV138"/>
      <c r="JCW138"/>
      <c r="JCX138"/>
      <c r="JCY138"/>
      <c r="JCZ138"/>
      <c r="JDA138"/>
      <c r="JDB138"/>
      <c r="JDC138"/>
      <c r="JDD138"/>
      <c r="JDE138"/>
      <c r="JDF138"/>
      <c r="JDG138"/>
      <c r="JDH138"/>
      <c r="JDI138"/>
      <c r="JDJ138"/>
      <c r="JDK138"/>
      <c r="JDL138"/>
      <c r="JDM138"/>
      <c r="JDN138"/>
      <c r="JDO138"/>
      <c r="JDP138"/>
      <c r="JDQ138"/>
      <c r="JDR138"/>
      <c r="JDS138"/>
      <c r="JDT138"/>
      <c r="JDU138"/>
      <c r="JDV138"/>
      <c r="JDW138"/>
      <c r="JDX138"/>
      <c r="JDY138"/>
      <c r="JDZ138"/>
      <c r="JEA138"/>
      <c r="JEB138"/>
      <c r="JEC138"/>
      <c r="JED138"/>
      <c r="JEE138"/>
      <c r="JEF138"/>
      <c r="JEG138"/>
      <c r="JEH138"/>
      <c r="JEI138"/>
      <c r="JEJ138"/>
      <c r="JEK138"/>
      <c r="JEL138"/>
      <c r="JEM138"/>
      <c r="JEN138"/>
      <c r="JEO138"/>
      <c r="JEP138"/>
      <c r="JEQ138"/>
      <c r="JER138"/>
      <c r="JES138"/>
      <c r="JET138"/>
      <c r="JEU138"/>
      <c r="JEV138"/>
      <c r="JEW138"/>
      <c r="JEX138"/>
      <c r="JEY138"/>
      <c r="JEZ138"/>
      <c r="JFA138"/>
      <c r="JFB138"/>
      <c r="JFC138"/>
      <c r="JFD138"/>
      <c r="JFE138"/>
      <c r="JFF138"/>
      <c r="JFG138"/>
      <c r="JFH138"/>
      <c r="JFI138"/>
      <c r="JFJ138"/>
      <c r="JFK138"/>
      <c r="JFL138"/>
      <c r="JFM138"/>
      <c r="JFN138"/>
      <c r="JFO138"/>
      <c r="JFP138"/>
      <c r="JFQ138"/>
      <c r="JFR138"/>
      <c r="JFS138"/>
      <c r="JFT138"/>
      <c r="JFU138"/>
      <c r="JFV138"/>
      <c r="JFW138"/>
      <c r="JFX138"/>
      <c r="JFY138"/>
      <c r="JFZ138"/>
      <c r="JGA138"/>
      <c r="JGB138"/>
      <c r="JGC138"/>
      <c r="JGD138"/>
      <c r="JGE138"/>
      <c r="JGF138"/>
      <c r="JGG138"/>
      <c r="JGH138"/>
      <c r="JGI138"/>
      <c r="JGJ138"/>
      <c r="JGK138"/>
      <c r="JGL138"/>
      <c r="JGM138"/>
      <c r="JGN138"/>
      <c r="JGO138"/>
      <c r="JGP138"/>
      <c r="JGQ138"/>
      <c r="JGR138"/>
      <c r="JGS138"/>
      <c r="JGT138"/>
      <c r="JGU138"/>
      <c r="JGV138"/>
      <c r="JGW138"/>
      <c r="JGX138"/>
      <c r="JGY138"/>
      <c r="JGZ138"/>
      <c r="JHA138"/>
      <c r="JHB138"/>
      <c r="JHC138"/>
      <c r="JHD138"/>
      <c r="JHE138"/>
      <c r="JHF138"/>
      <c r="JHG138"/>
      <c r="JHH138"/>
      <c r="JHI138"/>
      <c r="JHJ138"/>
      <c r="JHK138"/>
      <c r="JHL138"/>
      <c r="JHM138"/>
      <c r="JHN138"/>
      <c r="JHO138"/>
      <c r="JHP138"/>
      <c r="JHQ138"/>
      <c r="JHR138"/>
      <c r="JHS138"/>
      <c r="JHT138"/>
      <c r="JHU138"/>
      <c r="JHV138"/>
      <c r="JHW138"/>
      <c r="JHX138"/>
      <c r="JHY138"/>
      <c r="JHZ138"/>
      <c r="JIA138"/>
      <c r="JIB138"/>
      <c r="JIC138"/>
      <c r="JID138"/>
      <c r="JIE138"/>
      <c r="JIF138"/>
      <c r="JIG138"/>
      <c r="JIH138"/>
      <c r="JII138"/>
      <c r="JIJ138"/>
      <c r="JIK138"/>
      <c r="JIL138"/>
      <c r="JIM138"/>
      <c r="JIN138"/>
      <c r="JIO138"/>
      <c r="JIP138"/>
      <c r="JIQ138"/>
      <c r="JIR138"/>
      <c r="JIS138"/>
      <c r="JIT138"/>
      <c r="JIU138"/>
      <c r="JIV138"/>
      <c r="JIW138"/>
      <c r="JIX138"/>
      <c r="JIY138"/>
      <c r="JIZ138"/>
      <c r="JJA138"/>
      <c r="JJB138"/>
      <c r="JJC138"/>
      <c r="JJD138"/>
      <c r="JJE138"/>
      <c r="JJF138"/>
      <c r="JJG138"/>
      <c r="JJH138"/>
      <c r="JJI138"/>
      <c r="JJJ138"/>
      <c r="JJK138"/>
      <c r="JJL138"/>
      <c r="JJM138"/>
      <c r="JJN138"/>
      <c r="JJO138"/>
      <c r="JJP138"/>
      <c r="JJQ138"/>
      <c r="JJR138"/>
      <c r="JJS138"/>
      <c r="JJT138"/>
      <c r="JJU138"/>
      <c r="JJV138"/>
      <c r="JJW138"/>
      <c r="JJX138"/>
      <c r="JJY138"/>
      <c r="JJZ138"/>
      <c r="JKA138"/>
      <c r="JKB138"/>
      <c r="JKC138"/>
      <c r="JKD138"/>
      <c r="JKE138"/>
      <c r="JKF138"/>
      <c r="JKG138"/>
      <c r="JKH138"/>
      <c r="JKI138"/>
      <c r="JKJ138"/>
      <c r="JKK138"/>
      <c r="JKL138"/>
      <c r="JKM138"/>
      <c r="JKN138"/>
      <c r="JKO138"/>
      <c r="JKP138"/>
      <c r="JKQ138"/>
      <c r="JKR138"/>
      <c r="JKS138"/>
      <c r="JKT138"/>
      <c r="JKU138"/>
      <c r="JKV138"/>
      <c r="JKW138"/>
      <c r="JKX138"/>
      <c r="JKY138"/>
      <c r="JKZ138"/>
      <c r="JLA138"/>
      <c r="JLB138"/>
      <c r="JLC138"/>
      <c r="JLD138"/>
      <c r="JLE138"/>
      <c r="JLF138"/>
      <c r="JLG138"/>
      <c r="JLH138"/>
      <c r="JLI138"/>
      <c r="JLJ138"/>
      <c r="JLK138"/>
      <c r="JLL138"/>
      <c r="JLM138"/>
      <c r="JLN138"/>
      <c r="JLO138"/>
      <c r="JLP138"/>
      <c r="JLQ138"/>
      <c r="JLR138"/>
      <c r="JLS138"/>
      <c r="JLT138"/>
      <c r="JLU138"/>
      <c r="JLV138"/>
      <c r="JLW138"/>
      <c r="JLX138"/>
      <c r="JLY138"/>
      <c r="JLZ138"/>
      <c r="JMA138"/>
      <c r="JMB138"/>
      <c r="JMC138"/>
      <c r="JMD138"/>
      <c r="JME138"/>
      <c r="JMF138"/>
      <c r="JMG138"/>
      <c r="JMH138"/>
      <c r="JMI138"/>
      <c r="JMJ138"/>
      <c r="JMK138"/>
      <c r="JML138"/>
      <c r="JMM138"/>
      <c r="JMN138"/>
      <c r="JMO138"/>
      <c r="JMP138"/>
      <c r="JMQ138"/>
      <c r="JMR138"/>
      <c r="JMS138"/>
      <c r="JMT138"/>
      <c r="JMU138"/>
      <c r="JMV138"/>
      <c r="JMW138"/>
      <c r="JMX138"/>
      <c r="JMY138"/>
      <c r="JMZ138"/>
      <c r="JNA138"/>
      <c r="JNB138"/>
      <c r="JNC138"/>
      <c r="JND138"/>
      <c r="JNE138"/>
      <c r="JNF138"/>
      <c r="JNG138"/>
      <c r="JNH138"/>
      <c r="JNI138"/>
      <c r="JNJ138"/>
      <c r="JNK138"/>
      <c r="JNL138"/>
      <c r="JNM138"/>
      <c r="JNN138"/>
      <c r="JNO138"/>
      <c r="JNP138"/>
      <c r="JNQ138"/>
      <c r="JNR138"/>
      <c r="JNS138"/>
      <c r="JNT138"/>
      <c r="JNU138"/>
      <c r="JNV138"/>
      <c r="JNW138"/>
      <c r="JNX138"/>
      <c r="JNY138"/>
      <c r="JNZ138"/>
      <c r="JOA138"/>
      <c r="JOB138"/>
      <c r="JOC138"/>
      <c r="JOD138"/>
      <c r="JOE138"/>
      <c r="JOF138"/>
      <c r="JOG138"/>
      <c r="JOH138"/>
      <c r="JOI138"/>
      <c r="JOJ138"/>
      <c r="JOK138"/>
      <c r="JOL138"/>
      <c r="JOM138"/>
      <c r="JON138"/>
      <c r="JOO138"/>
      <c r="JOP138"/>
      <c r="JOQ138"/>
      <c r="JOR138"/>
      <c r="JOS138"/>
      <c r="JOT138"/>
      <c r="JOU138"/>
      <c r="JOV138"/>
      <c r="JOW138"/>
      <c r="JOX138"/>
      <c r="JOY138"/>
      <c r="JOZ138"/>
      <c r="JPA138"/>
      <c r="JPB138"/>
      <c r="JPC138"/>
      <c r="JPD138"/>
      <c r="JPE138"/>
      <c r="JPF138"/>
      <c r="JPG138"/>
      <c r="JPH138"/>
      <c r="JPI138"/>
      <c r="JPJ138"/>
      <c r="JPK138"/>
      <c r="JPL138"/>
      <c r="JPM138"/>
      <c r="JPN138"/>
      <c r="JPO138"/>
      <c r="JPP138"/>
      <c r="JPQ138"/>
      <c r="JPR138"/>
      <c r="JPS138"/>
      <c r="JPT138"/>
      <c r="JPU138"/>
      <c r="JPV138"/>
      <c r="JPW138"/>
      <c r="JPX138"/>
      <c r="JPY138"/>
      <c r="JPZ138"/>
      <c r="JQA138"/>
      <c r="JQB138"/>
      <c r="JQC138"/>
      <c r="JQD138"/>
      <c r="JQE138"/>
      <c r="JQF138"/>
      <c r="JQG138"/>
      <c r="JQH138"/>
      <c r="JQI138"/>
      <c r="JQJ138"/>
      <c r="JQK138"/>
      <c r="JQL138"/>
      <c r="JQM138"/>
      <c r="JQN138"/>
      <c r="JQO138"/>
      <c r="JQP138"/>
      <c r="JQQ138"/>
      <c r="JQR138"/>
      <c r="JQS138"/>
      <c r="JQT138"/>
      <c r="JQU138"/>
      <c r="JQV138"/>
      <c r="JQW138"/>
      <c r="JQX138"/>
      <c r="JQY138"/>
      <c r="JQZ138"/>
      <c r="JRA138"/>
      <c r="JRB138"/>
      <c r="JRC138"/>
      <c r="JRD138"/>
      <c r="JRE138"/>
      <c r="JRF138"/>
      <c r="JRG138"/>
      <c r="JRH138"/>
      <c r="JRI138"/>
      <c r="JRJ138"/>
      <c r="JRK138"/>
      <c r="JRL138"/>
      <c r="JRM138"/>
      <c r="JRN138"/>
      <c r="JRO138"/>
      <c r="JRP138"/>
      <c r="JRQ138"/>
      <c r="JRR138"/>
      <c r="JRS138"/>
      <c r="JRT138"/>
      <c r="JRU138"/>
      <c r="JRV138"/>
      <c r="JRW138"/>
      <c r="JRX138"/>
      <c r="JRY138"/>
      <c r="JRZ138"/>
      <c r="JSA138"/>
      <c r="JSB138"/>
      <c r="JSC138"/>
      <c r="JSD138"/>
      <c r="JSE138"/>
      <c r="JSF138"/>
      <c r="JSG138"/>
      <c r="JSH138"/>
      <c r="JSI138"/>
      <c r="JSJ138"/>
      <c r="JSK138"/>
      <c r="JSL138"/>
      <c r="JSM138"/>
      <c r="JSN138"/>
      <c r="JSO138"/>
      <c r="JSP138"/>
      <c r="JSQ138"/>
      <c r="JSR138"/>
      <c r="JSS138"/>
      <c r="JST138"/>
      <c r="JSU138"/>
      <c r="JSV138"/>
      <c r="JSW138"/>
      <c r="JSX138"/>
      <c r="JSY138"/>
      <c r="JSZ138"/>
      <c r="JTA138"/>
      <c r="JTB138"/>
      <c r="JTC138"/>
      <c r="JTD138"/>
      <c r="JTE138"/>
      <c r="JTF138"/>
      <c r="JTG138"/>
      <c r="JTH138"/>
      <c r="JTI138"/>
      <c r="JTJ138"/>
      <c r="JTK138"/>
      <c r="JTL138"/>
      <c r="JTM138"/>
      <c r="JTN138"/>
      <c r="JTO138"/>
      <c r="JTP138"/>
      <c r="JTQ138"/>
      <c r="JTR138"/>
      <c r="JTS138"/>
      <c r="JTT138"/>
      <c r="JTU138"/>
      <c r="JTV138"/>
      <c r="JTW138"/>
      <c r="JTX138"/>
      <c r="JTY138"/>
      <c r="JTZ138"/>
      <c r="JUA138"/>
      <c r="JUB138"/>
      <c r="JUC138"/>
      <c r="JUD138"/>
      <c r="JUE138"/>
      <c r="JUF138"/>
      <c r="JUG138"/>
      <c r="JUH138"/>
      <c r="JUI138"/>
      <c r="JUJ138"/>
      <c r="JUK138"/>
      <c r="JUL138"/>
      <c r="JUM138"/>
      <c r="JUN138"/>
      <c r="JUO138"/>
      <c r="JUP138"/>
      <c r="JUQ138"/>
      <c r="JUR138"/>
      <c r="JUS138"/>
      <c r="JUT138"/>
      <c r="JUU138"/>
      <c r="JUV138"/>
      <c r="JUW138"/>
      <c r="JUX138"/>
      <c r="JUY138"/>
      <c r="JUZ138"/>
      <c r="JVA138"/>
      <c r="JVB138"/>
      <c r="JVC138"/>
      <c r="JVD138"/>
      <c r="JVE138"/>
      <c r="JVF138"/>
      <c r="JVG138"/>
      <c r="JVH138"/>
      <c r="JVI138"/>
      <c r="JVJ138"/>
      <c r="JVK138"/>
      <c r="JVL138"/>
      <c r="JVM138"/>
      <c r="JVN138"/>
      <c r="JVO138"/>
      <c r="JVP138"/>
      <c r="JVQ138"/>
      <c r="JVR138"/>
      <c r="JVS138"/>
      <c r="JVT138"/>
      <c r="JVU138"/>
      <c r="JVV138"/>
      <c r="JVW138"/>
      <c r="JVX138"/>
      <c r="JVY138"/>
      <c r="JVZ138"/>
      <c r="JWA138"/>
      <c r="JWB138"/>
      <c r="JWC138"/>
      <c r="JWD138"/>
      <c r="JWE138"/>
      <c r="JWF138"/>
      <c r="JWG138"/>
      <c r="JWH138"/>
      <c r="JWI138"/>
      <c r="JWJ138"/>
      <c r="JWK138"/>
      <c r="JWL138"/>
      <c r="JWM138"/>
      <c r="JWN138"/>
      <c r="JWO138"/>
      <c r="JWP138"/>
      <c r="JWQ138"/>
      <c r="JWR138"/>
      <c r="JWS138"/>
      <c r="JWT138"/>
      <c r="JWU138"/>
      <c r="JWV138"/>
      <c r="JWW138"/>
      <c r="JWX138"/>
      <c r="JWY138"/>
      <c r="JWZ138"/>
      <c r="JXA138"/>
      <c r="JXB138"/>
      <c r="JXC138"/>
      <c r="JXD138"/>
      <c r="JXE138"/>
      <c r="JXF138"/>
      <c r="JXG138"/>
      <c r="JXH138"/>
      <c r="JXI138"/>
      <c r="JXJ138"/>
      <c r="JXK138"/>
      <c r="JXL138"/>
      <c r="JXM138"/>
      <c r="JXN138"/>
      <c r="JXO138"/>
      <c r="JXP138"/>
      <c r="JXQ138"/>
      <c r="JXR138"/>
      <c r="JXS138"/>
      <c r="JXT138"/>
      <c r="JXU138"/>
      <c r="JXV138"/>
      <c r="JXW138"/>
      <c r="JXX138"/>
      <c r="JXY138"/>
      <c r="JXZ138"/>
      <c r="JYA138"/>
      <c r="JYB138"/>
      <c r="JYC138"/>
      <c r="JYD138"/>
      <c r="JYE138"/>
      <c r="JYF138"/>
      <c r="JYG138"/>
      <c r="JYH138"/>
      <c r="JYI138"/>
      <c r="JYJ138"/>
      <c r="JYK138"/>
      <c r="JYL138"/>
      <c r="JYM138"/>
      <c r="JYN138"/>
      <c r="JYO138"/>
      <c r="JYP138"/>
      <c r="JYQ138"/>
      <c r="JYR138"/>
      <c r="JYS138"/>
      <c r="JYT138"/>
      <c r="JYU138"/>
      <c r="JYV138"/>
      <c r="JYW138"/>
      <c r="JYX138"/>
      <c r="JYY138"/>
      <c r="JYZ138"/>
      <c r="JZA138"/>
      <c r="JZB138"/>
      <c r="JZC138"/>
      <c r="JZD138"/>
      <c r="JZE138"/>
      <c r="JZF138"/>
      <c r="JZG138"/>
      <c r="JZH138"/>
      <c r="JZI138"/>
      <c r="JZJ138"/>
      <c r="JZK138"/>
      <c r="JZL138"/>
      <c r="JZM138"/>
      <c r="JZN138"/>
      <c r="JZO138"/>
      <c r="JZP138"/>
      <c r="JZQ138"/>
      <c r="JZR138"/>
      <c r="JZS138"/>
      <c r="JZT138"/>
      <c r="JZU138"/>
      <c r="JZV138"/>
      <c r="JZW138"/>
      <c r="JZX138"/>
      <c r="JZY138"/>
      <c r="JZZ138"/>
      <c r="KAA138"/>
      <c r="KAB138"/>
      <c r="KAC138"/>
      <c r="KAD138"/>
      <c r="KAE138"/>
      <c r="KAF138"/>
      <c r="KAG138"/>
      <c r="KAH138"/>
      <c r="KAI138"/>
      <c r="KAJ138"/>
      <c r="KAK138"/>
      <c r="KAL138"/>
      <c r="KAM138"/>
      <c r="KAN138"/>
      <c r="KAO138"/>
      <c r="KAP138"/>
      <c r="KAQ138"/>
      <c r="KAR138"/>
      <c r="KAS138"/>
      <c r="KAT138"/>
      <c r="KAU138"/>
      <c r="KAV138"/>
      <c r="KAW138"/>
      <c r="KAX138"/>
      <c r="KAY138"/>
      <c r="KAZ138"/>
      <c r="KBA138"/>
      <c r="KBB138"/>
      <c r="KBC138"/>
      <c r="KBD138"/>
      <c r="KBE138"/>
      <c r="KBF138"/>
      <c r="KBG138"/>
      <c r="KBH138"/>
      <c r="KBI138"/>
      <c r="KBJ138"/>
      <c r="KBK138"/>
      <c r="KBL138"/>
      <c r="KBM138"/>
      <c r="KBN138"/>
      <c r="KBO138"/>
      <c r="KBP138"/>
      <c r="KBQ138"/>
      <c r="KBR138"/>
      <c r="KBS138"/>
      <c r="KBT138"/>
      <c r="KBU138"/>
      <c r="KBV138"/>
      <c r="KBW138"/>
      <c r="KBX138"/>
      <c r="KBY138"/>
      <c r="KBZ138"/>
      <c r="KCA138"/>
      <c r="KCB138"/>
      <c r="KCC138"/>
      <c r="KCD138"/>
      <c r="KCE138"/>
      <c r="KCF138"/>
      <c r="KCG138"/>
      <c r="KCH138"/>
      <c r="KCI138"/>
      <c r="KCJ138"/>
      <c r="KCK138"/>
      <c r="KCL138"/>
      <c r="KCM138"/>
      <c r="KCN138"/>
      <c r="KCO138"/>
      <c r="KCP138"/>
      <c r="KCQ138"/>
      <c r="KCR138"/>
      <c r="KCS138"/>
      <c r="KCT138"/>
      <c r="KCU138"/>
      <c r="KCV138"/>
      <c r="KCW138"/>
      <c r="KCX138"/>
      <c r="KCY138"/>
      <c r="KCZ138"/>
      <c r="KDA138"/>
      <c r="KDB138"/>
      <c r="KDC138"/>
      <c r="KDD138"/>
      <c r="KDE138"/>
      <c r="KDF138"/>
      <c r="KDG138"/>
      <c r="KDH138"/>
      <c r="KDI138"/>
      <c r="KDJ138"/>
      <c r="KDK138"/>
      <c r="KDL138"/>
      <c r="KDM138"/>
      <c r="KDN138"/>
      <c r="KDO138"/>
      <c r="KDP138"/>
      <c r="KDQ138"/>
      <c r="KDR138"/>
      <c r="KDS138"/>
      <c r="KDT138"/>
      <c r="KDU138"/>
      <c r="KDV138"/>
      <c r="KDW138"/>
      <c r="KDX138"/>
      <c r="KDY138"/>
      <c r="KDZ138"/>
      <c r="KEA138"/>
      <c r="KEB138"/>
      <c r="KEC138"/>
      <c r="KED138"/>
      <c r="KEE138"/>
      <c r="KEF138"/>
      <c r="KEG138"/>
      <c r="KEH138"/>
      <c r="KEI138"/>
      <c r="KEJ138"/>
      <c r="KEK138"/>
      <c r="KEL138"/>
      <c r="KEM138"/>
      <c r="KEN138"/>
      <c r="KEO138"/>
      <c r="KEP138"/>
      <c r="KEQ138"/>
      <c r="KER138"/>
      <c r="KES138"/>
      <c r="KET138"/>
      <c r="KEU138"/>
      <c r="KEV138"/>
      <c r="KEW138"/>
      <c r="KEX138"/>
      <c r="KEY138"/>
      <c r="KEZ138"/>
      <c r="KFA138"/>
      <c r="KFB138"/>
      <c r="KFC138"/>
      <c r="KFD138"/>
      <c r="KFE138"/>
      <c r="KFF138"/>
      <c r="KFG138"/>
      <c r="KFH138"/>
      <c r="KFI138"/>
      <c r="KFJ138"/>
      <c r="KFK138"/>
      <c r="KFL138"/>
      <c r="KFM138"/>
      <c r="KFN138"/>
      <c r="KFO138"/>
      <c r="KFP138"/>
      <c r="KFQ138"/>
      <c r="KFR138"/>
      <c r="KFS138"/>
      <c r="KFT138"/>
      <c r="KFU138"/>
      <c r="KFV138"/>
      <c r="KFW138"/>
      <c r="KFX138"/>
      <c r="KFY138"/>
      <c r="KFZ138"/>
      <c r="KGA138"/>
      <c r="KGB138"/>
      <c r="KGC138"/>
      <c r="KGD138"/>
      <c r="KGE138"/>
      <c r="KGF138"/>
      <c r="KGG138"/>
      <c r="KGH138"/>
      <c r="KGI138"/>
      <c r="KGJ138"/>
      <c r="KGK138"/>
      <c r="KGL138"/>
      <c r="KGM138"/>
      <c r="KGN138"/>
      <c r="KGO138"/>
      <c r="KGP138"/>
      <c r="KGQ138"/>
      <c r="KGR138"/>
      <c r="KGS138"/>
      <c r="KGT138"/>
      <c r="KGU138"/>
      <c r="KGV138"/>
      <c r="KGW138"/>
      <c r="KGX138"/>
      <c r="KGY138"/>
      <c r="KGZ138"/>
      <c r="KHA138"/>
      <c r="KHB138"/>
      <c r="KHC138"/>
      <c r="KHD138"/>
      <c r="KHE138"/>
      <c r="KHF138"/>
      <c r="KHG138"/>
      <c r="KHH138"/>
      <c r="KHI138"/>
      <c r="KHJ138"/>
      <c r="KHK138"/>
      <c r="KHL138"/>
      <c r="KHM138"/>
      <c r="KHN138"/>
      <c r="KHO138"/>
      <c r="KHP138"/>
      <c r="KHQ138"/>
      <c r="KHR138"/>
      <c r="KHS138"/>
      <c r="KHT138"/>
      <c r="KHU138"/>
      <c r="KHV138"/>
      <c r="KHW138"/>
      <c r="KHX138"/>
      <c r="KHY138"/>
      <c r="KHZ138"/>
      <c r="KIA138"/>
      <c r="KIB138"/>
      <c r="KIC138"/>
      <c r="KID138"/>
      <c r="KIE138"/>
      <c r="KIF138"/>
      <c r="KIG138"/>
      <c r="KIH138"/>
      <c r="KII138"/>
      <c r="KIJ138"/>
      <c r="KIK138"/>
      <c r="KIL138"/>
      <c r="KIM138"/>
      <c r="KIN138"/>
      <c r="KIO138"/>
      <c r="KIP138"/>
      <c r="KIQ138"/>
      <c r="KIR138"/>
      <c r="KIS138"/>
      <c r="KIT138"/>
      <c r="KIU138"/>
      <c r="KIV138"/>
      <c r="KIW138"/>
      <c r="KIX138"/>
      <c r="KIY138"/>
      <c r="KIZ138"/>
      <c r="KJA138"/>
      <c r="KJB138"/>
      <c r="KJC138"/>
      <c r="KJD138"/>
      <c r="KJE138"/>
      <c r="KJF138"/>
      <c r="KJG138"/>
      <c r="KJH138"/>
      <c r="KJI138"/>
      <c r="KJJ138"/>
      <c r="KJK138"/>
      <c r="KJL138"/>
      <c r="KJM138"/>
      <c r="KJN138"/>
      <c r="KJO138"/>
      <c r="KJP138"/>
      <c r="KJQ138"/>
      <c r="KJR138"/>
      <c r="KJS138"/>
      <c r="KJT138"/>
      <c r="KJU138"/>
      <c r="KJV138"/>
      <c r="KJW138"/>
      <c r="KJX138"/>
      <c r="KJY138"/>
      <c r="KJZ138"/>
      <c r="KKA138"/>
      <c r="KKB138"/>
      <c r="KKC138"/>
      <c r="KKD138"/>
      <c r="KKE138"/>
      <c r="KKF138"/>
      <c r="KKG138"/>
      <c r="KKH138"/>
      <c r="KKI138"/>
      <c r="KKJ138"/>
      <c r="KKK138"/>
      <c r="KKL138"/>
      <c r="KKM138"/>
      <c r="KKN138"/>
      <c r="KKO138"/>
      <c r="KKP138"/>
      <c r="KKQ138"/>
      <c r="KKR138"/>
      <c r="KKS138"/>
      <c r="KKT138"/>
      <c r="KKU138"/>
      <c r="KKV138"/>
      <c r="KKW138"/>
      <c r="KKX138"/>
      <c r="KKY138"/>
      <c r="KKZ138"/>
      <c r="KLA138"/>
      <c r="KLB138"/>
      <c r="KLC138"/>
      <c r="KLD138"/>
      <c r="KLE138"/>
      <c r="KLF138"/>
      <c r="KLG138"/>
      <c r="KLH138"/>
      <c r="KLI138"/>
      <c r="KLJ138"/>
      <c r="KLK138"/>
      <c r="KLL138"/>
      <c r="KLM138"/>
      <c r="KLN138"/>
      <c r="KLO138"/>
      <c r="KLP138"/>
      <c r="KLQ138"/>
      <c r="KLR138"/>
      <c r="KLS138"/>
      <c r="KLT138"/>
      <c r="KLU138"/>
      <c r="KLV138"/>
      <c r="KLW138"/>
      <c r="KLX138"/>
      <c r="KLY138"/>
      <c r="KLZ138"/>
      <c r="KMA138"/>
      <c r="KMB138"/>
      <c r="KMC138"/>
      <c r="KMD138"/>
      <c r="KME138"/>
      <c r="KMF138"/>
      <c r="KMG138"/>
      <c r="KMH138"/>
      <c r="KMI138"/>
      <c r="KMJ138"/>
      <c r="KMK138"/>
      <c r="KML138"/>
      <c r="KMM138"/>
      <c r="KMN138"/>
      <c r="KMO138"/>
      <c r="KMP138"/>
      <c r="KMQ138"/>
      <c r="KMR138"/>
      <c r="KMS138"/>
      <c r="KMT138"/>
      <c r="KMU138"/>
      <c r="KMV138"/>
      <c r="KMW138"/>
      <c r="KMX138"/>
      <c r="KMY138"/>
      <c r="KMZ138"/>
      <c r="KNA138"/>
      <c r="KNB138"/>
      <c r="KNC138"/>
      <c r="KND138"/>
      <c r="KNE138"/>
      <c r="KNF138"/>
      <c r="KNG138"/>
      <c r="KNH138"/>
      <c r="KNI138"/>
      <c r="KNJ138"/>
      <c r="KNK138"/>
      <c r="KNL138"/>
      <c r="KNM138"/>
      <c r="KNN138"/>
      <c r="KNO138"/>
      <c r="KNP138"/>
      <c r="KNQ138"/>
      <c r="KNR138"/>
      <c r="KNS138"/>
      <c r="KNT138"/>
      <c r="KNU138"/>
      <c r="KNV138"/>
      <c r="KNW138"/>
      <c r="KNX138"/>
      <c r="KNY138"/>
      <c r="KNZ138"/>
      <c r="KOA138"/>
      <c r="KOB138"/>
      <c r="KOC138"/>
      <c r="KOD138"/>
      <c r="KOE138"/>
      <c r="KOF138"/>
      <c r="KOG138"/>
      <c r="KOH138"/>
      <c r="KOI138"/>
      <c r="KOJ138"/>
      <c r="KOK138"/>
      <c r="KOL138"/>
      <c r="KOM138"/>
      <c r="KON138"/>
      <c r="KOO138"/>
      <c r="KOP138"/>
      <c r="KOQ138"/>
      <c r="KOR138"/>
      <c r="KOS138"/>
      <c r="KOT138"/>
      <c r="KOU138"/>
      <c r="KOV138"/>
      <c r="KOW138"/>
      <c r="KOX138"/>
      <c r="KOY138"/>
      <c r="KOZ138"/>
      <c r="KPA138"/>
      <c r="KPB138"/>
      <c r="KPC138"/>
      <c r="KPD138"/>
      <c r="KPE138"/>
      <c r="KPF138"/>
      <c r="KPG138"/>
      <c r="KPH138"/>
      <c r="KPI138"/>
      <c r="KPJ138"/>
      <c r="KPK138"/>
      <c r="KPL138"/>
      <c r="KPM138"/>
      <c r="KPN138"/>
      <c r="KPO138"/>
      <c r="KPP138"/>
      <c r="KPQ138"/>
      <c r="KPR138"/>
      <c r="KPS138"/>
      <c r="KPT138"/>
      <c r="KPU138"/>
      <c r="KPV138"/>
      <c r="KPW138"/>
      <c r="KPX138"/>
      <c r="KPY138"/>
      <c r="KPZ138"/>
      <c r="KQA138"/>
      <c r="KQB138"/>
      <c r="KQC138"/>
      <c r="KQD138"/>
      <c r="KQE138"/>
      <c r="KQF138"/>
      <c r="KQG138"/>
      <c r="KQH138"/>
      <c r="KQI138"/>
      <c r="KQJ138"/>
      <c r="KQK138"/>
      <c r="KQL138"/>
      <c r="KQM138"/>
      <c r="KQN138"/>
      <c r="KQO138"/>
      <c r="KQP138"/>
      <c r="KQQ138"/>
      <c r="KQR138"/>
      <c r="KQS138"/>
      <c r="KQT138"/>
      <c r="KQU138"/>
      <c r="KQV138"/>
      <c r="KQW138"/>
      <c r="KQX138"/>
      <c r="KQY138"/>
      <c r="KQZ138"/>
      <c r="KRA138"/>
      <c r="KRB138"/>
      <c r="KRC138"/>
      <c r="KRD138"/>
      <c r="KRE138"/>
      <c r="KRF138"/>
      <c r="KRG138"/>
      <c r="KRH138"/>
      <c r="KRI138"/>
      <c r="KRJ138"/>
      <c r="KRK138"/>
      <c r="KRL138"/>
      <c r="KRM138"/>
      <c r="KRN138"/>
      <c r="KRO138"/>
      <c r="KRP138"/>
      <c r="KRQ138"/>
      <c r="KRR138"/>
      <c r="KRS138"/>
      <c r="KRT138"/>
      <c r="KRU138"/>
      <c r="KRV138"/>
      <c r="KRW138"/>
      <c r="KRX138"/>
      <c r="KRY138"/>
      <c r="KRZ138"/>
      <c r="KSA138"/>
      <c r="KSB138"/>
      <c r="KSC138"/>
      <c r="KSD138"/>
      <c r="KSE138"/>
      <c r="KSF138"/>
      <c r="KSG138"/>
      <c r="KSH138"/>
      <c r="KSI138"/>
      <c r="KSJ138"/>
      <c r="KSK138"/>
      <c r="KSL138"/>
      <c r="KSM138"/>
      <c r="KSN138"/>
      <c r="KSO138"/>
      <c r="KSP138"/>
      <c r="KSQ138"/>
      <c r="KSR138"/>
      <c r="KSS138"/>
      <c r="KST138"/>
      <c r="KSU138"/>
      <c r="KSV138"/>
      <c r="KSW138"/>
      <c r="KSX138"/>
      <c r="KSY138"/>
      <c r="KSZ138"/>
      <c r="KTA138"/>
      <c r="KTB138"/>
      <c r="KTC138"/>
      <c r="KTD138"/>
      <c r="KTE138"/>
      <c r="KTF138"/>
      <c r="KTG138"/>
      <c r="KTH138"/>
      <c r="KTI138"/>
      <c r="KTJ138"/>
      <c r="KTK138"/>
      <c r="KTL138"/>
      <c r="KTM138"/>
      <c r="KTN138"/>
      <c r="KTO138"/>
      <c r="KTP138"/>
      <c r="KTQ138"/>
      <c r="KTR138"/>
      <c r="KTS138"/>
      <c r="KTT138"/>
      <c r="KTU138"/>
      <c r="KTV138"/>
      <c r="KTW138"/>
      <c r="KTX138"/>
      <c r="KTY138"/>
      <c r="KTZ138"/>
      <c r="KUA138"/>
      <c r="KUB138"/>
      <c r="KUC138"/>
      <c r="KUD138"/>
      <c r="KUE138"/>
      <c r="KUF138"/>
      <c r="KUG138"/>
      <c r="KUH138"/>
      <c r="KUI138"/>
      <c r="KUJ138"/>
      <c r="KUK138"/>
      <c r="KUL138"/>
      <c r="KUM138"/>
      <c r="KUN138"/>
      <c r="KUO138"/>
      <c r="KUP138"/>
      <c r="KUQ138"/>
      <c r="KUR138"/>
      <c r="KUS138"/>
      <c r="KUT138"/>
      <c r="KUU138"/>
      <c r="KUV138"/>
      <c r="KUW138"/>
      <c r="KUX138"/>
      <c r="KUY138"/>
      <c r="KUZ138"/>
      <c r="KVA138"/>
      <c r="KVB138"/>
      <c r="KVC138"/>
      <c r="KVD138"/>
      <c r="KVE138"/>
      <c r="KVF138"/>
      <c r="KVG138"/>
      <c r="KVH138"/>
      <c r="KVI138"/>
      <c r="KVJ138"/>
      <c r="KVK138"/>
      <c r="KVL138"/>
      <c r="KVM138"/>
      <c r="KVN138"/>
      <c r="KVO138"/>
      <c r="KVP138"/>
      <c r="KVQ138"/>
      <c r="KVR138"/>
      <c r="KVS138"/>
      <c r="KVT138"/>
      <c r="KVU138"/>
      <c r="KVV138"/>
      <c r="KVW138"/>
      <c r="KVX138"/>
      <c r="KVY138"/>
      <c r="KVZ138"/>
      <c r="KWA138"/>
      <c r="KWB138"/>
      <c r="KWC138"/>
      <c r="KWD138"/>
      <c r="KWE138"/>
      <c r="KWF138"/>
      <c r="KWG138"/>
      <c r="KWH138"/>
      <c r="KWI138"/>
      <c r="KWJ138"/>
      <c r="KWK138"/>
      <c r="KWL138"/>
      <c r="KWM138"/>
      <c r="KWN138"/>
      <c r="KWO138"/>
      <c r="KWP138"/>
      <c r="KWQ138"/>
      <c r="KWR138"/>
      <c r="KWS138"/>
      <c r="KWT138"/>
      <c r="KWU138"/>
      <c r="KWV138"/>
      <c r="KWW138"/>
      <c r="KWX138"/>
      <c r="KWY138"/>
      <c r="KWZ138"/>
      <c r="KXA138"/>
      <c r="KXB138"/>
      <c r="KXC138"/>
      <c r="KXD138"/>
      <c r="KXE138"/>
      <c r="KXF138"/>
      <c r="KXG138"/>
      <c r="KXH138"/>
      <c r="KXI138"/>
      <c r="KXJ138"/>
      <c r="KXK138"/>
      <c r="KXL138"/>
      <c r="KXM138"/>
      <c r="KXN138"/>
      <c r="KXO138"/>
      <c r="KXP138"/>
      <c r="KXQ138"/>
      <c r="KXR138"/>
      <c r="KXS138"/>
      <c r="KXT138"/>
      <c r="KXU138"/>
      <c r="KXV138"/>
      <c r="KXW138"/>
      <c r="KXX138"/>
      <c r="KXY138"/>
      <c r="KXZ138"/>
      <c r="KYA138"/>
      <c r="KYB138"/>
      <c r="KYC138"/>
      <c r="KYD138"/>
      <c r="KYE138"/>
      <c r="KYF138"/>
      <c r="KYG138"/>
      <c r="KYH138"/>
      <c r="KYI138"/>
      <c r="KYJ138"/>
      <c r="KYK138"/>
      <c r="KYL138"/>
      <c r="KYM138"/>
      <c r="KYN138"/>
      <c r="KYO138"/>
      <c r="KYP138"/>
      <c r="KYQ138"/>
      <c r="KYR138"/>
      <c r="KYS138"/>
      <c r="KYT138"/>
      <c r="KYU138"/>
      <c r="KYV138"/>
      <c r="KYW138"/>
      <c r="KYX138"/>
      <c r="KYY138"/>
      <c r="KYZ138"/>
      <c r="KZA138"/>
      <c r="KZB138"/>
      <c r="KZC138"/>
      <c r="KZD138"/>
      <c r="KZE138"/>
      <c r="KZF138"/>
      <c r="KZG138"/>
      <c r="KZH138"/>
      <c r="KZI138"/>
      <c r="KZJ138"/>
      <c r="KZK138"/>
      <c r="KZL138"/>
      <c r="KZM138"/>
      <c r="KZN138"/>
      <c r="KZO138"/>
      <c r="KZP138"/>
      <c r="KZQ138"/>
      <c r="KZR138"/>
      <c r="KZS138"/>
      <c r="KZT138"/>
      <c r="KZU138"/>
      <c r="KZV138"/>
      <c r="KZW138"/>
      <c r="KZX138"/>
      <c r="KZY138"/>
      <c r="KZZ138"/>
      <c r="LAA138"/>
      <c r="LAB138"/>
      <c r="LAC138"/>
      <c r="LAD138"/>
      <c r="LAE138"/>
      <c r="LAF138"/>
      <c r="LAG138"/>
      <c r="LAH138"/>
      <c r="LAI138"/>
      <c r="LAJ138"/>
      <c r="LAK138"/>
      <c r="LAL138"/>
      <c r="LAM138"/>
      <c r="LAN138"/>
      <c r="LAO138"/>
      <c r="LAP138"/>
      <c r="LAQ138"/>
      <c r="LAR138"/>
      <c r="LAS138"/>
      <c r="LAT138"/>
      <c r="LAU138"/>
      <c r="LAV138"/>
      <c r="LAW138"/>
      <c r="LAX138"/>
      <c r="LAY138"/>
      <c r="LAZ138"/>
      <c r="LBA138"/>
      <c r="LBB138"/>
      <c r="LBC138"/>
      <c r="LBD138"/>
      <c r="LBE138"/>
      <c r="LBF138"/>
      <c r="LBG138"/>
      <c r="LBH138"/>
      <c r="LBI138"/>
      <c r="LBJ138"/>
      <c r="LBK138"/>
      <c r="LBL138"/>
      <c r="LBM138"/>
      <c r="LBN138"/>
      <c r="LBO138"/>
      <c r="LBP138"/>
      <c r="LBQ138"/>
      <c r="LBR138"/>
      <c r="LBS138"/>
      <c r="LBT138"/>
      <c r="LBU138"/>
      <c r="LBV138"/>
      <c r="LBW138"/>
      <c r="LBX138"/>
      <c r="LBY138"/>
      <c r="LBZ138"/>
      <c r="LCA138"/>
      <c r="LCB138"/>
      <c r="LCC138"/>
      <c r="LCD138"/>
      <c r="LCE138"/>
      <c r="LCF138"/>
      <c r="LCG138"/>
      <c r="LCH138"/>
      <c r="LCI138"/>
      <c r="LCJ138"/>
      <c r="LCK138"/>
      <c r="LCL138"/>
      <c r="LCM138"/>
      <c r="LCN138"/>
      <c r="LCO138"/>
      <c r="LCP138"/>
      <c r="LCQ138"/>
      <c r="LCR138"/>
      <c r="LCS138"/>
      <c r="LCT138"/>
      <c r="LCU138"/>
      <c r="LCV138"/>
      <c r="LCW138"/>
      <c r="LCX138"/>
      <c r="LCY138"/>
      <c r="LCZ138"/>
      <c r="LDA138"/>
      <c r="LDB138"/>
      <c r="LDC138"/>
      <c r="LDD138"/>
      <c r="LDE138"/>
      <c r="LDF138"/>
      <c r="LDG138"/>
      <c r="LDH138"/>
      <c r="LDI138"/>
      <c r="LDJ138"/>
      <c r="LDK138"/>
      <c r="LDL138"/>
      <c r="LDM138"/>
      <c r="LDN138"/>
      <c r="LDO138"/>
      <c r="LDP138"/>
      <c r="LDQ138"/>
      <c r="LDR138"/>
      <c r="LDS138"/>
      <c r="LDT138"/>
      <c r="LDU138"/>
      <c r="LDV138"/>
      <c r="LDW138"/>
      <c r="LDX138"/>
      <c r="LDY138"/>
      <c r="LDZ138"/>
      <c r="LEA138"/>
      <c r="LEB138"/>
      <c r="LEC138"/>
      <c r="LED138"/>
      <c r="LEE138"/>
      <c r="LEF138"/>
      <c r="LEG138"/>
      <c r="LEH138"/>
      <c r="LEI138"/>
      <c r="LEJ138"/>
      <c r="LEK138"/>
      <c r="LEL138"/>
      <c r="LEM138"/>
      <c r="LEN138"/>
      <c r="LEO138"/>
      <c r="LEP138"/>
      <c r="LEQ138"/>
      <c r="LER138"/>
      <c r="LES138"/>
      <c r="LET138"/>
      <c r="LEU138"/>
      <c r="LEV138"/>
      <c r="LEW138"/>
      <c r="LEX138"/>
      <c r="LEY138"/>
      <c r="LEZ138"/>
      <c r="LFA138"/>
      <c r="LFB138"/>
      <c r="LFC138"/>
      <c r="LFD138"/>
      <c r="LFE138"/>
      <c r="LFF138"/>
      <c r="LFG138"/>
      <c r="LFH138"/>
      <c r="LFI138"/>
      <c r="LFJ138"/>
      <c r="LFK138"/>
      <c r="LFL138"/>
      <c r="LFM138"/>
      <c r="LFN138"/>
      <c r="LFO138"/>
      <c r="LFP138"/>
      <c r="LFQ138"/>
      <c r="LFR138"/>
      <c r="LFS138"/>
      <c r="LFT138"/>
      <c r="LFU138"/>
      <c r="LFV138"/>
      <c r="LFW138"/>
      <c r="LFX138"/>
      <c r="LFY138"/>
      <c r="LFZ138"/>
      <c r="LGA138"/>
      <c r="LGB138"/>
      <c r="LGC138"/>
      <c r="LGD138"/>
      <c r="LGE138"/>
      <c r="LGF138"/>
      <c r="LGG138"/>
      <c r="LGH138"/>
      <c r="LGI138"/>
      <c r="LGJ138"/>
      <c r="LGK138"/>
      <c r="LGL138"/>
      <c r="LGM138"/>
      <c r="LGN138"/>
      <c r="LGO138"/>
      <c r="LGP138"/>
      <c r="LGQ138"/>
      <c r="LGR138"/>
      <c r="LGS138"/>
      <c r="LGT138"/>
      <c r="LGU138"/>
      <c r="LGV138"/>
      <c r="LGW138"/>
      <c r="LGX138"/>
      <c r="LGY138"/>
      <c r="LGZ138"/>
      <c r="LHA138"/>
      <c r="LHB138"/>
      <c r="LHC138"/>
      <c r="LHD138"/>
      <c r="LHE138"/>
      <c r="LHF138"/>
      <c r="LHG138"/>
      <c r="LHH138"/>
      <c r="LHI138"/>
      <c r="LHJ138"/>
      <c r="LHK138"/>
      <c r="LHL138"/>
      <c r="LHM138"/>
      <c r="LHN138"/>
      <c r="LHO138"/>
      <c r="LHP138"/>
      <c r="LHQ138"/>
      <c r="LHR138"/>
      <c r="LHS138"/>
      <c r="LHT138"/>
      <c r="LHU138"/>
      <c r="LHV138"/>
      <c r="LHW138"/>
      <c r="LHX138"/>
      <c r="LHY138"/>
      <c r="LHZ138"/>
      <c r="LIA138"/>
      <c r="LIB138"/>
      <c r="LIC138"/>
      <c r="LID138"/>
      <c r="LIE138"/>
      <c r="LIF138"/>
      <c r="LIG138"/>
      <c r="LIH138"/>
      <c r="LII138"/>
      <c r="LIJ138"/>
      <c r="LIK138"/>
      <c r="LIL138"/>
      <c r="LIM138"/>
      <c r="LIN138"/>
      <c r="LIO138"/>
      <c r="LIP138"/>
      <c r="LIQ138"/>
      <c r="LIR138"/>
      <c r="LIS138"/>
      <c r="LIT138"/>
      <c r="LIU138"/>
      <c r="LIV138"/>
      <c r="LIW138"/>
      <c r="LIX138"/>
      <c r="LIY138"/>
      <c r="LIZ138"/>
      <c r="LJA138"/>
      <c r="LJB138"/>
      <c r="LJC138"/>
      <c r="LJD138"/>
      <c r="LJE138"/>
      <c r="LJF138"/>
      <c r="LJG138"/>
      <c r="LJH138"/>
      <c r="LJI138"/>
      <c r="LJJ138"/>
      <c r="LJK138"/>
      <c r="LJL138"/>
      <c r="LJM138"/>
      <c r="LJN138"/>
      <c r="LJO138"/>
      <c r="LJP138"/>
      <c r="LJQ138"/>
      <c r="LJR138"/>
      <c r="LJS138"/>
      <c r="LJT138"/>
      <c r="LJU138"/>
      <c r="LJV138"/>
      <c r="LJW138"/>
      <c r="LJX138"/>
      <c r="LJY138"/>
      <c r="LJZ138"/>
      <c r="LKA138"/>
      <c r="LKB138"/>
      <c r="LKC138"/>
      <c r="LKD138"/>
      <c r="LKE138"/>
      <c r="LKF138"/>
      <c r="LKG138"/>
      <c r="LKH138"/>
      <c r="LKI138"/>
      <c r="LKJ138"/>
      <c r="LKK138"/>
      <c r="LKL138"/>
      <c r="LKM138"/>
      <c r="LKN138"/>
      <c r="LKO138"/>
      <c r="LKP138"/>
      <c r="LKQ138"/>
      <c r="LKR138"/>
      <c r="LKS138"/>
      <c r="LKT138"/>
      <c r="LKU138"/>
      <c r="LKV138"/>
      <c r="LKW138"/>
      <c r="LKX138"/>
      <c r="LKY138"/>
      <c r="LKZ138"/>
      <c r="LLA138"/>
      <c r="LLB138"/>
      <c r="LLC138"/>
      <c r="LLD138"/>
      <c r="LLE138"/>
      <c r="LLF138"/>
      <c r="LLG138"/>
      <c r="LLH138"/>
      <c r="LLI138"/>
      <c r="LLJ138"/>
      <c r="LLK138"/>
      <c r="LLL138"/>
      <c r="LLM138"/>
      <c r="LLN138"/>
      <c r="LLO138"/>
      <c r="LLP138"/>
      <c r="LLQ138"/>
      <c r="LLR138"/>
      <c r="LLS138"/>
      <c r="LLT138"/>
      <c r="LLU138"/>
      <c r="LLV138"/>
      <c r="LLW138"/>
      <c r="LLX138"/>
      <c r="LLY138"/>
      <c r="LLZ138"/>
      <c r="LMA138"/>
      <c r="LMB138"/>
      <c r="LMC138"/>
      <c r="LMD138"/>
      <c r="LME138"/>
      <c r="LMF138"/>
      <c r="LMG138"/>
      <c r="LMH138"/>
      <c r="LMI138"/>
      <c r="LMJ138"/>
      <c r="LMK138"/>
      <c r="LML138"/>
      <c r="LMM138"/>
      <c r="LMN138"/>
      <c r="LMO138"/>
      <c r="LMP138"/>
      <c r="LMQ138"/>
      <c r="LMR138"/>
      <c r="LMS138"/>
      <c r="LMT138"/>
      <c r="LMU138"/>
      <c r="LMV138"/>
      <c r="LMW138"/>
      <c r="LMX138"/>
      <c r="LMY138"/>
      <c r="LMZ138"/>
      <c r="LNA138"/>
      <c r="LNB138"/>
      <c r="LNC138"/>
      <c r="LND138"/>
      <c r="LNE138"/>
      <c r="LNF138"/>
      <c r="LNG138"/>
      <c r="LNH138"/>
      <c r="LNI138"/>
      <c r="LNJ138"/>
      <c r="LNK138"/>
      <c r="LNL138"/>
      <c r="LNM138"/>
      <c r="LNN138"/>
      <c r="LNO138"/>
      <c r="LNP138"/>
      <c r="LNQ138"/>
      <c r="LNR138"/>
      <c r="LNS138"/>
      <c r="LNT138"/>
      <c r="LNU138"/>
      <c r="LNV138"/>
      <c r="LNW138"/>
      <c r="LNX138"/>
      <c r="LNY138"/>
      <c r="LNZ138"/>
      <c r="LOA138"/>
      <c r="LOB138"/>
      <c r="LOC138"/>
      <c r="LOD138"/>
      <c r="LOE138"/>
      <c r="LOF138"/>
      <c r="LOG138"/>
      <c r="LOH138"/>
      <c r="LOI138"/>
      <c r="LOJ138"/>
      <c r="LOK138"/>
      <c r="LOL138"/>
      <c r="LOM138"/>
      <c r="LON138"/>
      <c r="LOO138"/>
      <c r="LOP138"/>
      <c r="LOQ138"/>
      <c r="LOR138"/>
      <c r="LOS138"/>
      <c r="LOT138"/>
      <c r="LOU138"/>
      <c r="LOV138"/>
      <c r="LOW138"/>
      <c r="LOX138"/>
      <c r="LOY138"/>
      <c r="LOZ138"/>
      <c r="LPA138"/>
      <c r="LPB138"/>
      <c r="LPC138"/>
      <c r="LPD138"/>
      <c r="LPE138"/>
      <c r="LPF138"/>
      <c r="LPG138"/>
      <c r="LPH138"/>
      <c r="LPI138"/>
      <c r="LPJ138"/>
      <c r="LPK138"/>
      <c r="LPL138"/>
      <c r="LPM138"/>
      <c r="LPN138"/>
      <c r="LPO138"/>
      <c r="LPP138"/>
      <c r="LPQ138"/>
      <c r="LPR138"/>
      <c r="LPS138"/>
      <c r="LPT138"/>
      <c r="LPU138"/>
      <c r="LPV138"/>
      <c r="LPW138"/>
      <c r="LPX138"/>
      <c r="LPY138"/>
      <c r="LPZ138"/>
      <c r="LQA138"/>
      <c r="LQB138"/>
      <c r="LQC138"/>
      <c r="LQD138"/>
      <c r="LQE138"/>
      <c r="LQF138"/>
      <c r="LQG138"/>
      <c r="LQH138"/>
      <c r="LQI138"/>
      <c r="LQJ138"/>
      <c r="LQK138"/>
      <c r="LQL138"/>
      <c r="LQM138"/>
      <c r="LQN138"/>
      <c r="LQO138"/>
      <c r="LQP138"/>
      <c r="LQQ138"/>
      <c r="LQR138"/>
      <c r="LQS138"/>
      <c r="LQT138"/>
      <c r="LQU138"/>
      <c r="LQV138"/>
      <c r="LQW138"/>
      <c r="LQX138"/>
      <c r="LQY138"/>
      <c r="LQZ138"/>
      <c r="LRA138"/>
      <c r="LRB138"/>
      <c r="LRC138"/>
      <c r="LRD138"/>
      <c r="LRE138"/>
      <c r="LRF138"/>
      <c r="LRG138"/>
      <c r="LRH138"/>
      <c r="LRI138"/>
      <c r="LRJ138"/>
      <c r="LRK138"/>
      <c r="LRL138"/>
      <c r="LRM138"/>
      <c r="LRN138"/>
      <c r="LRO138"/>
      <c r="LRP138"/>
      <c r="LRQ138"/>
      <c r="LRR138"/>
      <c r="LRS138"/>
      <c r="LRT138"/>
      <c r="LRU138"/>
      <c r="LRV138"/>
      <c r="LRW138"/>
      <c r="LRX138"/>
      <c r="LRY138"/>
      <c r="LRZ138"/>
      <c r="LSA138"/>
      <c r="LSB138"/>
      <c r="LSC138"/>
      <c r="LSD138"/>
      <c r="LSE138"/>
      <c r="LSF138"/>
      <c r="LSG138"/>
      <c r="LSH138"/>
      <c r="LSI138"/>
      <c r="LSJ138"/>
      <c r="LSK138"/>
      <c r="LSL138"/>
      <c r="LSM138"/>
      <c r="LSN138"/>
      <c r="LSO138"/>
      <c r="LSP138"/>
      <c r="LSQ138"/>
      <c r="LSR138"/>
      <c r="LSS138"/>
      <c r="LST138"/>
      <c r="LSU138"/>
      <c r="LSV138"/>
      <c r="LSW138"/>
      <c r="LSX138"/>
      <c r="LSY138"/>
      <c r="LSZ138"/>
      <c r="LTA138"/>
      <c r="LTB138"/>
      <c r="LTC138"/>
      <c r="LTD138"/>
      <c r="LTE138"/>
      <c r="LTF138"/>
      <c r="LTG138"/>
      <c r="LTH138"/>
      <c r="LTI138"/>
      <c r="LTJ138"/>
      <c r="LTK138"/>
      <c r="LTL138"/>
      <c r="LTM138"/>
      <c r="LTN138"/>
      <c r="LTO138"/>
      <c r="LTP138"/>
      <c r="LTQ138"/>
      <c r="LTR138"/>
      <c r="LTS138"/>
      <c r="LTT138"/>
      <c r="LTU138"/>
      <c r="LTV138"/>
      <c r="LTW138"/>
      <c r="LTX138"/>
      <c r="LTY138"/>
      <c r="LTZ138"/>
      <c r="LUA138"/>
      <c r="LUB138"/>
      <c r="LUC138"/>
      <c r="LUD138"/>
      <c r="LUE138"/>
      <c r="LUF138"/>
      <c r="LUG138"/>
      <c r="LUH138"/>
      <c r="LUI138"/>
      <c r="LUJ138"/>
      <c r="LUK138"/>
      <c r="LUL138"/>
      <c r="LUM138"/>
      <c r="LUN138"/>
      <c r="LUO138"/>
      <c r="LUP138"/>
      <c r="LUQ138"/>
      <c r="LUR138"/>
      <c r="LUS138"/>
      <c r="LUT138"/>
      <c r="LUU138"/>
      <c r="LUV138"/>
      <c r="LUW138"/>
      <c r="LUX138"/>
      <c r="LUY138"/>
      <c r="LUZ138"/>
      <c r="LVA138"/>
      <c r="LVB138"/>
      <c r="LVC138"/>
      <c r="LVD138"/>
      <c r="LVE138"/>
      <c r="LVF138"/>
      <c r="LVG138"/>
      <c r="LVH138"/>
      <c r="LVI138"/>
      <c r="LVJ138"/>
      <c r="LVK138"/>
      <c r="LVL138"/>
      <c r="LVM138"/>
      <c r="LVN138"/>
      <c r="LVO138"/>
      <c r="LVP138"/>
      <c r="LVQ138"/>
      <c r="LVR138"/>
      <c r="LVS138"/>
      <c r="LVT138"/>
      <c r="LVU138"/>
      <c r="LVV138"/>
      <c r="LVW138"/>
      <c r="LVX138"/>
      <c r="LVY138"/>
      <c r="LVZ138"/>
      <c r="LWA138"/>
      <c r="LWB138"/>
      <c r="LWC138"/>
      <c r="LWD138"/>
      <c r="LWE138"/>
      <c r="LWF138"/>
      <c r="LWG138"/>
      <c r="LWH138"/>
      <c r="LWI138"/>
      <c r="LWJ138"/>
      <c r="LWK138"/>
      <c r="LWL138"/>
      <c r="LWM138"/>
      <c r="LWN138"/>
      <c r="LWO138"/>
      <c r="LWP138"/>
      <c r="LWQ138"/>
      <c r="LWR138"/>
      <c r="LWS138"/>
      <c r="LWT138"/>
      <c r="LWU138"/>
      <c r="LWV138"/>
      <c r="LWW138"/>
      <c r="LWX138"/>
      <c r="LWY138"/>
      <c r="LWZ138"/>
      <c r="LXA138"/>
      <c r="LXB138"/>
      <c r="LXC138"/>
      <c r="LXD138"/>
      <c r="LXE138"/>
      <c r="LXF138"/>
      <c r="LXG138"/>
      <c r="LXH138"/>
      <c r="LXI138"/>
      <c r="LXJ138"/>
      <c r="LXK138"/>
      <c r="LXL138"/>
      <c r="LXM138"/>
      <c r="LXN138"/>
      <c r="LXO138"/>
      <c r="LXP138"/>
      <c r="LXQ138"/>
      <c r="LXR138"/>
      <c r="LXS138"/>
      <c r="LXT138"/>
      <c r="LXU138"/>
      <c r="LXV138"/>
      <c r="LXW138"/>
      <c r="LXX138"/>
      <c r="LXY138"/>
      <c r="LXZ138"/>
      <c r="LYA138"/>
      <c r="LYB138"/>
      <c r="LYC138"/>
      <c r="LYD138"/>
      <c r="LYE138"/>
      <c r="LYF138"/>
      <c r="LYG138"/>
      <c r="LYH138"/>
      <c r="LYI138"/>
      <c r="LYJ138"/>
      <c r="LYK138"/>
      <c r="LYL138"/>
      <c r="LYM138"/>
      <c r="LYN138"/>
      <c r="LYO138"/>
      <c r="LYP138"/>
      <c r="LYQ138"/>
      <c r="LYR138"/>
      <c r="LYS138"/>
      <c r="LYT138"/>
      <c r="LYU138"/>
      <c r="LYV138"/>
      <c r="LYW138"/>
      <c r="LYX138"/>
      <c r="LYY138"/>
      <c r="LYZ138"/>
      <c r="LZA138"/>
      <c r="LZB138"/>
      <c r="LZC138"/>
      <c r="LZD138"/>
      <c r="LZE138"/>
      <c r="LZF138"/>
      <c r="LZG138"/>
      <c r="LZH138"/>
      <c r="LZI138"/>
      <c r="LZJ138"/>
      <c r="LZK138"/>
      <c r="LZL138"/>
      <c r="LZM138"/>
      <c r="LZN138"/>
      <c r="LZO138"/>
      <c r="LZP138"/>
      <c r="LZQ138"/>
      <c r="LZR138"/>
      <c r="LZS138"/>
      <c r="LZT138"/>
      <c r="LZU138"/>
      <c r="LZV138"/>
      <c r="LZW138"/>
      <c r="LZX138"/>
      <c r="LZY138"/>
      <c r="LZZ138"/>
      <c r="MAA138"/>
      <c r="MAB138"/>
      <c r="MAC138"/>
      <c r="MAD138"/>
      <c r="MAE138"/>
      <c r="MAF138"/>
      <c r="MAG138"/>
      <c r="MAH138"/>
      <c r="MAI138"/>
      <c r="MAJ138"/>
      <c r="MAK138"/>
      <c r="MAL138"/>
      <c r="MAM138"/>
      <c r="MAN138"/>
      <c r="MAO138"/>
      <c r="MAP138"/>
      <c r="MAQ138"/>
      <c r="MAR138"/>
      <c r="MAS138"/>
      <c r="MAT138"/>
      <c r="MAU138"/>
      <c r="MAV138"/>
      <c r="MAW138"/>
      <c r="MAX138"/>
      <c r="MAY138"/>
      <c r="MAZ138"/>
      <c r="MBA138"/>
      <c r="MBB138"/>
      <c r="MBC138"/>
      <c r="MBD138"/>
      <c r="MBE138"/>
      <c r="MBF138"/>
      <c r="MBG138"/>
      <c r="MBH138"/>
      <c r="MBI138"/>
      <c r="MBJ138"/>
      <c r="MBK138"/>
      <c r="MBL138"/>
      <c r="MBM138"/>
      <c r="MBN138"/>
      <c r="MBO138"/>
      <c r="MBP138"/>
      <c r="MBQ138"/>
      <c r="MBR138"/>
      <c r="MBS138"/>
      <c r="MBT138"/>
      <c r="MBU138"/>
      <c r="MBV138"/>
      <c r="MBW138"/>
      <c r="MBX138"/>
      <c r="MBY138"/>
      <c r="MBZ138"/>
      <c r="MCA138"/>
      <c r="MCB138"/>
      <c r="MCC138"/>
      <c r="MCD138"/>
      <c r="MCE138"/>
      <c r="MCF138"/>
      <c r="MCG138"/>
      <c r="MCH138"/>
      <c r="MCI138"/>
      <c r="MCJ138"/>
      <c r="MCK138"/>
      <c r="MCL138"/>
      <c r="MCM138"/>
      <c r="MCN138"/>
      <c r="MCO138"/>
      <c r="MCP138"/>
      <c r="MCQ138"/>
      <c r="MCR138"/>
      <c r="MCS138"/>
      <c r="MCT138"/>
      <c r="MCU138"/>
      <c r="MCV138"/>
      <c r="MCW138"/>
      <c r="MCX138"/>
      <c r="MCY138"/>
      <c r="MCZ138"/>
      <c r="MDA138"/>
      <c r="MDB138"/>
      <c r="MDC138"/>
      <c r="MDD138"/>
      <c r="MDE138"/>
      <c r="MDF138"/>
      <c r="MDG138"/>
      <c r="MDH138"/>
      <c r="MDI138"/>
      <c r="MDJ138"/>
      <c r="MDK138"/>
      <c r="MDL138"/>
      <c r="MDM138"/>
      <c r="MDN138"/>
      <c r="MDO138"/>
      <c r="MDP138"/>
      <c r="MDQ138"/>
      <c r="MDR138"/>
      <c r="MDS138"/>
      <c r="MDT138"/>
      <c r="MDU138"/>
      <c r="MDV138"/>
      <c r="MDW138"/>
      <c r="MDX138"/>
      <c r="MDY138"/>
      <c r="MDZ138"/>
      <c r="MEA138"/>
      <c r="MEB138"/>
      <c r="MEC138"/>
      <c r="MED138"/>
      <c r="MEE138"/>
      <c r="MEF138"/>
      <c r="MEG138"/>
      <c r="MEH138"/>
      <c r="MEI138"/>
      <c r="MEJ138"/>
      <c r="MEK138"/>
      <c r="MEL138"/>
      <c r="MEM138"/>
      <c r="MEN138"/>
      <c r="MEO138"/>
      <c r="MEP138"/>
      <c r="MEQ138"/>
      <c r="MER138"/>
      <c r="MES138"/>
      <c r="MET138"/>
      <c r="MEU138"/>
      <c r="MEV138"/>
      <c r="MEW138"/>
      <c r="MEX138"/>
      <c r="MEY138"/>
      <c r="MEZ138"/>
      <c r="MFA138"/>
      <c r="MFB138"/>
      <c r="MFC138"/>
      <c r="MFD138"/>
      <c r="MFE138"/>
      <c r="MFF138"/>
      <c r="MFG138"/>
      <c r="MFH138"/>
      <c r="MFI138"/>
      <c r="MFJ138"/>
      <c r="MFK138"/>
      <c r="MFL138"/>
      <c r="MFM138"/>
      <c r="MFN138"/>
      <c r="MFO138"/>
      <c r="MFP138"/>
      <c r="MFQ138"/>
      <c r="MFR138"/>
      <c r="MFS138"/>
      <c r="MFT138"/>
      <c r="MFU138"/>
      <c r="MFV138"/>
      <c r="MFW138"/>
      <c r="MFX138"/>
      <c r="MFY138"/>
      <c r="MFZ138"/>
      <c r="MGA138"/>
      <c r="MGB138"/>
      <c r="MGC138"/>
      <c r="MGD138"/>
      <c r="MGE138"/>
      <c r="MGF138"/>
      <c r="MGG138"/>
      <c r="MGH138"/>
      <c r="MGI138"/>
      <c r="MGJ138"/>
      <c r="MGK138"/>
      <c r="MGL138"/>
      <c r="MGM138"/>
      <c r="MGN138"/>
      <c r="MGO138"/>
      <c r="MGP138"/>
      <c r="MGQ138"/>
      <c r="MGR138"/>
      <c r="MGS138"/>
      <c r="MGT138"/>
      <c r="MGU138"/>
      <c r="MGV138"/>
      <c r="MGW138"/>
      <c r="MGX138"/>
      <c r="MGY138"/>
      <c r="MGZ138"/>
      <c r="MHA138"/>
      <c r="MHB138"/>
      <c r="MHC138"/>
      <c r="MHD138"/>
      <c r="MHE138"/>
      <c r="MHF138"/>
      <c r="MHG138"/>
      <c r="MHH138"/>
      <c r="MHI138"/>
      <c r="MHJ138"/>
      <c r="MHK138"/>
      <c r="MHL138"/>
      <c r="MHM138"/>
      <c r="MHN138"/>
      <c r="MHO138"/>
      <c r="MHP138"/>
      <c r="MHQ138"/>
      <c r="MHR138"/>
      <c r="MHS138"/>
      <c r="MHT138"/>
      <c r="MHU138"/>
      <c r="MHV138"/>
      <c r="MHW138"/>
      <c r="MHX138"/>
      <c r="MHY138"/>
      <c r="MHZ138"/>
      <c r="MIA138"/>
      <c r="MIB138"/>
      <c r="MIC138"/>
      <c r="MID138"/>
      <c r="MIE138"/>
      <c r="MIF138"/>
      <c r="MIG138"/>
      <c r="MIH138"/>
      <c r="MII138"/>
      <c r="MIJ138"/>
      <c r="MIK138"/>
      <c r="MIL138"/>
      <c r="MIM138"/>
      <c r="MIN138"/>
      <c r="MIO138"/>
      <c r="MIP138"/>
      <c r="MIQ138"/>
      <c r="MIR138"/>
      <c r="MIS138"/>
      <c r="MIT138"/>
      <c r="MIU138"/>
      <c r="MIV138"/>
      <c r="MIW138"/>
      <c r="MIX138"/>
      <c r="MIY138"/>
      <c r="MIZ138"/>
      <c r="MJA138"/>
      <c r="MJB138"/>
      <c r="MJC138"/>
      <c r="MJD138"/>
      <c r="MJE138"/>
      <c r="MJF138"/>
      <c r="MJG138"/>
      <c r="MJH138"/>
      <c r="MJI138"/>
      <c r="MJJ138"/>
      <c r="MJK138"/>
      <c r="MJL138"/>
      <c r="MJM138"/>
      <c r="MJN138"/>
      <c r="MJO138"/>
      <c r="MJP138"/>
      <c r="MJQ138"/>
      <c r="MJR138"/>
      <c r="MJS138"/>
      <c r="MJT138"/>
      <c r="MJU138"/>
      <c r="MJV138"/>
      <c r="MJW138"/>
      <c r="MJX138"/>
      <c r="MJY138"/>
      <c r="MJZ138"/>
      <c r="MKA138"/>
      <c r="MKB138"/>
      <c r="MKC138"/>
      <c r="MKD138"/>
      <c r="MKE138"/>
      <c r="MKF138"/>
      <c r="MKG138"/>
      <c r="MKH138"/>
      <c r="MKI138"/>
      <c r="MKJ138"/>
      <c r="MKK138"/>
      <c r="MKL138"/>
      <c r="MKM138"/>
      <c r="MKN138"/>
      <c r="MKO138"/>
      <c r="MKP138"/>
      <c r="MKQ138"/>
      <c r="MKR138"/>
      <c r="MKS138"/>
      <c r="MKT138"/>
      <c r="MKU138"/>
      <c r="MKV138"/>
      <c r="MKW138"/>
      <c r="MKX138"/>
      <c r="MKY138"/>
      <c r="MKZ138"/>
      <c r="MLA138"/>
      <c r="MLB138"/>
      <c r="MLC138"/>
      <c r="MLD138"/>
      <c r="MLE138"/>
      <c r="MLF138"/>
      <c r="MLG138"/>
      <c r="MLH138"/>
      <c r="MLI138"/>
      <c r="MLJ138"/>
      <c r="MLK138"/>
      <c r="MLL138"/>
      <c r="MLM138"/>
      <c r="MLN138"/>
      <c r="MLO138"/>
      <c r="MLP138"/>
      <c r="MLQ138"/>
      <c r="MLR138"/>
      <c r="MLS138"/>
      <c r="MLT138"/>
      <c r="MLU138"/>
      <c r="MLV138"/>
      <c r="MLW138"/>
      <c r="MLX138"/>
      <c r="MLY138"/>
      <c r="MLZ138"/>
      <c r="MMA138"/>
      <c r="MMB138"/>
      <c r="MMC138"/>
      <c r="MMD138"/>
      <c r="MME138"/>
      <c r="MMF138"/>
      <c r="MMG138"/>
      <c r="MMH138"/>
      <c r="MMI138"/>
      <c r="MMJ138"/>
      <c r="MMK138"/>
      <c r="MML138"/>
      <c r="MMM138"/>
      <c r="MMN138"/>
      <c r="MMO138"/>
      <c r="MMP138"/>
      <c r="MMQ138"/>
      <c r="MMR138"/>
      <c r="MMS138"/>
      <c r="MMT138"/>
      <c r="MMU138"/>
      <c r="MMV138"/>
      <c r="MMW138"/>
      <c r="MMX138"/>
      <c r="MMY138"/>
      <c r="MMZ138"/>
      <c r="MNA138"/>
      <c r="MNB138"/>
      <c r="MNC138"/>
      <c r="MND138"/>
      <c r="MNE138"/>
      <c r="MNF138"/>
      <c r="MNG138"/>
      <c r="MNH138"/>
      <c r="MNI138"/>
      <c r="MNJ138"/>
      <c r="MNK138"/>
      <c r="MNL138"/>
      <c r="MNM138"/>
      <c r="MNN138"/>
      <c r="MNO138"/>
      <c r="MNP138"/>
      <c r="MNQ138"/>
      <c r="MNR138"/>
      <c r="MNS138"/>
      <c r="MNT138"/>
      <c r="MNU138"/>
      <c r="MNV138"/>
      <c r="MNW138"/>
      <c r="MNX138"/>
      <c r="MNY138"/>
      <c r="MNZ138"/>
      <c r="MOA138"/>
      <c r="MOB138"/>
      <c r="MOC138"/>
      <c r="MOD138"/>
      <c r="MOE138"/>
      <c r="MOF138"/>
      <c r="MOG138"/>
      <c r="MOH138"/>
      <c r="MOI138"/>
      <c r="MOJ138"/>
      <c r="MOK138"/>
      <c r="MOL138"/>
      <c r="MOM138"/>
      <c r="MON138"/>
      <c r="MOO138"/>
      <c r="MOP138"/>
      <c r="MOQ138"/>
      <c r="MOR138"/>
      <c r="MOS138"/>
      <c r="MOT138"/>
      <c r="MOU138"/>
      <c r="MOV138"/>
      <c r="MOW138"/>
      <c r="MOX138"/>
      <c r="MOY138"/>
      <c r="MOZ138"/>
      <c r="MPA138"/>
      <c r="MPB138"/>
      <c r="MPC138"/>
      <c r="MPD138"/>
      <c r="MPE138"/>
      <c r="MPF138"/>
      <c r="MPG138"/>
      <c r="MPH138"/>
      <c r="MPI138"/>
      <c r="MPJ138"/>
      <c r="MPK138"/>
      <c r="MPL138"/>
      <c r="MPM138"/>
      <c r="MPN138"/>
      <c r="MPO138"/>
      <c r="MPP138"/>
      <c r="MPQ138"/>
      <c r="MPR138"/>
      <c r="MPS138"/>
      <c r="MPT138"/>
      <c r="MPU138"/>
      <c r="MPV138"/>
      <c r="MPW138"/>
      <c r="MPX138"/>
      <c r="MPY138"/>
      <c r="MPZ138"/>
      <c r="MQA138"/>
      <c r="MQB138"/>
      <c r="MQC138"/>
      <c r="MQD138"/>
      <c r="MQE138"/>
      <c r="MQF138"/>
      <c r="MQG138"/>
      <c r="MQH138"/>
      <c r="MQI138"/>
      <c r="MQJ138"/>
      <c r="MQK138"/>
      <c r="MQL138"/>
      <c r="MQM138"/>
      <c r="MQN138"/>
      <c r="MQO138"/>
      <c r="MQP138"/>
      <c r="MQQ138"/>
      <c r="MQR138"/>
      <c r="MQS138"/>
      <c r="MQT138"/>
      <c r="MQU138"/>
      <c r="MQV138"/>
      <c r="MQW138"/>
      <c r="MQX138"/>
      <c r="MQY138"/>
      <c r="MQZ138"/>
      <c r="MRA138"/>
      <c r="MRB138"/>
      <c r="MRC138"/>
      <c r="MRD138"/>
      <c r="MRE138"/>
      <c r="MRF138"/>
      <c r="MRG138"/>
      <c r="MRH138"/>
      <c r="MRI138"/>
      <c r="MRJ138"/>
      <c r="MRK138"/>
      <c r="MRL138"/>
      <c r="MRM138"/>
      <c r="MRN138"/>
      <c r="MRO138"/>
      <c r="MRP138"/>
      <c r="MRQ138"/>
      <c r="MRR138"/>
      <c r="MRS138"/>
      <c r="MRT138"/>
      <c r="MRU138"/>
      <c r="MRV138"/>
      <c r="MRW138"/>
      <c r="MRX138"/>
      <c r="MRY138"/>
      <c r="MRZ138"/>
      <c r="MSA138"/>
      <c r="MSB138"/>
      <c r="MSC138"/>
      <c r="MSD138"/>
      <c r="MSE138"/>
      <c r="MSF138"/>
      <c r="MSG138"/>
      <c r="MSH138"/>
      <c r="MSI138"/>
      <c r="MSJ138"/>
      <c r="MSK138"/>
      <c r="MSL138"/>
      <c r="MSM138"/>
      <c r="MSN138"/>
      <c r="MSO138"/>
      <c r="MSP138"/>
      <c r="MSQ138"/>
      <c r="MSR138"/>
      <c r="MSS138"/>
      <c r="MST138"/>
      <c r="MSU138"/>
      <c r="MSV138"/>
      <c r="MSW138"/>
      <c r="MSX138"/>
      <c r="MSY138"/>
      <c r="MSZ138"/>
      <c r="MTA138"/>
      <c r="MTB138"/>
      <c r="MTC138"/>
      <c r="MTD138"/>
      <c r="MTE138"/>
      <c r="MTF138"/>
      <c r="MTG138"/>
      <c r="MTH138"/>
      <c r="MTI138"/>
      <c r="MTJ138"/>
      <c r="MTK138"/>
      <c r="MTL138"/>
      <c r="MTM138"/>
      <c r="MTN138"/>
      <c r="MTO138"/>
      <c r="MTP138"/>
      <c r="MTQ138"/>
      <c r="MTR138"/>
      <c r="MTS138"/>
      <c r="MTT138"/>
      <c r="MTU138"/>
      <c r="MTV138"/>
      <c r="MTW138"/>
      <c r="MTX138"/>
      <c r="MTY138"/>
      <c r="MTZ138"/>
      <c r="MUA138"/>
      <c r="MUB138"/>
      <c r="MUC138"/>
      <c r="MUD138"/>
      <c r="MUE138"/>
      <c r="MUF138"/>
      <c r="MUG138"/>
      <c r="MUH138"/>
      <c r="MUI138"/>
      <c r="MUJ138"/>
      <c r="MUK138"/>
      <c r="MUL138"/>
      <c r="MUM138"/>
      <c r="MUN138"/>
      <c r="MUO138"/>
      <c r="MUP138"/>
      <c r="MUQ138"/>
      <c r="MUR138"/>
      <c r="MUS138"/>
      <c r="MUT138"/>
      <c r="MUU138"/>
      <c r="MUV138"/>
      <c r="MUW138"/>
      <c r="MUX138"/>
      <c r="MUY138"/>
      <c r="MUZ138"/>
      <c r="MVA138"/>
      <c r="MVB138"/>
      <c r="MVC138"/>
      <c r="MVD138"/>
      <c r="MVE138"/>
      <c r="MVF138"/>
      <c r="MVG138"/>
      <c r="MVH138"/>
      <c r="MVI138"/>
      <c r="MVJ138"/>
      <c r="MVK138"/>
      <c r="MVL138"/>
      <c r="MVM138"/>
      <c r="MVN138"/>
      <c r="MVO138"/>
      <c r="MVP138"/>
      <c r="MVQ138"/>
      <c r="MVR138"/>
      <c r="MVS138"/>
      <c r="MVT138"/>
      <c r="MVU138"/>
      <c r="MVV138"/>
      <c r="MVW138"/>
      <c r="MVX138"/>
      <c r="MVY138"/>
      <c r="MVZ138"/>
      <c r="MWA138"/>
      <c r="MWB138"/>
      <c r="MWC138"/>
      <c r="MWD138"/>
      <c r="MWE138"/>
      <c r="MWF138"/>
      <c r="MWG138"/>
      <c r="MWH138"/>
      <c r="MWI138"/>
      <c r="MWJ138"/>
      <c r="MWK138"/>
      <c r="MWL138"/>
      <c r="MWM138"/>
      <c r="MWN138"/>
      <c r="MWO138"/>
      <c r="MWP138"/>
      <c r="MWQ138"/>
      <c r="MWR138"/>
      <c r="MWS138"/>
      <c r="MWT138"/>
      <c r="MWU138"/>
      <c r="MWV138"/>
      <c r="MWW138"/>
      <c r="MWX138"/>
      <c r="MWY138"/>
      <c r="MWZ138"/>
      <c r="MXA138"/>
      <c r="MXB138"/>
      <c r="MXC138"/>
      <c r="MXD138"/>
      <c r="MXE138"/>
      <c r="MXF138"/>
      <c r="MXG138"/>
      <c r="MXH138"/>
      <c r="MXI138"/>
      <c r="MXJ138"/>
      <c r="MXK138"/>
      <c r="MXL138"/>
      <c r="MXM138"/>
      <c r="MXN138"/>
      <c r="MXO138"/>
      <c r="MXP138"/>
      <c r="MXQ138"/>
      <c r="MXR138"/>
      <c r="MXS138"/>
      <c r="MXT138"/>
      <c r="MXU138"/>
      <c r="MXV138"/>
      <c r="MXW138"/>
      <c r="MXX138"/>
      <c r="MXY138"/>
      <c r="MXZ138"/>
      <c r="MYA138"/>
      <c r="MYB138"/>
      <c r="MYC138"/>
      <c r="MYD138"/>
      <c r="MYE138"/>
      <c r="MYF138"/>
      <c r="MYG138"/>
      <c r="MYH138"/>
      <c r="MYI138"/>
      <c r="MYJ138"/>
      <c r="MYK138"/>
      <c r="MYL138"/>
      <c r="MYM138"/>
      <c r="MYN138"/>
      <c r="MYO138"/>
      <c r="MYP138"/>
      <c r="MYQ138"/>
      <c r="MYR138"/>
      <c r="MYS138"/>
      <c r="MYT138"/>
      <c r="MYU138"/>
      <c r="MYV138"/>
      <c r="MYW138"/>
      <c r="MYX138"/>
      <c r="MYY138"/>
      <c r="MYZ138"/>
      <c r="MZA138"/>
      <c r="MZB138"/>
      <c r="MZC138"/>
      <c r="MZD138"/>
      <c r="MZE138"/>
      <c r="MZF138"/>
      <c r="MZG138"/>
      <c r="MZH138"/>
      <c r="MZI138"/>
      <c r="MZJ138"/>
      <c r="MZK138"/>
      <c r="MZL138"/>
      <c r="MZM138"/>
      <c r="MZN138"/>
      <c r="MZO138"/>
      <c r="MZP138"/>
      <c r="MZQ138"/>
      <c r="MZR138"/>
      <c r="MZS138"/>
      <c r="MZT138"/>
      <c r="MZU138"/>
      <c r="MZV138"/>
      <c r="MZW138"/>
      <c r="MZX138"/>
      <c r="MZY138"/>
      <c r="MZZ138"/>
      <c r="NAA138"/>
      <c r="NAB138"/>
      <c r="NAC138"/>
      <c r="NAD138"/>
      <c r="NAE138"/>
      <c r="NAF138"/>
      <c r="NAG138"/>
      <c r="NAH138"/>
      <c r="NAI138"/>
      <c r="NAJ138"/>
      <c r="NAK138"/>
      <c r="NAL138"/>
      <c r="NAM138"/>
      <c r="NAN138"/>
      <c r="NAO138"/>
      <c r="NAP138"/>
      <c r="NAQ138"/>
      <c r="NAR138"/>
      <c r="NAS138"/>
      <c r="NAT138"/>
      <c r="NAU138"/>
      <c r="NAV138"/>
      <c r="NAW138"/>
      <c r="NAX138"/>
      <c r="NAY138"/>
      <c r="NAZ138"/>
      <c r="NBA138"/>
      <c r="NBB138"/>
      <c r="NBC138"/>
      <c r="NBD138"/>
      <c r="NBE138"/>
      <c r="NBF138"/>
      <c r="NBG138"/>
      <c r="NBH138"/>
      <c r="NBI138"/>
      <c r="NBJ138"/>
      <c r="NBK138"/>
      <c r="NBL138"/>
      <c r="NBM138"/>
      <c r="NBN138"/>
      <c r="NBO138"/>
      <c r="NBP138"/>
      <c r="NBQ138"/>
      <c r="NBR138"/>
      <c r="NBS138"/>
      <c r="NBT138"/>
      <c r="NBU138"/>
      <c r="NBV138"/>
      <c r="NBW138"/>
      <c r="NBX138"/>
      <c r="NBY138"/>
      <c r="NBZ138"/>
      <c r="NCA138"/>
      <c r="NCB138"/>
      <c r="NCC138"/>
      <c r="NCD138"/>
      <c r="NCE138"/>
      <c r="NCF138"/>
      <c r="NCG138"/>
      <c r="NCH138"/>
      <c r="NCI138"/>
      <c r="NCJ138"/>
      <c r="NCK138"/>
      <c r="NCL138"/>
      <c r="NCM138"/>
      <c r="NCN138"/>
      <c r="NCO138"/>
      <c r="NCP138"/>
      <c r="NCQ138"/>
      <c r="NCR138"/>
      <c r="NCS138"/>
      <c r="NCT138"/>
      <c r="NCU138"/>
      <c r="NCV138"/>
      <c r="NCW138"/>
      <c r="NCX138"/>
      <c r="NCY138"/>
      <c r="NCZ138"/>
      <c r="NDA138"/>
      <c r="NDB138"/>
      <c r="NDC138"/>
      <c r="NDD138"/>
      <c r="NDE138"/>
      <c r="NDF138"/>
      <c r="NDG138"/>
      <c r="NDH138"/>
      <c r="NDI138"/>
      <c r="NDJ138"/>
      <c r="NDK138"/>
      <c r="NDL138"/>
      <c r="NDM138"/>
      <c r="NDN138"/>
      <c r="NDO138"/>
      <c r="NDP138"/>
      <c r="NDQ138"/>
      <c r="NDR138"/>
      <c r="NDS138"/>
      <c r="NDT138"/>
      <c r="NDU138"/>
      <c r="NDV138"/>
      <c r="NDW138"/>
      <c r="NDX138"/>
      <c r="NDY138"/>
      <c r="NDZ138"/>
      <c r="NEA138"/>
      <c r="NEB138"/>
      <c r="NEC138"/>
      <c r="NED138"/>
      <c r="NEE138"/>
      <c r="NEF138"/>
      <c r="NEG138"/>
      <c r="NEH138"/>
      <c r="NEI138"/>
      <c r="NEJ138"/>
      <c r="NEK138"/>
      <c r="NEL138"/>
      <c r="NEM138"/>
      <c r="NEN138"/>
      <c r="NEO138"/>
      <c r="NEP138"/>
      <c r="NEQ138"/>
      <c r="NER138"/>
      <c r="NES138"/>
      <c r="NET138"/>
      <c r="NEU138"/>
      <c r="NEV138"/>
      <c r="NEW138"/>
      <c r="NEX138"/>
      <c r="NEY138"/>
      <c r="NEZ138"/>
      <c r="NFA138"/>
      <c r="NFB138"/>
      <c r="NFC138"/>
      <c r="NFD138"/>
      <c r="NFE138"/>
      <c r="NFF138"/>
      <c r="NFG138"/>
      <c r="NFH138"/>
      <c r="NFI138"/>
      <c r="NFJ138"/>
      <c r="NFK138"/>
      <c r="NFL138"/>
      <c r="NFM138"/>
      <c r="NFN138"/>
      <c r="NFO138"/>
      <c r="NFP138"/>
      <c r="NFQ138"/>
      <c r="NFR138"/>
      <c r="NFS138"/>
      <c r="NFT138"/>
      <c r="NFU138"/>
      <c r="NFV138"/>
      <c r="NFW138"/>
      <c r="NFX138"/>
      <c r="NFY138"/>
      <c r="NFZ138"/>
      <c r="NGA138"/>
      <c r="NGB138"/>
      <c r="NGC138"/>
      <c r="NGD138"/>
      <c r="NGE138"/>
      <c r="NGF138"/>
      <c r="NGG138"/>
      <c r="NGH138"/>
      <c r="NGI138"/>
      <c r="NGJ138"/>
      <c r="NGK138"/>
      <c r="NGL138"/>
      <c r="NGM138"/>
      <c r="NGN138"/>
      <c r="NGO138"/>
      <c r="NGP138"/>
      <c r="NGQ138"/>
      <c r="NGR138"/>
      <c r="NGS138"/>
      <c r="NGT138"/>
      <c r="NGU138"/>
      <c r="NGV138"/>
      <c r="NGW138"/>
      <c r="NGX138"/>
      <c r="NGY138"/>
      <c r="NGZ138"/>
      <c r="NHA138"/>
      <c r="NHB138"/>
      <c r="NHC138"/>
      <c r="NHD138"/>
      <c r="NHE138"/>
      <c r="NHF138"/>
      <c r="NHG138"/>
      <c r="NHH138"/>
      <c r="NHI138"/>
      <c r="NHJ138"/>
      <c r="NHK138"/>
      <c r="NHL138"/>
      <c r="NHM138"/>
      <c r="NHN138"/>
      <c r="NHO138"/>
      <c r="NHP138"/>
      <c r="NHQ138"/>
      <c r="NHR138"/>
      <c r="NHS138"/>
      <c r="NHT138"/>
      <c r="NHU138"/>
      <c r="NHV138"/>
      <c r="NHW138"/>
      <c r="NHX138"/>
      <c r="NHY138"/>
      <c r="NHZ138"/>
      <c r="NIA138"/>
      <c r="NIB138"/>
      <c r="NIC138"/>
      <c r="NID138"/>
      <c r="NIE138"/>
      <c r="NIF138"/>
      <c r="NIG138"/>
      <c r="NIH138"/>
      <c r="NII138"/>
      <c r="NIJ138"/>
      <c r="NIK138"/>
      <c r="NIL138"/>
      <c r="NIM138"/>
      <c r="NIN138"/>
      <c r="NIO138"/>
      <c r="NIP138"/>
      <c r="NIQ138"/>
      <c r="NIR138"/>
      <c r="NIS138"/>
      <c r="NIT138"/>
      <c r="NIU138"/>
      <c r="NIV138"/>
      <c r="NIW138"/>
      <c r="NIX138"/>
      <c r="NIY138"/>
      <c r="NIZ138"/>
      <c r="NJA138"/>
      <c r="NJB138"/>
      <c r="NJC138"/>
      <c r="NJD138"/>
      <c r="NJE138"/>
      <c r="NJF138"/>
      <c r="NJG138"/>
      <c r="NJH138"/>
      <c r="NJI138"/>
      <c r="NJJ138"/>
      <c r="NJK138"/>
      <c r="NJL138"/>
      <c r="NJM138"/>
      <c r="NJN138"/>
      <c r="NJO138"/>
      <c r="NJP138"/>
      <c r="NJQ138"/>
      <c r="NJR138"/>
      <c r="NJS138"/>
      <c r="NJT138"/>
      <c r="NJU138"/>
      <c r="NJV138"/>
      <c r="NJW138"/>
      <c r="NJX138"/>
      <c r="NJY138"/>
      <c r="NJZ138"/>
      <c r="NKA138"/>
      <c r="NKB138"/>
      <c r="NKC138"/>
      <c r="NKD138"/>
      <c r="NKE138"/>
      <c r="NKF138"/>
      <c r="NKG138"/>
      <c r="NKH138"/>
      <c r="NKI138"/>
      <c r="NKJ138"/>
      <c r="NKK138"/>
      <c r="NKL138"/>
      <c r="NKM138"/>
      <c r="NKN138"/>
      <c r="NKO138"/>
      <c r="NKP138"/>
      <c r="NKQ138"/>
      <c r="NKR138"/>
      <c r="NKS138"/>
      <c r="NKT138"/>
      <c r="NKU138"/>
      <c r="NKV138"/>
      <c r="NKW138"/>
      <c r="NKX138"/>
      <c r="NKY138"/>
      <c r="NKZ138"/>
      <c r="NLA138"/>
      <c r="NLB138"/>
      <c r="NLC138"/>
      <c r="NLD138"/>
      <c r="NLE138"/>
      <c r="NLF138"/>
      <c r="NLG138"/>
      <c r="NLH138"/>
      <c r="NLI138"/>
      <c r="NLJ138"/>
      <c r="NLK138"/>
      <c r="NLL138"/>
      <c r="NLM138"/>
      <c r="NLN138"/>
      <c r="NLO138"/>
      <c r="NLP138"/>
      <c r="NLQ138"/>
      <c r="NLR138"/>
      <c r="NLS138"/>
      <c r="NLT138"/>
      <c r="NLU138"/>
      <c r="NLV138"/>
      <c r="NLW138"/>
      <c r="NLX138"/>
      <c r="NLY138"/>
      <c r="NLZ138"/>
      <c r="NMA138"/>
      <c r="NMB138"/>
      <c r="NMC138"/>
      <c r="NMD138"/>
      <c r="NME138"/>
      <c r="NMF138"/>
      <c r="NMG138"/>
      <c r="NMH138"/>
      <c r="NMI138"/>
      <c r="NMJ138"/>
      <c r="NMK138"/>
      <c r="NML138"/>
      <c r="NMM138"/>
      <c r="NMN138"/>
      <c r="NMO138"/>
      <c r="NMP138"/>
      <c r="NMQ138"/>
      <c r="NMR138"/>
      <c r="NMS138"/>
      <c r="NMT138"/>
      <c r="NMU138"/>
      <c r="NMV138"/>
      <c r="NMW138"/>
      <c r="NMX138"/>
      <c r="NMY138"/>
      <c r="NMZ138"/>
      <c r="NNA138"/>
      <c r="NNB138"/>
      <c r="NNC138"/>
      <c r="NND138"/>
      <c r="NNE138"/>
      <c r="NNF138"/>
      <c r="NNG138"/>
      <c r="NNH138"/>
      <c r="NNI138"/>
      <c r="NNJ138"/>
      <c r="NNK138"/>
      <c r="NNL138"/>
      <c r="NNM138"/>
      <c r="NNN138"/>
      <c r="NNO138"/>
      <c r="NNP138"/>
      <c r="NNQ138"/>
      <c r="NNR138"/>
      <c r="NNS138"/>
      <c r="NNT138"/>
      <c r="NNU138"/>
      <c r="NNV138"/>
      <c r="NNW138"/>
      <c r="NNX138"/>
      <c r="NNY138"/>
      <c r="NNZ138"/>
      <c r="NOA138"/>
      <c r="NOB138"/>
      <c r="NOC138"/>
      <c r="NOD138"/>
      <c r="NOE138"/>
      <c r="NOF138"/>
      <c r="NOG138"/>
      <c r="NOH138"/>
      <c r="NOI138"/>
      <c r="NOJ138"/>
      <c r="NOK138"/>
      <c r="NOL138"/>
      <c r="NOM138"/>
      <c r="NON138"/>
      <c r="NOO138"/>
      <c r="NOP138"/>
      <c r="NOQ138"/>
      <c r="NOR138"/>
      <c r="NOS138"/>
      <c r="NOT138"/>
      <c r="NOU138"/>
      <c r="NOV138"/>
      <c r="NOW138"/>
      <c r="NOX138"/>
      <c r="NOY138"/>
      <c r="NOZ138"/>
      <c r="NPA138"/>
      <c r="NPB138"/>
      <c r="NPC138"/>
      <c r="NPD138"/>
      <c r="NPE138"/>
      <c r="NPF138"/>
      <c r="NPG138"/>
      <c r="NPH138"/>
      <c r="NPI138"/>
      <c r="NPJ138"/>
      <c r="NPK138"/>
      <c r="NPL138"/>
      <c r="NPM138"/>
      <c r="NPN138"/>
      <c r="NPO138"/>
      <c r="NPP138"/>
      <c r="NPQ138"/>
      <c r="NPR138"/>
      <c r="NPS138"/>
      <c r="NPT138"/>
      <c r="NPU138"/>
      <c r="NPV138"/>
      <c r="NPW138"/>
      <c r="NPX138"/>
      <c r="NPY138"/>
      <c r="NPZ138"/>
      <c r="NQA138"/>
      <c r="NQB138"/>
      <c r="NQC138"/>
      <c r="NQD138"/>
      <c r="NQE138"/>
      <c r="NQF138"/>
      <c r="NQG138"/>
      <c r="NQH138"/>
      <c r="NQI138"/>
      <c r="NQJ138"/>
      <c r="NQK138"/>
      <c r="NQL138"/>
      <c r="NQM138"/>
      <c r="NQN138"/>
      <c r="NQO138"/>
      <c r="NQP138"/>
      <c r="NQQ138"/>
      <c r="NQR138"/>
      <c r="NQS138"/>
      <c r="NQT138"/>
      <c r="NQU138"/>
      <c r="NQV138"/>
      <c r="NQW138"/>
      <c r="NQX138"/>
      <c r="NQY138"/>
      <c r="NQZ138"/>
      <c r="NRA138"/>
      <c r="NRB138"/>
      <c r="NRC138"/>
      <c r="NRD138"/>
      <c r="NRE138"/>
      <c r="NRF138"/>
      <c r="NRG138"/>
      <c r="NRH138"/>
      <c r="NRI138"/>
      <c r="NRJ138"/>
      <c r="NRK138"/>
      <c r="NRL138"/>
      <c r="NRM138"/>
      <c r="NRN138"/>
      <c r="NRO138"/>
      <c r="NRP138"/>
      <c r="NRQ138"/>
      <c r="NRR138"/>
      <c r="NRS138"/>
      <c r="NRT138"/>
      <c r="NRU138"/>
      <c r="NRV138"/>
      <c r="NRW138"/>
      <c r="NRX138"/>
      <c r="NRY138"/>
      <c r="NRZ138"/>
      <c r="NSA138"/>
      <c r="NSB138"/>
      <c r="NSC138"/>
      <c r="NSD138"/>
      <c r="NSE138"/>
      <c r="NSF138"/>
      <c r="NSG138"/>
      <c r="NSH138"/>
      <c r="NSI138"/>
      <c r="NSJ138"/>
      <c r="NSK138"/>
      <c r="NSL138"/>
      <c r="NSM138"/>
      <c r="NSN138"/>
      <c r="NSO138"/>
      <c r="NSP138"/>
      <c r="NSQ138"/>
      <c r="NSR138"/>
      <c r="NSS138"/>
      <c r="NST138"/>
      <c r="NSU138"/>
      <c r="NSV138"/>
      <c r="NSW138"/>
      <c r="NSX138"/>
      <c r="NSY138"/>
      <c r="NSZ138"/>
      <c r="NTA138"/>
      <c r="NTB138"/>
      <c r="NTC138"/>
      <c r="NTD138"/>
      <c r="NTE138"/>
      <c r="NTF138"/>
      <c r="NTG138"/>
      <c r="NTH138"/>
      <c r="NTI138"/>
      <c r="NTJ138"/>
      <c r="NTK138"/>
      <c r="NTL138"/>
      <c r="NTM138"/>
      <c r="NTN138"/>
      <c r="NTO138"/>
      <c r="NTP138"/>
      <c r="NTQ138"/>
      <c r="NTR138"/>
      <c r="NTS138"/>
      <c r="NTT138"/>
      <c r="NTU138"/>
      <c r="NTV138"/>
      <c r="NTW138"/>
      <c r="NTX138"/>
      <c r="NTY138"/>
      <c r="NTZ138"/>
      <c r="NUA138"/>
      <c r="NUB138"/>
      <c r="NUC138"/>
      <c r="NUD138"/>
      <c r="NUE138"/>
      <c r="NUF138"/>
      <c r="NUG138"/>
      <c r="NUH138"/>
      <c r="NUI138"/>
      <c r="NUJ138"/>
      <c r="NUK138"/>
      <c r="NUL138"/>
      <c r="NUM138"/>
      <c r="NUN138"/>
      <c r="NUO138"/>
      <c r="NUP138"/>
      <c r="NUQ138"/>
      <c r="NUR138"/>
      <c r="NUS138"/>
      <c r="NUT138"/>
      <c r="NUU138"/>
      <c r="NUV138"/>
      <c r="NUW138"/>
      <c r="NUX138"/>
      <c r="NUY138"/>
      <c r="NUZ138"/>
      <c r="NVA138"/>
      <c r="NVB138"/>
      <c r="NVC138"/>
      <c r="NVD138"/>
      <c r="NVE138"/>
      <c r="NVF138"/>
      <c r="NVG138"/>
      <c r="NVH138"/>
      <c r="NVI138"/>
      <c r="NVJ138"/>
      <c r="NVK138"/>
      <c r="NVL138"/>
      <c r="NVM138"/>
      <c r="NVN138"/>
      <c r="NVO138"/>
      <c r="NVP138"/>
      <c r="NVQ138"/>
      <c r="NVR138"/>
      <c r="NVS138"/>
      <c r="NVT138"/>
      <c r="NVU138"/>
      <c r="NVV138"/>
      <c r="NVW138"/>
      <c r="NVX138"/>
      <c r="NVY138"/>
      <c r="NVZ138"/>
      <c r="NWA138"/>
      <c r="NWB138"/>
      <c r="NWC138"/>
      <c r="NWD138"/>
      <c r="NWE138"/>
      <c r="NWF138"/>
      <c r="NWG138"/>
      <c r="NWH138"/>
      <c r="NWI138"/>
      <c r="NWJ138"/>
      <c r="NWK138"/>
      <c r="NWL138"/>
      <c r="NWM138"/>
      <c r="NWN138"/>
      <c r="NWO138"/>
      <c r="NWP138"/>
      <c r="NWQ138"/>
      <c r="NWR138"/>
      <c r="NWS138"/>
      <c r="NWT138"/>
      <c r="NWU138"/>
      <c r="NWV138"/>
      <c r="NWW138"/>
      <c r="NWX138"/>
      <c r="NWY138"/>
      <c r="NWZ138"/>
      <c r="NXA138"/>
      <c r="NXB138"/>
      <c r="NXC138"/>
      <c r="NXD138"/>
      <c r="NXE138"/>
      <c r="NXF138"/>
      <c r="NXG138"/>
      <c r="NXH138"/>
      <c r="NXI138"/>
      <c r="NXJ138"/>
      <c r="NXK138"/>
      <c r="NXL138"/>
      <c r="NXM138"/>
      <c r="NXN138"/>
      <c r="NXO138"/>
      <c r="NXP138"/>
      <c r="NXQ138"/>
      <c r="NXR138"/>
      <c r="NXS138"/>
      <c r="NXT138"/>
      <c r="NXU138"/>
      <c r="NXV138"/>
      <c r="NXW138"/>
      <c r="NXX138"/>
      <c r="NXY138"/>
      <c r="NXZ138"/>
      <c r="NYA138"/>
      <c r="NYB138"/>
      <c r="NYC138"/>
      <c r="NYD138"/>
      <c r="NYE138"/>
      <c r="NYF138"/>
      <c r="NYG138"/>
      <c r="NYH138"/>
      <c r="NYI138"/>
      <c r="NYJ138"/>
      <c r="NYK138"/>
      <c r="NYL138"/>
      <c r="NYM138"/>
      <c r="NYN138"/>
      <c r="NYO138"/>
      <c r="NYP138"/>
      <c r="NYQ138"/>
      <c r="NYR138"/>
      <c r="NYS138"/>
      <c r="NYT138"/>
      <c r="NYU138"/>
      <c r="NYV138"/>
      <c r="NYW138"/>
      <c r="NYX138"/>
      <c r="NYY138"/>
      <c r="NYZ138"/>
      <c r="NZA138"/>
      <c r="NZB138"/>
      <c r="NZC138"/>
      <c r="NZD138"/>
      <c r="NZE138"/>
      <c r="NZF138"/>
      <c r="NZG138"/>
      <c r="NZH138"/>
      <c r="NZI138"/>
      <c r="NZJ138"/>
      <c r="NZK138"/>
      <c r="NZL138"/>
      <c r="NZM138"/>
      <c r="NZN138"/>
      <c r="NZO138"/>
      <c r="NZP138"/>
      <c r="NZQ138"/>
      <c r="NZR138"/>
      <c r="NZS138"/>
      <c r="NZT138"/>
      <c r="NZU138"/>
      <c r="NZV138"/>
      <c r="NZW138"/>
      <c r="NZX138"/>
      <c r="NZY138"/>
      <c r="NZZ138"/>
      <c r="OAA138"/>
      <c r="OAB138"/>
      <c r="OAC138"/>
      <c r="OAD138"/>
      <c r="OAE138"/>
      <c r="OAF138"/>
      <c r="OAG138"/>
      <c r="OAH138"/>
      <c r="OAI138"/>
      <c r="OAJ138"/>
      <c r="OAK138"/>
      <c r="OAL138"/>
      <c r="OAM138"/>
      <c r="OAN138"/>
      <c r="OAO138"/>
      <c r="OAP138"/>
      <c r="OAQ138"/>
      <c r="OAR138"/>
      <c r="OAS138"/>
      <c r="OAT138"/>
      <c r="OAU138"/>
      <c r="OAV138"/>
      <c r="OAW138"/>
      <c r="OAX138"/>
      <c r="OAY138"/>
      <c r="OAZ138"/>
      <c r="OBA138"/>
      <c r="OBB138"/>
      <c r="OBC138"/>
      <c r="OBD138"/>
      <c r="OBE138"/>
      <c r="OBF138"/>
      <c r="OBG138"/>
      <c r="OBH138"/>
      <c r="OBI138"/>
      <c r="OBJ138"/>
      <c r="OBK138"/>
      <c r="OBL138"/>
      <c r="OBM138"/>
      <c r="OBN138"/>
      <c r="OBO138"/>
      <c r="OBP138"/>
      <c r="OBQ138"/>
      <c r="OBR138"/>
      <c r="OBS138"/>
      <c r="OBT138"/>
      <c r="OBU138"/>
      <c r="OBV138"/>
      <c r="OBW138"/>
      <c r="OBX138"/>
      <c r="OBY138"/>
      <c r="OBZ138"/>
      <c r="OCA138"/>
      <c r="OCB138"/>
      <c r="OCC138"/>
      <c r="OCD138"/>
      <c r="OCE138"/>
      <c r="OCF138"/>
      <c r="OCG138"/>
      <c r="OCH138"/>
      <c r="OCI138"/>
      <c r="OCJ138"/>
      <c r="OCK138"/>
      <c r="OCL138"/>
      <c r="OCM138"/>
      <c r="OCN138"/>
      <c r="OCO138"/>
      <c r="OCP138"/>
      <c r="OCQ138"/>
      <c r="OCR138"/>
      <c r="OCS138"/>
      <c r="OCT138"/>
      <c r="OCU138"/>
      <c r="OCV138"/>
      <c r="OCW138"/>
      <c r="OCX138"/>
      <c r="OCY138"/>
      <c r="OCZ138"/>
      <c r="ODA138"/>
      <c r="ODB138"/>
      <c r="ODC138"/>
      <c r="ODD138"/>
      <c r="ODE138"/>
      <c r="ODF138"/>
      <c r="ODG138"/>
      <c r="ODH138"/>
      <c r="ODI138"/>
      <c r="ODJ138"/>
      <c r="ODK138"/>
      <c r="ODL138"/>
      <c r="ODM138"/>
      <c r="ODN138"/>
      <c r="ODO138"/>
      <c r="ODP138"/>
      <c r="ODQ138"/>
      <c r="ODR138"/>
      <c r="ODS138"/>
      <c r="ODT138"/>
      <c r="ODU138"/>
      <c r="ODV138"/>
      <c r="ODW138"/>
      <c r="ODX138"/>
      <c r="ODY138"/>
      <c r="ODZ138"/>
      <c r="OEA138"/>
      <c r="OEB138"/>
      <c r="OEC138"/>
      <c r="OED138"/>
      <c r="OEE138"/>
      <c r="OEF138"/>
      <c r="OEG138"/>
      <c r="OEH138"/>
      <c r="OEI138"/>
      <c r="OEJ138"/>
      <c r="OEK138"/>
      <c r="OEL138"/>
      <c r="OEM138"/>
      <c r="OEN138"/>
      <c r="OEO138"/>
      <c r="OEP138"/>
      <c r="OEQ138"/>
      <c r="OER138"/>
      <c r="OES138"/>
      <c r="OET138"/>
      <c r="OEU138"/>
      <c r="OEV138"/>
      <c r="OEW138"/>
      <c r="OEX138"/>
      <c r="OEY138"/>
      <c r="OEZ138"/>
      <c r="OFA138"/>
      <c r="OFB138"/>
      <c r="OFC138"/>
      <c r="OFD138"/>
      <c r="OFE138"/>
      <c r="OFF138"/>
      <c r="OFG138"/>
      <c r="OFH138"/>
      <c r="OFI138"/>
      <c r="OFJ138"/>
      <c r="OFK138"/>
      <c r="OFL138"/>
      <c r="OFM138"/>
      <c r="OFN138"/>
      <c r="OFO138"/>
      <c r="OFP138"/>
      <c r="OFQ138"/>
      <c r="OFR138"/>
      <c r="OFS138"/>
      <c r="OFT138"/>
      <c r="OFU138"/>
      <c r="OFV138"/>
      <c r="OFW138"/>
      <c r="OFX138"/>
      <c r="OFY138"/>
      <c r="OFZ138"/>
      <c r="OGA138"/>
      <c r="OGB138"/>
      <c r="OGC138"/>
      <c r="OGD138"/>
      <c r="OGE138"/>
      <c r="OGF138"/>
      <c r="OGG138"/>
      <c r="OGH138"/>
      <c r="OGI138"/>
      <c r="OGJ138"/>
      <c r="OGK138"/>
      <c r="OGL138"/>
      <c r="OGM138"/>
      <c r="OGN138"/>
      <c r="OGO138"/>
      <c r="OGP138"/>
      <c r="OGQ138"/>
      <c r="OGR138"/>
      <c r="OGS138"/>
      <c r="OGT138"/>
      <c r="OGU138"/>
      <c r="OGV138"/>
      <c r="OGW138"/>
      <c r="OGX138"/>
      <c r="OGY138"/>
      <c r="OGZ138"/>
      <c r="OHA138"/>
      <c r="OHB138"/>
      <c r="OHC138"/>
      <c r="OHD138"/>
      <c r="OHE138"/>
      <c r="OHF138"/>
      <c r="OHG138"/>
      <c r="OHH138"/>
      <c r="OHI138"/>
      <c r="OHJ138"/>
      <c r="OHK138"/>
      <c r="OHL138"/>
      <c r="OHM138"/>
      <c r="OHN138"/>
      <c r="OHO138"/>
      <c r="OHP138"/>
      <c r="OHQ138"/>
      <c r="OHR138"/>
      <c r="OHS138"/>
      <c r="OHT138"/>
      <c r="OHU138"/>
      <c r="OHV138"/>
      <c r="OHW138"/>
      <c r="OHX138"/>
      <c r="OHY138"/>
      <c r="OHZ138"/>
      <c r="OIA138"/>
      <c r="OIB138"/>
      <c r="OIC138"/>
      <c r="OID138"/>
      <c r="OIE138"/>
      <c r="OIF138"/>
      <c r="OIG138"/>
      <c r="OIH138"/>
      <c r="OII138"/>
      <c r="OIJ138"/>
      <c r="OIK138"/>
      <c r="OIL138"/>
      <c r="OIM138"/>
      <c r="OIN138"/>
      <c r="OIO138"/>
      <c r="OIP138"/>
      <c r="OIQ138"/>
      <c r="OIR138"/>
      <c r="OIS138"/>
      <c r="OIT138"/>
      <c r="OIU138"/>
      <c r="OIV138"/>
      <c r="OIW138"/>
      <c r="OIX138"/>
      <c r="OIY138"/>
      <c r="OIZ138"/>
      <c r="OJA138"/>
      <c r="OJB138"/>
      <c r="OJC138"/>
      <c r="OJD138"/>
      <c r="OJE138"/>
      <c r="OJF138"/>
      <c r="OJG138"/>
      <c r="OJH138"/>
      <c r="OJI138"/>
      <c r="OJJ138"/>
      <c r="OJK138"/>
      <c r="OJL138"/>
      <c r="OJM138"/>
      <c r="OJN138"/>
      <c r="OJO138"/>
      <c r="OJP138"/>
      <c r="OJQ138"/>
      <c r="OJR138"/>
      <c r="OJS138"/>
      <c r="OJT138"/>
      <c r="OJU138"/>
      <c r="OJV138"/>
      <c r="OJW138"/>
      <c r="OJX138"/>
      <c r="OJY138"/>
      <c r="OJZ138"/>
      <c r="OKA138"/>
      <c r="OKB138"/>
      <c r="OKC138"/>
      <c r="OKD138"/>
      <c r="OKE138"/>
      <c r="OKF138"/>
      <c r="OKG138"/>
      <c r="OKH138"/>
      <c r="OKI138"/>
      <c r="OKJ138"/>
      <c r="OKK138"/>
      <c r="OKL138"/>
      <c r="OKM138"/>
      <c r="OKN138"/>
      <c r="OKO138"/>
      <c r="OKP138"/>
      <c r="OKQ138"/>
      <c r="OKR138"/>
      <c r="OKS138"/>
      <c r="OKT138"/>
      <c r="OKU138"/>
      <c r="OKV138"/>
      <c r="OKW138"/>
      <c r="OKX138"/>
      <c r="OKY138"/>
      <c r="OKZ138"/>
      <c r="OLA138"/>
      <c r="OLB138"/>
      <c r="OLC138"/>
      <c r="OLD138"/>
      <c r="OLE138"/>
      <c r="OLF138"/>
      <c r="OLG138"/>
      <c r="OLH138"/>
      <c r="OLI138"/>
      <c r="OLJ138"/>
      <c r="OLK138"/>
      <c r="OLL138"/>
      <c r="OLM138"/>
      <c r="OLN138"/>
      <c r="OLO138"/>
      <c r="OLP138"/>
      <c r="OLQ138"/>
      <c r="OLR138"/>
      <c r="OLS138"/>
      <c r="OLT138"/>
      <c r="OLU138"/>
      <c r="OLV138"/>
      <c r="OLW138"/>
      <c r="OLX138"/>
      <c r="OLY138"/>
      <c r="OLZ138"/>
      <c r="OMA138"/>
      <c r="OMB138"/>
      <c r="OMC138"/>
      <c r="OMD138"/>
      <c r="OME138"/>
      <c r="OMF138"/>
      <c r="OMG138"/>
      <c r="OMH138"/>
      <c r="OMI138"/>
      <c r="OMJ138"/>
      <c r="OMK138"/>
      <c r="OML138"/>
      <c r="OMM138"/>
      <c r="OMN138"/>
      <c r="OMO138"/>
      <c r="OMP138"/>
      <c r="OMQ138"/>
      <c r="OMR138"/>
      <c r="OMS138"/>
      <c r="OMT138"/>
      <c r="OMU138"/>
      <c r="OMV138"/>
      <c r="OMW138"/>
      <c r="OMX138"/>
      <c r="OMY138"/>
      <c r="OMZ138"/>
      <c r="ONA138"/>
      <c r="ONB138"/>
      <c r="ONC138"/>
      <c r="OND138"/>
      <c r="ONE138"/>
      <c r="ONF138"/>
      <c r="ONG138"/>
      <c r="ONH138"/>
      <c r="ONI138"/>
      <c r="ONJ138"/>
      <c r="ONK138"/>
      <c r="ONL138"/>
      <c r="ONM138"/>
      <c r="ONN138"/>
      <c r="ONO138"/>
      <c r="ONP138"/>
      <c r="ONQ138"/>
      <c r="ONR138"/>
      <c r="ONS138"/>
      <c r="ONT138"/>
      <c r="ONU138"/>
      <c r="ONV138"/>
      <c r="ONW138"/>
      <c r="ONX138"/>
      <c r="ONY138"/>
      <c r="ONZ138"/>
      <c r="OOA138"/>
      <c r="OOB138"/>
      <c r="OOC138"/>
      <c r="OOD138"/>
      <c r="OOE138"/>
      <c r="OOF138"/>
      <c r="OOG138"/>
      <c r="OOH138"/>
      <c r="OOI138"/>
      <c r="OOJ138"/>
      <c r="OOK138"/>
      <c r="OOL138"/>
      <c r="OOM138"/>
      <c r="OON138"/>
      <c r="OOO138"/>
      <c r="OOP138"/>
      <c r="OOQ138"/>
      <c r="OOR138"/>
      <c r="OOS138"/>
      <c r="OOT138"/>
      <c r="OOU138"/>
      <c r="OOV138"/>
      <c r="OOW138"/>
      <c r="OOX138"/>
      <c r="OOY138"/>
      <c r="OOZ138"/>
      <c r="OPA138"/>
      <c r="OPB138"/>
      <c r="OPC138"/>
      <c r="OPD138"/>
      <c r="OPE138"/>
      <c r="OPF138"/>
      <c r="OPG138"/>
      <c r="OPH138"/>
      <c r="OPI138"/>
      <c r="OPJ138"/>
      <c r="OPK138"/>
      <c r="OPL138"/>
      <c r="OPM138"/>
      <c r="OPN138"/>
      <c r="OPO138"/>
      <c r="OPP138"/>
      <c r="OPQ138"/>
      <c r="OPR138"/>
      <c r="OPS138"/>
      <c r="OPT138"/>
      <c r="OPU138"/>
      <c r="OPV138"/>
      <c r="OPW138"/>
      <c r="OPX138"/>
      <c r="OPY138"/>
      <c r="OPZ138"/>
      <c r="OQA138"/>
      <c r="OQB138"/>
      <c r="OQC138"/>
      <c r="OQD138"/>
      <c r="OQE138"/>
      <c r="OQF138"/>
      <c r="OQG138"/>
      <c r="OQH138"/>
      <c r="OQI138"/>
      <c r="OQJ138"/>
      <c r="OQK138"/>
      <c r="OQL138"/>
      <c r="OQM138"/>
      <c r="OQN138"/>
      <c r="OQO138"/>
      <c r="OQP138"/>
      <c r="OQQ138"/>
      <c r="OQR138"/>
      <c r="OQS138"/>
      <c r="OQT138"/>
      <c r="OQU138"/>
      <c r="OQV138"/>
      <c r="OQW138"/>
      <c r="OQX138"/>
      <c r="OQY138"/>
      <c r="OQZ138"/>
      <c r="ORA138"/>
      <c r="ORB138"/>
      <c r="ORC138"/>
      <c r="ORD138"/>
      <c r="ORE138"/>
      <c r="ORF138"/>
      <c r="ORG138"/>
      <c r="ORH138"/>
      <c r="ORI138"/>
      <c r="ORJ138"/>
      <c r="ORK138"/>
      <c r="ORL138"/>
      <c r="ORM138"/>
      <c r="ORN138"/>
      <c r="ORO138"/>
      <c r="ORP138"/>
      <c r="ORQ138"/>
      <c r="ORR138"/>
      <c r="ORS138"/>
      <c r="ORT138"/>
      <c r="ORU138"/>
      <c r="ORV138"/>
      <c r="ORW138"/>
      <c r="ORX138"/>
      <c r="ORY138"/>
      <c r="ORZ138"/>
      <c r="OSA138"/>
      <c r="OSB138"/>
      <c r="OSC138"/>
      <c r="OSD138"/>
      <c r="OSE138"/>
      <c r="OSF138"/>
      <c r="OSG138"/>
      <c r="OSH138"/>
      <c r="OSI138"/>
      <c r="OSJ138"/>
      <c r="OSK138"/>
      <c r="OSL138"/>
      <c r="OSM138"/>
      <c r="OSN138"/>
      <c r="OSO138"/>
      <c r="OSP138"/>
      <c r="OSQ138"/>
      <c r="OSR138"/>
      <c r="OSS138"/>
      <c r="OST138"/>
      <c r="OSU138"/>
      <c r="OSV138"/>
      <c r="OSW138"/>
      <c r="OSX138"/>
      <c r="OSY138"/>
      <c r="OSZ138"/>
      <c r="OTA138"/>
      <c r="OTB138"/>
      <c r="OTC138"/>
      <c r="OTD138"/>
      <c r="OTE138"/>
      <c r="OTF138"/>
      <c r="OTG138"/>
      <c r="OTH138"/>
      <c r="OTI138"/>
      <c r="OTJ138"/>
      <c r="OTK138"/>
      <c r="OTL138"/>
      <c r="OTM138"/>
      <c r="OTN138"/>
      <c r="OTO138"/>
      <c r="OTP138"/>
      <c r="OTQ138"/>
      <c r="OTR138"/>
      <c r="OTS138"/>
      <c r="OTT138"/>
      <c r="OTU138"/>
      <c r="OTV138"/>
      <c r="OTW138"/>
      <c r="OTX138"/>
      <c r="OTY138"/>
      <c r="OTZ138"/>
      <c r="OUA138"/>
      <c r="OUB138"/>
      <c r="OUC138"/>
      <c r="OUD138"/>
      <c r="OUE138"/>
      <c r="OUF138"/>
      <c r="OUG138"/>
      <c r="OUH138"/>
      <c r="OUI138"/>
      <c r="OUJ138"/>
      <c r="OUK138"/>
      <c r="OUL138"/>
      <c r="OUM138"/>
      <c r="OUN138"/>
      <c r="OUO138"/>
      <c r="OUP138"/>
      <c r="OUQ138"/>
      <c r="OUR138"/>
      <c r="OUS138"/>
      <c r="OUT138"/>
      <c r="OUU138"/>
      <c r="OUV138"/>
      <c r="OUW138"/>
      <c r="OUX138"/>
      <c r="OUY138"/>
      <c r="OUZ138"/>
      <c r="OVA138"/>
      <c r="OVB138"/>
      <c r="OVC138"/>
      <c r="OVD138"/>
      <c r="OVE138"/>
      <c r="OVF138"/>
      <c r="OVG138"/>
      <c r="OVH138"/>
      <c r="OVI138"/>
      <c r="OVJ138"/>
      <c r="OVK138"/>
      <c r="OVL138"/>
      <c r="OVM138"/>
      <c r="OVN138"/>
      <c r="OVO138"/>
      <c r="OVP138"/>
      <c r="OVQ138"/>
      <c r="OVR138"/>
      <c r="OVS138"/>
      <c r="OVT138"/>
      <c r="OVU138"/>
      <c r="OVV138"/>
      <c r="OVW138"/>
      <c r="OVX138"/>
      <c r="OVY138"/>
      <c r="OVZ138"/>
      <c r="OWA138"/>
      <c r="OWB138"/>
      <c r="OWC138"/>
      <c r="OWD138"/>
      <c r="OWE138"/>
      <c r="OWF138"/>
      <c r="OWG138"/>
      <c r="OWH138"/>
      <c r="OWI138"/>
      <c r="OWJ138"/>
      <c r="OWK138"/>
      <c r="OWL138"/>
      <c r="OWM138"/>
      <c r="OWN138"/>
      <c r="OWO138"/>
      <c r="OWP138"/>
      <c r="OWQ138"/>
      <c r="OWR138"/>
      <c r="OWS138"/>
      <c r="OWT138"/>
      <c r="OWU138"/>
      <c r="OWV138"/>
      <c r="OWW138"/>
      <c r="OWX138"/>
      <c r="OWY138"/>
      <c r="OWZ138"/>
      <c r="OXA138"/>
      <c r="OXB138"/>
      <c r="OXC138"/>
      <c r="OXD138"/>
      <c r="OXE138"/>
      <c r="OXF138"/>
      <c r="OXG138"/>
      <c r="OXH138"/>
      <c r="OXI138"/>
      <c r="OXJ138"/>
      <c r="OXK138"/>
      <c r="OXL138"/>
      <c r="OXM138"/>
      <c r="OXN138"/>
      <c r="OXO138"/>
      <c r="OXP138"/>
      <c r="OXQ138"/>
      <c r="OXR138"/>
      <c r="OXS138"/>
      <c r="OXT138"/>
      <c r="OXU138"/>
      <c r="OXV138"/>
      <c r="OXW138"/>
      <c r="OXX138"/>
      <c r="OXY138"/>
      <c r="OXZ138"/>
      <c r="OYA138"/>
      <c r="OYB138"/>
      <c r="OYC138"/>
      <c r="OYD138"/>
      <c r="OYE138"/>
      <c r="OYF138"/>
      <c r="OYG138"/>
      <c r="OYH138"/>
      <c r="OYI138"/>
      <c r="OYJ138"/>
      <c r="OYK138"/>
      <c r="OYL138"/>
      <c r="OYM138"/>
      <c r="OYN138"/>
      <c r="OYO138"/>
      <c r="OYP138"/>
      <c r="OYQ138"/>
      <c r="OYR138"/>
      <c r="OYS138"/>
      <c r="OYT138"/>
      <c r="OYU138"/>
      <c r="OYV138"/>
      <c r="OYW138"/>
      <c r="OYX138"/>
      <c r="OYY138"/>
      <c r="OYZ138"/>
      <c r="OZA138"/>
      <c r="OZB138"/>
      <c r="OZC138"/>
      <c r="OZD138"/>
      <c r="OZE138"/>
      <c r="OZF138"/>
      <c r="OZG138"/>
      <c r="OZH138"/>
      <c r="OZI138"/>
      <c r="OZJ138"/>
      <c r="OZK138"/>
      <c r="OZL138"/>
      <c r="OZM138"/>
      <c r="OZN138"/>
      <c r="OZO138"/>
      <c r="OZP138"/>
      <c r="OZQ138"/>
      <c r="OZR138"/>
      <c r="OZS138"/>
      <c r="OZT138"/>
      <c r="OZU138"/>
      <c r="OZV138"/>
      <c r="OZW138"/>
      <c r="OZX138"/>
      <c r="OZY138"/>
      <c r="OZZ138"/>
      <c r="PAA138"/>
      <c r="PAB138"/>
      <c r="PAC138"/>
      <c r="PAD138"/>
      <c r="PAE138"/>
      <c r="PAF138"/>
      <c r="PAG138"/>
      <c r="PAH138"/>
      <c r="PAI138"/>
      <c r="PAJ138"/>
      <c r="PAK138"/>
      <c r="PAL138"/>
      <c r="PAM138"/>
      <c r="PAN138"/>
      <c r="PAO138"/>
      <c r="PAP138"/>
      <c r="PAQ138"/>
      <c r="PAR138"/>
      <c r="PAS138"/>
      <c r="PAT138"/>
      <c r="PAU138"/>
      <c r="PAV138"/>
      <c r="PAW138"/>
      <c r="PAX138"/>
      <c r="PAY138"/>
      <c r="PAZ138"/>
      <c r="PBA138"/>
      <c r="PBB138"/>
      <c r="PBC138"/>
      <c r="PBD138"/>
      <c r="PBE138"/>
      <c r="PBF138"/>
      <c r="PBG138"/>
      <c r="PBH138"/>
      <c r="PBI138"/>
      <c r="PBJ138"/>
      <c r="PBK138"/>
      <c r="PBL138"/>
      <c r="PBM138"/>
      <c r="PBN138"/>
      <c r="PBO138"/>
      <c r="PBP138"/>
      <c r="PBQ138"/>
      <c r="PBR138"/>
      <c r="PBS138"/>
      <c r="PBT138"/>
      <c r="PBU138"/>
      <c r="PBV138"/>
      <c r="PBW138"/>
      <c r="PBX138"/>
      <c r="PBY138"/>
      <c r="PBZ138"/>
      <c r="PCA138"/>
      <c r="PCB138"/>
      <c r="PCC138"/>
      <c r="PCD138"/>
      <c r="PCE138"/>
      <c r="PCF138"/>
      <c r="PCG138"/>
      <c r="PCH138"/>
      <c r="PCI138"/>
      <c r="PCJ138"/>
      <c r="PCK138"/>
      <c r="PCL138"/>
      <c r="PCM138"/>
      <c r="PCN138"/>
      <c r="PCO138"/>
      <c r="PCP138"/>
      <c r="PCQ138"/>
      <c r="PCR138"/>
      <c r="PCS138"/>
      <c r="PCT138"/>
      <c r="PCU138"/>
      <c r="PCV138"/>
      <c r="PCW138"/>
      <c r="PCX138"/>
      <c r="PCY138"/>
      <c r="PCZ138"/>
      <c r="PDA138"/>
      <c r="PDB138"/>
      <c r="PDC138"/>
      <c r="PDD138"/>
      <c r="PDE138"/>
      <c r="PDF138"/>
      <c r="PDG138"/>
      <c r="PDH138"/>
      <c r="PDI138"/>
      <c r="PDJ138"/>
      <c r="PDK138"/>
      <c r="PDL138"/>
      <c r="PDM138"/>
      <c r="PDN138"/>
      <c r="PDO138"/>
      <c r="PDP138"/>
      <c r="PDQ138"/>
      <c r="PDR138"/>
      <c r="PDS138"/>
      <c r="PDT138"/>
      <c r="PDU138"/>
      <c r="PDV138"/>
      <c r="PDW138"/>
      <c r="PDX138"/>
      <c r="PDY138"/>
      <c r="PDZ138"/>
      <c r="PEA138"/>
      <c r="PEB138"/>
      <c r="PEC138"/>
      <c r="PED138"/>
      <c r="PEE138"/>
      <c r="PEF138"/>
      <c r="PEG138"/>
      <c r="PEH138"/>
      <c r="PEI138"/>
      <c r="PEJ138"/>
      <c r="PEK138"/>
      <c r="PEL138"/>
      <c r="PEM138"/>
      <c r="PEN138"/>
      <c r="PEO138"/>
      <c r="PEP138"/>
      <c r="PEQ138"/>
      <c r="PER138"/>
      <c r="PES138"/>
      <c r="PET138"/>
      <c r="PEU138"/>
      <c r="PEV138"/>
      <c r="PEW138"/>
      <c r="PEX138"/>
      <c r="PEY138"/>
      <c r="PEZ138"/>
      <c r="PFA138"/>
      <c r="PFB138"/>
      <c r="PFC138"/>
      <c r="PFD138"/>
      <c r="PFE138"/>
      <c r="PFF138"/>
      <c r="PFG138"/>
      <c r="PFH138"/>
      <c r="PFI138"/>
      <c r="PFJ138"/>
      <c r="PFK138"/>
      <c r="PFL138"/>
      <c r="PFM138"/>
      <c r="PFN138"/>
      <c r="PFO138"/>
      <c r="PFP138"/>
      <c r="PFQ138"/>
      <c r="PFR138"/>
      <c r="PFS138"/>
      <c r="PFT138"/>
      <c r="PFU138"/>
      <c r="PFV138"/>
      <c r="PFW138"/>
      <c r="PFX138"/>
      <c r="PFY138"/>
      <c r="PFZ138"/>
      <c r="PGA138"/>
      <c r="PGB138"/>
      <c r="PGC138"/>
      <c r="PGD138"/>
      <c r="PGE138"/>
      <c r="PGF138"/>
      <c r="PGG138"/>
      <c r="PGH138"/>
      <c r="PGI138"/>
      <c r="PGJ138"/>
      <c r="PGK138"/>
      <c r="PGL138"/>
      <c r="PGM138"/>
      <c r="PGN138"/>
      <c r="PGO138"/>
      <c r="PGP138"/>
      <c r="PGQ138"/>
      <c r="PGR138"/>
      <c r="PGS138"/>
      <c r="PGT138"/>
      <c r="PGU138"/>
      <c r="PGV138"/>
      <c r="PGW138"/>
      <c r="PGX138"/>
      <c r="PGY138"/>
      <c r="PGZ138"/>
      <c r="PHA138"/>
      <c r="PHB138"/>
      <c r="PHC138"/>
      <c r="PHD138"/>
      <c r="PHE138"/>
      <c r="PHF138"/>
      <c r="PHG138"/>
      <c r="PHH138"/>
      <c r="PHI138"/>
      <c r="PHJ138"/>
      <c r="PHK138"/>
      <c r="PHL138"/>
      <c r="PHM138"/>
      <c r="PHN138"/>
      <c r="PHO138"/>
      <c r="PHP138"/>
      <c r="PHQ138"/>
      <c r="PHR138"/>
      <c r="PHS138"/>
      <c r="PHT138"/>
      <c r="PHU138"/>
      <c r="PHV138"/>
      <c r="PHW138"/>
      <c r="PHX138"/>
      <c r="PHY138"/>
      <c r="PHZ138"/>
      <c r="PIA138"/>
      <c r="PIB138"/>
      <c r="PIC138"/>
      <c r="PID138"/>
      <c r="PIE138"/>
      <c r="PIF138"/>
      <c r="PIG138"/>
      <c r="PIH138"/>
      <c r="PII138"/>
      <c r="PIJ138"/>
      <c r="PIK138"/>
      <c r="PIL138"/>
      <c r="PIM138"/>
      <c r="PIN138"/>
      <c r="PIO138"/>
      <c r="PIP138"/>
      <c r="PIQ138"/>
      <c r="PIR138"/>
      <c r="PIS138"/>
      <c r="PIT138"/>
      <c r="PIU138"/>
      <c r="PIV138"/>
      <c r="PIW138"/>
      <c r="PIX138"/>
      <c r="PIY138"/>
      <c r="PIZ138"/>
      <c r="PJA138"/>
      <c r="PJB138"/>
      <c r="PJC138"/>
      <c r="PJD138"/>
      <c r="PJE138"/>
      <c r="PJF138"/>
      <c r="PJG138"/>
      <c r="PJH138"/>
      <c r="PJI138"/>
      <c r="PJJ138"/>
      <c r="PJK138"/>
      <c r="PJL138"/>
      <c r="PJM138"/>
      <c r="PJN138"/>
      <c r="PJO138"/>
      <c r="PJP138"/>
      <c r="PJQ138"/>
      <c r="PJR138"/>
      <c r="PJS138"/>
      <c r="PJT138"/>
      <c r="PJU138"/>
      <c r="PJV138"/>
      <c r="PJW138"/>
      <c r="PJX138"/>
      <c r="PJY138"/>
      <c r="PJZ138"/>
      <c r="PKA138"/>
      <c r="PKB138"/>
      <c r="PKC138"/>
      <c r="PKD138"/>
      <c r="PKE138"/>
      <c r="PKF138"/>
      <c r="PKG138"/>
      <c r="PKH138"/>
      <c r="PKI138"/>
      <c r="PKJ138"/>
      <c r="PKK138"/>
      <c r="PKL138"/>
      <c r="PKM138"/>
      <c r="PKN138"/>
      <c r="PKO138"/>
      <c r="PKP138"/>
      <c r="PKQ138"/>
      <c r="PKR138"/>
      <c r="PKS138"/>
      <c r="PKT138"/>
      <c r="PKU138"/>
      <c r="PKV138"/>
      <c r="PKW138"/>
      <c r="PKX138"/>
      <c r="PKY138"/>
      <c r="PKZ138"/>
      <c r="PLA138"/>
      <c r="PLB138"/>
      <c r="PLC138"/>
      <c r="PLD138"/>
      <c r="PLE138"/>
      <c r="PLF138"/>
      <c r="PLG138"/>
      <c r="PLH138"/>
      <c r="PLI138"/>
      <c r="PLJ138"/>
      <c r="PLK138"/>
      <c r="PLL138"/>
      <c r="PLM138"/>
      <c r="PLN138"/>
      <c r="PLO138"/>
      <c r="PLP138"/>
      <c r="PLQ138"/>
      <c r="PLR138"/>
      <c r="PLS138"/>
      <c r="PLT138"/>
      <c r="PLU138"/>
      <c r="PLV138"/>
      <c r="PLW138"/>
      <c r="PLX138"/>
      <c r="PLY138"/>
      <c r="PLZ138"/>
      <c r="PMA138"/>
      <c r="PMB138"/>
      <c r="PMC138"/>
      <c r="PMD138"/>
      <c r="PME138"/>
      <c r="PMF138"/>
      <c r="PMG138"/>
      <c r="PMH138"/>
      <c r="PMI138"/>
      <c r="PMJ138"/>
      <c r="PMK138"/>
      <c r="PML138"/>
      <c r="PMM138"/>
      <c r="PMN138"/>
      <c r="PMO138"/>
      <c r="PMP138"/>
      <c r="PMQ138"/>
      <c r="PMR138"/>
      <c r="PMS138"/>
      <c r="PMT138"/>
      <c r="PMU138"/>
      <c r="PMV138"/>
      <c r="PMW138"/>
      <c r="PMX138"/>
      <c r="PMY138"/>
      <c r="PMZ138"/>
      <c r="PNA138"/>
      <c r="PNB138"/>
      <c r="PNC138"/>
      <c r="PND138"/>
      <c r="PNE138"/>
      <c r="PNF138"/>
      <c r="PNG138"/>
      <c r="PNH138"/>
      <c r="PNI138"/>
      <c r="PNJ138"/>
      <c r="PNK138"/>
      <c r="PNL138"/>
      <c r="PNM138"/>
      <c r="PNN138"/>
      <c r="PNO138"/>
      <c r="PNP138"/>
      <c r="PNQ138"/>
      <c r="PNR138"/>
      <c r="PNS138"/>
      <c r="PNT138"/>
      <c r="PNU138"/>
      <c r="PNV138"/>
      <c r="PNW138"/>
      <c r="PNX138"/>
      <c r="PNY138"/>
      <c r="PNZ138"/>
      <c r="POA138"/>
      <c r="POB138"/>
      <c r="POC138"/>
      <c r="POD138"/>
      <c r="POE138"/>
      <c r="POF138"/>
      <c r="POG138"/>
      <c r="POH138"/>
      <c r="POI138"/>
      <c r="POJ138"/>
      <c r="POK138"/>
      <c r="POL138"/>
      <c r="POM138"/>
      <c r="PON138"/>
      <c r="POO138"/>
      <c r="POP138"/>
      <c r="POQ138"/>
      <c r="POR138"/>
      <c r="POS138"/>
      <c r="POT138"/>
      <c r="POU138"/>
      <c r="POV138"/>
      <c r="POW138"/>
      <c r="POX138"/>
      <c r="POY138"/>
      <c r="POZ138"/>
      <c r="PPA138"/>
      <c r="PPB138"/>
      <c r="PPC138"/>
      <c r="PPD138"/>
      <c r="PPE138"/>
      <c r="PPF138"/>
      <c r="PPG138"/>
      <c r="PPH138"/>
      <c r="PPI138"/>
      <c r="PPJ138"/>
      <c r="PPK138"/>
      <c r="PPL138"/>
      <c r="PPM138"/>
      <c r="PPN138"/>
      <c r="PPO138"/>
      <c r="PPP138"/>
      <c r="PPQ138"/>
      <c r="PPR138"/>
      <c r="PPS138"/>
      <c r="PPT138"/>
      <c r="PPU138"/>
      <c r="PPV138"/>
      <c r="PPW138"/>
      <c r="PPX138"/>
      <c r="PPY138"/>
      <c r="PPZ138"/>
      <c r="PQA138"/>
      <c r="PQB138"/>
      <c r="PQC138"/>
      <c r="PQD138"/>
      <c r="PQE138"/>
      <c r="PQF138"/>
      <c r="PQG138"/>
      <c r="PQH138"/>
      <c r="PQI138"/>
      <c r="PQJ138"/>
      <c r="PQK138"/>
      <c r="PQL138"/>
      <c r="PQM138"/>
      <c r="PQN138"/>
      <c r="PQO138"/>
      <c r="PQP138"/>
      <c r="PQQ138"/>
      <c r="PQR138"/>
      <c r="PQS138"/>
      <c r="PQT138"/>
      <c r="PQU138"/>
      <c r="PQV138"/>
      <c r="PQW138"/>
      <c r="PQX138"/>
      <c r="PQY138"/>
      <c r="PQZ138"/>
      <c r="PRA138"/>
      <c r="PRB138"/>
      <c r="PRC138"/>
      <c r="PRD138"/>
      <c r="PRE138"/>
      <c r="PRF138"/>
      <c r="PRG138"/>
      <c r="PRH138"/>
      <c r="PRI138"/>
      <c r="PRJ138"/>
      <c r="PRK138"/>
      <c r="PRL138"/>
      <c r="PRM138"/>
      <c r="PRN138"/>
      <c r="PRO138"/>
      <c r="PRP138"/>
      <c r="PRQ138"/>
      <c r="PRR138"/>
      <c r="PRS138"/>
      <c r="PRT138"/>
      <c r="PRU138"/>
      <c r="PRV138"/>
      <c r="PRW138"/>
      <c r="PRX138"/>
      <c r="PRY138"/>
      <c r="PRZ138"/>
      <c r="PSA138"/>
      <c r="PSB138"/>
      <c r="PSC138"/>
      <c r="PSD138"/>
      <c r="PSE138"/>
      <c r="PSF138"/>
      <c r="PSG138"/>
      <c r="PSH138"/>
      <c r="PSI138"/>
      <c r="PSJ138"/>
      <c r="PSK138"/>
      <c r="PSL138"/>
      <c r="PSM138"/>
      <c r="PSN138"/>
      <c r="PSO138"/>
      <c r="PSP138"/>
      <c r="PSQ138"/>
      <c r="PSR138"/>
      <c r="PSS138"/>
      <c r="PST138"/>
      <c r="PSU138"/>
      <c r="PSV138"/>
      <c r="PSW138"/>
      <c r="PSX138"/>
      <c r="PSY138"/>
      <c r="PSZ138"/>
      <c r="PTA138"/>
      <c r="PTB138"/>
      <c r="PTC138"/>
      <c r="PTD138"/>
      <c r="PTE138"/>
      <c r="PTF138"/>
      <c r="PTG138"/>
      <c r="PTH138"/>
      <c r="PTI138"/>
      <c r="PTJ138"/>
      <c r="PTK138"/>
      <c r="PTL138"/>
      <c r="PTM138"/>
      <c r="PTN138"/>
      <c r="PTO138"/>
      <c r="PTP138"/>
      <c r="PTQ138"/>
      <c r="PTR138"/>
      <c r="PTS138"/>
      <c r="PTT138"/>
      <c r="PTU138"/>
      <c r="PTV138"/>
      <c r="PTW138"/>
      <c r="PTX138"/>
      <c r="PTY138"/>
      <c r="PTZ138"/>
      <c r="PUA138"/>
      <c r="PUB138"/>
      <c r="PUC138"/>
      <c r="PUD138"/>
      <c r="PUE138"/>
      <c r="PUF138"/>
      <c r="PUG138"/>
      <c r="PUH138"/>
      <c r="PUI138"/>
      <c r="PUJ138"/>
      <c r="PUK138"/>
      <c r="PUL138"/>
      <c r="PUM138"/>
      <c r="PUN138"/>
      <c r="PUO138"/>
      <c r="PUP138"/>
      <c r="PUQ138"/>
      <c r="PUR138"/>
      <c r="PUS138"/>
      <c r="PUT138"/>
      <c r="PUU138"/>
      <c r="PUV138"/>
      <c r="PUW138"/>
      <c r="PUX138"/>
      <c r="PUY138"/>
      <c r="PUZ138"/>
      <c r="PVA138"/>
      <c r="PVB138"/>
      <c r="PVC138"/>
      <c r="PVD138"/>
      <c r="PVE138"/>
      <c r="PVF138"/>
      <c r="PVG138"/>
      <c r="PVH138"/>
      <c r="PVI138"/>
      <c r="PVJ138"/>
      <c r="PVK138"/>
      <c r="PVL138"/>
      <c r="PVM138"/>
      <c r="PVN138"/>
      <c r="PVO138"/>
      <c r="PVP138"/>
      <c r="PVQ138"/>
      <c r="PVR138"/>
      <c r="PVS138"/>
      <c r="PVT138"/>
      <c r="PVU138"/>
      <c r="PVV138"/>
      <c r="PVW138"/>
      <c r="PVX138"/>
      <c r="PVY138"/>
      <c r="PVZ138"/>
      <c r="PWA138"/>
      <c r="PWB138"/>
      <c r="PWC138"/>
      <c r="PWD138"/>
      <c r="PWE138"/>
      <c r="PWF138"/>
      <c r="PWG138"/>
      <c r="PWH138"/>
      <c r="PWI138"/>
      <c r="PWJ138"/>
      <c r="PWK138"/>
      <c r="PWL138"/>
      <c r="PWM138"/>
      <c r="PWN138"/>
      <c r="PWO138"/>
      <c r="PWP138"/>
      <c r="PWQ138"/>
      <c r="PWR138"/>
      <c r="PWS138"/>
      <c r="PWT138"/>
      <c r="PWU138"/>
      <c r="PWV138"/>
      <c r="PWW138"/>
      <c r="PWX138"/>
      <c r="PWY138"/>
      <c r="PWZ138"/>
      <c r="PXA138"/>
      <c r="PXB138"/>
      <c r="PXC138"/>
      <c r="PXD138"/>
      <c r="PXE138"/>
      <c r="PXF138"/>
      <c r="PXG138"/>
      <c r="PXH138"/>
      <c r="PXI138"/>
      <c r="PXJ138"/>
      <c r="PXK138"/>
      <c r="PXL138"/>
      <c r="PXM138"/>
      <c r="PXN138"/>
      <c r="PXO138"/>
      <c r="PXP138"/>
      <c r="PXQ138"/>
      <c r="PXR138"/>
      <c r="PXS138"/>
      <c r="PXT138"/>
      <c r="PXU138"/>
      <c r="PXV138"/>
      <c r="PXW138"/>
      <c r="PXX138"/>
      <c r="PXY138"/>
      <c r="PXZ138"/>
      <c r="PYA138"/>
      <c r="PYB138"/>
      <c r="PYC138"/>
      <c r="PYD138"/>
      <c r="PYE138"/>
      <c r="PYF138"/>
      <c r="PYG138"/>
      <c r="PYH138"/>
      <c r="PYI138"/>
      <c r="PYJ138"/>
      <c r="PYK138"/>
      <c r="PYL138"/>
      <c r="PYM138"/>
      <c r="PYN138"/>
      <c r="PYO138"/>
      <c r="PYP138"/>
      <c r="PYQ138"/>
      <c r="PYR138"/>
      <c r="PYS138"/>
      <c r="PYT138"/>
      <c r="PYU138"/>
      <c r="PYV138"/>
      <c r="PYW138"/>
      <c r="PYX138"/>
      <c r="PYY138"/>
      <c r="PYZ138"/>
      <c r="PZA138"/>
      <c r="PZB138"/>
      <c r="PZC138"/>
      <c r="PZD138"/>
      <c r="PZE138"/>
      <c r="PZF138"/>
      <c r="PZG138"/>
      <c r="PZH138"/>
      <c r="PZI138"/>
      <c r="PZJ138"/>
      <c r="PZK138"/>
      <c r="PZL138"/>
      <c r="PZM138"/>
      <c r="PZN138"/>
      <c r="PZO138"/>
      <c r="PZP138"/>
      <c r="PZQ138"/>
      <c r="PZR138"/>
      <c r="PZS138"/>
      <c r="PZT138"/>
      <c r="PZU138"/>
      <c r="PZV138"/>
      <c r="PZW138"/>
      <c r="PZX138"/>
      <c r="PZY138"/>
      <c r="PZZ138"/>
      <c r="QAA138"/>
      <c r="QAB138"/>
      <c r="QAC138"/>
      <c r="QAD138"/>
      <c r="QAE138"/>
      <c r="QAF138"/>
      <c r="QAG138"/>
      <c r="QAH138"/>
      <c r="QAI138"/>
      <c r="QAJ138"/>
      <c r="QAK138"/>
      <c r="QAL138"/>
      <c r="QAM138"/>
      <c r="QAN138"/>
      <c r="QAO138"/>
      <c r="QAP138"/>
      <c r="QAQ138"/>
      <c r="QAR138"/>
      <c r="QAS138"/>
      <c r="QAT138"/>
      <c r="QAU138"/>
      <c r="QAV138"/>
      <c r="QAW138"/>
      <c r="QAX138"/>
      <c r="QAY138"/>
      <c r="QAZ138"/>
      <c r="QBA138"/>
      <c r="QBB138"/>
      <c r="QBC138"/>
      <c r="QBD138"/>
      <c r="QBE138"/>
      <c r="QBF138"/>
      <c r="QBG138"/>
      <c r="QBH138"/>
      <c r="QBI138"/>
      <c r="QBJ138"/>
      <c r="QBK138"/>
      <c r="QBL138"/>
      <c r="QBM138"/>
      <c r="QBN138"/>
      <c r="QBO138"/>
      <c r="QBP138"/>
      <c r="QBQ138"/>
      <c r="QBR138"/>
      <c r="QBS138"/>
      <c r="QBT138"/>
      <c r="QBU138"/>
      <c r="QBV138"/>
      <c r="QBW138"/>
      <c r="QBX138"/>
      <c r="QBY138"/>
      <c r="QBZ138"/>
      <c r="QCA138"/>
      <c r="QCB138"/>
      <c r="QCC138"/>
      <c r="QCD138"/>
      <c r="QCE138"/>
      <c r="QCF138"/>
      <c r="QCG138"/>
      <c r="QCH138"/>
      <c r="QCI138"/>
      <c r="QCJ138"/>
      <c r="QCK138"/>
      <c r="QCL138"/>
      <c r="QCM138"/>
      <c r="QCN138"/>
      <c r="QCO138"/>
      <c r="QCP138"/>
      <c r="QCQ138"/>
      <c r="QCR138"/>
      <c r="QCS138"/>
      <c r="QCT138"/>
      <c r="QCU138"/>
      <c r="QCV138"/>
      <c r="QCW138"/>
      <c r="QCX138"/>
      <c r="QCY138"/>
      <c r="QCZ138"/>
      <c r="QDA138"/>
      <c r="QDB138"/>
      <c r="QDC138"/>
      <c r="QDD138"/>
      <c r="QDE138"/>
      <c r="QDF138"/>
      <c r="QDG138"/>
      <c r="QDH138"/>
      <c r="QDI138"/>
      <c r="QDJ138"/>
      <c r="QDK138"/>
      <c r="QDL138"/>
      <c r="QDM138"/>
      <c r="QDN138"/>
      <c r="QDO138"/>
      <c r="QDP138"/>
      <c r="QDQ138"/>
      <c r="QDR138"/>
      <c r="QDS138"/>
      <c r="QDT138"/>
      <c r="QDU138"/>
      <c r="QDV138"/>
      <c r="QDW138"/>
      <c r="QDX138"/>
      <c r="QDY138"/>
      <c r="QDZ138"/>
      <c r="QEA138"/>
      <c r="QEB138"/>
      <c r="QEC138"/>
      <c r="QED138"/>
      <c r="QEE138"/>
      <c r="QEF138"/>
      <c r="QEG138"/>
      <c r="QEH138"/>
      <c r="QEI138"/>
      <c r="QEJ138"/>
      <c r="QEK138"/>
      <c r="QEL138"/>
      <c r="QEM138"/>
      <c r="QEN138"/>
      <c r="QEO138"/>
      <c r="QEP138"/>
      <c r="QEQ138"/>
      <c r="QER138"/>
      <c r="QES138"/>
      <c r="QET138"/>
      <c r="QEU138"/>
      <c r="QEV138"/>
      <c r="QEW138"/>
      <c r="QEX138"/>
      <c r="QEY138"/>
      <c r="QEZ138"/>
      <c r="QFA138"/>
      <c r="QFB138"/>
      <c r="QFC138"/>
      <c r="QFD138"/>
      <c r="QFE138"/>
      <c r="QFF138"/>
      <c r="QFG138"/>
      <c r="QFH138"/>
      <c r="QFI138"/>
      <c r="QFJ138"/>
      <c r="QFK138"/>
      <c r="QFL138"/>
      <c r="QFM138"/>
      <c r="QFN138"/>
      <c r="QFO138"/>
      <c r="QFP138"/>
      <c r="QFQ138"/>
      <c r="QFR138"/>
      <c r="QFS138"/>
      <c r="QFT138"/>
      <c r="QFU138"/>
      <c r="QFV138"/>
      <c r="QFW138"/>
      <c r="QFX138"/>
      <c r="QFY138"/>
      <c r="QFZ138"/>
      <c r="QGA138"/>
      <c r="QGB138"/>
      <c r="QGC138"/>
      <c r="QGD138"/>
      <c r="QGE138"/>
      <c r="QGF138"/>
      <c r="QGG138"/>
      <c r="QGH138"/>
      <c r="QGI138"/>
      <c r="QGJ138"/>
      <c r="QGK138"/>
      <c r="QGL138"/>
      <c r="QGM138"/>
      <c r="QGN138"/>
      <c r="QGO138"/>
      <c r="QGP138"/>
      <c r="QGQ138"/>
      <c r="QGR138"/>
      <c r="QGS138"/>
      <c r="QGT138"/>
      <c r="QGU138"/>
      <c r="QGV138"/>
      <c r="QGW138"/>
      <c r="QGX138"/>
      <c r="QGY138"/>
      <c r="QGZ138"/>
      <c r="QHA138"/>
      <c r="QHB138"/>
      <c r="QHC138"/>
      <c r="QHD138"/>
      <c r="QHE138"/>
      <c r="QHF138"/>
      <c r="QHG138"/>
      <c r="QHH138"/>
      <c r="QHI138"/>
      <c r="QHJ138"/>
      <c r="QHK138"/>
      <c r="QHL138"/>
      <c r="QHM138"/>
      <c r="QHN138"/>
      <c r="QHO138"/>
      <c r="QHP138"/>
      <c r="QHQ138"/>
      <c r="QHR138"/>
      <c r="QHS138"/>
      <c r="QHT138"/>
      <c r="QHU138"/>
      <c r="QHV138"/>
      <c r="QHW138"/>
      <c r="QHX138"/>
      <c r="QHY138"/>
      <c r="QHZ138"/>
      <c r="QIA138"/>
      <c r="QIB138"/>
      <c r="QIC138"/>
      <c r="QID138"/>
      <c r="QIE138"/>
      <c r="QIF138"/>
      <c r="QIG138"/>
      <c r="QIH138"/>
      <c r="QII138"/>
      <c r="QIJ138"/>
      <c r="QIK138"/>
      <c r="QIL138"/>
      <c r="QIM138"/>
      <c r="QIN138"/>
      <c r="QIO138"/>
      <c r="QIP138"/>
      <c r="QIQ138"/>
      <c r="QIR138"/>
      <c r="QIS138"/>
      <c r="QIT138"/>
      <c r="QIU138"/>
      <c r="QIV138"/>
      <c r="QIW138"/>
      <c r="QIX138"/>
      <c r="QIY138"/>
      <c r="QIZ138"/>
      <c r="QJA138"/>
      <c r="QJB138"/>
      <c r="QJC138"/>
      <c r="QJD138"/>
      <c r="QJE138"/>
      <c r="QJF138"/>
      <c r="QJG138"/>
      <c r="QJH138"/>
      <c r="QJI138"/>
      <c r="QJJ138"/>
      <c r="QJK138"/>
      <c r="QJL138"/>
      <c r="QJM138"/>
      <c r="QJN138"/>
      <c r="QJO138"/>
      <c r="QJP138"/>
      <c r="QJQ138"/>
      <c r="QJR138"/>
      <c r="QJS138"/>
      <c r="QJT138"/>
      <c r="QJU138"/>
      <c r="QJV138"/>
      <c r="QJW138"/>
      <c r="QJX138"/>
      <c r="QJY138"/>
      <c r="QJZ138"/>
      <c r="QKA138"/>
      <c r="QKB138"/>
      <c r="QKC138"/>
      <c r="QKD138"/>
      <c r="QKE138"/>
      <c r="QKF138"/>
      <c r="QKG138"/>
      <c r="QKH138"/>
      <c r="QKI138"/>
      <c r="QKJ138"/>
      <c r="QKK138"/>
      <c r="QKL138"/>
      <c r="QKM138"/>
      <c r="QKN138"/>
      <c r="QKO138"/>
      <c r="QKP138"/>
      <c r="QKQ138"/>
      <c r="QKR138"/>
      <c r="QKS138"/>
      <c r="QKT138"/>
      <c r="QKU138"/>
      <c r="QKV138"/>
      <c r="QKW138"/>
      <c r="QKX138"/>
      <c r="QKY138"/>
      <c r="QKZ138"/>
      <c r="QLA138"/>
      <c r="QLB138"/>
      <c r="QLC138"/>
      <c r="QLD138"/>
      <c r="QLE138"/>
      <c r="QLF138"/>
      <c r="QLG138"/>
      <c r="QLH138"/>
      <c r="QLI138"/>
      <c r="QLJ138"/>
      <c r="QLK138"/>
      <c r="QLL138"/>
      <c r="QLM138"/>
      <c r="QLN138"/>
      <c r="QLO138"/>
      <c r="QLP138"/>
      <c r="QLQ138"/>
      <c r="QLR138"/>
      <c r="QLS138"/>
      <c r="QLT138"/>
      <c r="QLU138"/>
      <c r="QLV138"/>
      <c r="QLW138"/>
      <c r="QLX138"/>
      <c r="QLY138"/>
      <c r="QLZ138"/>
      <c r="QMA138"/>
      <c r="QMB138"/>
      <c r="QMC138"/>
      <c r="QMD138"/>
      <c r="QME138"/>
      <c r="QMF138"/>
      <c r="QMG138"/>
      <c r="QMH138"/>
      <c r="QMI138"/>
      <c r="QMJ138"/>
      <c r="QMK138"/>
      <c r="QML138"/>
      <c r="QMM138"/>
      <c r="QMN138"/>
      <c r="QMO138"/>
      <c r="QMP138"/>
      <c r="QMQ138"/>
      <c r="QMR138"/>
      <c r="QMS138"/>
      <c r="QMT138"/>
      <c r="QMU138"/>
      <c r="QMV138"/>
      <c r="QMW138"/>
      <c r="QMX138"/>
      <c r="QMY138"/>
      <c r="QMZ138"/>
      <c r="QNA138"/>
      <c r="QNB138"/>
      <c r="QNC138"/>
      <c r="QND138"/>
      <c r="QNE138"/>
      <c r="QNF138"/>
      <c r="QNG138"/>
      <c r="QNH138"/>
      <c r="QNI138"/>
      <c r="QNJ138"/>
      <c r="QNK138"/>
      <c r="QNL138"/>
      <c r="QNM138"/>
      <c r="QNN138"/>
      <c r="QNO138"/>
      <c r="QNP138"/>
      <c r="QNQ138"/>
      <c r="QNR138"/>
      <c r="QNS138"/>
      <c r="QNT138"/>
      <c r="QNU138"/>
      <c r="QNV138"/>
      <c r="QNW138"/>
      <c r="QNX138"/>
      <c r="QNY138"/>
      <c r="QNZ138"/>
      <c r="QOA138"/>
      <c r="QOB138"/>
      <c r="QOC138"/>
      <c r="QOD138"/>
      <c r="QOE138"/>
      <c r="QOF138"/>
      <c r="QOG138"/>
      <c r="QOH138"/>
      <c r="QOI138"/>
      <c r="QOJ138"/>
      <c r="QOK138"/>
      <c r="QOL138"/>
      <c r="QOM138"/>
      <c r="QON138"/>
      <c r="QOO138"/>
      <c r="QOP138"/>
      <c r="QOQ138"/>
      <c r="QOR138"/>
      <c r="QOS138"/>
      <c r="QOT138"/>
      <c r="QOU138"/>
      <c r="QOV138"/>
      <c r="QOW138"/>
      <c r="QOX138"/>
      <c r="QOY138"/>
      <c r="QOZ138"/>
      <c r="QPA138"/>
      <c r="QPB138"/>
      <c r="QPC138"/>
      <c r="QPD138"/>
      <c r="QPE138"/>
      <c r="QPF138"/>
      <c r="QPG138"/>
      <c r="QPH138"/>
      <c r="QPI138"/>
      <c r="QPJ138"/>
      <c r="QPK138"/>
      <c r="QPL138"/>
      <c r="QPM138"/>
      <c r="QPN138"/>
      <c r="QPO138"/>
      <c r="QPP138"/>
      <c r="QPQ138"/>
      <c r="QPR138"/>
      <c r="QPS138"/>
      <c r="QPT138"/>
      <c r="QPU138"/>
      <c r="QPV138"/>
      <c r="QPW138"/>
      <c r="QPX138"/>
      <c r="QPY138"/>
      <c r="QPZ138"/>
      <c r="QQA138"/>
      <c r="QQB138"/>
      <c r="QQC138"/>
      <c r="QQD138"/>
      <c r="QQE138"/>
      <c r="QQF138"/>
      <c r="QQG138"/>
      <c r="QQH138"/>
      <c r="QQI138"/>
      <c r="QQJ138"/>
      <c r="QQK138"/>
      <c r="QQL138"/>
      <c r="QQM138"/>
      <c r="QQN138"/>
      <c r="QQO138"/>
      <c r="QQP138"/>
      <c r="QQQ138"/>
      <c r="QQR138"/>
      <c r="QQS138"/>
      <c r="QQT138"/>
      <c r="QQU138"/>
      <c r="QQV138"/>
      <c r="QQW138"/>
      <c r="QQX138"/>
      <c r="QQY138"/>
      <c r="QQZ138"/>
      <c r="QRA138"/>
      <c r="QRB138"/>
      <c r="QRC138"/>
      <c r="QRD138"/>
      <c r="QRE138"/>
      <c r="QRF138"/>
      <c r="QRG138"/>
      <c r="QRH138"/>
      <c r="QRI138"/>
      <c r="QRJ138"/>
      <c r="QRK138"/>
      <c r="QRL138"/>
      <c r="QRM138"/>
      <c r="QRN138"/>
      <c r="QRO138"/>
      <c r="QRP138"/>
      <c r="QRQ138"/>
      <c r="QRR138"/>
      <c r="QRS138"/>
      <c r="QRT138"/>
      <c r="QRU138"/>
      <c r="QRV138"/>
      <c r="QRW138"/>
      <c r="QRX138"/>
      <c r="QRY138"/>
      <c r="QRZ138"/>
      <c r="QSA138"/>
      <c r="QSB138"/>
      <c r="QSC138"/>
      <c r="QSD138"/>
      <c r="QSE138"/>
      <c r="QSF138"/>
      <c r="QSG138"/>
      <c r="QSH138"/>
      <c r="QSI138"/>
      <c r="QSJ138"/>
      <c r="QSK138"/>
      <c r="QSL138"/>
      <c r="QSM138"/>
      <c r="QSN138"/>
      <c r="QSO138"/>
      <c r="QSP138"/>
      <c r="QSQ138"/>
      <c r="QSR138"/>
      <c r="QSS138"/>
      <c r="QST138"/>
      <c r="QSU138"/>
      <c r="QSV138"/>
      <c r="QSW138"/>
      <c r="QSX138"/>
      <c r="QSY138"/>
      <c r="QSZ138"/>
      <c r="QTA138"/>
      <c r="QTB138"/>
      <c r="QTC138"/>
      <c r="QTD138"/>
      <c r="QTE138"/>
      <c r="QTF138"/>
      <c r="QTG138"/>
      <c r="QTH138"/>
      <c r="QTI138"/>
      <c r="QTJ138"/>
      <c r="QTK138"/>
      <c r="QTL138"/>
      <c r="QTM138"/>
      <c r="QTN138"/>
      <c r="QTO138"/>
      <c r="QTP138"/>
      <c r="QTQ138"/>
      <c r="QTR138"/>
      <c r="QTS138"/>
      <c r="QTT138"/>
      <c r="QTU138"/>
      <c r="QTV138"/>
      <c r="QTW138"/>
      <c r="QTX138"/>
      <c r="QTY138"/>
      <c r="QTZ138"/>
      <c r="QUA138"/>
      <c r="QUB138"/>
      <c r="QUC138"/>
      <c r="QUD138"/>
      <c r="QUE138"/>
      <c r="QUF138"/>
      <c r="QUG138"/>
      <c r="QUH138"/>
      <c r="QUI138"/>
      <c r="QUJ138"/>
      <c r="QUK138"/>
      <c r="QUL138"/>
      <c r="QUM138"/>
      <c r="QUN138"/>
      <c r="QUO138"/>
      <c r="QUP138"/>
      <c r="QUQ138"/>
      <c r="QUR138"/>
      <c r="QUS138"/>
      <c r="QUT138"/>
      <c r="QUU138"/>
      <c r="QUV138"/>
      <c r="QUW138"/>
      <c r="QUX138"/>
      <c r="QUY138"/>
      <c r="QUZ138"/>
      <c r="QVA138"/>
      <c r="QVB138"/>
      <c r="QVC138"/>
      <c r="QVD138"/>
      <c r="QVE138"/>
      <c r="QVF138"/>
      <c r="QVG138"/>
      <c r="QVH138"/>
      <c r="QVI138"/>
      <c r="QVJ138"/>
      <c r="QVK138"/>
      <c r="QVL138"/>
      <c r="QVM138"/>
      <c r="QVN138"/>
      <c r="QVO138"/>
      <c r="QVP138"/>
      <c r="QVQ138"/>
      <c r="QVR138"/>
      <c r="QVS138"/>
      <c r="QVT138"/>
      <c r="QVU138"/>
      <c r="QVV138"/>
      <c r="QVW138"/>
      <c r="QVX138"/>
      <c r="QVY138"/>
      <c r="QVZ138"/>
      <c r="QWA138"/>
      <c r="QWB138"/>
      <c r="QWC138"/>
      <c r="QWD138"/>
      <c r="QWE138"/>
      <c r="QWF138"/>
      <c r="QWG138"/>
      <c r="QWH138"/>
      <c r="QWI138"/>
      <c r="QWJ138"/>
      <c r="QWK138"/>
      <c r="QWL138"/>
      <c r="QWM138"/>
      <c r="QWN138"/>
      <c r="QWO138"/>
      <c r="QWP138"/>
      <c r="QWQ138"/>
      <c r="QWR138"/>
      <c r="QWS138"/>
      <c r="QWT138"/>
      <c r="QWU138"/>
      <c r="QWV138"/>
      <c r="QWW138"/>
      <c r="QWX138"/>
      <c r="QWY138"/>
      <c r="QWZ138"/>
      <c r="QXA138"/>
      <c r="QXB138"/>
      <c r="QXC138"/>
      <c r="QXD138"/>
      <c r="QXE138"/>
      <c r="QXF138"/>
      <c r="QXG138"/>
      <c r="QXH138"/>
      <c r="QXI138"/>
      <c r="QXJ138"/>
      <c r="QXK138"/>
      <c r="QXL138"/>
      <c r="QXM138"/>
      <c r="QXN138"/>
      <c r="QXO138"/>
      <c r="QXP138"/>
      <c r="QXQ138"/>
      <c r="QXR138"/>
      <c r="QXS138"/>
      <c r="QXT138"/>
      <c r="QXU138"/>
      <c r="QXV138"/>
      <c r="QXW138"/>
      <c r="QXX138"/>
      <c r="QXY138"/>
      <c r="QXZ138"/>
      <c r="QYA138"/>
      <c r="QYB138"/>
      <c r="QYC138"/>
      <c r="QYD138"/>
      <c r="QYE138"/>
      <c r="QYF138"/>
      <c r="QYG138"/>
      <c r="QYH138"/>
      <c r="QYI138"/>
      <c r="QYJ138"/>
      <c r="QYK138"/>
      <c r="QYL138"/>
      <c r="QYM138"/>
      <c r="QYN138"/>
      <c r="QYO138"/>
      <c r="QYP138"/>
      <c r="QYQ138"/>
      <c r="QYR138"/>
      <c r="QYS138"/>
      <c r="QYT138"/>
      <c r="QYU138"/>
      <c r="QYV138"/>
      <c r="QYW138"/>
      <c r="QYX138"/>
      <c r="QYY138"/>
      <c r="QYZ138"/>
      <c r="QZA138"/>
      <c r="QZB138"/>
      <c r="QZC138"/>
      <c r="QZD138"/>
      <c r="QZE138"/>
      <c r="QZF138"/>
      <c r="QZG138"/>
      <c r="QZH138"/>
      <c r="QZI138"/>
      <c r="QZJ138"/>
      <c r="QZK138"/>
      <c r="QZL138"/>
      <c r="QZM138"/>
      <c r="QZN138"/>
      <c r="QZO138"/>
      <c r="QZP138"/>
      <c r="QZQ138"/>
      <c r="QZR138"/>
      <c r="QZS138"/>
      <c r="QZT138"/>
      <c r="QZU138"/>
      <c r="QZV138"/>
      <c r="QZW138"/>
      <c r="QZX138"/>
      <c r="QZY138"/>
      <c r="QZZ138"/>
      <c r="RAA138"/>
      <c r="RAB138"/>
      <c r="RAC138"/>
      <c r="RAD138"/>
      <c r="RAE138"/>
      <c r="RAF138"/>
      <c r="RAG138"/>
      <c r="RAH138"/>
      <c r="RAI138"/>
      <c r="RAJ138"/>
      <c r="RAK138"/>
      <c r="RAL138"/>
      <c r="RAM138"/>
      <c r="RAN138"/>
      <c r="RAO138"/>
      <c r="RAP138"/>
      <c r="RAQ138"/>
      <c r="RAR138"/>
      <c r="RAS138"/>
      <c r="RAT138"/>
      <c r="RAU138"/>
      <c r="RAV138"/>
      <c r="RAW138"/>
      <c r="RAX138"/>
      <c r="RAY138"/>
      <c r="RAZ138"/>
      <c r="RBA138"/>
      <c r="RBB138"/>
      <c r="RBC138"/>
      <c r="RBD138"/>
      <c r="RBE138"/>
      <c r="RBF138"/>
      <c r="RBG138"/>
      <c r="RBH138"/>
      <c r="RBI138"/>
      <c r="RBJ138"/>
      <c r="RBK138"/>
      <c r="RBL138"/>
      <c r="RBM138"/>
      <c r="RBN138"/>
      <c r="RBO138"/>
      <c r="RBP138"/>
      <c r="RBQ138"/>
      <c r="RBR138"/>
      <c r="RBS138"/>
      <c r="RBT138"/>
      <c r="RBU138"/>
      <c r="RBV138"/>
      <c r="RBW138"/>
      <c r="RBX138"/>
      <c r="RBY138"/>
      <c r="RBZ138"/>
      <c r="RCA138"/>
      <c r="RCB138"/>
      <c r="RCC138"/>
      <c r="RCD138"/>
      <c r="RCE138"/>
      <c r="RCF138"/>
      <c r="RCG138"/>
      <c r="RCH138"/>
      <c r="RCI138"/>
      <c r="RCJ138"/>
      <c r="RCK138"/>
      <c r="RCL138"/>
      <c r="RCM138"/>
      <c r="RCN138"/>
      <c r="RCO138"/>
      <c r="RCP138"/>
      <c r="RCQ138"/>
      <c r="RCR138"/>
      <c r="RCS138"/>
      <c r="RCT138"/>
      <c r="RCU138"/>
      <c r="RCV138"/>
      <c r="RCW138"/>
      <c r="RCX138"/>
      <c r="RCY138"/>
      <c r="RCZ138"/>
      <c r="RDA138"/>
      <c r="RDB138"/>
      <c r="RDC138"/>
      <c r="RDD138"/>
      <c r="RDE138"/>
      <c r="RDF138"/>
      <c r="RDG138"/>
      <c r="RDH138"/>
      <c r="RDI138"/>
      <c r="RDJ138"/>
      <c r="RDK138"/>
      <c r="RDL138"/>
      <c r="RDM138"/>
      <c r="RDN138"/>
      <c r="RDO138"/>
      <c r="RDP138"/>
      <c r="RDQ138"/>
      <c r="RDR138"/>
      <c r="RDS138"/>
      <c r="RDT138"/>
      <c r="RDU138"/>
      <c r="RDV138"/>
      <c r="RDW138"/>
      <c r="RDX138"/>
      <c r="RDY138"/>
      <c r="RDZ138"/>
      <c r="REA138"/>
      <c r="REB138"/>
      <c r="REC138"/>
      <c r="RED138"/>
      <c r="REE138"/>
      <c r="REF138"/>
      <c r="REG138"/>
      <c r="REH138"/>
      <c r="REI138"/>
      <c r="REJ138"/>
      <c r="REK138"/>
      <c r="REL138"/>
      <c r="REM138"/>
      <c r="REN138"/>
      <c r="REO138"/>
      <c r="REP138"/>
      <c r="REQ138"/>
      <c r="RER138"/>
      <c r="RES138"/>
      <c r="RET138"/>
      <c r="REU138"/>
      <c r="REV138"/>
      <c r="REW138"/>
      <c r="REX138"/>
      <c r="REY138"/>
      <c r="REZ138"/>
      <c r="RFA138"/>
      <c r="RFB138"/>
      <c r="RFC138"/>
      <c r="RFD138"/>
      <c r="RFE138"/>
      <c r="RFF138"/>
      <c r="RFG138"/>
      <c r="RFH138"/>
      <c r="RFI138"/>
      <c r="RFJ138"/>
      <c r="RFK138"/>
      <c r="RFL138"/>
      <c r="RFM138"/>
      <c r="RFN138"/>
      <c r="RFO138"/>
      <c r="RFP138"/>
      <c r="RFQ138"/>
      <c r="RFR138"/>
      <c r="RFS138"/>
      <c r="RFT138"/>
      <c r="RFU138"/>
      <c r="RFV138"/>
      <c r="RFW138"/>
      <c r="RFX138"/>
      <c r="RFY138"/>
      <c r="RFZ138"/>
      <c r="RGA138"/>
      <c r="RGB138"/>
      <c r="RGC138"/>
      <c r="RGD138"/>
      <c r="RGE138"/>
      <c r="RGF138"/>
      <c r="RGG138"/>
      <c r="RGH138"/>
      <c r="RGI138"/>
      <c r="RGJ138"/>
      <c r="RGK138"/>
      <c r="RGL138"/>
      <c r="RGM138"/>
      <c r="RGN138"/>
      <c r="RGO138"/>
      <c r="RGP138"/>
      <c r="RGQ138"/>
      <c r="RGR138"/>
      <c r="RGS138"/>
      <c r="RGT138"/>
      <c r="RGU138"/>
      <c r="RGV138"/>
      <c r="RGW138"/>
      <c r="RGX138"/>
      <c r="RGY138"/>
      <c r="RGZ138"/>
      <c r="RHA138"/>
      <c r="RHB138"/>
      <c r="RHC138"/>
      <c r="RHD138"/>
      <c r="RHE138"/>
      <c r="RHF138"/>
      <c r="RHG138"/>
      <c r="RHH138"/>
      <c r="RHI138"/>
      <c r="RHJ138"/>
      <c r="RHK138"/>
      <c r="RHL138"/>
      <c r="RHM138"/>
      <c r="RHN138"/>
      <c r="RHO138"/>
      <c r="RHP138"/>
      <c r="RHQ138"/>
      <c r="RHR138"/>
      <c r="RHS138"/>
      <c r="RHT138"/>
      <c r="RHU138"/>
      <c r="RHV138"/>
      <c r="RHW138"/>
      <c r="RHX138"/>
      <c r="RHY138"/>
      <c r="RHZ138"/>
      <c r="RIA138"/>
      <c r="RIB138"/>
      <c r="RIC138"/>
      <c r="RID138"/>
      <c r="RIE138"/>
      <c r="RIF138"/>
      <c r="RIG138"/>
      <c r="RIH138"/>
      <c r="RII138"/>
      <c r="RIJ138"/>
      <c r="RIK138"/>
      <c r="RIL138"/>
      <c r="RIM138"/>
      <c r="RIN138"/>
      <c r="RIO138"/>
      <c r="RIP138"/>
      <c r="RIQ138"/>
      <c r="RIR138"/>
      <c r="RIS138"/>
      <c r="RIT138"/>
      <c r="RIU138"/>
      <c r="RIV138"/>
      <c r="RIW138"/>
      <c r="RIX138"/>
      <c r="RIY138"/>
      <c r="RIZ138"/>
      <c r="RJA138"/>
      <c r="RJB138"/>
      <c r="RJC138"/>
      <c r="RJD138"/>
      <c r="RJE138"/>
      <c r="RJF138"/>
      <c r="RJG138"/>
      <c r="RJH138"/>
      <c r="RJI138"/>
      <c r="RJJ138"/>
      <c r="RJK138"/>
      <c r="RJL138"/>
      <c r="RJM138"/>
      <c r="RJN138"/>
      <c r="RJO138"/>
      <c r="RJP138"/>
      <c r="RJQ138"/>
      <c r="RJR138"/>
      <c r="RJS138"/>
      <c r="RJT138"/>
      <c r="RJU138"/>
      <c r="RJV138"/>
      <c r="RJW138"/>
      <c r="RJX138"/>
      <c r="RJY138"/>
      <c r="RJZ138"/>
      <c r="RKA138"/>
      <c r="RKB138"/>
      <c r="RKC138"/>
      <c r="RKD138"/>
      <c r="RKE138"/>
      <c r="RKF138"/>
      <c r="RKG138"/>
      <c r="RKH138"/>
      <c r="RKI138"/>
      <c r="RKJ138"/>
      <c r="RKK138"/>
      <c r="RKL138"/>
      <c r="RKM138"/>
      <c r="RKN138"/>
      <c r="RKO138"/>
      <c r="RKP138"/>
      <c r="RKQ138"/>
      <c r="RKR138"/>
      <c r="RKS138"/>
      <c r="RKT138"/>
      <c r="RKU138"/>
      <c r="RKV138"/>
      <c r="RKW138"/>
      <c r="RKX138"/>
      <c r="RKY138"/>
      <c r="RKZ138"/>
      <c r="RLA138"/>
      <c r="RLB138"/>
      <c r="RLC138"/>
      <c r="RLD138"/>
      <c r="RLE138"/>
      <c r="RLF138"/>
      <c r="RLG138"/>
      <c r="RLH138"/>
      <c r="RLI138"/>
      <c r="RLJ138"/>
      <c r="RLK138"/>
      <c r="RLL138"/>
      <c r="RLM138"/>
      <c r="RLN138"/>
      <c r="RLO138"/>
      <c r="RLP138"/>
      <c r="RLQ138"/>
      <c r="RLR138"/>
      <c r="RLS138"/>
      <c r="RLT138"/>
      <c r="RLU138"/>
      <c r="RLV138"/>
      <c r="RLW138"/>
      <c r="RLX138"/>
      <c r="RLY138"/>
      <c r="RLZ138"/>
      <c r="RMA138"/>
      <c r="RMB138"/>
      <c r="RMC138"/>
      <c r="RMD138"/>
      <c r="RME138"/>
      <c r="RMF138"/>
      <c r="RMG138"/>
      <c r="RMH138"/>
      <c r="RMI138"/>
      <c r="RMJ138"/>
      <c r="RMK138"/>
      <c r="RML138"/>
      <c r="RMM138"/>
      <c r="RMN138"/>
      <c r="RMO138"/>
      <c r="RMP138"/>
      <c r="RMQ138"/>
      <c r="RMR138"/>
      <c r="RMS138"/>
      <c r="RMT138"/>
      <c r="RMU138"/>
      <c r="RMV138"/>
      <c r="RMW138"/>
      <c r="RMX138"/>
      <c r="RMY138"/>
      <c r="RMZ138"/>
      <c r="RNA138"/>
      <c r="RNB138"/>
      <c r="RNC138"/>
      <c r="RND138"/>
      <c r="RNE138"/>
      <c r="RNF138"/>
      <c r="RNG138"/>
      <c r="RNH138"/>
      <c r="RNI138"/>
      <c r="RNJ138"/>
      <c r="RNK138"/>
      <c r="RNL138"/>
      <c r="RNM138"/>
      <c r="RNN138"/>
      <c r="RNO138"/>
      <c r="RNP138"/>
      <c r="RNQ138"/>
      <c r="RNR138"/>
      <c r="RNS138"/>
      <c r="RNT138"/>
      <c r="RNU138"/>
      <c r="RNV138"/>
      <c r="RNW138"/>
      <c r="RNX138"/>
      <c r="RNY138"/>
      <c r="RNZ138"/>
      <c r="ROA138"/>
      <c r="ROB138"/>
      <c r="ROC138"/>
      <c r="ROD138"/>
      <c r="ROE138"/>
      <c r="ROF138"/>
      <c r="ROG138"/>
      <c r="ROH138"/>
      <c r="ROI138"/>
      <c r="ROJ138"/>
      <c r="ROK138"/>
      <c r="ROL138"/>
      <c r="ROM138"/>
      <c r="RON138"/>
      <c r="ROO138"/>
      <c r="ROP138"/>
      <c r="ROQ138"/>
      <c r="ROR138"/>
      <c r="ROS138"/>
      <c r="ROT138"/>
      <c r="ROU138"/>
      <c r="ROV138"/>
      <c r="ROW138"/>
      <c r="ROX138"/>
      <c r="ROY138"/>
      <c r="ROZ138"/>
      <c r="RPA138"/>
      <c r="RPB138"/>
      <c r="RPC138"/>
      <c r="RPD138"/>
      <c r="RPE138"/>
      <c r="RPF138"/>
      <c r="RPG138"/>
      <c r="RPH138"/>
      <c r="RPI138"/>
      <c r="RPJ138"/>
      <c r="RPK138"/>
      <c r="RPL138"/>
      <c r="RPM138"/>
      <c r="RPN138"/>
      <c r="RPO138"/>
      <c r="RPP138"/>
      <c r="RPQ138"/>
      <c r="RPR138"/>
      <c r="RPS138"/>
      <c r="RPT138"/>
      <c r="RPU138"/>
      <c r="RPV138"/>
      <c r="RPW138"/>
      <c r="RPX138"/>
      <c r="RPY138"/>
      <c r="RPZ138"/>
      <c r="RQA138"/>
      <c r="RQB138"/>
      <c r="RQC138"/>
      <c r="RQD138"/>
      <c r="RQE138"/>
      <c r="RQF138"/>
      <c r="RQG138"/>
      <c r="RQH138"/>
      <c r="RQI138"/>
      <c r="RQJ138"/>
      <c r="RQK138"/>
      <c r="RQL138"/>
      <c r="RQM138"/>
      <c r="RQN138"/>
      <c r="RQO138"/>
      <c r="RQP138"/>
      <c r="RQQ138"/>
      <c r="RQR138"/>
      <c r="RQS138"/>
      <c r="RQT138"/>
      <c r="RQU138"/>
      <c r="RQV138"/>
      <c r="RQW138"/>
      <c r="RQX138"/>
      <c r="RQY138"/>
      <c r="RQZ138"/>
      <c r="RRA138"/>
      <c r="RRB138"/>
      <c r="RRC138"/>
      <c r="RRD138"/>
      <c r="RRE138"/>
      <c r="RRF138"/>
      <c r="RRG138"/>
      <c r="RRH138"/>
      <c r="RRI138"/>
      <c r="RRJ138"/>
      <c r="RRK138"/>
      <c r="RRL138"/>
      <c r="RRM138"/>
      <c r="RRN138"/>
      <c r="RRO138"/>
      <c r="RRP138"/>
      <c r="RRQ138"/>
      <c r="RRR138"/>
      <c r="RRS138"/>
      <c r="RRT138"/>
      <c r="RRU138"/>
      <c r="RRV138"/>
      <c r="RRW138"/>
      <c r="RRX138"/>
      <c r="RRY138"/>
      <c r="RRZ138"/>
      <c r="RSA138"/>
      <c r="RSB138"/>
      <c r="RSC138"/>
      <c r="RSD138"/>
      <c r="RSE138"/>
      <c r="RSF138"/>
      <c r="RSG138"/>
      <c r="RSH138"/>
      <c r="RSI138"/>
      <c r="RSJ138"/>
      <c r="RSK138"/>
      <c r="RSL138"/>
      <c r="RSM138"/>
      <c r="RSN138"/>
      <c r="RSO138"/>
      <c r="RSP138"/>
      <c r="RSQ138"/>
      <c r="RSR138"/>
      <c r="RSS138"/>
      <c r="RST138"/>
      <c r="RSU138"/>
      <c r="RSV138"/>
      <c r="RSW138"/>
      <c r="RSX138"/>
      <c r="RSY138"/>
      <c r="RSZ138"/>
      <c r="RTA138"/>
      <c r="RTB138"/>
      <c r="RTC138"/>
      <c r="RTD138"/>
      <c r="RTE138"/>
      <c r="RTF138"/>
      <c r="RTG138"/>
      <c r="RTH138"/>
      <c r="RTI138"/>
      <c r="RTJ138"/>
      <c r="RTK138"/>
      <c r="RTL138"/>
      <c r="RTM138"/>
      <c r="RTN138"/>
      <c r="RTO138"/>
      <c r="RTP138"/>
      <c r="RTQ138"/>
      <c r="RTR138"/>
      <c r="RTS138"/>
      <c r="RTT138"/>
      <c r="RTU138"/>
      <c r="RTV138"/>
      <c r="RTW138"/>
      <c r="RTX138"/>
      <c r="RTY138"/>
      <c r="RTZ138"/>
      <c r="RUA138"/>
      <c r="RUB138"/>
      <c r="RUC138"/>
      <c r="RUD138"/>
      <c r="RUE138"/>
      <c r="RUF138"/>
      <c r="RUG138"/>
      <c r="RUH138"/>
      <c r="RUI138"/>
      <c r="RUJ138"/>
      <c r="RUK138"/>
      <c r="RUL138"/>
      <c r="RUM138"/>
      <c r="RUN138"/>
      <c r="RUO138"/>
      <c r="RUP138"/>
      <c r="RUQ138"/>
      <c r="RUR138"/>
      <c r="RUS138"/>
      <c r="RUT138"/>
      <c r="RUU138"/>
      <c r="RUV138"/>
      <c r="RUW138"/>
      <c r="RUX138"/>
      <c r="RUY138"/>
      <c r="RUZ138"/>
      <c r="RVA138"/>
      <c r="RVB138"/>
      <c r="RVC138"/>
      <c r="RVD138"/>
      <c r="RVE138"/>
      <c r="RVF138"/>
      <c r="RVG138"/>
      <c r="RVH138"/>
      <c r="RVI138"/>
      <c r="RVJ138"/>
      <c r="RVK138"/>
      <c r="RVL138"/>
      <c r="RVM138"/>
      <c r="RVN138"/>
      <c r="RVO138"/>
      <c r="RVP138"/>
      <c r="RVQ138"/>
      <c r="RVR138"/>
      <c r="RVS138"/>
      <c r="RVT138"/>
      <c r="RVU138"/>
      <c r="RVV138"/>
      <c r="RVW138"/>
      <c r="RVX138"/>
      <c r="RVY138"/>
      <c r="RVZ138"/>
      <c r="RWA138"/>
      <c r="RWB138"/>
      <c r="RWC138"/>
      <c r="RWD138"/>
      <c r="RWE138"/>
      <c r="RWF138"/>
      <c r="RWG138"/>
      <c r="RWH138"/>
      <c r="RWI138"/>
      <c r="RWJ138"/>
      <c r="RWK138"/>
      <c r="RWL138"/>
      <c r="RWM138"/>
      <c r="RWN138"/>
      <c r="RWO138"/>
      <c r="RWP138"/>
      <c r="RWQ138"/>
      <c r="RWR138"/>
      <c r="RWS138"/>
      <c r="RWT138"/>
      <c r="RWU138"/>
      <c r="RWV138"/>
      <c r="RWW138"/>
      <c r="RWX138"/>
      <c r="RWY138"/>
      <c r="RWZ138"/>
      <c r="RXA138"/>
      <c r="RXB138"/>
      <c r="RXC138"/>
      <c r="RXD138"/>
      <c r="RXE138"/>
      <c r="RXF138"/>
      <c r="RXG138"/>
      <c r="RXH138"/>
      <c r="RXI138"/>
      <c r="RXJ138"/>
      <c r="RXK138"/>
      <c r="RXL138"/>
      <c r="RXM138"/>
      <c r="RXN138"/>
      <c r="RXO138"/>
      <c r="RXP138"/>
      <c r="RXQ138"/>
      <c r="RXR138"/>
      <c r="RXS138"/>
      <c r="RXT138"/>
      <c r="RXU138"/>
      <c r="RXV138"/>
      <c r="RXW138"/>
      <c r="RXX138"/>
      <c r="RXY138"/>
      <c r="RXZ138"/>
      <c r="RYA138"/>
      <c r="RYB138"/>
      <c r="RYC138"/>
      <c r="RYD138"/>
      <c r="RYE138"/>
      <c r="RYF138"/>
      <c r="RYG138"/>
      <c r="RYH138"/>
      <c r="RYI138"/>
      <c r="RYJ138"/>
      <c r="RYK138"/>
      <c r="RYL138"/>
      <c r="RYM138"/>
      <c r="RYN138"/>
      <c r="RYO138"/>
      <c r="RYP138"/>
      <c r="RYQ138"/>
      <c r="RYR138"/>
      <c r="RYS138"/>
      <c r="RYT138"/>
      <c r="RYU138"/>
      <c r="RYV138"/>
      <c r="RYW138"/>
      <c r="RYX138"/>
      <c r="RYY138"/>
      <c r="RYZ138"/>
      <c r="RZA138"/>
      <c r="RZB138"/>
      <c r="RZC138"/>
      <c r="RZD138"/>
      <c r="RZE138"/>
      <c r="RZF138"/>
      <c r="RZG138"/>
      <c r="RZH138"/>
      <c r="RZI138"/>
      <c r="RZJ138"/>
      <c r="RZK138"/>
      <c r="RZL138"/>
      <c r="RZM138"/>
      <c r="RZN138"/>
      <c r="RZO138"/>
      <c r="RZP138"/>
      <c r="RZQ138"/>
      <c r="RZR138"/>
      <c r="RZS138"/>
      <c r="RZT138"/>
      <c r="RZU138"/>
      <c r="RZV138"/>
      <c r="RZW138"/>
      <c r="RZX138"/>
      <c r="RZY138"/>
      <c r="RZZ138"/>
      <c r="SAA138"/>
      <c r="SAB138"/>
      <c r="SAC138"/>
      <c r="SAD138"/>
      <c r="SAE138"/>
      <c r="SAF138"/>
      <c r="SAG138"/>
      <c r="SAH138"/>
      <c r="SAI138"/>
      <c r="SAJ138"/>
      <c r="SAK138"/>
      <c r="SAL138"/>
      <c r="SAM138"/>
      <c r="SAN138"/>
      <c r="SAO138"/>
      <c r="SAP138"/>
      <c r="SAQ138"/>
      <c r="SAR138"/>
      <c r="SAS138"/>
      <c r="SAT138"/>
      <c r="SAU138"/>
      <c r="SAV138"/>
      <c r="SAW138"/>
      <c r="SAX138"/>
      <c r="SAY138"/>
      <c r="SAZ138"/>
      <c r="SBA138"/>
      <c r="SBB138"/>
      <c r="SBC138"/>
      <c r="SBD138"/>
      <c r="SBE138"/>
      <c r="SBF138"/>
      <c r="SBG138"/>
      <c r="SBH138"/>
      <c r="SBI138"/>
      <c r="SBJ138"/>
      <c r="SBK138"/>
      <c r="SBL138"/>
      <c r="SBM138"/>
      <c r="SBN138"/>
      <c r="SBO138"/>
      <c r="SBP138"/>
      <c r="SBQ138"/>
      <c r="SBR138"/>
      <c r="SBS138"/>
      <c r="SBT138"/>
      <c r="SBU138"/>
      <c r="SBV138"/>
      <c r="SBW138"/>
      <c r="SBX138"/>
      <c r="SBY138"/>
      <c r="SBZ138"/>
      <c r="SCA138"/>
      <c r="SCB138"/>
      <c r="SCC138"/>
      <c r="SCD138"/>
      <c r="SCE138"/>
      <c r="SCF138"/>
      <c r="SCG138"/>
      <c r="SCH138"/>
      <c r="SCI138"/>
      <c r="SCJ138"/>
      <c r="SCK138"/>
      <c r="SCL138"/>
      <c r="SCM138"/>
      <c r="SCN138"/>
      <c r="SCO138"/>
      <c r="SCP138"/>
      <c r="SCQ138"/>
      <c r="SCR138"/>
      <c r="SCS138"/>
      <c r="SCT138"/>
      <c r="SCU138"/>
      <c r="SCV138"/>
      <c r="SCW138"/>
      <c r="SCX138"/>
      <c r="SCY138"/>
      <c r="SCZ138"/>
      <c r="SDA138"/>
      <c r="SDB138"/>
      <c r="SDC138"/>
      <c r="SDD138"/>
      <c r="SDE138"/>
      <c r="SDF138"/>
      <c r="SDG138"/>
      <c r="SDH138"/>
      <c r="SDI138"/>
      <c r="SDJ138"/>
      <c r="SDK138"/>
      <c r="SDL138"/>
      <c r="SDM138"/>
      <c r="SDN138"/>
      <c r="SDO138"/>
      <c r="SDP138"/>
      <c r="SDQ138"/>
      <c r="SDR138"/>
      <c r="SDS138"/>
      <c r="SDT138"/>
      <c r="SDU138"/>
      <c r="SDV138"/>
      <c r="SDW138"/>
      <c r="SDX138"/>
      <c r="SDY138"/>
      <c r="SDZ138"/>
      <c r="SEA138"/>
      <c r="SEB138"/>
      <c r="SEC138"/>
      <c r="SED138"/>
      <c r="SEE138"/>
      <c r="SEF138"/>
      <c r="SEG138"/>
      <c r="SEH138"/>
      <c r="SEI138"/>
      <c r="SEJ138"/>
      <c r="SEK138"/>
      <c r="SEL138"/>
      <c r="SEM138"/>
      <c r="SEN138"/>
      <c r="SEO138"/>
      <c r="SEP138"/>
      <c r="SEQ138"/>
      <c r="SER138"/>
      <c r="SES138"/>
      <c r="SET138"/>
      <c r="SEU138"/>
      <c r="SEV138"/>
      <c r="SEW138"/>
      <c r="SEX138"/>
      <c r="SEY138"/>
      <c r="SEZ138"/>
      <c r="SFA138"/>
      <c r="SFB138"/>
      <c r="SFC138"/>
      <c r="SFD138"/>
      <c r="SFE138"/>
      <c r="SFF138"/>
      <c r="SFG138"/>
      <c r="SFH138"/>
      <c r="SFI138"/>
      <c r="SFJ138"/>
      <c r="SFK138"/>
      <c r="SFL138"/>
      <c r="SFM138"/>
      <c r="SFN138"/>
      <c r="SFO138"/>
      <c r="SFP138"/>
      <c r="SFQ138"/>
      <c r="SFR138"/>
      <c r="SFS138"/>
      <c r="SFT138"/>
      <c r="SFU138"/>
      <c r="SFV138"/>
      <c r="SFW138"/>
      <c r="SFX138"/>
      <c r="SFY138"/>
      <c r="SFZ138"/>
      <c r="SGA138"/>
      <c r="SGB138"/>
      <c r="SGC138"/>
      <c r="SGD138"/>
      <c r="SGE138"/>
      <c r="SGF138"/>
      <c r="SGG138"/>
      <c r="SGH138"/>
      <c r="SGI138"/>
      <c r="SGJ138"/>
      <c r="SGK138"/>
      <c r="SGL138"/>
      <c r="SGM138"/>
      <c r="SGN138"/>
      <c r="SGO138"/>
      <c r="SGP138"/>
      <c r="SGQ138"/>
      <c r="SGR138"/>
      <c r="SGS138"/>
      <c r="SGT138"/>
      <c r="SGU138"/>
      <c r="SGV138"/>
      <c r="SGW138"/>
      <c r="SGX138"/>
      <c r="SGY138"/>
      <c r="SGZ138"/>
      <c r="SHA138"/>
      <c r="SHB138"/>
      <c r="SHC138"/>
      <c r="SHD138"/>
      <c r="SHE138"/>
      <c r="SHF138"/>
      <c r="SHG138"/>
      <c r="SHH138"/>
      <c r="SHI138"/>
      <c r="SHJ138"/>
      <c r="SHK138"/>
      <c r="SHL138"/>
      <c r="SHM138"/>
      <c r="SHN138"/>
      <c r="SHO138"/>
      <c r="SHP138"/>
      <c r="SHQ138"/>
      <c r="SHR138"/>
      <c r="SHS138"/>
      <c r="SHT138"/>
      <c r="SHU138"/>
      <c r="SHV138"/>
      <c r="SHW138"/>
      <c r="SHX138"/>
      <c r="SHY138"/>
      <c r="SHZ138"/>
      <c r="SIA138"/>
      <c r="SIB138"/>
      <c r="SIC138"/>
      <c r="SID138"/>
      <c r="SIE138"/>
      <c r="SIF138"/>
      <c r="SIG138"/>
      <c r="SIH138"/>
      <c r="SII138"/>
      <c r="SIJ138"/>
      <c r="SIK138"/>
      <c r="SIL138"/>
      <c r="SIM138"/>
      <c r="SIN138"/>
      <c r="SIO138"/>
      <c r="SIP138"/>
      <c r="SIQ138"/>
      <c r="SIR138"/>
      <c r="SIS138"/>
      <c r="SIT138"/>
      <c r="SIU138"/>
      <c r="SIV138"/>
      <c r="SIW138"/>
      <c r="SIX138"/>
      <c r="SIY138"/>
      <c r="SIZ138"/>
      <c r="SJA138"/>
      <c r="SJB138"/>
      <c r="SJC138"/>
      <c r="SJD138"/>
      <c r="SJE138"/>
      <c r="SJF138"/>
      <c r="SJG138"/>
      <c r="SJH138"/>
      <c r="SJI138"/>
      <c r="SJJ138"/>
      <c r="SJK138"/>
      <c r="SJL138"/>
      <c r="SJM138"/>
      <c r="SJN138"/>
      <c r="SJO138"/>
      <c r="SJP138"/>
      <c r="SJQ138"/>
      <c r="SJR138"/>
      <c r="SJS138"/>
      <c r="SJT138"/>
      <c r="SJU138"/>
      <c r="SJV138"/>
      <c r="SJW138"/>
      <c r="SJX138"/>
      <c r="SJY138"/>
      <c r="SJZ138"/>
      <c r="SKA138"/>
      <c r="SKB138"/>
      <c r="SKC138"/>
      <c r="SKD138"/>
      <c r="SKE138"/>
      <c r="SKF138"/>
      <c r="SKG138"/>
      <c r="SKH138"/>
      <c r="SKI138"/>
      <c r="SKJ138"/>
      <c r="SKK138"/>
      <c r="SKL138"/>
      <c r="SKM138"/>
      <c r="SKN138"/>
      <c r="SKO138"/>
      <c r="SKP138"/>
      <c r="SKQ138"/>
      <c r="SKR138"/>
      <c r="SKS138"/>
      <c r="SKT138"/>
      <c r="SKU138"/>
      <c r="SKV138"/>
      <c r="SKW138"/>
      <c r="SKX138"/>
      <c r="SKY138"/>
      <c r="SKZ138"/>
      <c r="SLA138"/>
      <c r="SLB138"/>
      <c r="SLC138"/>
      <c r="SLD138"/>
      <c r="SLE138"/>
      <c r="SLF138"/>
      <c r="SLG138"/>
      <c r="SLH138"/>
      <c r="SLI138"/>
      <c r="SLJ138"/>
      <c r="SLK138"/>
      <c r="SLL138"/>
      <c r="SLM138"/>
      <c r="SLN138"/>
      <c r="SLO138"/>
      <c r="SLP138"/>
      <c r="SLQ138"/>
      <c r="SLR138"/>
      <c r="SLS138"/>
      <c r="SLT138"/>
      <c r="SLU138"/>
      <c r="SLV138"/>
      <c r="SLW138"/>
      <c r="SLX138"/>
      <c r="SLY138"/>
      <c r="SLZ138"/>
      <c r="SMA138"/>
      <c r="SMB138"/>
      <c r="SMC138"/>
      <c r="SMD138"/>
      <c r="SME138"/>
      <c r="SMF138"/>
      <c r="SMG138"/>
      <c r="SMH138"/>
      <c r="SMI138"/>
      <c r="SMJ138"/>
      <c r="SMK138"/>
      <c r="SML138"/>
      <c r="SMM138"/>
      <c r="SMN138"/>
      <c r="SMO138"/>
      <c r="SMP138"/>
      <c r="SMQ138"/>
      <c r="SMR138"/>
      <c r="SMS138"/>
      <c r="SMT138"/>
      <c r="SMU138"/>
      <c r="SMV138"/>
      <c r="SMW138"/>
      <c r="SMX138"/>
      <c r="SMY138"/>
      <c r="SMZ138"/>
      <c r="SNA138"/>
      <c r="SNB138"/>
      <c r="SNC138"/>
      <c r="SND138"/>
      <c r="SNE138"/>
      <c r="SNF138"/>
      <c r="SNG138"/>
      <c r="SNH138"/>
      <c r="SNI138"/>
      <c r="SNJ138"/>
      <c r="SNK138"/>
      <c r="SNL138"/>
      <c r="SNM138"/>
      <c r="SNN138"/>
      <c r="SNO138"/>
      <c r="SNP138"/>
      <c r="SNQ138"/>
      <c r="SNR138"/>
      <c r="SNS138"/>
      <c r="SNT138"/>
      <c r="SNU138"/>
      <c r="SNV138"/>
      <c r="SNW138"/>
      <c r="SNX138"/>
      <c r="SNY138"/>
      <c r="SNZ138"/>
      <c r="SOA138"/>
      <c r="SOB138"/>
      <c r="SOC138"/>
      <c r="SOD138"/>
      <c r="SOE138"/>
      <c r="SOF138"/>
      <c r="SOG138"/>
      <c r="SOH138"/>
      <c r="SOI138"/>
      <c r="SOJ138"/>
      <c r="SOK138"/>
      <c r="SOL138"/>
      <c r="SOM138"/>
      <c r="SON138"/>
      <c r="SOO138"/>
      <c r="SOP138"/>
      <c r="SOQ138"/>
      <c r="SOR138"/>
      <c r="SOS138"/>
      <c r="SOT138"/>
      <c r="SOU138"/>
      <c r="SOV138"/>
      <c r="SOW138"/>
      <c r="SOX138"/>
      <c r="SOY138"/>
      <c r="SOZ138"/>
      <c r="SPA138"/>
      <c r="SPB138"/>
      <c r="SPC138"/>
      <c r="SPD138"/>
      <c r="SPE138"/>
      <c r="SPF138"/>
      <c r="SPG138"/>
      <c r="SPH138"/>
      <c r="SPI138"/>
      <c r="SPJ138"/>
      <c r="SPK138"/>
      <c r="SPL138"/>
      <c r="SPM138"/>
      <c r="SPN138"/>
      <c r="SPO138"/>
      <c r="SPP138"/>
      <c r="SPQ138"/>
      <c r="SPR138"/>
      <c r="SPS138"/>
      <c r="SPT138"/>
      <c r="SPU138"/>
      <c r="SPV138"/>
      <c r="SPW138"/>
      <c r="SPX138"/>
      <c r="SPY138"/>
      <c r="SPZ138"/>
      <c r="SQA138"/>
      <c r="SQB138"/>
      <c r="SQC138"/>
      <c r="SQD138"/>
      <c r="SQE138"/>
      <c r="SQF138"/>
      <c r="SQG138"/>
      <c r="SQH138"/>
      <c r="SQI138"/>
      <c r="SQJ138"/>
      <c r="SQK138"/>
      <c r="SQL138"/>
      <c r="SQM138"/>
      <c r="SQN138"/>
      <c r="SQO138"/>
      <c r="SQP138"/>
      <c r="SQQ138"/>
      <c r="SQR138"/>
      <c r="SQS138"/>
      <c r="SQT138"/>
      <c r="SQU138"/>
      <c r="SQV138"/>
      <c r="SQW138"/>
      <c r="SQX138"/>
      <c r="SQY138"/>
      <c r="SQZ138"/>
      <c r="SRA138"/>
      <c r="SRB138"/>
      <c r="SRC138"/>
      <c r="SRD138"/>
      <c r="SRE138"/>
      <c r="SRF138"/>
      <c r="SRG138"/>
      <c r="SRH138"/>
      <c r="SRI138"/>
      <c r="SRJ138"/>
      <c r="SRK138"/>
      <c r="SRL138"/>
      <c r="SRM138"/>
      <c r="SRN138"/>
      <c r="SRO138"/>
      <c r="SRP138"/>
      <c r="SRQ138"/>
      <c r="SRR138"/>
      <c r="SRS138"/>
      <c r="SRT138"/>
      <c r="SRU138"/>
      <c r="SRV138"/>
      <c r="SRW138"/>
      <c r="SRX138"/>
      <c r="SRY138"/>
      <c r="SRZ138"/>
      <c r="SSA138"/>
      <c r="SSB138"/>
      <c r="SSC138"/>
      <c r="SSD138"/>
      <c r="SSE138"/>
      <c r="SSF138"/>
      <c r="SSG138"/>
      <c r="SSH138"/>
      <c r="SSI138"/>
      <c r="SSJ138"/>
      <c r="SSK138"/>
      <c r="SSL138"/>
      <c r="SSM138"/>
      <c r="SSN138"/>
      <c r="SSO138"/>
      <c r="SSP138"/>
      <c r="SSQ138"/>
      <c r="SSR138"/>
      <c r="SSS138"/>
      <c r="SST138"/>
      <c r="SSU138"/>
      <c r="SSV138"/>
      <c r="SSW138"/>
      <c r="SSX138"/>
      <c r="SSY138"/>
      <c r="SSZ138"/>
      <c r="STA138"/>
      <c r="STB138"/>
      <c r="STC138"/>
      <c r="STD138"/>
      <c r="STE138"/>
      <c r="STF138"/>
      <c r="STG138"/>
      <c r="STH138"/>
      <c r="STI138"/>
      <c r="STJ138"/>
      <c r="STK138"/>
      <c r="STL138"/>
      <c r="STM138"/>
      <c r="STN138"/>
      <c r="STO138"/>
      <c r="STP138"/>
      <c r="STQ138"/>
      <c r="STR138"/>
      <c r="STS138"/>
      <c r="STT138"/>
      <c r="STU138"/>
      <c r="STV138"/>
      <c r="STW138"/>
      <c r="STX138"/>
      <c r="STY138"/>
      <c r="STZ138"/>
      <c r="SUA138"/>
      <c r="SUB138"/>
      <c r="SUC138"/>
      <c r="SUD138"/>
      <c r="SUE138"/>
      <c r="SUF138"/>
      <c r="SUG138"/>
      <c r="SUH138"/>
      <c r="SUI138"/>
      <c r="SUJ138"/>
      <c r="SUK138"/>
      <c r="SUL138"/>
      <c r="SUM138"/>
      <c r="SUN138"/>
      <c r="SUO138"/>
      <c r="SUP138"/>
      <c r="SUQ138"/>
      <c r="SUR138"/>
      <c r="SUS138"/>
      <c r="SUT138"/>
      <c r="SUU138"/>
      <c r="SUV138"/>
      <c r="SUW138"/>
      <c r="SUX138"/>
      <c r="SUY138"/>
      <c r="SUZ138"/>
      <c r="SVA138"/>
      <c r="SVB138"/>
      <c r="SVC138"/>
      <c r="SVD138"/>
      <c r="SVE138"/>
      <c r="SVF138"/>
      <c r="SVG138"/>
      <c r="SVH138"/>
      <c r="SVI138"/>
      <c r="SVJ138"/>
      <c r="SVK138"/>
      <c r="SVL138"/>
      <c r="SVM138"/>
      <c r="SVN138"/>
      <c r="SVO138"/>
      <c r="SVP138"/>
      <c r="SVQ138"/>
      <c r="SVR138"/>
      <c r="SVS138"/>
      <c r="SVT138"/>
      <c r="SVU138"/>
      <c r="SVV138"/>
      <c r="SVW138"/>
      <c r="SVX138"/>
      <c r="SVY138"/>
      <c r="SVZ138"/>
      <c r="SWA138"/>
      <c r="SWB138"/>
      <c r="SWC138"/>
      <c r="SWD138"/>
      <c r="SWE138"/>
      <c r="SWF138"/>
      <c r="SWG138"/>
      <c r="SWH138"/>
      <c r="SWI138"/>
      <c r="SWJ138"/>
      <c r="SWK138"/>
      <c r="SWL138"/>
      <c r="SWM138"/>
      <c r="SWN138"/>
      <c r="SWO138"/>
      <c r="SWP138"/>
      <c r="SWQ138"/>
      <c r="SWR138"/>
      <c r="SWS138"/>
      <c r="SWT138"/>
      <c r="SWU138"/>
      <c r="SWV138"/>
      <c r="SWW138"/>
      <c r="SWX138"/>
      <c r="SWY138"/>
      <c r="SWZ138"/>
      <c r="SXA138"/>
      <c r="SXB138"/>
      <c r="SXC138"/>
      <c r="SXD138"/>
      <c r="SXE138"/>
      <c r="SXF138"/>
      <c r="SXG138"/>
      <c r="SXH138"/>
      <c r="SXI138"/>
      <c r="SXJ138"/>
      <c r="SXK138"/>
      <c r="SXL138"/>
      <c r="SXM138"/>
      <c r="SXN138"/>
      <c r="SXO138"/>
      <c r="SXP138"/>
      <c r="SXQ138"/>
      <c r="SXR138"/>
      <c r="SXS138"/>
      <c r="SXT138"/>
      <c r="SXU138"/>
      <c r="SXV138"/>
      <c r="SXW138"/>
      <c r="SXX138"/>
      <c r="SXY138"/>
      <c r="SXZ138"/>
      <c r="SYA138"/>
      <c r="SYB138"/>
      <c r="SYC138"/>
      <c r="SYD138"/>
      <c r="SYE138"/>
      <c r="SYF138"/>
      <c r="SYG138"/>
      <c r="SYH138"/>
      <c r="SYI138"/>
      <c r="SYJ138"/>
      <c r="SYK138"/>
      <c r="SYL138"/>
      <c r="SYM138"/>
      <c r="SYN138"/>
      <c r="SYO138"/>
      <c r="SYP138"/>
      <c r="SYQ138"/>
      <c r="SYR138"/>
      <c r="SYS138"/>
      <c r="SYT138"/>
      <c r="SYU138"/>
      <c r="SYV138"/>
      <c r="SYW138"/>
      <c r="SYX138"/>
      <c r="SYY138"/>
      <c r="SYZ138"/>
      <c r="SZA138"/>
      <c r="SZB138"/>
      <c r="SZC138"/>
      <c r="SZD138"/>
      <c r="SZE138"/>
      <c r="SZF138"/>
      <c r="SZG138"/>
      <c r="SZH138"/>
      <c r="SZI138"/>
      <c r="SZJ138"/>
      <c r="SZK138"/>
      <c r="SZL138"/>
      <c r="SZM138"/>
      <c r="SZN138"/>
      <c r="SZO138"/>
      <c r="SZP138"/>
      <c r="SZQ138"/>
      <c r="SZR138"/>
      <c r="SZS138"/>
      <c r="SZT138"/>
      <c r="SZU138"/>
      <c r="SZV138"/>
      <c r="SZW138"/>
      <c r="SZX138"/>
      <c r="SZY138"/>
      <c r="SZZ138"/>
      <c r="TAA138"/>
      <c r="TAB138"/>
      <c r="TAC138"/>
      <c r="TAD138"/>
      <c r="TAE138"/>
      <c r="TAF138"/>
      <c r="TAG138"/>
      <c r="TAH138"/>
      <c r="TAI138"/>
      <c r="TAJ138"/>
      <c r="TAK138"/>
      <c r="TAL138"/>
      <c r="TAM138"/>
      <c r="TAN138"/>
      <c r="TAO138"/>
      <c r="TAP138"/>
      <c r="TAQ138"/>
      <c r="TAR138"/>
      <c r="TAS138"/>
      <c r="TAT138"/>
      <c r="TAU138"/>
      <c r="TAV138"/>
      <c r="TAW138"/>
      <c r="TAX138"/>
      <c r="TAY138"/>
      <c r="TAZ138"/>
      <c r="TBA138"/>
      <c r="TBB138"/>
      <c r="TBC138"/>
      <c r="TBD138"/>
      <c r="TBE138"/>
      <c r="TBF138"/>
      <c r="TBG138"/>
      <c r="TBH138"/>
      <c r="TBI138"/>
      <c r="TBJ138"/>
      <c r="TBK138"/>
      <c r="TBL138"/>
      <c r="TBM138"/>
      <c r="TBN138"/>
      <c r="TBO138"/>
      <c r="TBP138"/>
      <c r="TBQ138"/>
      <c r="TBR138"/>
      <c r="TBS138"/>
      <c r="TBT138"/>
      <c r="TBU138"/>
      <c r="TBV138"/>
      <c r="TBW138"/>
      <c r="TBX138"/>
      <c r="TBY138"/>
      <c r="TBZ138"/>
      <c r="TCA138"/>
      <c r="TCB138"/>
      <c r="TCC138"/>
      <c r="TCD138"/>
      <c r="TCE138"/>
      <c r="TCF138"/>
      <c r="TCG138"/>
      <c r="TCH138"/>
      <c r="TCI138"/>
      <c r="TCJ138"/>
      <c r="TCK138"/>
      <c r="TCL138"/>
      <c r="TCM138"/>
      <c r="TCN138"/>
      <c r="TCO138"/>
      <c r="TCP138"/>
      <c r="TCQ138"/>
      <c r="TCR138"/>
      <c r="TCS138"/>
      <c r="TCT138"/>
      <c r="TCU138"/>
      <c r="TCV138"/>
      <c r="TCW138"/>
      <c r="TCX138"/>
      <c r="TCY138"/>
      <c r="TCZ138"/>
      <c r="TDA138"/>
      <c r="TDB138"/>
      <c r="TDC138"/>
      <c r="TDD138"/>
      <c r="TDE138"/>
      <c r="TDF138"/>
      <c r="TDG138"/>
      <c r="TDH138"/>
      <c r="TDI138"/>
      <c r="TDJ138"/>
      <c r="TDK138"/>
      <c r="TDL138"/>
      <c r="TDM138"/>
      <c r="TDN138"/>
      <c r="TDO138"/>
      <c r="TDP138"/>
      <c r="TDQ138"/>
      <c r="TDR138"/>
      <c r="TDS138"/>
      <c r="TDT138"/>
      <c r="TDU138"/>
      <c r="TDV138"/>
      <c r="TDW138"/>
      <c r="TDX138"/>
      <c r="TDY138"/>
      <c r="TDZ138"/>
      <c r="TEA138"/>
      <c r="TEB138"/>
      <c r="TEC138"/>
      <c r="TED138"/>
      <c r="TEE138"/>
      <c r="TEF138"/>
      <c r="TEG138"/>
      <c r="TEH138"/>
      <c r="TEI138"/>
      <c r="TEJ138"/>
      <c r="TEK138"/>
      <c r="TEL138"/>
      <c r="TEM138"/>
      <c r="TEN138"/>
      <c r="TEO138"/>
      <c r="TEP138"/>
      <c r="TEQ138"/>
      <c r="TER138"/>
      <c r="TES138"/>
      <c r="TET138"/>
      <c r="TEU138"/>
      <c r="TEV138"/>
      <c r="TEW138"/>
      <c r="TEX138"/>
      <c r="TEY138"/>
      <c r="TEZ138"/>
      <c r="TFA138"/>
      <c r="TFB138"/>
      <c r="TFC138"/>
      <c r="TFD138"/>
      <c r="TFE138"/>
      <c r="TFF138"/>
      <c r="TFG138"/>
      <c r="TFH138"/>
      <c r="TFI138"/>
      <c r="TFJ138"/>
      <c r="TFK138"/>
      <c r="TFL138"/>
      <c r="TFM138"/>
      <c r="TFN138"/>
      <c r="TFO138"/>
      <c r="TFP138"/>
      <c r="TFQ138"/>
      <c r="TFR138"/>
      <c r="TFS138"/>
      <c r="TFT138"/>
      <c r="TFU138"/>
      <c r="TFV138"/>
      <c r="TFW138"/>
      <c r="TFX138"/>
      <c r="TFY138"/>
      <c r="TFZ138"/>
      <c r="TGA138"/>
      <c r="TGB138"/>
      <c r="TGC138"/>
      <c r="TGD138"/>
      <c r="TGE138"/>
      <c r="TGF138"/>
      <c r="TGG138"/>
      <c r="TGH138"/>
      <c r="TGI138"/>
      <c r="TGJ138"/>
      <c r="TGK138"/>
      <c r="TGL138"/>
      <c r="TGM138"/>
      <c r="TGN138"/>
      <c r="TGO138"/>
      <c r="TGP138"/>
      <c r="TGQ138"/>
      <c r="TGR138"/>
      <c r="TGS138"/>
      <c r="TGT138"/>
      <c r="TGU138"/>
      <c r="TGV138"/>
      <c r="TGW138"/>
      <c r="TGX138"/>
      <c r="TGY138"/>
      <c r="TGZ138"/>
      <c r="THA138"/>
      <c r="THB138"/>
      <c r="THC138"/>
      <c r="THD138"/>
      <c r="THE138"/>
      <c r="THF138"/>
      <c r="THG138"/>
      <c r="THH138"/>
      <c r="THI138"/>
      <c r="THJ138"/>
      <c r="THK138"/>
      <c r="THL138"/>
      <c r="THM138"/>
      <c r="THN138"/>
      <c r="THO138"/>
      <c r="THP138"/>
      <c r="THQ138"/>
      <c r="THR138"/>
      <c r="THS138"/>
      <c r="THT138"/>
      <c r="THU138"/>
      <c r="THV138"/>
      <c r="THW138"/>
      <c r="THX138"/>
      <c r="THY138"/>
      <c r="THZ138"/>
      <c r="TIA138"/>
      <c r="TIB138"/>
      <c r="TIC138"/>
      <c r="TID138"/>
      <c r="TIE138"/>
      <c r="TIF138"/>
      <c r="TIG138"/>
      <c r="TIH138"/>
      <c r="TII138"/>
      <c r="TIJ138"/>
      <c r="TIK138"/>
      <c r="TIL138"/>
      <c r="TIM138"/>
      <c r="TIN138"/>
      <c r="TIO138"/>
      <c r="TIP138"/>
      <c r="TIQ138"/>
      <c r="TIR138"/>
      <c r="TIS138"/>
      <c r="TIT138"/>
      <c r="TIU138"/>
      <c r="TIV138"/>
      <c r="TIW138"/>
      <c r="TIX138"/>
      <c r="TIY138"/>
      <c r="TIZ138"/>
      <c r="TJA138"/>
      <c r="TJB138"/>
      <c r="TJC138"/>
      <c r="TJD138"/>
      <c r="TJE138"/>
      <c r="TJF138"/>
      <c r="TJG138"/>
      <c r="TJH138"/>
      <c r="TJI138"/>
      <c r="TJJ138"/>
      <c r="TJK138"/>
      <c r="TJL138"/>
      <c r="TJM138"/>
      <c r="TJN138"/>
      <c r="TJO138"/>
      <c r="TJP138"/>
      <c r="TJQ138"/>
      <c r="TJR138"/>
      <c r="TJS138"/>
      <c r="TJT138"/>
      <c r="TJU138"/>
      <c r="TJV138"/>
      <c r="TJW138"/>
      <c r="TJX138"/>
      <c r="TJY138"/>
      <c r="TJZ138"/>
      <c r="TKA138"/>
      <c r="TKB138"/>
      <c r="TKC138"/>
      <c r="TKD138"/>
      <c r="TKE138"/>
      <c r="TKF138"/>
      <c r="TKG138"/>
      <c r="TKH138"/>
      <c r="TKI138"/>
      <c r="TKJ138"/>
      <c r="TKK138"/>
      <c r="TKL138"/>
      <c r="TKM138"/>
      <c r="TKN138"/>
      <c r="TKO138"/>
      <c r="TKP138"/>
      <c r="TKQ138"/>
      <c r="TKR138"/>
      <c r="TKS138"/>
      <c r="TKT138"/>
      <c r="TKU138"/>
      <c r="TKV138"/>
      <c r="TKW138"/>
      <c r="TKX138"/>
      <c r="TKY138"/>
      <c r="TKZ138"/>
      <c r="TLA138"/>
      <c r="TLB138"/>
      <c r="TLC138"/>
      <c r="TLD138"/>
      <c r="TLE138"/>
      <c r="TLF138"/>
      <c r="TLG138"/>
      <c r="TLH138"/>
      <c r="TLI138"/>
      <c r="TLJ138"/>
      <c r="TLK138"/>
      <c r="TLL138"/>
      <c r="TLM138"/>
      <c r="TLN138"/>
      <c r="TLO138"/>
      <c r="TLP138"/>
      <c r="TLQ138"/>
      <c r="TLR138"/>
      <c r="TLS138"/>
      <c r="TLT138"/>
      <c r="TLU138"/>
      <c r="TLV138"/>
      <c r="TLW138"/>
      <c r="TLX138"/>
      <c r="TLY138"/>
      <c r="TLZ138"/>
      <c r="TMA138"/>
      <c r="TMB138"/>
      <c r="TMC138"/>
      <c r="TMD138"/>
      <c r="TME138"/>
      <c r="TMF138"/>
      <c r="TMG138"/>
      <c r="TMH138"/>
      <c r="TMI138"/>
      <c r="TMJ138"/>
      <c r="TMK138"/>
      <c r="TML138"/>
      <c r="TMM138"/>
      <c r="TMN138"/>
      <c r="TMO138"/>
      <c r="TMP138"/>
      <c r="TMQ138"/>
      <c r="TMR138"/>
      <c r="TMS138"/>
      <c r="TMT138"/>
      <c r="TMU138"/>
      <c r="TMV138"/>
      <c r="TMW138"/>
      <c r="TMX138"/>
      <c r="TMY138"/>
      <c r="TMZ138"/>
      <c r="TNA138"/>
      <c r="TNB138"/>
      <c r="TNC138"/>
      <c r="TND138"/>
      <c r="TNE138"/>
      <c r="TNF138"/>
      <c r="TNG138"/>
      <c r="TNH138"/>
      <c r="TNI138"/>
      <c r="TNJ138"/>
      <c r="TNK138"/>
      <c r="TNL138"/>
      <c r="TNM138"/>
      <c r="TNN138"/>
      <c r="TNO138"/>
      <c r="TNP138"/>
      <c r="TNQ138"/>
      <c r="TNR138"/>
      <c r="TNS138"/>
      <c r="TNT138"/>
      <c r="TNU138"/>
      <c r="TNV138"/>
      <c r="TNW138"/>
      <c r="TNX138"/>
      <c r="TNY138"/>
      <c r="TNZ138"/>
      <c r="TOA138"/>
      <c r="TOB138"/>
      <c r="TOC138"/>
      <c r="TOD138"/>
      <c r="TOE138"/>
      <c r="TOF138"/>
      <c r="TOG138"/>
      <c r="TOH138"/>
      <c r="TOI138"/>
      <c r="TOJ138"/>
      <c r="TOK138"/>
      <c r="TOL138"/>
      <c r="TOM138"/>
      <c r="TON138"/>
      <c r="TOO138"/>
      <c r="TOP138"/>
      <c r="TOQ138"/>
      <c r="TOR138"/>
      <c r="TOS138"/>
      <c r="TOT138"/>
      <c r="TOU138"/>
      <c r="TOV138"/>
      <c r="TOW138"/>
      <c r="TOX138"/>
      <c r="TOY138"/>
      <c r="TOZ138"/>
      <c r="TPA138"/>
      <c r="TPB138"/>
      <c r="TPC138"/>
      <c r="TPD138"/>
      <c r="TPE138"/>
      <c r="TPF138"/>
      <c r="TPG138"/>
      <c r="TPH138"/>
      <c r="TPI138"/>
      <c r="TPJ138"/>
      <c r="TPK138"/>
      <c r="TPL138"/>
      <c r="TPM138"/>
      <c r="TPN138"/>
      <c r="TPO138"/>
      <c r="TPP138"/>
      <c r="TPQ138"/>
      <c r="TPR138"/>
      <c r="TPS138"/>
      <c r="TPT138"/>
      <c r="TPU138"/>
      <c r="TPV138"/>
      <c r="TPW138"/>
      <c r="TPX138"/>
      <c r="TPY138"/>
      <c r="TPZ138"/>
      <c r="TQA138"/>
      <c r="TQB138"/>
      <c r="TQC138"/>
      <c r="TQD138"/>
      <c r="TQE138"/>
      <c r="TQF138"/>
      <c r="TQG138"/>
      <c r="TQH138"/>
      <c r="TQI138"/>
      <c r="TQJ138"/>
      <c r="TQK138"/>
      <c r="TQL138"/>
      <c r="TQM138"/>
      <c r="TQN138"/>
      <c r="TQO138"/>
      <c r="TQP138"/>
      <c r="TQQ138"/>
      <c r="TQR138"/>
      <c r="TQS138"/>
      <c r="TQT138"/>
      <c r="TQU138"/>
      <c r="TQV138"/>
      <c r="TQW138"/>
      <c r="TQX138"/>
      <c r="TQY138"/>
      <c r="TQZ138"/>
      <c r="TRA138"/>
      <c r="TRB138"/>
      <c r="TRC138"/>
      <c r="TRD138"/>
      <c r="TRE138"/>
      <c r="TRF138"/>
      <c r="TRG138"/>
      <c r="TRH138"/>
      <c r="TRI138"/>
      <c r="TRJ138"/>
      <c r="TRK138"/>
      <c r="TRL138"/>
      <c r="TRM138"/>
      <c r="TRN138"/>
      <c r="TRO138"/>
      <c r="TRP138"/>
      <c r="TRQ138"/>
      <c r="TRR138"/>
      <c r="TRS138"/>
      <c r="TRT138"/>
      <c r="TRU138"/>
      <c r="TRV138"/>
      <c r="TRW138"/>
      <c r="TRX138"/>
      <c r="TRY138"/>
      <c r="TRZ138"/>
      <c r="TSA138"/>
      <c r="TSB138"/>
      <c r="TSC138"/>
      <c r="TSD138"/>
      <c r="TSE138"/>
      <c r="TSF138"/>
      <c r="TSG138"/>
      <c r="TSH138"/>
      <c r="TSI138"/>
      <c r="TSJ138"/>
      <c r="TSK138"/>
      <c r="TSL138"/>
      <c r="TSM138"/>
      <c r="TSN138"/>
      <c r="TSO138"/>
      <c r="TSP138"/>
      <c r="TSQ138"/>
      <c r="TSR138"/>
      <c r="TSS138"/>
      <c r="TST138"/>
      <c r="TSU138"/>
      <c r="TSV138"/>
      <c r="TSW138"/>
      <c r="TSX138"/>
      <c r="TSY138"/>
      <c r="TSZ138"/>
      <c r="TTA138"/>
      <c r="TTB138"/>
      <c r="TTC138"/>
      <c r="TTD138"/>
      <c r="TTE138"/>
      <c r="TTF138"/>
      <c r="TTG138"/>
      <c r="TTH138"/>
      <c r="TTI138"/>
      <c r="TTJ138"/>
      <c r="TTK138"/>
      <c r="TTL138"/>
      <c r="TTM138"/>
      <c r="TTN138"/>
      <c r="TTO138"/>
      <c r="TTP138"/>
      <c r="TTQ138"/>
      <c r="TTR138"/>
      <c r="TTS138"/>
      <c r="TTT138"/>
      <c r="TTU138"/>
      <c r="TTV138"/>
      <c r="TTW138"/>
      <c r="TTX138"/>
      <c r="TTY138"/>
      <c r="TTZ138"/>
      <c r="TUA138"/>
      <c r="TUB138"/>
      <c r="TUC138"/>
      <c r="TUD138"/>
      <c r="TUE138"/>
      <c r="TUF138"/>
      <c r="TUG138"/>
      <c r="TUH138"/>
      <c r="TUI138"/>
      <c r="TUJ138"/>
      <c r="TUK138"/>
      <c r="TUL138"/>
      <c r="TUM138"/>
      <c r="TUN138"/>
      <c r="TUO138"/>
      <c r="TUP138"/>
      <c r="TUQ138"/>
      <c r="TUR138"/>
      <c r="TUS138"/>
      <c r="TUT138"/>
      <c r="TUU138"/>
      <c r="TUV138"/>
      <c r="TUW138"/>
      <c r="TUX138"/>
      <c r="TUY138"/>
      <c r="TUZ138"/>
      <c r="TVA138"/>
      <c r="TVB138"/>
      <c r="TVC138"/>
      <c r="TVD138"/>
      <c r="TVE138"/>
      <c r="TVF138"/>
      <c r="TVG138"/>
      <c r="TVH138"/>
      <c r="TVI138"/>
      <c r="TVJ138"/>
      <c r="TVK138"/>
      <c r="TVL138"/>
      <c r="TVM138"/>
      <c r="TVN138"/>
      <c r="TVO138"/>
      <c r="TVP138"/>
      <c r="TVQ138"/>
      <c r="TVR138"/>
      <c r="TVS138"/>
      <c r="TVT138"/>
      <c r="TVU138"/>
      <c r="TVV138"/>
      <c r="TVW138"/>
      <c r="TVX138"/>
      <c r="TVY138"/>
      <c r="TVZ138"/>
      <c r="TWA138"/>
      <c r="TWB138"/>
      <c r="TWC138"/>
      <c r="TWD138"/>
      <c r="TWE138"/>
      <c r="TWF138"/>
      <c r="TWG138"/>
      <c r="TWH138"/>
      <c r="TWI138"/>
      <c r="TWJ138"/>
      <c r="TWK138"/>
      <c r="TWL138"/>
      <c r="TWM138"/>
      <c r="TWN138"/>
      <c r="TWO138"/>
      <c r="TWP138"/>
      <c r="TWQ138"/>
      <c r="TWR138"/>
      <c r="TWS138"/>
      <c r="TWT138"/>
      <c r="TWU138"/>
      <c r="TWV138"/>
      <c r="TWW138"/>
      <c r="TWX138"/>
      <c r="TWY138"/>
      <c r="TWZ138"/>
      <c r="TXA138"/>
      <c r="TXB138"/>
      <c r="TXC138"/>
      <c r="TXD138"/>
      <c r="TXE138"/>
      <c r="TXF138"/>
      <c r="TXG138"/>
      <c r="TXH138"/>
      <c r="TXI138"/>
      <c r="TXJ138"/>
      <c r="TXK138"/>
      <c r="TXL138"/>
      <c r="TXM138"/>
      <c r="TXN138"/>
      <c r="TXO138"/>
      <c r="TXP138"/>
      <c r="TXQ138"/>
      <c r="TXR138"/>
      <c r="TXS138"/>
      <c r="TXT138"/>
      <c r="TXU138"/>
      <c r="TXV138"/>
      <c r="TXW138"/>
      <c r="TXX138"/>
      <c r="TXY138"/>
      <c r="TXZ138"/>
      <c r="TYA138"/>
      <c r="TYB138"/>
      <c r="TYC138"/>
      <c r="TYD138"/>
      <c r="TYE138"/>
      <c r="TYF138"/>
      <c r="TYG138"/>
      <c r="TYH138"/>
      <c r="TYI138"/>
      <c r="TYJ138"/>
      <c r="TYK138"/>
      <c r="TYL138"/>
      <c r="TYM138"/>
      <c r="TYN138"/>
      <c r="TYO138"/>
      <c r="TYP138"/>
      <c r="TYQ138"/>
      <c r="TYR138"/>
      <c r="TYS138"/>
      <c r="TYT138"/>
      <c r="TYU138"/>
      <c r="TYV138"/>
      <c r="TYW138"/>
      <c r="TYX138"/>
      <c r="TYY138"/>
      <c r="TYZ138"/>
      <c r="TZA138"/>
      <c r="TZB138"/>
      <c r="TZC138"/>
      <c r="TZD138"/>
      <c r="TZE138"/>
      <c r="TZF138"/>
      <c r="TZG138"/>
      <c r="TZH138"/>
      <c r="TZI138"/>
      <c r="TZJ138"/>
      <c r="TZK138"/>
      <c r="TZL138"/>
      <c r="TZM138"/>
      <c r="TZN138"/>
      <c r="TZO138"/>
      <c r="TZP138"/>
      <c r="TZQ138"/>
      <c r="TZR138"/>
      <c r="TZS138"/>
      <c r="TZT138"/>
      <c r="TZU138"/>
      <c r="TZV138"/>
      <c r="TZW138"/>
      <c r="TZX138"/>
      <c r="TZY138"/>
      <c r="TZZ138"/>
      <c r="UAA138"/>
      <c r="UAB138"/>
      <c r="UAC138"/>
      <c r="UAD138"/>
      <c r="UAE138"/>
      <c r="UAF138"/>
      <c r="UAG138"/>
      <c r="UAH138"/>
      <c r="UAI138"/>
      <c r="UAJ138"/>
      <c r="UAK138"/>
      <c r="UAL138"/>
      <c r="UAM138"/>
      <c r="UAN138"/>
      <c r="UAO138"/>
      <c r="UAP138"/>
      <c r="UAQ138"/>
      <c r="UAR138"/>
      <c r="UAS138"/>
      <c r="UAT138"/>
      <c r="UAU138"/>
      <c r="UAV138"/>
      <c r="UAW138"/>
      <c r="UAX138"/>
      <c r="UAY138"/>
      <c r="UAZ138"/>
      <c r="UBA138"/>
      <c r="UBB138"/>
      <c r="UBC138"/>
      <c r="UBD138"/>
      <c r="UBE138"/>
      <c r="UBF138"/>
      <c r="UBG138"/>
      <c r="UBH138"/>
      <c r="UBI138"/>
      <c r="UBJ138"/>
      <c r="UBK138"/>
      <c r="UBL138"/>
      <c r="UBM138"/>
      <c r="UBN138"/>
      <c r="UBO138"/>
      <c r="UBP138"/>
      <c r="UBQ138"/>
      <c r="UBR138"/>
      <c r="UBS138"/>
      <c r="UBT138"/>
      <c r="UBU138"/>
      <c r="UBV138"/>
      <c r="UBW138"/>
      <c r="UBX138"/>
      <c r="UBY138"/>
      <c r="UBZ138"/>
      <c r="UCA138"/>
      <c r="UCB138"/>
      <c r="UCC138"/>
      <c r="UCD138"/>
      <c r="UCE138"/>
      <c r="UCF138"/>
      <c r="UCG138"/>
      <c r="UCH138"/>
      <c r="UCI138"/>
      <c r="UCJ138"/>
      <c r="UCK138"/>
      <c r="UCL138"/>
      <c r="UCM138"/>
      <c r="UCN138"/>
      <c r="UCO138"/>
      <c r="UCP138"/>
      <c r="UCQ138"/>
      <c r="UCR138"/>
      <c r="UCS138"/>
      <c r="UCT138"/>
      <c r="UCU138"/>
      <c r="UCV138"/>
      <c r="UCW138"/>
      <c r="UCX138"/>
      <c r="UCY138"/>
      <c r="UCZ138"/>
      <c r="UDA138"/>
      <c r="UDB138"/>
      <c r="UDC138"/>
      <c r="UDD138"/>
      <c r="UDE138"/>
      <c r="UDF138"/>
      <c r="UDG138"/>
      <c r="UDH138"/>
      <c r="UDI138"/>
      <c r="UDJ138"/>
      <c r="UDK138"/>
      <c r="UDL138"/>
      <c r="UDM138"/>
      <c r="UDN138"/>
      <c r="UDO138"/>
      <c r="UDP138"/>
      <c r="UDQ138"/>
      <c r="UDR138"/>
      <c r="UDS138"/>
      <c r="UDT138"/>
      <c r="UDU138"/>
      <c r="UDV138"/>
      <c r="UDW138"/>
      <c r="UDX138"/>
      <c r="UDY138"/>
      <c r="UDZ138"/>
      <c r="UEA138"/>
      <c r="UEB138"/>
      <c r="UEC138"/>
      <c r="UED138"/>
      <c r="UEE138"/>
      <c r="UEF138"/>
      <c r="UEG138"/>
      <c r="UEH138"/>
      <c r="UEI138"/>
      <c r="UEJ138"/>
      <c r="UEK138"/>
      <c r="UEL138"/>
      <c r="UEM138"/>
      <c r="UEN138"/>
      <c r="UEO138"/>
      <c r="UEP138"/>
      <c r="UEQ138"/>
      <c r="UER138"/>
      <c r="UES138"/>
      <c r="UET138"/>
      <c r="UEU138"/>
      <c r="UEV138"/>
      <c r="UEW138"/>
      <c r="UEX138"/>
      <c r="UEY138"/>
      <c r="UEZ138"/>
      <c r="UFA138"/>
      <c r="UFB138"/>
      <c r="UFC138"/>
      <c r="UFD138"/>
      <c r="UFE138"/>
      <c r="UFF138"/>
      <c r="UFG138"/>
      <c r="UFH138"/>
      <c r="UFI138"/>
      <c r="UFJ138"/>
      <c r="UFK138"/>
      <c r="UFL138"/>
      <c r="UFM138"/>
      <c r="UFN138"/>
      <c r="UFO138"/>
      <c r="UFP138"/>
      <c r="UFQ138"/>
      <c r="UFR138"/>
      <c r="UFS138"/>
      <c r="UFT138"/>
      <c r="UFU138"/>
      <c r="UFV138"/>
      <c r="UFW138"/>
      <c r="UFX138"/>
      <c r="UFY138"/>
      <c r="UFZ138"/>
      <c r="UGA138"/>
      <c r="UGB138"/>
      <c r="UGC138"/>
      <c r="UGD138"/>
      <c r="UGE138"/>
      <c r="UGF138"/>
      <c r="UGG138"/>
      <c r="UGH138"/>
      <c r="UGI138"/>
      <c r="UGJ138"/>
      <c r="UGK138"/>
      <c r="UGL138"/>
      <c r="UGM138"/>
      <c r="UGN138"/>
      <c r="UGO138"/>
      <c r="UGP138"/>
      <c r="UGQ138"/>
      <c r="UGR138"/>
      <c r="UGS138"/>
      <c r="UGT138"/>
      <c r="UGU138"/>
      <c r="UGV138"/>
      <c r="UGW138"/>
      <c r="UGX138"/>
      <c r="UGY138"/>
      <c r="UGZ138"/>
      <c r="UHA138"/>
      <c r="UHB138"/>
      <c r="UHC138"/>
      <c r="UHD138"/>
      <c r="UHE138"/>
      <c r="UHF138"/>
      <c r="UHG138"/>
      <c r="UHH138"/>
      <c r="UHI138"/>
      <c r="UHJ138"/>
      <c r="UHK138"/>
      <c r="UHL138"/>
      <c r="UHM138"/>
      <c r="UHN138"/>
      <c r="UHO138"/>
      <c r="UHP138"/>
      <c r="UHQ138"/>
      <c r="UHR138"/>
      <c r="UHS138"/>
      <c r="UHT138"/>
      <c r="UHU138"/>
      <c r="UHV138"/>
      <c r="UHW138"/>
      <c r="UHX138"/>
      <c r="UHY138"/>
      <c r="UHZ138"/>
      <c r="UIA138"/>
      <c r="UIB138"/>
      <c r="UIC138"/>
      <c r="UID138"/>
      <c r="UIE138"/>
      <c r="UIF138"/>
      <c r="UIG138"/>
      <c r="UIH138"/>
      <c r="UII138"/>
      <c r="UIJ138"/>
      <c r="UIK138"/>
      <c r="UIL138"/>
      <c r="UIM138"/>
      <c r="UIN138"/>
      <c r="UIO138"/>
      <c r="UIP138"/>
      <c r="UIQ138"/>
      <c r="UIR138"/>
      <c r="UIS138"/>
      <c r="UIT138"/>
      <c r="UIU138"/>
      <c r="UIV138"/>
      <c r="UIW138"/>
      <c r="UIX138"/>
      <c r="UIY138"/>
      <c r="UIZ138"/>
      <c r="UJA138"/>
      <c r="UJB138"/>
      <c r="UJC138"/>
      <c r="UJD138"/>
      <c r="UJE138"/>
      <c r="UJF138"/>
      <c r="UJG138"/>
      <c r="UJH138"/>
      <c r="UJI138"/>
      <c r="UJJ138"/>
      <c r="UJK138"/>
      <c r="UJL138"/>
      <c r="UJM138"/>
      <c r="UJN138"/>
      <c r="UJO138"/>
      <c r="UJP138"/>
      <c r="UJQ138"/>
      <c r="UJR138"/>
      <c r="UJS138"/>
      <c r="UJT138"/>
      <c r="UJU138"/>
      <c r="UJV138"/>
      <c r="UJW138"/>
      <c r="UJX138"/>
      <c r="UJY138"/>
      <c r="UJZ138"/>
      <c r="UKA138"/>
      <c r="UKB138"/>
      <c r="UKC138"/>
      <c r="UKD138"/>
      <c r="UKE138"/>
      <c r="UKF138"/>
      <c r="UKG138"/>
      <c r="UKH138"/>
      <c r="UKI138"/>
      <c r="UKJ138"/>
      <c r="UKK138"/>
      <c r="UKL138"/>
      <c r="UKM138"/>
      <c r="UKN138"/>
      <c r="UKO138"/>
      <c r="UKP138"/>
      <c r="UKQ138"/>
      <c r="UKR138"/>
      <c r="UKS138"/>
      <c r="UKT138"/>
      <c r="UKU138"/>
      <c r="UKV138"/>
      <c r="UKW138"/>
      <c r="UKX138"/>
      <c r="UKY138"/>
      <c r="UKZ138"/>
      <c r="ULA138"/>
      <c r="ULB138"/>
      <c r="ULC138"/>
      <c r="ULD138"/>
      <c r="ULE138"/>
      <c r="ULF138"/>
      <c r="ULG138"/>
      <c r="ULH138"/>
      <c r="ULI138"/>
      <c r="ULJ138"/>
      <c r="ULK138"/>
      <c r="ULL138"/>
      <c r="ULM138"/>
      <c r="ULN138"/>
      <c r="ULO138"/>
      <c r="ULP138"/>
      <c r="ULQ138"/>
      <c r="ULR138"/>
      <c r="ULS138"/>
      <c r="ULT138"/>
      <c r="ULU138"/>
      <c r="ULV138"/>
      <c r="ULW138"/>
      <c r="ULX138"/>
      <c r="ULY138"/>
      <c r="ULZ138"/>
      <c r="UMA138"/>
      <c r="UMB138"/>
      <c r="UMC138"/>
      <c r="UMD138"/>
      <c r="UME138"/>
      <c r="UMF138"/>
      <c r="UMG138"/>
      <c r="UMH138"/>
      <c r="UMI138"/>
      <c r="UMJ138"/>
      <c r="UMK138"/>
      <c r="UML138"/>
      <c r="UMM138"/>
      <c r="UMN138"/>
      <c r="UMO138"/>
      <c r="UMP138"/>
      <c r="UMQ138"/>
      <c r="UMR138"/>
      <c r="UMS138"/>
      <c r="UMT138"/>
      <c r="UMU138"/>
      <c r="UMV138"/>
      <c r="UMW138"/>
      <c r="UMX138"/>
      <c r="UMY138"/>
      <c r="UMZ138"/>
      <c r="UNA138"/>
      <c r="UNB138"/>
      <c r="UNC138"/>
      <c r="UND138"/>
      <c r="UNE138"/>
      <c r="UNF138"/>
      <c r="UNG138"/>
      <c r="UNH138"/>
      <c r="UNI138"/>
      <c r="UNJ138"/>
      <c r="UNK138"/>
      <c r="UNL138"/>
      <c r="UNM138"/>
      <c r="UNN138"/>
      <c r="UNO138"/>
      <c r="UNP138"/>
      <c r="UNQ138"/>
      <c r="UNR138"/>
      <c r="UNS138"/>
      <c r="UNT138"/>
      <c r="UNU138"/>
      <c r="UNV138"/>
      <c r="UNW138"/>
      <c r="UNX138"/>
      <c r="UNY138"/>
      <c r="UNZ138"/>
      <c r="UOA138"/>
      <c r="UOB138"/>
      <c r="UOC138"/>
      <c r="UOD138"/>
      <c r="UOE138"/>
      <c r="UOF138"/>
      <c r="UOG138"/>
      <c r="UOH138"/>
      <c r="UOI138"/>
      <c r="UOJ138"/>
      <c r="UOK138"/>
      <c r="UOL138"/>
      <c r="UOM138"/>
      <c r="UON138"/>
      <c r="UOO138"/>
      <c r="UOP138"/>
      <c r="UOQ138"/>
      <c r="UOR138"/>
      <c r="UOS138"/>
      <c r="UOT138"/>
      <c r="UOU138"/>
      <c r="UOV138"/>
      <c r="UOW138"/>
      <c r="UOX138"/>
      <c r="UOY138"/>
      <c r="UOZ138"/>
      <c r="UPA138"/>
      <c r="UPB138"/>
      <c r="UPC138"/>
      <c r="UPD138"/>
      <c r="UPE138"/>
      <c r="UPF138"/>
      <c r="UPG138"/>
      <c r="UPH138"/>
      <c r="UPI138"/>
      <c r="UPJ138"/>
      <c r="UPK138"/>
      <c r="UPL138"/>
      <c r="UPM138"/>
      <c r="UPN138"/>
      <c r="UPO138"/>
      <c r="UPP138"/>
      <c r="UPQ138"/>
      <c r="UPR138"/>
      <c r="UPS138"/>
      <c r="UPT138"/>
      <c r="UPU138"/>
      <c r="UPV138"/>
      <c r="UPW138"/>
      <c r="UPX138"/>
      <c r="UPY138"/>
      <c r="UPZ138"/>
      <c r="UQA138"/>
      <c r="UQB138"/>
      <c r="UQC138"/>
      <c r="UQD138"/>
      <c r="UQE138"/>
      <c r="UQF138"/>
      <c r="UQG138"/>
      <c r="UQH138"/>
      <c r="UQI138"/>
      <c r="UQJ138"/>
      <c r="UQK138"/>
      <c r="UQL138"/>
      <c r="UQM138"/>
      <c r="UQN138"/>
      <c r="UQO138"/>
      <c r="UQP138"/>
      <c r="UQQ138"/>
      <c r="UQR138"/>
      <c r="UQS138"/>
      <c r="UQT138"/>
      <c r="UQU138"/>
      <c r="UQV138"/>
      <c r="UQW138"/>
      <c r="UQX138"/>
      <c r="UQY138"/>
      <c r="UQZ138"/>
      <c r="URA138"/>
      <c r="URB138"/>
      <c r="URC138"/>
      <c r="URD138"/>
      <c r="URE138"/>
      <c r="URF138"/>
      <c r="URG138"/>
      <c r="URH138"/>
      <c r="URI138"/>
      <c r="URJ138"/>
      <c r="URK138"/>
      <c r="URL138"/>
      <c r="URM138"/>
      <c r="URN138"/>
      <c r="URO138"/>
      <c r="URP138"/>
      <c r="URQ138"/>
      <c r="URR138"/>
      <c r="URS138"/>
      <c r="URT138"/>
      <c r="URU138"/>
      <c r="URV138"/>
      <c r="URW138"/>
      <c r="URX138"/>
      <c r="URY138"/>
      <c r="URZ138"/>
      <c r="USA138"/>
      <c r="USB138"/>
      <c r="USC138"/>
      <c r="USD138"/>
      <c r="USE138"/>
      <c r="USF138"/>
      <c r="USG138"/>
      <c r="USH138"/>
      <c r="USI138"/>
      <c r="USJ138"/>
      <c r="USK138"/>
      <c r="USL138"/>
      <c r="USM138"/>
      <c r="USN138"/>
      <c r="USO138"/>
      <c r="USP138"/>
      <c r="USQ138"/>
      <c r="USR138"/>
      <c r="USS138"/>
      <c r="UST138"/>
      <c r="USU138"/>
      <c r="USV138"/>
      <c r="USW138"/>
      <c r="USX138"/>
      <c r="USY138"/>
      <c r="USZ138"/>
      <c r="UTA138"/>
      <c r="UTB138"/>
      <c r="UTC138"/>
      <c r="UTD138"/>
      <c r="UTE138"/>
      <c r="UTF138"/>
      <c r="UTG138"/>
      <c r="UTH138"/>
      <c r="UTI138"/>
      <c r="UTJ138"/>
      <c r="UTK138"/>
      <c r="UTL138"/>
      <c r="UTM138"/>
      <c r="UTN138"/>
      <c r="UTO138"/>
      <c r="UTP138"/>
      <c r="UTQ138"/>
      <c r="UTR138"/>
      <c r="UTS138"/>
      <c r="UTT138"/>
      <c r="UTU138"/>
      <c r="UTV138"/>
      <c r="UTW138"/>
      <c r="UTX138"/>
      <c r="UTY138"/>
      <c r="UTZ138"/>
      <c r="UUA138"/>
      <c r="UUB138"/>
      <c r="UUC138"/>
      <c r="UUD138"/>
      <c r="UUE138"/>
      <c r="UUF138"/>
      <c r="UUG138"/>
      <c r="UUH138"/>
      <c r="UUI138"/>
      <c r="UUJ138"/>
      <c r="UUK138"/>
      <c r="UUL138"/>
      <c r="UUM138"/>
      <c r="UUN138"/>
      <c r="UUO138"/>
      <c r="UUP138"/>
      <c r="UUQ138"/>
      <c r="UUR138"/>
      <c r="UUS138"/>
      <c r="UUT138"/>
      <c r="UUU138"/>
      <c r="UUV138"/>
      <c r="UUW138"/>
      <c r="UUX138"/>
      <c r="UUY138"/>
      <c r="UUZ138"/>
      <c r="UVA138"/>
      <c r="UVB138"/>
      <c r="UVC138"/>
      <c r="UVD138"/>
      <c r="UVE138"/>
      <c r="UVF138"/>
      <c r="UVG138"/>
      <c r="UVH138"/>
      <c r="UVI138"/>
      <c r="UVJ138"/>
      <c r="UVK138"/>
      <c r="UVL138"/>
      <c r="UVM138"/>
      <c r="UVN138"/>
      <c r="UVO138"/>
      <c r="UVP138"/>
      <c r="UVQ138"/>
      <c r="UVR138"/>
      <c r="UVS138"/>
      <c r="UVT138"/>
      <c r="UVU138"/>
      <c r="UVV138"/>
      <c r="UVW138"/>
      <c r="UVX138"/>
      <c r="UVY138"/>
      <c r="UVZ138"/>
      <c r="UWA138"/>
      <c r="UWB138"/>
      <c r="UWC138"/>
      <c r="UWD138"/>
      <c r="UWE138"/>
      <c r="UWF138"/>
      <c r="UWG138"/>
      <c r="UWH138"/>
      <c r="UWI138"/>
      <c r="UWJ138"/>
      <c r="UWK138"/>
      <c r="UWL138"/>
      <c r="UWM138"/>
      <c r="UWN138"/>
      <c r="UWO138"/>
      <c r="UWP138"/>
      <c r="UWQ138"/>
      <c r="UWR138"/>
      <c r="UWS138"/>
      <c r="UWT138"/>
      <c r="UWU138"/>
      <c r="UWV138"/>
      <c r="UWW138"/>
      <c r="UWX138"/>
      <c r="UWY138"/>
      <c r="UWZ138"/>
      <c r="UXA138"/>
      <c r="UXB138"/>
      <c r="UXC138"/>
      <c r="UXD138"/>
      <c r="UXE138"/>
      <c r="UXF138"/>
      <c r="UXG138"/>
      <c r="UXH138"/>
      <c r="UXI138"/>
      <c r="UXJ138"/>
      <c r="UXK138"/>
      <c r="UXL138"/>
      <c r="UXM138"/>
      <c r="UXN138"/>
      <c r="UXO138"/>
      <c r="UXP138"/>
      <c r="UXQ138"/>
      <c r="UXR138"/>
      <c r="UXS138"/>
      <c r="UXT138"/>
      <c r="UXU138"/>
      <c r="UXV138"/>
      <c r="UXW138"/>
      <c r="UXX138"/>
      <c r="UXY138"/>
      <c r="UXZ138"/>
      <c r="UYA138"/>
      <c r="UYB138"/>
      <c r="UYC138"/>
      <c r="UYD138"/>
      <c r="UYE138"/>
      <c r="UYF138"/>
      <c r="UYG138"/>
      <c r="UYH138"/>
      <c r="UYI138"/>
      <c r="UYJ138"/>
      <c r="UYK138"/>
      <c r="UYL138"/>
      <c r="UYM138"/>
      <c r="UYN138"/>
      <c r="UYO138"/>
      <c r="UYP138"/>
      <c r="UYQ138"/>
      <c r="UYR138"/>
      <c r="UYS138"/>
      <c r="UYT138"/>
      <c r="UYU138"/>
      <c r="UYV138"/>
      <c r="UYW138"/>
      <c r="UYX138"/>
      <c r="UYY138"/>
      <c r="UYZ138"/>
      <c r="UZA138"/>
      <c r="UZB138"/>
      <c r="UZC138"/>
      <c r="UZD138"/>
      <c r="UZE138"/>
      <c r="UZF138"/>
      <c r="UZG138"/>
      <c r="UZH138"/>
      <c r="UZI138"/>
      <c r="UZJ138"/>
      <c r="UZK138"/>
      <c r="UZL138"/>
      <c r="UZM138"/>
      <c r="UZN138"/>
      <c r="UZO138"/>
      <c r="UZP138"/>
      <c r="UZQ138"/>
      <c r="UZR138"/>
      <c r="UZS138"/>
      <c r="UZT138"/>
      <c r="UZU138"/>
      <c r="UZV138"/>
      <c r="UZW138"/>
      <c r="UZX138"/>
      <c r="UZY138"/>
      <c r="UZZ138"/>
      <c r="VAA138"/>
      <c r="VAB138"/>
      <c r="VAC138"/>
      <c r="VAD138"/>
      <c r="VAE138"/>
      <c r="VAF138"/>
      <c r="VAG138"/>
      <c r="VAH138"/>
      <c r="VAI138"/>
      <c r="VAJ138"/>
      <c r="VAK138"/>
      <c r="VAL138"/>
      <c r="VAM138"/>
      <c r="VAN138"/>
      <c r="VAO138"/>
      <c r="VAP138"/>
      <c r="VAQ138"/>
      <c r="VAR138"/>
      <c r="VAS138"/>
      <c r="VAT138"/>
      <c r="VAU138"/>
      <c r="VAV138"/>
      <c r="VAW138"/>
      <c r="VAX138"/>
      <c r="VAY138"/>
      <c r="VAZ138"/>
      <c r="VBA138"/>
      <c r="VBB138"/>
      <c r="VBC138"/>
      <c r="VBD138"/>
      <c r="VBE138"/>
      <c r="VBF138"/>
      <c r="VBG138"/>
      <c r="VBH138"/>
      <c r="VBI138"/>
      <c r="VBJ138"/>
      <c r="VBK138"/>
      <c r="VBL138"/>
      <c r="VBM138"/>
      <c r="VBN138"/>
      <c r="VBO138"/>
      <c r="VBP138"/>
      <c r="VBQ138"/>
      <c r="VBR138"/>
      <c r="VBS138"/>
      <c r="VBT138"/>
      <c r="VBU138"/>
      <c r="VBV138"/>
      <c r="VBW138"/>
      <c r="VBX138"/>
      <c r="VBY138"/>
      <c r="VBZ138"/>
      <c r="VCA138"/>
      <c r="VCB138"/>
      <c r="VCC138"/>
      <c r="VCD138"/>
      <c r="VCE138"/>
      <c r="VCF138"/>
      <c r="VCG138"/>
      <c r="VCH138"/>
      <c r="VCI138"/>
      <c r="VCJ138"/>
      <c r="VCK138"/>
      <c r="VCL138"/>
      <c r="VCM138"/>
      <c r="VCN138"/>
      <c r="VCO138"/>
      <c r="VCP138"/>
      <c r="VCQ138"/>
      <c r="VCR138"/>
      <c r="VCS138"/>
      <c r="VCT138"/>
      <c r="VCU138"/>
      <c r="VCV138"/>
      <c r="VCW138"/>
      <c r="VCX138"/>
      <c r="VCY138"/>
      <c r="VCZ138"/>
      <c r="VDA138"/>
      <c r="VDB138"/>
      <c r="VDC138"/>
      <c r="VDD138"/>
      <c r="VDE138"/>
      <c r="VDF138"/>
      <c r="VDG138"/>
      <c r="VDH138"/>
      <c r="VDI138"/>
      <c r="VDJ138"/>
      <c r="VDK138"/>
      <c r="VDL138"/>
      <c r="VDM138"/>
      <c r="VDN138"/>
      <c r="VDO138"/>
      <c r="VDP138"/>
      <c r="VDQ138"/>
      <c r="VDR138"/>
      <c r="VDS138"/>
      <c r="VDT138"/>
      <c r="VDU138"/>
      <c r="VDV138"/>
      <c r="VDW138"/>
      <c r="VDX138"/>
      <c r="VDY138"/>
      <c r="VDZ138"/>
      <c r="VEA138"/>
      <c r="VEB138"/>
      <c r="VEC138"/>
      <c r="VED138"/>
      <c r="VEE138"/>
      <c r="VEF138"/>
      <c r="VEG138"/>
      <c r="VEH138"/>
      <c r="VEI138"/>
      <c r="VEJ138"/>
      <c r="VEK138"/>
      <c r="VEL138"/>
      <c r="VEM138"/>
      <c r="VEN138"/>
      <c r="VEO138"/>
      <c r="VEP138"/>
      <c r="VEQ138"/>
      <c r="VER138"/>
      <c r="VES138"/>
      <c r="VET138"/>
      <c r="VEU138"/>
      <c r="VEV138"/>
      <c r="VEW138"/>
      <c r="VEX138"/>
      <c r="VEY138"/>
      <c r="VEZ138"/>
      <c r="VFA138"/>
      <c r="VFB138"/>
      <c r="VFC138"/>
      <c r="VFD138"/>
      <c r="VFE138"/>
      <c r="VFF138"/>
      <c r="VFG138"/>
      <c r="VFH138"/>
      <c r="VFI138"/>
      <c r="VFJ138"/>
      <c r="VFK138"/>
      <c r="VFL138"/>
      <c r="VFM138"/>
      <c r="VFN138"/>
      <c r="VFO138"/>
      <c r="VFP138"/>
      <c r="VFQ138"/>
      <c r="VFR138"/>
      <c r="VFS138"/>
      <c r="VFT138"/>
      <c r="VFU138"/>
      <c r="VFV138"/>
      <c r="VFW138"/>
      <c r="VFX138"/>
      <c r="VFY138"/>
      <c r="VFZ138"/>
      <c r="VGA138"/>
      <c r="VGB138"/>
      <c r="VGC138"/>
      <c r="VGD138"/>
      <c r="VGE138"/>
      <c r="VGF138"/>
      <c r="VGG138"/>
      <c r="VGH138"/>
      <c r="VGI138"/>
      <c r="VGJ138"/>
      <c r="VGK138"/>
      <c r="VGL138"/>
      <c r="VGM138"/>
      <c r="VGN138"/>
      <c r="VGO138"/>
      <c r="VGP138"/>
      <c r="VGQ138"/>
      <c r="VGR138"/>
      <c r="VGS138"/>
      <c r="VGT138"/>
      <c r="VGU138"/>
      <c r="VGV138"/>
      <c r="VGW138"/>
      <c r="VGX138"/>
      <c r="VGY138"/>
      <c r="VGZ138"/>
      <c r="VHA138"/>
      <c r="VHB138"/>
      <c r="VHC138"/>
      <c r="VHD138"/>
      <c r="VHE138"/>
      <c r="VHF138"/>
      <c r="VHG138"/>
      <c r="VHH138"/>
      <c r="VHI138"/>
      <c r="VHJ138"/>
      <c r="VHK138"/>
      <c r="VHL138"/>
      <c r="VHM138"/>
      <c r="VHN138"/>
      <c r="VHO138"/>
      <c r="VHP138"/>
      <c r="VHQ138"/>
      <c r="VHR138"/>
      <c r="VHS138"/>
      <c r="VHT138"/>
      <c r="VHU138"/>
      <c r="VHV138"/>
      <c r="VHW138"/>
      <c r="VHX138"/>
      <c r="VHY138"/>
      <c r="VHZ138"/>
      <c r="VIA138"/>
      <c r="VIB138"/>
      <c r="VIC138"/>
      <c r="VID138"/>
      <c r="VIE138"/>
      <c r="VIF138"/>
      <c r="VIG138"/>
      <c r="VIH138"/>
      <c r="VII138"/>
      <c r="VIJ138"/>
      <c r="VIK138"/>
      <c r="VIL138"/>
      <c r="VIM138"/>
      <c r="VIN138"/>
      <c r="VIO138"/>
      <c r="VIP138"/>
      <c r="VIQ138"/>
      <c r="VIR138"/>
      <c r="VIS138"/>
      <c r="VIT138"/>
      <c r="VIU138"/>
      <c r="VIV138"/>
      <c r="VIW138"/>
      <c r="VIX138"/>
      <c r="VIY138"/>
      <c r="VIZ138"/>
      <c r="VJA138"/>
      <c r="VJB138"/>
      <c r="VJC138"/>
      <c r="VJD138"/>
      <c r="VJE138"/>
      <c r="VJF138"/>
      <c r="VJG138"/>
      <c r="VJH138"/>
      <c r="VJI138"/>
      <c r="VJJ138"/>
      <c r="VJK138"/>
      <c r="VJL138"/>
      <c r="VJM138"/>
      <c r="VJN138"/>
      <c r="VJO138"/>
      <c r="VJP138"/>
      <c r="VJQ138"/>
      <c r="VJR138"/>
      <c r="VJS138"/>
      <c r="VJT138"/>
      <c r="VJU138"/>
      <c r="VJV138"/>
      <c r="VJW138"/>
      <c r="VJX138"/>
      <c r="VJY138"/>
      <c r="VJZ138"/>
      <c r="VKA138"/>
      <c r="VKB138"/>
      <c r="VKC138"/>
      <c r="VKD138"/>
      <c r="VKE138"/>
      <c r="VKF138"/>
      <c r="VKG138"/>
      <c r="VKH138"/>
      <c r="VKI138"/>
      <c r="VKJ138"/>
      <c r="VKK138"/>
      <c r="VKL138"/>
      <c r="VKM138"/>
      <c r="VKN138"/>
      <c r="VKO138"/>
      <c r="VKP138"/>
      <c r="VKQ138"/>
      <c r="VKR138"/>
      <c r="VKS138"/>
      <c r="VKT138"/>
      <c r="VKU138"/>
      <c r="VKV138"/>
      <c r="VKW138"/>
      <c r="VKX138"/>
      <c r="VKY138"/>
      <c r="VKZ138"/>
      <c r="VLA138"/>
      <c r="VLB138"/>
      <c r="VLC138"/>
      <c r="VLD138"/>
      <c r="VLE138"/>
      <c r="VLF138"/>
      <c r="VLG138"/>
      <c r="VLH138"/>
      <c r="VLI138"/>
      <c r="VLJ138"/>
      <c r="VLK138"/>
      <c r="VLL138"/>
      <c r="VLM138"/>
      <c r="VLN138"/>
      <c r="VLO138"/>
      <c r="VLP138"/>
      <c r="VLQ138"/>
      <c r="VLR138"/>
      <c r="VLS138"/>
      <c r="VLT138"/>
      <c r="VLU138"/>
      <c r="VLV138"/>
      <c r="VLW138"/>
      <c r="VLX138"/>
      <c r="VLY138"/>
      <c r="VLZ138"/>
      <c r="VMA138"/>
      <c r="VMB138"/>
      <c r="VMC138"/>
      <c r="VMD138"/>
      <c r="VME138"/>
      <c r="VMF138"/>
      <c r="VMG138"/>
      <c r="VMH138"/>
      <c r="VMI138"/>
      <c r="VMJ138"/>
      <c r="VMK138"/>
      <c r="VML138"/>
      <c r="VMM138"/>
      <c r="VMN138"/>
      <c r="VMO138"/>
      <c r="VMP138"/>
      <c r="VMQ138"/>
      <c r="VMR138"/>
      <c r="VMS138"/>
      <c r="VMT138"/>
      <c r="VMU138"/>
      <c r="VMV138"/>
      <c r="VMW138"/>
      <c r="VMX138"/>
      <c r="VMY138"/>
      <c r="VMZ138"/>
      <c r="VNA138"/>
      <c r="VNB138"/>
      <c r="VNC138"/>
      <c r="VND138"/>
      <c r="VNE138"/>
      <c r="VNF138"/>
      <c r="VNG138"/>
      <c r="VNH138"/>
      <c r="VNI138"/>
      <c r="VNJ138"/>
      <c r="VNK138"/>
      <c r="VNL138"/>
      <c r="VNM138"/>
      <c r="VNN138"/>
      <c r="VNO138"/>
      <c r="VNP138"/>
      <c r="VNQ138"/>
      <c r="VNR138"/>
      <c r="VNS138"/>
      <c r="VNT138"/>
      <c r="VNU138"/>
      <c r="VNV138"/>
      <c r="VNW138"/>
      <c r="VNX138"/>
      <c r="VNY138"/>
      <c r="VNZ138"/>
      <c r="VOA138"/>
      <c r="VOB138"/>
      <c r="VOC138"/>
      <c r="VOD138"/>
      <c r="VOE138"/>
      <c r="VOF138"/>
      <c r="VOG138"/>
      <c r="VOH138"/>
      <c r="VOI138"/>
      <c r="VOJ138"/>
      <c r="VOK138"/>
      <c r="VOL138"/>
      <c r="VOM138"/>
      <c r="VON138"/>
      <c r="VOO138"/>
      <c r="VOP138"/>
      <c r="VOQ138"/>
      <c r="VOR138"/>
      <c r="VOS138"/>
      <c r="VOT138"/>
      <c r="VOU138"/>
      <c r="VOV138"/>
      <c r="VOW138"/>
      <c r="VOX138"/>
      <c r="VOY138"/>
      <c r="VOZ138"/>
      <c r="VPA138"/>
      <c r="VPB138"/>
      <c r="VPC138"/>
      <c r="VPD138"/>
      <c r="VPE138"/>
      <c r="VPF138"/>
      <c r="VPG138"/>
      <c r="VPH138"/>
      <c r="VPI138"/>
      <c r="VPJ138"/>
      <c r="VPK138"/>
      <c r="VPL138"/>
      <c r="VPM138"/>
      <c r="VPN138"/>
      <c r="VPO138"/>
      <c r="VPP138"/>
      <c r="VPQ138"/>
      <c r="VPR138"/>
      <c r="VPS138"/>
      <c r="VPT138"/>
      <c r="VPU138"/>
      <c r="VPV138"/>
      <c r="VPW138"/>
      <c r="VPX138"/>
      <c r="VPY138"/>
      <c r="VPZ138"/>
      <c r="VQA138"/>
      <c r="VQB138"/>
      <c r="VQC138"/>
      <c r="VQD138"/>
      <c r="VQE138"/>
      <c r="VQF138"/>
      <c r="VQG138"/>
      <c r="VQH138"/>
      <c r="VQI138"/>
      <c r="VQJ138"/>
      <c r="VQK138"/>
      <c r="VQL138"/>
      <c r="VQM138"/>
      <c r="VQN138"/>
      <c r="VQO138"/>
      <c r="VQP138"/>
      <c r="VQQ138"/>
      <c r="VQR138"/>
      <c r="VQS138"/>
      <c r="VQT138"/>
      <c r="VQU138"/>
      <c r="VQV138"/>
      <c r="VQW138"/>
      <c r="VQX138"/>
      <c r="VQY138"/>
      <c r="VQZ138"/>
      <c r="VRA138"/>
      <c r="VRB138"/>
      <c r="VRC138"/>
      <c r="VRD138"/>
      <c r="VRE138"/>
      <c r="VRF138"/>
      <c r="VRG138"/>
      <c r="VRH138"/>
      <c r="VRI138"/>
      <c r="VRJ138"/>
      <c r="VRK138"/>
      <c r="VRL138"/>
      <c r="VRM138"/>
      <c r="VRN138"/>
      <c r="VRO138"/>
      <c r="VRP138"/>
      <c r="VRQ138"/>
      <c r="VRR138"/>
      <c r="VRS138"/>
      <c r="VRT138"/>
      <c r="VRU138"/>
      <c r="VRV138"/>
      <c r="VRW138"/>
      <c r="VRX138"/>
      <c r="VRY138"/>
      <c r="VRZ138"/>
      <c r="VSA138"/>
      <c r="VSB138"/>
      <c r="VSC138"/>
      <c r="VSD138"/>
      <c r="VSE138"/>
      <c r="VSF138"/>
      <c r="VSG138"/>
      <c r="VSH138"/>
      <c r="VSI138"/>
      <c r="VSJ138"/>
      <c r="VSK138"/>
      <c r="VSL138"/>
      <c r="VSM138"/>
      <c r="VSN138"/>
      <c r="VSO138"/>
      <c r="VSP138"/>
      <c r="VSQ138"/>
      <c r="VSR138"/>
      <c r="VSS138"/>
      <c r="VST138"/>
      <c r="VSU138"/>
      <c r="VSV138"/>
      <c r="VSW138"/>
      <c r="VSX138"/>
      <c r="VSY138"/>
      <c r="VSZ138"/>
      <c r="VTA138"/>
      <c r="VTB138"/>
      <c r="VTC138"/>
      <c r="VTD138"/>
      <c r="VTE138"/>
      <c r="VTF138"/>
      <c r="VTG138"/>
      <c r="VTH138"/>
      <c r="VTI138"/>
      <c r="VTJ138"/>
      <c r="VTK138"/>
      <c r="VTL138"/>
      <c r="VTM138"/>
      <c r="VTN138"/>
      <c r="VTO138"/>
      <c r="VTP138"/>
      <c r="VTQ138"/>
      <c r="VTR138"/>
      <c r="VTS138"/>
      <c r="VTT138"/>
      <c r="VTU138"/>
      <c r="VTV138"/>
      <c r="VTW138"/>
      <c r="VTX138"/>
      <c r="VTY138"/>
      <c r="VTZ138"/>
      <c r="VUA138"/>
      <c r="VUB138"/>
      <c r="VUC138"/>
      <c r="VUD138"/>
      <c r="VUE138"/>
      <c r="VUF138"/>
      <c r="VUG138"/>
      <c r="VUH138"/>
      <c r="VUI138"/>
      <c r="VUJ138"/>
      <c r="VUK138"/>
      <c r="VUL138"/>
      <c r="VUM138"/>
      <c r="VUN138"/>
      <c r="VUO138"/>
      <c r="VUP138"/>
      <c r="VUQ138"/>
      <c r="VUR138"/>
      <c r="VUS138"/>
      <c r="VUT138"/>
      <c r="VUU138"/>
      <c r="VUV138"/>
      <c r="VUW138"/>
      <c r="VUX138"/>
      <c r="VUY138"/>
      <c r="VUZ138"/>
      <c r="VVA138"/>
      <c r="VVB138"/>
      <c r="VVC138"/>
      <c r="VVD138"/>
      <c r="VVE138"/>
      <c r="VVF138"/>
      <c r="VVG138"/>
      <c r="VVH138"/>
      <c r="VVI138"/>
      <c r="VVJ138"/>
      <c r="VVK138"/>
      <c r="VVL138"/>
      <c r="VVM138"/>
      <c r="VVN138"/>
      <c r="VVO138"/>
      <c r="VVP138"/>
      <c r="VVQ138"/>
      <c r="VVR138"/>
      <c r="VVS138"/>
      <c r="VVT138"/>
      <c r="VVU138"/>
      <c r="VVV138"/>
      <c r="VVW138"/>
      <c r="VVX138"/>
      <c r="VVY138"/>
      <c r="VVZ138"/>
      <c r="VWA138"/>
      <c r="VWB138"/>
      <c r="VWC138"/>
      <c r="VWD138"/>
      <c r="VWE138"/>
      <c r="VWF138"/>
      <c r="VWG138"/>
      <c r="VWH138"/>
      <c r="VWI138"/>
      <c r="VWJ138"/>
      <c r="VWK138"/>
      <c r="VWL138"/>
      <c r="VWM138"/>
      <c r="VWN138"/>
      <c r="VWO138"/>
      <c r="VWP138"/>
      <c r="VWQ138"/>
      <c r="VWR138"/>
      <c r="VWS138"/>
      <c r="VWT138"/>
      <c r="VWU138"/>
      <c r="VWV138"/>
      <c r="VWW138"/>
      <c r="VWX138"/>
      <c r="VWY138"/>
      <c r="VWZ138"/>
      <c r="VXA138"/>
      <c r="VXB138"/>
      <c r="VXC138"/>
      <c r="VXD138"/>
      <c r="VXE138"/>
      <c r="VXF138"/>
      <c r="VXG138"/>
      <c r="VXH138"/>
      <c r="VXI138"/>
      <c r="VXJ138"/>
      <c r="VXK138"/>
      <c r="VXL138"/>
      <c r="VXM138"/>
      <c r="VXN138"/>
      <c r="VXO138"/>
      <c r="VXP138"/>
      <c r="VXQ138"/>
      <c r="VXR138"/>
      <c r="VXS138"/>
      <c r="VXT138"/>
      <c r="VXU138"/>
      <c r="VXV138"/>
      <c r="VXW138"/>
      <c r="VXX138"/>
      <c r="VXY138"/>
      <c r="VXZ138"/>
      <c r="VYA138"/>
      <c r="VYB138"/>
      <c r="VYC138"/>
      <c r="VYD138"/>
      <c r="VYE138"/>
      <c r="VYF138"/>
      <c r="VYG138"/>
      <c r="VYH138"/>
      <c r="VYI138"/>
      <c r="VYJ138"/>
      <c r="VYK138"/>
      <c r="VYL138"/>
      <c r="VYM138"/>
      <c r="VYN138"/>
      <c r="VYO138"/>
      <c r="VYP138"/>
      <c r="VYQ138"/>
      <c r="VYR138"/>
      <c r="VYS138"/>
      <c r="VYT138"/>
      <c r="VYU138"/>
      <c r="VYV138"/>
      <c r="VYW138"/>
      <c r="VYX138"/>
      <c r="VYY138"/>
      <c r="VYZ138"/>
      <c r="VZA138"/>
      <c r="VZB138"/>
      <c r="VZC138"/>
      <c r="VZD138"/>
      <c r="VZE138"/>
      <c r="VZF138"/>
      <c r="VZG138"/>
      <c r="VZH138"/>
      <c r="VZI138"/>
      <c r="VZJ138"/>
      <c r="VZK138"/>
      <c r="VZL138"/>
      <c r="VZM138"/>
      <c r="VZN138"/>
      <c r="VZO138"/>
      <c r="VZP138"/>
      <c r="VZQ138"/>
      <c r="VZR138"/>
      <c r="VZS138"/>
      <c r="VZT138"/>
      <c r="VZU138"/>
      <c r="VZV138"/>
      <c r="VZW138"/>
      <c r="VZX138"/>
      <c r="VZY138"/>
      <c r="VZZ138"/>
      <c r="WAA138"/>
      <c r="WAB138"/>
      <c r="WAC138"/>
      <c r="WAD138"/>
      <c r="WAE138"/>
      <c r="WAF138"/>
      <c r="WAG138"/>
      <c r="WAH138"/>
      <c r="WAI138"/>
      <c r="WAJ138"/>
      <c r="WAK138"/>
      <c r="WAL138"/>
      <c r="WAM138"/>
      <c r="WAN138"/>
      <c r="WAO138"/>
      <c r="WAP138"/>
      <c r="WAQ138"/>
      <c r="WAR138"/>
      <c r="WAS138"/>
      <c r="WAT138"/>
      <c r="WAU138"/>
      <c r="WAV138"/>
      <c r="WAW138"/>
      <c r="WAX138"/>
      <c r="WAY138"/>
      <c r="WAZ138"/>
      <c r="WBA138"/>
      <c r="WBB138"/>
      <c r="WBC138"/>
      <c r="WBD138"/>
      <c r="WBE138"/>
      <c r="WBF138"/>
      <c r="WBG138"/>
      <c r="WBH138"/>
      <c r="WBI138"/>
      <c r="WBJ138"/>
      <c r="WBK138"/>
      <c r="WBL138"/>
      <c r="WBM138"/>
      <c r="WBN138"/>
      <c r="WBO138"/>
      <c r="WBP138"/>
      <c r="WBQ138"/>
      <c r="WBR138"/>
      <c r="WBS138"/>
      <c r="WBT138"/>
      <c r="WBU138"/>
      <c r="WBV138"/>
      <c r="WBW138"/>
      <c r="WBX138"/>
      <c r="WBY138"/>
      <c r="WBZ138"/>
      <c r="WCA138"/>
      <c r="WCB138"/>
      <c r="WCC138"/>
      <c r="WCD138"/>
      <c r="WCE138"/>
      <c r="WCF138"/>
      <c r="WCG138"/>
      <c r="WCH138"/>
      <c r="WCI138"/>
      <c r="WCJ138"/>
      <c r="WCK138"/>
      <c r="WCL138"/>
      <c r="WCM138"/>
      <c r="WCN138"/>
      <c r="WCO138"/>
      <c r="WCP138"/>
      <c r="WCQ138"/>
      <c r="WCR138"/>
      <c r="WCS138"/>
      <c r="WCT138"/>
      <c r="WCU138"/>
      <c r="WCV138"/>
      <c r="WCW138"/>
      <c r="WCX138"/>
      <c r="WCY138"/>
      <c r="WCZ138"/>
      <c r="WDA138"/>
      <c r="WDB138"/>
      <c r="WDC138"/>
      <c r="WDD138"/>
      <c r="WDE138"/>
      <c r="WDF138"/>
      <c r="WDG138"/>
      <c r="WDH138"/>
      <c r="WDI138"/>
      <c r="WDJ138"/>
      <c r="WDK138"/>
      <c r="WDL138"/>
      <c r="WDM138"/>
      <c r="WDN138"/>
      <c r="WDO138"/>
      <c r="WDP138"/>
      <c r="WDQ138"/>
      <c r="WDR138"/>
      <c r="WDS138"/>
      <c r="WDT138"/>
      <c r="WDU138"/>
      <c r="WDV138"/>
      <c r="WDW138"/>
      <c r="WDX138"/>
      <c r="WDY138"/>
      <c r="WDZ138"/>
      <c r="WEA138"/>
      <c r="WEB138"/>
      <c r="WEC138"/>
      <c r="WED138"/>
      <c r="WEE138"/>
      <c r="WEF138"/>
      <c r="WEG138"/>
      <c r="WEH138"/>
      <c r="WEI138"/>
      <c r="WEJ138"/>
      <c r="WEK138"/>
      <c r="WEL138"/>
      <c r="WEM138"/>
      <c r="WEN138"/>
      <c r="WEO138"/>
      <c r="WEP138"/>
      <c r="WEQ138"/>
      <c r="WER138"/>
      <c r="WES138"/>
      <c r="WET138"/>
      <c r="WEU138"/>
      <c r="WEV138"/>
      <c r="WEW138"/>
      <c r="WEX138"/>
      <c r="WEY138"/>
      <c r="WEZ138"/>
      <c r="WFA138"/>
      <c r="WFB138"/>
      <c r="WFC138"/>
      <c r="WFD138"/>
      <c r="WFE138"/>
      <c r="WFF138"/>
      <c r="WFG138"/>
      <c r="WFH138"/>
      <c r="WFI138"/>
      <c r="WFJ138"/>
      <c r="WFK138"/>
      <c r="WFL138"/>
      <c r="WFM138"/>
      <c r="WFN138"/>
      <c r="WFO138"/>
      <c r="WFP138"/>
      <c r="WFQ138"/>
      <c r="WFR138"/>
      <c r="WFS138"/>
      <c r="WFT138"/>
      <c r="WFU138"/>
      <c r="WFV138"/>
      <c r="WFW138"/>
      <c r="WFX138"/>
      <c r="WFY138"/>
      <c r="WFZ138"/>
      <c r="WGA138"/>
      <c r="WGB138"/>
      <c r="WGC138"/>
      <c r="WGD138"/>
      <c r="WGE138"/>
      <c r="WGF138"/>
      <c r="WGG138"/>
      <c r="WGH138"/>
      <c r="WGI138"/>
      <c r="WGJ138"/>
      <c r="WGK138"/>
      <c r="WGL138"/>
      <c r="WGM138"/>
      <c r="WGN138"/>
      <c r="WGO138"/>
      <c r="WGP138"/>
      <c r="WGQ138"/>
      <c r="WGR138"/>
      <c r="WGS138"/>
      <c r="WGT138"/>
      <c r="WGU138"/>
      <c r="WGV138"/>
      <c r="WGW138"/>
      <c r="WGX138"/>
      <c r="WGY138"/>
      <c r="WGZ138"/>
      <c r="WHA138"/>
      <c r="WHB138"/>
      <c r="WHC138"/>
      <c r="WHD138"/>
      <c r="WHE138"/>
      <c r="WHF138"/>
      <c r="WHG138"/>
      <c r="WHH138"/>
      <c r="WHI138"/>
      <c r="WHJ138"/>
      <c r="WHK138"/>
      <c r="WHL138"/>
      <c r="WHM138"/>
      <c r="WHN138"/>
      <c r="WHO138"/>
      <c r="WHP138"/>
      <c r="WHQ138"/>
      <c r="WHR138"/>
      <c r="WHS138"/>
      <c r="WHT138"/>
      <c r="WHU138"/>
      <c r="WHV138"/>
      <c r="WHW138"/>
      <c r="WHX138"/>
      <c r="WHY138"/>
      <c r="WHZ138"/>
      <c r="WIA138"/>
      <c r="WIB138"/>
      <c r="WIC138"/>
      <c r="WID138"/>
      <c r="WIE138"/>
      <c r="WIF138"/>
      <c r="WIG138"/>
      <c r="WIH138"/>
      <c r="WII138"/>
      <c r="WIJ138"/>
      <c r="WIK138"/>
      <c r="WIL138"/>
      <c r="WIM138"/>
      <c r="WIN138"/>
      <c r="WIO138"/>
      <c r="WIP138"/>
      <c r="WIQ138"/>
      <c r="WIR138"/>
      <c r="WIS138"/>
      <c r="WIT138"/>
      <c r="WIU138"/>
      <c r="WIV138"/>
      <c r="WIW138"/>
      <c r="WIX138"/>
      <c r="WIY138"/>
      <c r="WIZ138"/>
      <c r="WJA138"/>
      <c r="WJB138"/>
      <c r="WJC138"/>
      <c r="WJD138"/>
      <c r="WJE138"/>
      <c r="WJF138"/>
      <c r="WJG138"/>
      <c r="WJH138"/>
      <c r="WJI138"/>
      <c r="WJJ138"/>
      <c r="WJK138"/>
      <c r="WJL138"/>
      <c r="WJM138"/>
      <c r="WJN138"/>
      <c r="WJO138"/>
      <c r="WJP138"/>
      <c r="WJQ138"/>
      <c r="WJR138"/>
      <c r="WJS138"/>
      <c r="WJT138"/>
      <c r="WJU138"/>
      <c r="WJV138"/>
      <c r="WJW138"/>
      <c r="WJX138"/>
      <c r="WJY138"/>
      <c r="WJZ138"/>
      <c r="WKA138"/>
      <c r="WKB138"/>
      <c r="WKC138"/>
      <c r="WKD138"/>
      <c r="WKE138"/>
      <c r="WKF138"/>
      <c r="WKG138"/>
      <c r="WKH138"/>
      <c r="WKI138"/>
      <c r="WKJ138"/>
      <c r="WKK138"/>
      <c r="WKL138"/>
      <c r="WKM138"/>
      <c r="WKN138"/>
      <c r="WKO138"/>
      <c r="WKP138"/>
      <c r="WKQ138"/>
      <c r="WKR138"/>
      <c r="WKS138"/>
      <c r="WKT138"/>
      <c r="WKU138"/>
      <c r="WKV138"/>
      <c r="WKW138"/>
      <c r="WKX138"/>
      <c r="WKY138"/>
      <c r="WKZ138"/>
      <c r="WLA138"/>
      <c r="WLB138"/>
      <c r="WLC138"/>
      <c r="WLD138"/>
      <c r="WLE138"/>
      <c r="WLF138"/>
      <c r="WLG138"/>
      <c r="WLH138"/>
      <c r="WLI138"/>
      <c r="WLJ138"/>
      <c r="WLK138"/>
      <c r="WLL138"/>
      <c r="WLM138"/>
      <c r="WLN138"/>
      <c r="WLO138"/>
      <c r="WLP138"/>
      <c r="WLQ138"/>
      <c r="WLR138"/>
      <c r="WLS138"/>
      <c r="WLT138"/>
      <c r="WLU138"/>
      <c r="WLV138"/>
      <c r="WLW138"/>
      <c r="WLX138"/>
      <c r="WLY138"/>
      <c r="WLZ138"/>
      <c r="WMA138"/>
      <c r="WMB138"/>
      <c r="WMC138"/>
      <c r="WMD138"/>
      <c r="WME138"/>
      <c r="WMF138"/>
      <c r="WMG138"/>
      <c r="WMH138"/>
      <c r="WMI138"/>
      <c r="WMJ138"/>
      <c r="WMK138"/>
      <c r="WML138"/>
      <c r="WMM138"/>
      <c r="WMN138"/>
      <c r="WMO138"/>
      <c r="WMP138"/>
      <c r="WMQ138"/>
      <c r="WMR138"/>
      <c r="WMS138"/>
      <c r="WMT138"/>
      <c r="WMU138"/>
      <c r="WMV138"/>
      <c r="WMW138"/>
      <c r="WMX138"/>
      <c r="WMY138"/>
      <c r="WMZ138"/>
      <c r="WNA138"/>
      <c r="WNB138"/>
      <c r="WNC138"/>
      <c r="WND138"/>
      <c r="WNE138"/>
      <c r="WNF138"/>
      <c r="WNG138"/>
      <c r="WNH138"/>
      <c r="WNI138"/>
      <c r="WNJ138"/>
      <c r="WNK138"/>
      <c r="WNL138"/>
      <c r="WNM138"/>
      <c r="WNN138"/>
      <c r="WNO138"/>
      <c r="WNP138"/>
      <c r="WNQ138"/>
      <c r="WNR138"/>
      <c r="WNS138"/>
      <c r="WNT138"/>
      <c r="WNU138"/>
      <c r="WNV138"/>
      <c r="WNW138"/>
      <c r="WNX138"/>
      <c r="WNY138"/>
      <c r="WNZ138"/>
      <c r="WOA138"/>
      <c r="WOB138"/>
      <c r="WOC138"/>
      <c r="WOD138"/>
      <c r="WOE138"/>
      <c r="WOF138"/>
      <c r="WOG138"/>
      <c r="WOH138"/>
      <c r="WOI138"/>
      <c r="WOJ138"/>
      <c r="WOK138"/>
      <c r="WOL138"/>
      <c r="WOM138"/>
      <c r="WON138"/>
      <c r="WOO138"/>
      <c r="WOP138"/>
      <c r="WOQ138"/>
      <c r="WOR138"/>
      <c r="WOS138"/>
      <c r="WOT138"/>
      <c r="WOU138"/>
      <c r="WOV138"/>
      <c r="WOW138"/>
      <c r="WOX138"/>
      <c r="WOY138"/>
      <c r="WOZ138"/>
      <c r="WPA138"/>
      <c r="WPB138"/>
      <c r="WPC138"/>
      <c r="WPD138"/>
      <c r="WPE138"/>
      <c r="WPF138"/>
      <c r="WPG138"/>
      <c r="WPH138"/>
      <c r="WPI138"/>
      <c r="WPJ138"/>
      <c r="WPK138"/>
      <c r="WPL138"/>
      <c r="WPM138"/>
      <c r="WPN138"/>
      <c r="WPO138"/>
      <c r="WPP138"/>
      <c r="WPQ138"/>
      <c r="WPR138"/>
      <c r="WPS138"/>
      <c r="WPT138"/>
      <c r="WPU138"/>
      <c r="WPV138"/>
      <c r="WPW138"/>
      <c r="WPX138"/>
      <c r="WPY138"/>
      <c r="WPZ138"/>
      <c r="WQA138"/>
      <c r="WQB138"/>
      <c r="WQC138"/>
      <c r="WQD138"/>
      <c r="WQE138"/>
      <c r="WQF138"/>
      <c r="WQG138"/>
      <c r="WQH138"/>
      <c r="WQI138"/>
      <c r="WQJ138"/>
      <c r="WQK138"/>
      <c r="WQL138"/>
      <c r="WQM138"/>
      <c r="WQN138"/>
      <c r="WQO138"/>
      <c r="WQP138"/>
      <c r="WQQ138"/>
      <c r="WQR138"/>
      <c r="WQS138"/>
      <c r="WQT138"/>
      <c r="WQU138"/>
      <c r="WQV138"/>
      <c r="WQW138"/>
      <c r="WQX138"/>
      <c r="WQY138"/>
      <c r="WQZ138"/>
      <c r="WRA138"/>
      <c r="WRB138"/>
      <c r="WRC138"/>
      <c r="WRD138"/>
      <c r="WRE138"/>
      <c r="WRF138"/>
      <c r="WRG138"/>
      <c r="WRH138"/>
      <c r="WRI138"/>
      <c r="WRJ138"/>
      <c r="WRK138"/>
      <c r="WRL138"/>
      <c r="WRM138"/>
      <c r="WRN138"/>
      <c r="WRO138"/>
      <c r="WRP138"/>
      <c r="WRQ138"/>
      <c r="WRR138"/>
      <c r="WRS138"/>
      <c r="WRT138"/>
      <c r="WRU138"/>
      <c r="WRV138"/>
      <c r="WRW138"/>
      <c r="WRX138"/>
      <c r="WRY138"/>
      <c r="WRZ138"/>
      <c r="WSA138"/>
      <c r="WSB138"/>
      <c r="WSC138"/>
      <c r="WSD138"/>
      <c r="WSE138"/>
      <c r="WSF138"/>
      <c r="WSG138"/>
      <c r="WSH138"/>
      <c r="WSI138"/>
      <c r="WSJ138"/>
      <c r="WSK138"/>
      <c r="WSL138"/>
      <c r="WSM138"/>
      <c r="WSN138"/>
      <c r="WSO138"/>
      <c r="WSP138"/>
      <c r="WSQ138"/>
      <c r="WSR138"/>
      <c r="WSS138"/>
      <c r="WST138"/>
      <c r="WSU138"/>
      <c r="WSV138"/>
      <c r="WSW138"/>
      <c r="WSX138"/>
      <c r="WSY138"/>
      <c r="WSZ138"/>
      <c r="WTA138"/>
      <c r="WTB138"/>
      <c r="WTC138"/>
      <c r="WTD138"/>
      <c r="WTE138"/>
      <c r="WTF138"/>
      <c r="WTG138"/>
      <c r="WTH138"/>
      <c r="WTI138"/>
      <c r="WTJ138"/>
      <c r="WTK138"/>
      <c r="WTL138"/>
      <c r="WTM138"/>
      <c r="WTN138"/>
      <c r="WTO138"/>
      <c r="WTP138"/>
      <c r="WTQ138"/>
      <c r="WTR138"/>
      <c r="WTS138"/>
      <c r="WTT138"/>
      <c r="WTU138"/>
      <c r="WTV138"/>
      <c r="WTW138"/>
      <c r="WTX138"/>
      <c r="WTY138"/>
      <c r="WTZ138"/>
      <c r="WUA138"/>
      <c r="WUB138"/>
      <c r="WUC138"/>
      <c r="WUD138"/>
      <c r="WUE138"/>
      <c r="WUF138"/>
      <c r="WUG138"/>
      <c r="WUH138"/>
      <c r="WUI138"/>
      <c r="WUJ138"/>
      <c r="WUK138"/>
      <c r="WUL138"/>
      <c r="WUM138"/>
      <c r="WUN138"/>
      <c r="WUO138"/>
      <c r="WUP138"/>
      <c r="WUQ138"/>
      <c r="WUR138"/>
      <c r="WUS138"/>
      <c r="WUT138"/>
      <c r="WUU138"/>
      <c r="WUV138"/>
      <c r="WUW138"/>
      <c r="WUX138"/>
      <c r="WUY138"/>
      <c r="WUZ138"/>
      <c r="WVA138"/>
      <c r="WVB138"/>
      <c r="WVC138"/>
      <c r="WVD138"/>
      <c r="WVE138"/>
      <c r="WVF138"/>
      <c r="WVG138"/>
      <c r="WVH138"/>
      <c r="WVI138"/>
      <c r="WVJ138"/>
      <c r="WVK138"/>
      <c r="WVL138"/>
      <c r="WVM138"/>
      <c r="WVN138"/>
      <c r="WVO138"/>
      <c r="WVP138"/>
      <c r="WVQ138"/>
      <c r="WVR138"/>
      <c r="WVS138"/>
      <c r="WVT138"/>
      <c r="WVU138"/>
      <c r="WVV138"/>
      <c r="WVW138"/>
      <c r="WVX138"/>
      <c r="WVY138"/>
      <c r="WVZ138"/>
      <c r="WWA138"/>
      <c r="WWB138"/>
      <c r="WWC138"/>
      <c r="WWD138"/>
      <c r="WWE138"/>
      <c r="WWF138"/>
      <c r="WWG138"/>
      <c r="WWH138"/>
      <c r="WWI138"/>
      <c r="WWJ138"/>
      <c r="WWK138"/>
      <c r="WWL138"/>
      <c r="WWM138"/>
      <c r="WWN138"/>
      <c r="WWO138"/>
      <c r="WWP138"/>
      <c r="WWQ138"/>
      <c r="WWR138"/>
      <c r="WWS138"/>
      <c r="WWT138"/>
      <c r="WWU138"/>
      <c r="WWV138"/>
      <c r="WWW138"/>
      <c r="WWX138"/>
      <c r="WWY138"/>
      <c r="WWZ138"/>
      <c r="WXA138"/>
      <c r="WXB138"/>
      <c r="WXC138"/>
      <c r="WXD138"/>
      <c r="WXE138"/>
      <c r="WXF138"/>
      <c r="WXG138"/>
      <c r="WXH138"/>
      <c r="WXI138"/>
      <c r="WXJ138"/>
      <c r="WXK138"/>
      <c r="WXL138"/>
      <c r="WXM138"/>
      <c r="WXN138"/>
      <c r="WXO138"/>
      <c r="WXP138"/>
      <c r="WXQ138"/>
      <c r="WXR138"/>
      <c r="WXS138"/>
      <c r="WXT138"/>
      <c r="WXU138"/>
      <c r="WXV138"/>
      <c r="WXW138"/>
      <c r="WXX138"/>
      <c r="WXY138"/>
      <c r="WXZ138"/>
      <c r="WYA138"/>
      <c r="WYB138"/>
      <c r="WYC138"/>
      <c r="WYD138"/>
      <c r="WYE138"/>
      <c r="WYF138"/>
      <c r="WYG138"/>
      <c r="WYH138"/>
      <c r="WYI138"/>
      <c r="WYJ138"/>
      <c r="WYK138"/>
      <c r="WYL138"/>
      <c r="WYM138"/>
      <c r="WYN138"/>
      <c r="WYO138"/>
      <c r="WYP138"/>
      <c r="WYQ138"/>
      <c r="WYR138"/>
      <c r="WYS138"/>
      <c r="WYT138"/>
      <c r="WYU138"/>
      <c r="WYV138"/>
      <c r="WYW138"/>
      <c r="WYX138"/>
      <c r="WYY138"/>
      <c r="WYZ138"/>
      <c r="WZA138"/>
      <c r="WZB138"/>
      <c r="WZC138"/>
      <c r="WZD138"/>
      <c r="WZE138"/>
      <c r="WZF138"/>
      <c r="WZG138"/>
      <c r="WZH138"/>
      <c r="WZI138"/>
      <c r="WZJ138"/>
      <c r="WZK138"/>
      <c r="WZL138"/>
      <c r="WZM138"/>
      <c r="WZN138"/>
      <c r="WZO138"/>
      <c r="WZP138"/>
      <c r="WZQ138"/>
      <c r="WZR138"/>
      <c r="WZS138"/>
      <c r="WZT138"/>
      <c r="WZU138"/>
      <c r="WZV138"/>
      <c r="WZW138"/>
      <c r="WZX138"/>
      <c r="WZY138"/>
      <c r="WZZ138"/>
      <c r="XAA138"/>
      <c r="XAB138"/>
      <c r="XAC138"/>
      <c r="XAD138"/>
      <c r="XAE138"/>
      <c r="XAF138"/>
      <c r="XAG138"/>
      <c r="XAH138"/>
      <c r="XAI138"/>
      <c r="XAJ138"/>
      <c r="XAK138"/>
      <c r="XAL138"/>
      <c r="XAM138"/>
      <c r="XAN138"/>
      <c r="XAO138"/>
      <c r="XAP138"/>
      <c r="XAQ138"/>
      <c r="XAR138"/>
      <c r="XAS138"/>
      <c r="XAT138"/>
      <c r="XAU138"/>
      <c r="XAV138"/>
      <c r="XAW138"/>
      <c r="XAX138"/>
      <c r="XAY138"/>
      <c r="XAZ138"/>
      <c r="XBA138"/>
      <c r="XBB138"/>
      <c r="XBC138"/>
      <c r="XBD138"/>
      <c r="XBE138"/>
      <c r="XBF138"/>
      <c r="XBG138"/>
      <c r="XBH138"/>
      <c r="XBI138"/>
      <c r="XBJ138"/>
      <c r="XBK138"/>
      <c r="XBL138"/>
      <c r="XBM138"/>
      <c r="XBN138"/>
      <c r="XBO138"/>
      <c r="XBP138"/>
      <c r="XBQ138"/>
      <c r="XBR138"/>
      <c r="XBS138"/>
      <c r="XBT138"/>
      <c r="XBU138"/>
      <c r="XBV138"/>
      <c r="XBW138"/>
      <c r="XBX138"/>
      <c r="XBY138"/>
      <c r="XBZ138"/>
      <c r="XCA138"/>
      <c r="XCB138"/>
      <c r="XCC138"/>
      <c r="XCD138"/>
      <c r="XCE138"/>
      <c r="XCF138"/>
      <c r="XCG138"/>
      <c r="XCH138"/>
      <c r="XCI138"/>
      <c r="XCJ138"/>
      <c r="XCK138"/>
      <c r="XCL138"/>
      <c r="XCM138"/>
      <c r="XCN138"/>
      <c r="XCO138"/>
      <c r="XCP138"/>
      <c r="XCQ138"/>
      <c r="XCR138"/>
      <c r="XCS138"/>
      <c r="XCT138"/>
      <c r="XCU138"/>
      <c r="XCV138"/>
      <c r="XCW138"/>
      <c r="XCX138"/>
      <c r="XCY138"/>
      <c r="XCZ138"/>
      <c r="XDA138"/>
      <c r="XDB138"/>
      <c r="XDC138"/>
      <c r="XDD138"/>
      <c r="XDE138"/>
      <c r="XDF138"/>
      <c r="XDG138"/>
      <c r="XDH138"/>
      <c r="XDI138"/>
      <c r="XDJ138"/>
      <c r="XDK138"/>
      <c r="XDL138"/>
      <c r="XDM138"/>
      <c r="XDN138"/>
      <c r="XDO138"/>
      <c r="XDP138"/>
      <c r="XDQ138"/>
      <c r="XDR138"/>
      <c r="XDS138"/>
      <c r="XDT138"/>
      <c r="XDU138"/>
      <c r="XDV138"/>
      <c r="XDW138"/>
      <c r="XDX138"/>
      <c r="XDY138"/>
      <c r="XDZ138"/>
      <c r="XEA138"/>
      <c r="XEB138"/>
      <c r="XEC138"/>
      <c r="XED138"/>
      <c r="XEE138"/>
      <c r="XEF138"/>
      <c r="XEG138"/>
      <c r="XEH138"/>
      <c r="XEI138"/>
      <c r="XEJ138"/>
      <c r="XEK138"/>
      <c r="XEL138"/>
      <c r="XEM138"/>
      <c r="XEN138"/>
      <c r="XEO138"/>
      <c r="XEP138"/>
      <c r="XEQ138"/>
      <c r="XER138"/>
      <c r="XES138"/>
      <c r="XET138"/>
      <c r="XEU138"/>
      <c r="XEV138"/>
      <c r="XEW138"/>
      <c r="XEX138"/>
      <c r="XEY138"/>
      <c r="XEZ138"/>
      <c r="XFA138"/>
      <c r="XFB138"/>
      <c r="XFC138"/>
      <c r="XFD138"/>
    </row>
    <row r="139" spans="1:16384" s="326" customFormat="1" ht="15" x14ac:dyDescent="0.25">
      <c r="A139" s="324" t="s">
        <v>428</v>
      </c>
      <c r="B139" s="297" t="s">
        <v>349</v>
      </c>
      <c r="C139" s="298" t="s">
        <v>240</v>
      </c>
      <c r="D139" s="299">
        <v>6.6843758099999998E-2</v>
      </c>
      <c r="E139" s="297">
        <v>12291085.183031462</v>
      </c>
      <c r="F139" s="323"/>
      <c r="G139" s="323"/>
      <c r="H139" s="323"/>
      <c r="I139" s="297"/>
      <c r="J139" s="300"/>
      <c r="K139" s="301">
        <v>12291085.18</v>
      </c>
      <c r="L139" s="301">
        <v>-196891.86</v>
      </c>
      <c r="M139" s="322">
        <v>0</v>
      </c>
      <c r="N139" s="301">
        <v>12094193.32</v>
      </c>
      <c r="O139" s="301">
        <v>-1126.57</v>
      </c>
      <c r="P139" s="301">
        <v>12093066.75</v>
      </c>
      <c r="Q139" s="301">
        <v>-20485.522909836065</v>
      </c>
      <c r="R139" s="301">
        <v>12072581.227090163</v>
      </c>
      <c r="S139" s="301">
        <v>0</v>
      </c>
      <c r="T139" s="303">
        <v>12072581.227090163</v>
      </c>
      <c r="U139" s="303"/>
      <c r="V139" s="324"/>
      <c r="W139" s="325"/>
    </row>
    <row r="140" spans="1:16384" s="326" customFormat="1" ht="15" x14ac:dyDescent="0.25">
      <c r="A140" s="324" t="s">
        <v>428</v>
      </c>
      <c r="B140" s="297" t="s">
        <v>387</v>
      </c>
      <c r="C140" s="298" t="s">
        <v>240</v>
      </c>
      <c r="D140" s="299">
        <v>6.3353590000000005E-4</v>
      </c>
      <c r="E140" s="297">
        <v>116493.20054153386</v>
      </c>
      <c r="F140" s="323"/>
      <c r="G140" s="323"/>
      <c r="H140" s="323"/>
      <c r="I140" s="297"/>
      <c r="J140" s="300"/>
      <c r="K140" s="301">
        <v>116493.2</v>
      </c>
      <c r="L140" s="301">
        <v>-1866.11</v>
      </c>
      <c r="M140" s="322">
        <v>0</v>
      </c>
      <c r="N140" s="301">
        <v>114627.09</v>
      </c>
      <c r="O140" s="301">
        <v>-10.68</v>
      </c>
      <c r="P140" s="301">
        <v>114616.41</v>
      </c>
      <c r="Q140" s="301">
        <v>-194.15894590163936</v>
      </c>
      <c r="R140" s="301">
        <v>114422.25105409836</v>
      </c>
      <c r="S140" s="301">
        <v>0</v>
      </c>
      <c r="T140" s="303">
        <v>114422.25105409836</v>
      </c>
      <c r="U140" s="303"/>
      <c r="V140" s="324"/>
      <c r="W140" s="325"/>
    </row>
    <row r="141" spans="1:16384" s="326" customFormat="1" ht="15" x14ac:dyDescent="0.25">
      <c r="A141" s="324" t="s">
        <v>436</v>
      </c>
      <c r="B141" s="297" t="s">
        <v>270</v>
      </c>
      <c r="C141" s="298" t="s">
        <v>240</v>
      </c>
      <c r="D141" s="299">
        <v>6.2572949999999995E-4</v>
      </c>
      <c r="E141" s="297"/>
      <c r="F141" s="323"/>
      <c r="G141" s="323"/>
      <c r="H141" s="323"/>
      <c r="I141" s="297">
        <v>115057.79</v>
      </c>
      <c r="J141" s="300"/>
      <c r="K141" s="301">
        <v>115057.79</v>
      </c>
      <c r="L141" s="301">
        <v>-1843.12</v>
      </c>
      <c r="M141" s="322">
        <v>0</v>
      </c>
      <c r="N141" s="301">
        <v>113214.67</v>
      </c>
      <c r="O141" s="301">
        <v>-10.55</v>
      </c>
      <c r="P141" s="301">
        <v>113204.12</v>
      </c>
      <c r="Q141" s="301">
        <v>-191.76654207650273</v>
      </c>
      <c r="R141" s="301">
        <v>113012.3534579235</v>
      </c>
      <c r="S141" s="301">
        <v>0</v>
      </c>
      <c r="T141" s="303">
        <v>113012.3534579235</v>
      </c>
      <c r="U141" s="303"/>
      <c r="V141" s="324"/>
      <c r="W141" s="325"/>
    </row>
    <row r="142" spans="1:16384" s="326" customFormat="1" ht="15" x14ac:dyDescent="0.25">
      <c r="A142" s="366" t="s">
        <v>431</v>
      </c>
      <c r="B142" s="297" t="s">
        <v>161</v>
      </c>
      <c r="C142" s="298" t="s">
        <v>244</v>
      </c>
      <c r="D142" s="299">
        <v>1.8303007900000001E-2</v>
      </c>
      <c r="E142" s="297">
        <v>3365517.3739271737</v>
      </c>
      <c r="F142" s="323"/>
      <c r="G142" s="323"/>
      <c r="H142" s="323"/>
      <c r="I142" s="323"/>
      <c r="J142" s="300">
        <v>0</v>
      </c>
      <c r="K142" s="301">
        <v>3365517.37</v>
      </c>
      <c r="L142" s="301">
        <v>-53912.49</v>
      </c>
      <c r="M142" s="322">
        <v>0</v>
      </c>
      <c r="N142" s="301">
        <v>3311604.88</v>
      </c>
      <c r="O142" s="301">
        <v>-308.48</v>
      </c>
      <c r="P142" s="301">
        <v>3311296.4</v>
      </c>
      <c r="Q142" s="301">
        <v>-5609.2999125683054</v>
      </c>
      <c r="R142" s="301">
        <v>3305687.1000874317</v>
      </c>
      <c r="S142" s="301">
        <v>0</v>
      </c>
      <c r="T142" s="303">
        <v>3305687.1000874317</v>
      </c>
      <c r="U142" s="303"/>
      <c r="V142" s="324"/>
      <c r="W142" s="325"/>
    </row>
    <row r="143" spans="1:16384" s="305" customFormat="1" ht="15" x14ac:dyDescent="0.25">
      <c r="A143" s="324" t="s">
        <v>433</v>
      </c>
      <c r="B143" s="297" t="s">
        <v>245</v>
      </c>
      <c r="C143" s="298" t="s">
        <v>246</v>
      </c>
      <c r="D143" s="299">
        <v>2.4208566300000001E-2</v>
      </c>
      <c r="E143" s="297">
        <v>4492791.6086997446</v>
      </c>
      <c r="F143" s="323"/>
      <c r="G143" s="323">
        <v>-41372.979999999996</v>
      </c>
      <c r="H143" s="323"/>
      <c r="I143" s="323"/>
      <c r="J143" s="300">
        <v>0</v>
      </c>
      <c r="K143" s="301">
        <v>4451418.63</v>
      </c>
      <c r="L143" s="301">
        <v>-71307.63</v>
      </c>
      <c r="M143" s="322">
        <v>0</v>
      </c>
      <c r="N143" s="301">
        <v>4380111</v>
      </c>
      <c r="O143" s="301">
        <v>-408.01</v>
      </c>
      <c r="P143" s="301">
        <v>4379702.99</v>
      </c>
      <c r="Q143" s="301">
        <v>-7419.1689994535536</v>
      </c>
      <c r="R143" s="301">
        <v>4372283.8210005462</v>
      </c>
      <c r="S143" s="301">
        <v>0</v>
      </c>
      <c r="T143" s="303">
        <v>4372283.8210005462</v>
      </c>
      <c r="U143" s="303"/>
      <c r="V143" s="304"/>
      <c r="W143" s="328"/>
    </row>
    <row r="144" spans="1:16384" s="305" customFormat="1" ht="15" x14ac:dyDescent="0.25">
      <c r="A144" s="324" t="s">
        <v>433</v>
      </c>
      <c r="B144" s="297" t="s">
        <v>340</v>
      </c>
      <c r="C144" s="298" t="s">
        <v>246</v>
      </c>
      <c r="D144" s="299">
        <v>8.4742799999999998E-5</v>
      </c>
      <c r="E144" s="297">
        <v>15582.325023306097</v>
      </c>
      <c r="F144" s="323"/>
      <c r="G144" s="323"/>
      <c r="H144" s="323"/>
      <c r="I144" s="323"/>
      <c r="J144" s="300"/>
      <c r="K144" s="301">
        <v>15582.33</v>
      </c>
      <c r="L144" s="301">
        <v>-249.61</v>
      </c>
      <c r="M144" s="322">
        <v>0</v>
      </c>
      <c r="N144" s="301">
        <v>15332.72</v>
      </c>
      <c r="O144" s="301">
        <v>-1.43</v>
      </c>
      <c r="P144" s="301">
        <v>15331.289999999999</v>
      </c>
      <c r="Q144" s="301">
        <v>-25.971037704918036</v>
      </c>
      <c r="R144" s="301">
        <v>15305.318962295081</v>
      </c>
      <c r="S144" s="301">
        <v>0</v>
      </c>
      <c r="T144" s="303">
        <v>15305.318962295081</v>
      </c>
      <c r="U144" s="303"/>
      <c r="V144" s="304"/>
      <c r="W144" s="328"/>
    </row>
    <row r="145" spans="1:23" s="305" customFormat="1" ht="15" x14ac:dyDescent="0.25">
      <c r="A145" s="324" t="s">
        <v>434</v>
      </c>
      <c r="B145" s="297" t="s">
        <v>161</v>
      </c>
      <c r="C145" s="298" t="s">
        <v>247</v>
      </c>
      <c r="D145" s="299">
        <v>1.8846127800000001E-2</v>
      </c>
      <c r="E145" s="297">
        <v>3465385.0791302905</v>
      </c>
      <c r="F145" s="323"/>
      <c r="G145" s="323">
        <v>0</v>
      </c>
      <c r="H145" s="323"/>
      <c r="I145" s="323">
        <v>0</v>
      </c>
      <c r="J145" s="300">
        <v>0</v>
      </c>
      <c r="K145" s="301">
        <v>3465385.08</v>
      </c>
      <c r="L145" s="301">
        <v>-55512.28</v>
      </c>
      <c r="M145" s="322">
        <v>0</v>
      </c>
      <c r="N145" s="301">
        <v>3409872.8000000003</v>
      </c>
      <c r="O145" s="301">
        <v>-317.63</v>
      </c>
      <c r="P145" s="301">
        <v>3409555.1700000004</v>
      </c>
      <c r="Q145" s="301">
        <v>-5775.7491950819676</v>
      </c>
      <c r="R145" s="301">
        <v>3403779.4208049183</v>
      </c>
      <c r="S145" s="301">
        <v>0</v>
      </c>
      <c r="T145" s="303">
        <v>3403779.4208049183</v>
      </c>
      <c r="U145" s="303"/>
      <c r="V145" s="304"/>
      <c r="W145" s="328"/>
    </row>
    <row r="146" spans="1:23" s="305" customFormat="1" ht="15" x14ac:dyDescent="0.25">
      <c r="A146" s="324" t="s">
        <v>436</v>
      </c>
      <c r="B146" s="297" t="s">
        <v>229</v>
      </c>
      <c r="C146" s="298" t="s">
        <v>250</v>
      </c>
      <c r="D146" s="299">
        <v>0</v>
      </c>
      <c r="E146" s="297">
        <v>201021.93252220409</v>
      </c>
      <c r="F146" s="323"/>
      <c r="G146" s="300"/>
      <c r="H146" s="300"/>
      <c r="I146" s="300">
        <v>-201021.93</v>
      </c>
      <c r="J146" s="322">
        <v>0</v>
      </c>
      <c r="K146" s="301">
        <v>0</v>
      </c>
      <c r="L146" s="301">
        <v>0</v>
      </c>
      <c r="M146" s="300">
        <v>0</v>
      </c>
      <c r="N146" s="301">
        <v>0</v>
      </c>
      <c r="O146" s="301">
        <v>0</v>
      </c>
      <c r="P146" s="301">
        <v>0</v>
      </c>
      <c r="Q146" s="301">
        <v>0</v>
      </c>
      <c r="R146" s="301">
        <v>0</v>
      </c>
      <c r="S146" s="301">
        <v>0</v>
      </c>
      <c r="T146" s="303">
        <v>0</v>
      </c>
      <c r="U146" s="303"/>
      <c r="V146" s="304"/>
      <c r="W146" s="328"/>
    </row>
    <row r="147" spans="1:23" s="305" customFormat="1" ht="15" x14ac:dyDescent="0.25">
      <c r="A147" s="324" t="s">
        <v>428</v>
      </c>
      <c r="B147" s="297" t="s">
        <v>249</v>
      </c>
      <c r="C147" s="298" t="s">
        <v>250</v>
      </c>
      <c r="D147" s="299">
        <v>0</v>
      </c>
      <c r="E147" s="297">
        <v>280870.99192812701</v>
      </c>
      <c r="F147" s="323"/>
      <c r="G147" s="300"/>
      <c r="H147" s="300"/>
      <c r="I147" s="300">
        <v>-280870.99</v>
      </c>
      <c r="J147" s="322">
        <v>0</v>
      </c>
      <c r="K147" s="301">
        <v>0</v>
      </c>
      <c r="L147" s="301">
        <v>0</v>
      </c>
      <c r="M147" s="300">
        <v>0</v>
      </c>
      <c r="N147" s="301">
        <v>0</v>
      </c>
      <c r="O147" s="301">
        <v>0</v>
      </c>
      <c r="P147" s="301">
        <v>0</v>
      </c>
      <c r="Q147" s="301">
        <v>0</v>
      </c>
      <c r="R147" s="301">
        <v>0</v>
      </c>
      <c r="S147" s="301">
        <v>0</v>
      </c>
      <c r="T147" s="303">
        <v>0</v>
      </c>
      <c r="U147" s="303"/>
      <c r="V147" s="304"/>
      <c r="W147" s="328"/>
    </row>
    <row r="148" spans="1:23" s="318" customFormat="1" ht="15" x14ac:dyDescent="0.25">
      <c r="A148" s="324" t="s">
        <v>432</v>
      </c>
      <c r="B148" s="297" t="s">
        <v>340</v>
      </c>
      <c r="C148" s="298" t="s">
        <v>254</v>
      </c>
      <c r="D148" s="299">
        <v>0</v>
      </c>
      <c r="E148" s="297">
        <v>69840.070209677957</v>
      </c>
      <c r="F148" s="297"/>
      <c r="G148" s="300">
        <v>0</v>
      </c>
      <c r="H148" s="300"/>
      <c r="I148" s="300">
        <v>-69840.070000000007</v>
      </c>
      <c r="J148" s="322">
        <v>0</v>
      </c>
      <c r="K148" s="301">
        <v>0</v>
      </c>
      <c r="L148" s="301">
        <v>0</v>
      </c>
      <c r="M148" s="301">
        <v>0</v>
      </c>
      <c r="N148" s="301">
        <v>0</v>
      </c>
      <c r="O148" s="301">
        <v>0</v>
      </c>
      <c r="P148" s="301">
        <v>0</v>
      </c>
      <c r="Q148" s="301">
        <v>0</v>
      </c>
      <c r="R148" s="301">
        <v>0</v>
      </c>
      <c r="S148" s="301">
        <v>0</v>
      </c>
      <c r="T148" s="303">
        <v>0</v>
      </c>
      <c r="U148" s="303"/>
      <c r="V148" s="304"/>
      <c r="W148" s="328"/>
    </row>
    <row r="149" spans="1:23" s="305" customFormat="1" ht="15" x14ac:dyDescent="0.25">
      <c r="A149" s="324" t="s">
        <v>436</v>
      </c>
      <c r="B149" s="297" t="s">
        <v>361</v>
      </c>
      <c r="C149" s="298" t="s">
        <v>254</v>
      </c>
      <c r="D149" s="299">
        <v>0</v>
      </c>
      <c r="E149" s="297">
        <v>305561.94671399228</v>
      </c>
      <c r="F149" s="297"/>
      <c r="G149" s="300">
        <v>0</v>
      </c>
      <c r="H149" s="300"/>
      <c r="I149" s="300">
        <v>-305561.95</v>
      </c>
      <c r="J149" s="322">
        <v>0</v>
      </c>
      <c r="K149" s="301">
        <v>0</v>
      </c>
      <c r="L149" s="301">
        <v>0</v>
      </c>
      <c r="M149" s="301"/>
      <c r="N149" s="301">
        <v>0</v>
      </c>
      <c r="O149" s="301">
        <v>0</v>
      </c>
      <c r="P149" s="301">
        <v>0</v>
      </c>
      <c r="Q149" s="301">
        <v>0</v>
      </c>
      <c r="R149" s="301">
        <v>0</v>
      </c>
      <c r="S149" s="301">
        <v>0</v>
      </c>
      <c r="T149" s="303">
        <v>0</v>
      </c>
      <c r="U149" s="303"/>
      <c r="V149" s="304"/>
      <c r="W149" s="328"/>
    </row>
    <row r="150" spans="1:23" s="305" customFormat="1" ht="15" x14ac:dyDescent="0.25">
      <c r="A150" s="324" t="s">
        <v>436</v>
      </c>
      <c r="B150" s="297" t="s">
        <v>161</v>
      </c>
      <c r="C150" s="298" t="s">
        <v>254</v>
      </c>
      <c r="D150" s="299">
        <v>0</v>
      </c>
      <c r="E150" s="297">
        <v>101853.98555978586</v>
      </c>
      <c r="F150" s="297"/>
      <c r="G150" s="300">
        <v>0</v>
      </c>
      <c r="H150" s="300"/>
      <c r="I150" s="300">
        <v>-101853.99</v>
      </c>
      <c r="J150" s="322">
        <v>0</v>
      </c>
      <c r="K150" s="301">
        <v>0</v>
      </c>
      <c r="L150" s="301">
        <v>0</v>
      </c>
      <c r="M150" s="301"/>
      <c r="N150" s="301">
        <v>0</v>
      </c>
      <c r="O150" s="301">
        <v>0</v>
      </c>
      <c r="P150" s="301">
        <v>0</v>
      </c>
      <c r="Q150" s="301">
        <v>0</v>
      </c>
      <c r="R150" s="301">
        <v>0</v>
      </c>
      <c r="S150" s="301">
        <v>0</v>
      </c>
      <c r="T150" s="303">
        <v>0</v>
      </c>
      <c r="U150" s="303"/>
      <c r="V150" s="304"/>
      <c r="W150" s="328"/>
    </row>
    <row r="151" spans="1:23" s="305" customFormat="1" ht="15" x14ac:dyDescent="0.25">
      <c r="A151" s="324" t="s">
        <v>428</v>
      </c>
      <c r="B151" s="297" t="s">
        <v>171</v>
      </c>
      <c r="C151" s="298" t="s">
        <v>254</v>
      </c>
      <c r="D151" s="299">
        <v>0</v>
      </c>
      <c r="E151" s="297">
        <v>93964.585241342778</v>
      </c>
      <c r="F151" s="297"/>
      <c r="G151" s="300"/>
      <c r="H151" s="300"/>
      <c r="I151" s="300">
        <v>-93964.59</v>
      </c>
      <c r="J151" s="322">
        <v>0</v>
      </c>
      <c r="K151" s="301">
        <v>0</v>
      </c>
      <c r="L151" s="301">
        <v>0</v>
      </c>
      <c r="M151" s="301"/>
      <c r="N151" s="301">
        <v>0</v>
      </c>
      <c r="O151" s="301">
        <v>0</v>
      </c>
      <c r="P151" s="301">
        <v>0</v>
      </c>
      <c r="Q151" s="301">
        <v>0</v>
      </c>
      <c r="R151" s="301">
        <v>0</v>
      </c>
      <c r="S151" s="301">
        <v>0</v>
      </c>
      <c r="T151" s="303">
        <v>0</v>
      </c>
      <c r="U151" s="303"/>
      <c r="V151" s="304"/>
      <c r="W151" s="328"/>
    </row>
    <row r="152" spans="1:23" s="305" customFormat="1" ht="15" x14ac:dyDescent="0.25">
      <c r="A152" s="324" t="s">
        <v>428</v>
      </c>
      <c r="B152" s="297" t="s">
        <v>251</v>
      </c>
      <c r="C152" s="298" t="s">
        <v>254</v>
      </c>
      <c r="D152" s="299">
        <v>0</v>
      </c>
      <c r="E152" s="297">
        <v>101853.98555978586</v>
      </c>
      <c r="F152" s="297"/>
      <c r="G152" s="300"/>
      <c r="H152" s="300"/>
      <c r="I152" s="300">
        <v>-101853.99</v>
      </c>
      <c r="J152" s="322">
        <v>0</v>
      </c>
      <c r="K152" s="301">
        <v>0</v>
      </c>
      <c r="L152" s="301">
        <v>0</v>
      </c>
      <c r="M152" s="301"/>
      <c r="N152" s="301">
        <v>0</v>
      </c>
      <c r="O152" s="301">
        <v>0</v>
      </c>
      <c r="P152" s="301">
        <v>0</v>
      </c>
      <c r="Q152" s="301">
        <v>0</v>
      </c>
      <c r="R152" s="301">
        <v>0</v>
      </c>
      <c r="S152" s="301">
        <v>0</v>
      </c>
      <c r="T152" s="303">
        <v>0</v>
      </c>
      <c r="U152" s="303"/>
      <c r="V152" s="304"/>
      <c r="W152" s="328"/>
    </row>
    <row r="153" spans="1:23" s="305" customFormat="1" ht="15" x14ac:dyDescent="0.25">
      <c r="A153" s="324" t="s">
        <v>436</v>
      </c>
      <c r="B153" s="297" t="s">
        <v>252</v>
      </c>
      <c r="C153" s="298" t="s">
        <v>254</v>
      </c>
      <c r="D153" s="299">
        <v>0</v>
      </c>
      <c r="E153" s="297">
        <v>101853.98555978586</v>
      </c>
      <c r="F153" s="297"/>
      <c r="G153" s="300"/>
      <c r="H153" s="300"/>
      <c r="I153" s="300">
        <v>-101853.99</v>
      </c>
      <c r="J153" s="322">
        <v>0</v>
      </c>
      <c r="K153" s="301">
        <v>0</v>
      </c>
      <c r="L153" s="301">
        <v>0</v>
      </c>
      <c r="M153" s="301"/>
      <c r="N153" s="301">
        <v>0</v>
      </c>
      <c r="O153" s="301">
        <v>0</v>
      </c>
      <c r="P153" s="301">
        <v>0</v>
      </c>
      <c r="Q153" s="301">
        <v>0</v>
      </c>
      <c r="R153" s="301">
        <v>0</v>
      </c>
      <c r="S153" s="301">
        <v>0</v>
      </c>
      <c r="T153" s="303">
        <v>0</v>
      </c>
      <c r="U153" s="303"/>
      <c r="V153" s="304"/>
      <c r="W153" s="328"/>
    </row>
    <row r="154" spans="1:23" s="305" customFormat="1" ht="15" x14ac:dyDescent="0.25">
      <c r="A154" s="324" t="s">
        <v>436</v>
      </c>
      <c r="B154" s="297" t="s">
        <v>223</v>
      </c>
      <c r="C154" s="298" t="s">
        <v>254</v>
      </c>
      <c r="D154" s="299">
        <v>0</v>
      </c>
      <c r="E154" s="297">
        <v>152780.94844358289</v>
      </c>
      <c r="F154" s="297"/>
      <c r="G154" s="300"/>
      <c r="H154" s="300"/>
      <c r="I154" s="300">
        <v>-152780.95000000001</v>
      </c>
      <c r="J154" s="322">
        <v>0</v>
      </c>
      <c r="K154" s="301">
        <v>0</v>
      </c>
      <c r="L154" s="301">
        <v>0</v>
      </c>
      <c r="M154" s="301"/>
      <c r="N154" s="301">
        <v>0</v>
      </c>
      <c r="O154" s="301">
        <v>0</v>
      </c>
      <c r="P154" s="301">
        <v>0</v>
      </c>
      <c r="Q154" s="301">
        <v>0</v>
      </c>
      <c r="R154" s="301">
        <v>0</v>
      </c>
      <c r="S154" s="301">
        <v>0</v>
      </c>
      <c r="T154" s="303">
        <v>0</v>
      </c>
      <c r="U154" s="303"/>
      <c r="V154" s="304"/>
      <c r="W154" s="328"/>
    </row>
    <row r="155" spans="1:23" s="305" customFormat="1" ht="15" x14ac:dyDescent="0.25">
      <c r="A155" s="324" t="s">
        <v>428</v>
      </c>
      <c r="B155" s="297" t="s">
        <v>360</v>
      </c>
      <c r="C155" s="298" t="s">
        <v>254</v>
      </c>
      <c r="D155" s="299">
        <v>0</v>
      </c>
      <c r="E155" s="297">
        <v>254634.92403800355</v>
      </c>
      <c r="F155" s="297"/>
      <c r="G155" s="300"/>
      <c r="H155" s="300"/>
      <c r="I155" s="300">
        <v>-254634.92</v>
      </c>
      <c r="J155" s="322">
        <v>0</v>
      </c>
      <c r="K155" s="301">
        <v>0</v>
      </c>
      <c r="L155" s="301">
        <v>0</v>
      </c>
      <c r="M155" s="301"/>
      <c r="N155" s="301">
        <v>0</v>
      </c>
      <c r="O155" s="301">
        <v>0</v>
      </c>
      <c r="P155" s="301">
        <v>0</v>
      </c>
      <c r="Q155" s="301">
        <v>0</v>
      </c>
      <c r="R155" s="301">
        <v>0</v>
      </c>
      <c r="S155" s="301">
        <v>0</v>
      </c>
      <c r="T155" s="303">
        <v>0</v>
      </c>
      <c r="U155" s="303"/>
      <c r="V155" s="304"/>
      <c r="W155" s="328"/>
    </row>
    <row r="156" spans="1:23" s="305" customFormat="1" ht="15" x14ac:dyDescent="0.25">
      <c r="A156" s="324" t="s">
        <v>428</v>
      </c>
      <c r="B156" s="297" t="s">
        <v>255</v>
      </c>
      <c r="C156" s="298" t="s">
        <v>257</v>
      </c>
      <c r="D156" s="299">
        <v>0</v>
      </c>
      <c r="E156" s="297">
        <v>104120.46577462669</v>
      </c>
      <c r="F156" s="297"/>
      <c r="G156" s="300"/>
      <c r="H156" s="300"/>
      <c r="I156" s="300">
        <v>-104120.47</v>
      </c>
      <c r="J156" s="322">
        <v>0</v>
      </c>
      <c r="K156" s="301">
        <v>0</v>
      </c>
      <c r="L156" s="301">
        <v>0</v>
      </c>
      <c r="M156" s="300"/>
      <c r="N156" s="301">
        <v>0</v>
      </c>
      <c r="O156" s="301">
        <v>0</v>
      </c>
      <c r="P156" s="301">
        <v>0</v>
      </c>
      <c r="Q156" s="301">
        <v>0</v>
      </c>
      <c r="R156" s="301">
        <v>0</v>
      </c>
      <c r="S156" s="301">
        <v>0</v>
      </c>
      <c r="T156" s="303">
        <v>0</v>
      </c>
      <c r="U156" s="303"/>
      <c r="V156" s="304"/>
      <c r="W156" s="328"/>
    </row>
    <row r="157" spans="1:23" s="305" customFormat="1" ht="15" x14ac:dyDescent="0.25">
      <c r="A157" s="324" t="s">
        <v>432</v>
      </c>
      <c r="B157" s="297" t="s">
        <v>245</v>
      </c>
      <c r="C157" s="298" t="s">
        <v>257</v>
      </c>
      <c r="D157" s="299">
        <v>0</v>
      </c>
      <c r="E157" s="297">
        <v>12714.768755687108</v>
      </c>
      <c r="F157" s="297"/>
      <c r="G157" s="300"/>
      <c r="H157" s="300"/>
      <c r="I157" s="300">
        <v>-12714.77</v>
      </c>
      <c r="J157" s="322"/>
      <c r="K157" s="301">
        <v>0</v>
      </c>
      <c r="L157" s="301">
        <v>0</v>
      </c>
      <c r="M157" s="300"/>
      <c r="N157" s="301">
        <v>0</v>
      </c>
      <c r="O157" s="301">
        <v>0</v>
      </c>
      <c r="P157" s="301">
        <v>0</v>
      </c>
      <c r="Q157" s="301">
        <v>0</v>
      </c>
      <c r="R157" s="301">
        <v>0</v>
      </c>
      <c r="S157" s="301">
        <v>0</v>
      </c>
      <c r="T157" s="303">
        <v>0</v>
      </c>
      <c r="U157" s="303"/>
      <c r="V157" s="304"/>
      <c r="W157" s="328"/>
    </row>
    <row r="158" spans="1:23" s="305" customFormat="1" ht="15" x14ac:dyDescent="0.25">
      <c r="A158" s="324" t="s">
        <v>432</v>
      </c>
      <c r="B158" s="297" t="s">
        <v>340</v>
      </c>
      <c r="C158" s="298" t="s">
        <v>257</v>
      </c>
      <c r="D158" s="299">
        <v>0</v>
      </c>
      <c r="E158" s="297">
        <v>598528.07318509475</v>
      </c>
      <c r="F158" s="297"/>
      <c r="G158" s="300"/>
      <c r="H158" s="300"/>
      <c r="I158" s="300">
        <v>-598528.06999999995</v>
      </c>
      <c r="J158" s="322"/>
      <c r="K158" s="301">
        <v>0</v>
      </c>
      <c r="L158" s="301">
        <v>0</v>
      </c>
      <c r="M158" s="300"/>
      <c r="N158" s="301">
        <v>0</v>
      </c>
      <c r="O158" s="301">
        <v>0</v>
      </c>
      <c r="P158" s="301">
        <v>0</v>
      </c>
      <c r="Q158" s="301">
        <v>0</v>
      </c>
      <c r="R158" s="301">
        <v>0</v>
      </c>
      <c r="S158" s="301">
        <v>0</v>
      </c>
      <c r="T158" s="303">
        <v>0</v>
      </c>
      <c r="U158" s="303"/>
      <c r="V158" s="304"/>
      <c r="W158" s="328"/>
    </row>
    <row r="159" spans="1:23" s="305" customFormat="1" ht="15" x14ac:dyDescent="0.25">
      <c r="A159" s="324" t="s">
        <v>417</v>
      </c>
      <c r="B159" s="297" t="s">
        <v>152</v>
      </c>
      <c r="C159" s="298" t="s">
        <v>257</v>
      </c>
      <c r="D159" s="299">
        <v>0</v>
      </c>
      <c r="E159" s="297">
        <v>531057.42705882364</v>
      </c>
      <c r="F159" s="297"/>
      <c r="G159" s="300">
        <v>-305588.12</v>
      </c>
      <c r="H159" s="300"/>
      <c r="I159" s="300">
        <v>-225469.31</v>
      </c>
      <c r="J159" s="322"/>
      <c r="K159" s="301">
        <v>0</v>
      </c>
      <c r="L159" s="301">
        <v>0</v>
      </c>
      <c r="M159" s="300"/>
      <c r="N159" s="301">
        <v>0</v>
      </c>
      <c r="O159" s="301">
        <v>0</v>
      </c>
      <c r="P159" s="301">
        <v>0</v>
      </c>
      <c r="Q159" s="301">
        <v>0</v>
      </c>
      <c r="R159" s="301">
        <v>0</v>
      </c>
      <c r="S159" s="301">
        <v>0</v>
      </c>
      <c r="T159" s="303">
        <v>0</v>
      </c>
      <c r="U159" s="303"/>
      <c r="V159" s="304"/>
      <c r="W159" s="328"/>
    </row>
    <row r="160" spans="1:23" s="305" customFormat="1" ht="15" x14ac:dyDescent="0.25">
      <c r="A160" s="324" t="s">
        <v>428</v>
      </c>
      <c r="B160" s="297" t="s">
        <v>258</v>
      </c>
      <c r="C160" s="298" t="s">
        <v>257</v>
      </c>
      <c r="D160" s="299">
        <v>0</v>
      </c>
      <c r="E160" s="297">
        <v>105629.19021333323</v>
      </c>
      <c r="F160" s="297"/>
      <c r="G160" s="300"/>
      <c r="H160" s="300"/>
      <c r="I160" s="300">
        <v>-105629.19</v>
      </c>
      <c r="J160" s="322"/>
      <c r="K160" s="301">
        <v>0</v>
      </c>
      <c r="L160" s="301">
        <v>0</v>
      </c>
      <c r="M160" s="300"/>
      <c r="N160" s="301">
        <v>0</v>
      </c>
      <c r="O160" s="301">
        <v>0</v>
      </c>
      <c r="P160" s="301">
        <v>0</v>
      </c>
      <c r="Q160" s="301">
        <v>0</v>
      </c>
      <c r="R160" s="301">
        <v>0</v>
      </c>
      <c r="S160" s="301">
        <v>0</v>
      </c>
      <c r="T160" s="303">
        <v>0</v>
      </c>
      <c r="U160" s="303"/>
      <c r="V160" s="304"/>
      <c r="W160" s="328"/>
    </row>
    <row r="161" spans="1:23" s="305" customFormat="1" ht="15" x14ac:dyDescent="0.25">
      <c r="A161" s="324" t="s">
        <v>436</v>
      </c>
      <c r="B161" s="297" t="s">
        <v>361</v>
      </c>
      <c r="C161" s="298" t="s">
        <v>257</v>
      </c>
      <c r="D161" s="299">
        <v>0</v>
      </c>
      <c r="E161" s="297">
        <v>1593497.279192738</v>
      </c>
      <c r="F161" s="297"/>
      <c r="G161" s="300"/>
      <c r="H161" s="300"/>
      <c r="I161" s="300">
        <v>-1593497.28</v>
      </c>
      <c r="J161" s="322"/>
      <c r="K161" s="301">
        <v>0</v>
      </c>
      <c r="L161" s="301">
        <v>0</v>
      </c>
      <c r="M161" s="300"/>
      <c r="N161" s="301">
        <v>0</v>
      </c>
      <c r="O161" s="301">
        <v>0</v>
      </c>
      <c r="P161" s="301">
        <v>0</v>
      </c>
      <c r="Q161" s="301">
        <v>0</v>
      </c>
      <c r="R161" s="301">
        <v>0</v>
      </c>
      <c r="S161" s="301">
        <v>0</v>
      </c>
      <c r="T161" s="303">
        <v>0</v>
      </c>
      <c r="U161" s="303"/>
      <c r="V161" s="304"/>
      <c r="W161" s="328"/>
    </row>
    <row r="162" spans="1:23" s="305" customFormat="1" ht="15" x14ac:dyDescent="0.25">
      <c r="A162" s="324" t="s">
        <v>428</v>
      </c>
      <c r="B162" s="297" t="s">
        <v>259</v>
      </c>
      <c r="C162" s="298" t="s">
        <v>257</v>
      </c>
      <c r="D162" s="299">
        <v>1.19245284E-2</v>
      </c>
      <c r="E162" s="297">
        <v>2192656.404199867</v>
      </c>
      <c r="F162" s="297"/>
      <c r="G162" s="300"/>
      <c r="H162" s="300"/>
      <c r="I162" s="300"/>
      <c r="J162" s="322"/>
      <c r="K162" s="301">
        <v>2192656.4</v>
      </c>
      <c r="L162" s="301">
        <v>-35124.339999999997</v>
      </c>
      <c r="M162" s="300"/>
      <c r="N162" s="301">
        <v>2157532.06</v>
      </c>
      <c r="O162" s="301">
        <v>-200.97</v>
      </c>
      <c r="P162" s="301">
        <v>2157331.09</v>
      </c>
      <c r="Q162" s="301">
        <v>-3654.4952890710383</v>
      </c>
      <c r="R162" s="301">
        <v>2153676.5947109289</v>
      </c>
      <c r="S162" s="301">
        <v>0</v>
      </c>
      <c r="T162" s="303">
        <v>2153676.5947109289</v>
      </c>
      <c r="U162" s="303"/>
      <c r="V162" s="304"/>
      <c r="W162" s="328"/>
    </row>
    <row r="163" spans="1:23" s="305" customFormat="1" ht="15" x14ac:dyDescent="0.25">
      <c r="A163" s="324" t="s">
        <v>428</v>
      </c>
      <c r="B163" s="297" t="s">
        <v>268</v>
      </c>
      <c r="C163" s="298" t="s">
        <v>257</v>
      </c>
      <c r="D163" s="299">
        <v>0</v>
      </c>
      <c r="E163" s="297">
        <v>115407.23062111165</v>
      </c>
      <c r="F163" s="297"/>
      <c r="G163" s="300"/>
      <c r="H163" s="300"/>
      <c r="I163" s="300">
        <v>-115407.23</v>
      </c>
      <c r="J163" s="322"/>
      <c r="K163" s="301">
        <v>0</v>
      </c>
      <c r="L163" s="301">
        <v>0</v>
      </c>
      <c r="M163" s="300"/>
      <c r="N163" s="301">
        <v>0</v>
      </c>
      <c r="O163" s="301">
        <v>0</v>
      </c>
      <c r="P163" s="301">
        <v>0</v>
      </c>
      <c r="Q163" s="301">
        <v>0</v>
      </c>
      <c r="R163" s="301">
        <v>0</v>
      </c>
      <c r="S163" s="301">
        <v>0</v>
      </c>
      <c r="T163" s="303">
        <v>0</v>
      </c>
      <c r="U163" s="303"/>
      <c r="V163" s="304"/>
      <c r="W163" s="328"/>
    </row>
    <row r="164" spans="1:23" s="305" customFormat="1" ht="15" x14ac:dyDescent="0.25">
      <c r="A164" s="324" t="s">
        <v>431</v>
      </c>
      <c r="B164" s="297" t="s">
        <v>164</v>
      </c>
      <c r="C164" s="298" t="s">
        <v>257</v>
      </c>
      <c r="D164" s="299">
        <v>2.0539478999999999E-3</v>
      </c>
      <c r="E164" s="297">
        <v>377675.47842665971</v>
      </c>
      <c r="F164" s="297"/>
      <c r="G164" s="300"/>
      <c r="H164" s="300"/>
      <c r="I164" s="300"/>
      <c r="J164" s="322"/>
      <c r="K164" s="301">
        <v>377675.48</v>
      </c>
      <c r="L164" s="301">
        <v>-6050.01</v>
      </c>
      <c r="M164" s="300"/>
      <c r="N164" s="301">
        <v>371625.47</v>
      </c>
      <c r="O164" s="301">
        <v>-34.619999999999997</v>
      </c>
      <c r="P164" s="301">
        <v>371590.85</v>
      </c>
      <c r="Q164" s="301">
        <v>-629.47083879781417</v>
      </c>
      <c r="R164" s="301">
        <v>370961.37916120217</v>
      </c>
      <c r="S164" s="301">
        <v>0</v>
      </c>
      <c r="T164" s="303">
        <v>370961.37916120217</v>
      </c>
      <c r="U164" s="303"/>
      <c r="V164" s="304"/>
      <c r="W164" s="328"/>
    </row>
    <row r="165" spans="1:23" s="305" customFormat="1" ht="15" x14ac:dyDescent="0.25">
      <c r="A165" s="324" t="s">
        <v>428</v>
      </c>
      <c r="B165" s="297" t="s">
        <v>185</v>
      </c>
      <c r="C165" s="298" t="s">
        <v>257</v>
      </c>
      <c r="D165" s="299">
        <v>0</v>
      </c>
      <c r="E165" s="297">
        <v>110333.08909508743</v>
      </c>
      <c r="F165" s="297"/>
      <c r="G165" s="300"/>
      <c r="H165" s="300"/>
      <c r="I165" s="300">
        <v>-110333.09</v>
      </c>
      <c r="J165" s="322"/>
      <c r="K165" s="301">
        <v>0</v>
      </c>
      <c r="L165" s="301">
        <v>0</v>
      </c>
      <c r="M165" s="300"/>
      <c r="N165" s="301">
        <v>0</v>
      </c>
      <c r="O165" s="301">
        <v>0</v>
      </c>
      <c r="P165" s="301">
        <v>0</v>
      </c>
      <c r="Q165" s="301">
        <v>0</v>
      </c>
      <c r="R165" s="301">
        <v>0</v>
      </c>
      <c r="S165" s="301">
        <v>0</v>
      </c>
      <c r="T165" s="303">
        <v>0</v>
      </c>
      <c r="U165" s="303"/>
      <c r="V165" s="304"/>
      <c r="W165" s="328"/>
    </row>
    <row r="166" spans="1:23" s="305" customFormat="1" ht="15" x14ac:dyDescent="0.25">
      <c r="A166" s="324" t="s">
        <v>428</v>
      </c>
      <c r="B166" s="297" t="s">
        <v>380</v>
      </c>
      <c r="C166" s="298" t="s">
        <v>257</v>
      </c>
      <c r="D166" s="299">
        <v>0</v>
      </c>
      <c r="E166" s="297">
        <v>547462.69808295998</v>
      </c>
      <c r="F166" s="297"/>
      <c r="G166" s="300"/>
      <c r="H166" s="300"/>
      <c r="I166" s="300">
        <v>-547462.69999999995</v>
      </c>
      <c r="J166" s="322"/>
      <c r="K166" s="301">
        <v>0</v>
      </c>
      <c r="L166" s="301">
        <v>0</v>
      </c>
      <c r="M166" s="300"/>
      <c r="N166" s="301">
        <v>0</v>
      </c>
      <c r="O166" s="301">
        <v>0</v>
      </c>
      <c r="P166" s="301">
        <v>0</v>
      </c>
      <c r="Q166" s="301">
        <v>0</v>
      </c>
      <c r="R166" s="301">
        <v>0</v>
      </c>
      <c r="S166" s="301">
        <v>0</v>
      </c>
      <c r="T166" s="303">
        <v>0</v>
      </c>
      <c r="U166" s="303"/>
      <c r="V166" s="304"/>
      <c r="W166" s="328"/>
    </row>
    <row r="167" spans="1:23" s="305" customFormat="1" ht="15" x14ac:dyDescent="0.25">
      <c r="A167" s="324" t="s">
        <v>436</v>
      </c>
      <c r="B167" s="297" t="s">
        <v>256</v>
      </c>
      <c r="C167" s="298" t="s">
        <v>257</v>
      </c>
      <c r="D167" s="299">
        <v>0</v>
      </c>
      <c r="E167" s="297">
        <v>111169.74888025763</v>
      </c>
      <c r="F167" s="297"/>
      <c r="G167" s="300"/>
      <c r="H167" s="300"/>
      <c r="I167" s="300">
        <v>-111169.75</v>
      </c>
      <c r="J167" s="322">
        <v>0</v>
      </c>
      <c r="K167" s="301">
        <v>0</v>
      </c>
      <c r="L167" s="301">
        <v>0</v>
      </c>
      <c r="M167" s="300"/>
      <c r="N167" s="301">
        <v>0</v>
      </c>
      <c r="O167" s="301">
        <v>0</v>
      </c>
      <c r="P167" s="301">
        <v>0</v>
      </c>
      <c r="Q167" s="301">
        <v>0</v>
      </c>
      <c r="R167" s="301">
        <v>0</v>
      </c>
      <c r="S167" s="301">
        <v>0</v>
      </c>
      <c r="T167" s="303">
        <v>0</v>
      </c>
      <c r="U167" s="303"/>
      <c r="V167" s="304"/>
      <c r="W167" s="328"/>
    </row>
    <row r="168" spans="1:23" s="305" customFormat="1" ht="15" x14ac:dyDescent="0.25">
      <c r="A168" s="324" t="s">
        <v>436</v>
      </c>
      <c r="B168" s="297" t="s">
        <v>261</v>
      </c>
      <c r="C168" s="298" t="s">
        <v>257</v>
      </c>
      <c r="D168" s="299">
        <v>0</v>
      </c>
      <c r="E168" s="297">
        <v>109632.81576067458</v>
      </c>
      <c r="F168" s="297"/>
      <c r="G168" s="300"/>
      <c r="H168" s="300"/>
      <c r="I168" s="300">
        <v>-109632.82</v>
      </c>
      <c r="J168" s="322"/>
      <c r="K168" s="301">
        <v>0</v>
      </c>
      <c r="L168" s="301">
        <v>0</v>
      </c>
      <c r="M168" s="300"/>
      <c r="N168" s="301">
        <v>0</v>
      </c>
      <c r="O168" s="301">
        <v>0</v>
      </c>
      <c r="P168" s="301">
        <v>0</v>
      </c>
      <c r="Q168" s="301">
        <v>0</v>
      </c>
      <c r="R168" s="301">
        <v>0</v>
      </c>
      <c r="S168" s="301">
        <v>0</v>
      </c>
      <c r="T168" s="303">
        <v>0</v>
      </c>
      <c r="U168" s="303"/>
      <c r="V168" s="304"/>
      <c r="W168" s="328"/>
    </row>
    <row r="169" spans="1:23" s="305" customFormat="1" ht="15" x14ac:dyDescent="0.25">
      <c r="A169" s="324" t="s">
        <v>436</v>
      </c>
      <c r="B169" s="297" t="s">
        <v>223</v>
      </c>
      <c r="C169" s="298" t="s">
        <v>257</v>
      </c>
      <c r="D169" s="299">
        <v>0</v>
      </c>
      <c r="E169" s="297">
        <v>149425.920908075</v>
      </c>
      <c r="F169" s="297"/>
      <c r="G169" s="300"/>
      <c r="H169" s="300"/>
      <c r="I169" s="300">
        <v>-149425.92000000001</v>
      </c>
      <c r="J169" s="322"/>
      <c r="K169" s="301">
        <v>0</v>
      </c>
      <c r="L169" s="301">
        <v>0</v>
      </c>
      <c r="M169" s="300"/>
      <c r="N169" s="301">
        <v>0</v>
      </c>
      <c r="O169" s="301">
        <v>0</v>
      </c>
      <c r="P169" s="301">
        <v>0</v>
      </c>
      <c r="Q169" s="301">
        <v>0</v>
      </c>
      <c r="R169" s="301">
        <v>0</v>
      </c>
      <c r="S169" s="301">
        <v>0</v>
      </c>
      <c r="T169" s="303">
        <v>0</v>
      </c>
      <c r="U169" s="303"/>
      <c r="V169" s="304"/>
      <c r="W169" s="328"/>
    </row>
    <row r="170" spans="1:23" s="305" customFormat="1" ht="15" x14ac:dyDescent="0.25">
      <c r="A170" s="324" t="s">
        <v>431</v>
      </c>
      <c r="B170" s="297" t="s">
        <v>354</v>
      </c>
      <c r="C170" s="298" t="s">
        <v>257</v>
      </c>
      <c r="D170" s="299">
        <v>0</v>
      </c>
      <c r="E170" s="297">
        <v>203590.6024652521</v>
      </c>
      <c r="F170" s="297"/>
      <c r="G170" s="300"/>
      <c r="H170" s="300"/>
      <c r="I170" s="300">
        <v>-203590.6</v>
      </c>
      <c r="J170" s="322"/>
      <c r="K170" s="301">
        <v>0</v>
      </c>
      <c r="L170" s="301">
        <v>0</v>
      </c>
      <c r="M170" s="300"/>
      <c r="N170" s="301">
        <v>0</v>
      </c>
      <c r="O170" s="301">
        <v>0</v>
      </c>
      <c r="P170" s="301">
        <v>0</v>
      </c>
      <c r="Q170" s="301">
        <v>0</v>
      </c>
      <c r="R170" s="301">
        <v>0</v>
      </c>
      <c r="S170" s="301">
        <v>0</v>
      </c>
      <c r="T170" s="303">
        <v>0</v>
      </c>
      <c r="U170" s="303"/>
      <c r="V170" s="304"/>
      <c r="W170" s="328"/>
    </row>
    <row r="171" spans="1:23" s="305" customFormat="1" ht="15" x14ac:dyDescent="0.25">
      <c r="A171" s="324" t="s">
        <v>431</v>
      </c>
      <c r="B171" s="297" t="s">
        <v>403</v>
      </c>
      <c r="C171" s="298" t="s">
        <v>257</v>
      </c>
      <c r="D171" s="299">
        <v>3.34636985E-2</v>
      </c>
      <c r="E171" s="297">
        <v>6153232.2713520229</v>
      </c>
      <c r="F171" s="297"/>
      <c r="G171" s="300"/>
      <c r="H171" s="300"/>
      <c r="I171" s="300"/>
      <c r="J171" s="322"/>
      <c r="K171" s="301">
        <v>6153232.2699999996</v>
      </c>
      <c r="L171" s="301">
        <v>-98569.11</v>
      </c>
      <c r="M171" s="300"/>
      <c r="N171" s="301">
        <v>6054663.1599999992</v>
      </c>
      <c r="O171" s="301">
        <v>-563.99</v>
      </c>
      <c r="P171" s="301">
        <v>6054099.169999999</v>
      </c>
      <c r="Q171" s="301">
        <v>-10255.577828961746</v>
      </c>
      <c r="R171" s="301">
        <v>6043843.5921710376</v>
      </c>
      <c r="S171" s="301">
        <v>0</v>
      </c>
      <c r="T171" s="303">
        <v>6043843.5921710376</v>
      </c>
      <c r="U171" s="303"/>
      <c r="V171" s="304"/>
      <c r="W171" s="328"/>
    </row>
    <row r="172" spans="1:23" s="318" customFormat="1" ht="15" x14ac:dyDescent="0.25">
      <c r="A172" s="324" t="s">
        <v>428</v>
      </c>
      <c r="B172" s="297" t="s">
        <v>400</v>
      </c>
      <c r="C172" s="298" t="s">
        <v>257</v>
      </c>
      <c r="D172" s="299">
        <v>0</v>
      </c>
      <c r="E172" s="297">
        <v>216310.25558418944</v>
      </c>
      <c r="F172" s="297"/>
      <c r="G172" s="300"/>
      <c r="H172" s="300"/>
      <c r="I172" s="300">
        <v>-216310.26</v>
      </c>
      <c r="J172" s="322"/>
      <c r="K172" s="301">
        <v>0</v>
      </c>
      <c r="L172" s="301">
        <v>0</v>
      </c>
      <c r="M172" s="300"/>
      <c r="N172" s="301">
        <v>0</v>
      </c>
      <c r="O172" s="301">
        <v>0</v>
      </c>
      <c r="P172" s="301">
        <v>0</v>
      </c>
      <c r="Q172" s="301">
        <v>0</v>
      </c>
      <c r="R172" s="301">
        <v>0</v>
      </c>
      <c r="S172" s="301">
        <v>0</v>
      </c>
      <c r="T172" s="303">
        <v>0</v>
      </c>
      <c r="U172" s="303"/>
      <c r="V172" s="304"/>
      <c r="W172" s="328"/>
    </row>
    <row r="173" spans="1:23" s="305" customFormat="1" ht="15" x14ac:dyDescent="0.25">
      <c r="A173" s="324" t="s">
        <v>436</v>
      </c>
      <c r="B173" s="297" t="s">
        <v>270</v>
      </c>
      <c r="C173" s="298" t="s">
        <v>257</v>
      </c>
      <c r="D173" s="299">
        <v>0</v>
      </c>
      <c r="E173" s="297">
        <v>115057.79101384274</v>
      </c>
      <c r="F173" s="297"/>
      <c r="G173" s="300"/>
      <c r="H173" s="300"/>
      <c r="I173" s="300">
        <v>-115057.79</v>
      </c>
      <c r="J173" s="322"/>
      <c r="K173" s="301">
        <v>0</v>
      </c>
      <c r="L173" s="301">
        <v>0</v>
      </c>
      <c r="M173" s="300"/>
      <c r="N173" s="301">
        <v>0</v>
      </c>
      <c r="O173" s="301">
        <v>0</v>
      </c>
      <c r="P173" s="301">
        <v>0</v>
      </c>
      <c r="Q173" s="301">
        <v>0</v>
      </c>
      <c r="R173" s="301">
        <v>0</v>
      </c>
      <c r="S173" s="301">
        <v>0</v>
      </c>
      <c r="T173" s="303">
        <v>0</v>
      </c>
      <c r="U173" s="303"/>
      <c r="V173" s="304"/>
      <c r="W173" s="328"/>
    </row>
    <row r="174" spans="1:23" s="305" customFormat="1" ht="15" x14ac:dyDescent="0.25">
      <c r="A174" s="324" t="s">
        <v>436</v>
      </c>
      <c r="B174" s="297" t="s">
        <v>259</v>
      </c>
      <c r="C174" s="298" t="s">
        <v>260</v>
      </c>
      <c r="D174" s="299">
        <v>0</v>
      </c>
      <c r="E174" s="297">
        <v>153759.52119758906</v>
      </c>
      <c r="F174" s="297"/>
      <c r="G174" s="300"/>
      <c r="H174" s="300"/>
      <c r="I174" s="300">
        <v>-153759.51999999999</v>
      </c>
      <c r="J174" s="322">
        <v>0</v>
      </c>
      <c r="K174" s="301">
        <v>0</v>
      </c>
      <c r="L174" s="301">
        <v>0</v>
      </c>
      <c r="M174" s="300"/>
      <c r="N174" s="301">
        <v>0</v>
      </c>
      <c r="O174" s="301">
        <v>0</v>
      </c>
      <c r="P174" s="301">
        <v>0</v>
      </c>
      <c r="Q174" s="301">
        <v>0</v>
      </c>
      <c r="R174" s="301">
        <v>0</v>
      </c>
      <c r="S174" s="301">
        <v>0</v>
      </c>
      <c r="T174" s="303">
        <v>0</v>
      </c>
      <c r="U174" s="303"/>
      <c r="V174" s="304"/>
      <c r="W174" s="328"/>
    </row>
    <row r="175" spans="1:23" s="305" customFormat="1" ht="15" x14ac:dyDescent="0.25">
      <c r="A175" s="324" t="s">
        <v>432</v>
      </c>
      <c r="B175" s="297" t="s">
        <v>245</v>
      </c>
      <c r="C175" s="298" t="s">
        <v>412</v>
      </c>
      <c r="D175" s="299">
        <v>3.8889920000000002E-4</v>
      </c>
      <c r="E175" s="297">
        <v>71509.935868493165</v>
      </c>
      <c r="F175" s="297"/>
      <c r="G175" s="300"/>
      <c r="H175" s="300"/>
      <c r="I175" s="297"/>
      <c r="J175" s="322"/>
      <c r="K175" s="301">
        <v>71509.94</v>
      </c>
      <c r="L175" s="301">
        <v>-1145.52</v>
      </c>
      <c r="M175" s="300"/>
      <c r="N175" s="301">
        <v>70364.42</v>
      </c>
      <c r="O175" s="301">
        <v>-6.55</v>
      </c>
      <c r="P175" s="301">
        <v>70357.87</v>
      </c>
      <c r="Q175" s="301">
        <v>-119.18546284153004</v>
      </c>
      <c r="R175" s="301">
        <v>70238.684537158464</v>
      </c>
      <c r="S175" s="301">
        <v>0</v>
      </c>
      <c r="T175" s="303">
        <v>70238.684537158464</v>
      </c>
      <c r="U175" s="303"/>
      <c r="V175" s="304"/>
      <c r="W175" s="328"/>
    </row>
    <row r="176" spans="1:23" s="305" customFormat="1" ht="15" x14ac:dyDescent="0.25">
      <c r="A176" s="324" t="s">
        <v>432</v>
      </c>
      <c r="B176" s="297" t="s">
        <v>340</v>
      </c>
      <c r="C176" s="298" t="s">
        <v>412</v>
      </c>
      <c r="D176" s="299">
        <v>7.0741580000000003E-4</v>
      </c>
      <c r="E176" s="297">
        <v>130078.08094246578</v>
      </c>
      <c r="F176" s="297"/>
      <c r="G176" s="300"/>
      <c r="H176" s="300"/>
      <c r="I176" s="297"/>
      <c r="J176" s="322"/>
      <c r="K176" s="301">
        <v>130078.08</v>
      </c>
      <c r="L176" s="301">
        <v>-2083.73</v>
      </c>
      <c r="M176" s="300"/>
      <c r="N176" s="301">
        <v>127994.35</v>
      </c>
      <c r="O176" s="301">
        <v>-11.92</v>
      </c>
      <c r="P176" s="301">
        <v>127982.43000000001</v>
      </c>
      <c r="Q176" s="301">
        <v>-216.80083770491805</v>
      </c>
      <c r="R176" s="301">
        <v>127765.6291622951</v>
      </c>
      <c r="S176" s="301">
        <v>0</v>
      </c>
      <c r="T176" s="303">
        <v>127765.6291622951</v>
      </c>
      <c r="U176" s="303"/>
      <c r="V176" s="304"/>
      <c r="W176" s="328"/>
    </row>
    <row r="177" spans="1:23" s="318" customFormat="1" ht="15" x14ac:dyDescent="0.25">
      <c r="A177" s="324" t="s">
        <v>428</v>
      </c>
      <c r="B177" s="297" t="s">
        <v>152</v>
      </c>
      <c r="C177" s="298" t="s">
        <v>412</v>
      </c>
      <c r="D177" s="299">
        <v>5.1462120000000001E-4</v>
      </c>
      <c r="E177" s="297">
        <v>94627.431934246575</v>
      </c>
      <c r="F177" s="297"/>
      <c r="G177" s="300"/>
      <c r="H177" s="300"/>
      <c r="I177" s="297"/>
      <c r="J177" s="322"/>
      <c r="K177" s="301">
        <v>94627.43</v>
      </c>
      <c r="L177" s="301">
        <v>-1515.84</v>
      </c>
      <c r="M177" s="300"/>
      <c r="N177" s="301">
        <v>93111.59</v>
      </c>
      <c r="O177" s="301">
        <v>-8.67</v>
      </c>
      <c r="P177" s="301">
        <v>93102.92</v>
      </c>
      <c r="Q177" s="301">
        <v>-157.71532896174864</v>
      </c>
      <c r="R177" s="301">
        <v>92945.204671038256</v>
      </c>
      <c r="S177" s="301">
        <v>0</v>
      </c>
      <c r="T177" s="303">
        <v>92945.204671038256</v>
      </c>
      <c r="U177" s="303"/>
      <c r="V177" s="304"/>
      <c r="W177" s="328"/>
    </row>
    <row r="178" spans="1:23" s="305" customFormat="1" ht="15" x14ac:dyDescent="0.25">
      <c r="A178" s="324" t="s">
        <v>436</v>
      </c>
      <c r="B178" s="297" t="s">
        <v>361</v>
      </c>
      <c r="C178" s="298" t="s">
        <v>412</v>
      </c>
      <c r="D178" s="299">
        <v>2.0584849000000001E-3</v>
      </c>
      <c r="E178" s="297">
        <v>378509.73772054794</v>
      </c>
      <c r="F178" s="297"/>
      <c r="G178" s="300"/>
      <c r="H178" s="300"/>
      <c r="I178" s="297"/>
      <c r="J178" s="322"/>
      <c r="K178" s="301">
        <v>378509.74</v>
      </c>
      <c r="L178" s="301">
        <v>-6063.38</v>
      </c>
      <c r="M178" s="300"/>
      <c r="N178" s="301">
        <v>372446.36</v>
      </c>
      <c r="O178" s="301">
        <v>-34.69</v>
      </c>
      <c r="P178" s="301">
        <v>372411.67</v>
      </c>
      <c r="Q178" s="301">
        <v>-630.86129890710379</v>
      </c>
      <c r="R178" s="301">
        <v>371780.8087010929</v>
      </c>
      <c r="S178" s="301">
        <v>0</v>
      </c>
      <c r="T178" s="303">
        <v>371780.8087010929</v>
      </c>
      <c r="U178" s="303"/>
      <c r="V178" s="304"/>
      <c r="W178" s="328"/>
    </row>
    <row r="179" spans="1:23" s="305" customFormat="1" ht="15" x14ac:dyDescent="0.25">
      <c r="A179" s="324" t="s">
        <v>436</v>
      </c>
      <c r="B179" s="297" t="s">
        <v>229</v>
      </c>
      <c r="C179" s="298" t="s">
        <v>412</v>
      </c>
      <c r="D179" s="299">
        <v>1.38947731E-2</v>
      </c>
      <c r="E179" s="297">
        <v>2554940.7221260276</v>
      </c>
      <c r="F179" s="297"/>
      <c r="G179" s="300"/>
      <c r="H179" s="300"/>
      <c r="I179" s="297"/>
      <c r="J179" s="322"/>
      <c r="K179" s="301">
        <v>2554940.7200000002</v>
      </c>
      <c r="L179" s="301">
        <v>-40927.800000000003</v>
      </c>
      <c r="M179" s="300"/>
      <c r="N179" s="301">
        <v>2514012.9200000004</v>
      </c>
      <c r="O179" s="301">
        <v>-234.18</v>
      </c>
      <c r="P179" s="301">
        <v>2513778.7400000002</v>
      </c>
      <c r="Q179" s="301">
        <v>-4258.3137125683061</v>
      </c>
      <c r="R179" s="301">
        <v>2509520.4262874317</v>
      </c>
      <c r="S179" s="301">
        <v>0</v>
      </c>
      <c r="T179" s="303">
        <v>2509520.4262874317</v>
      </c>
      <c r="U179" s="303"/>
      <c r="V179" s="304"/>
      <c r="W179" s="328"/>
    </row>
    <row r="180" spans="1:23" s="318" customFormat="1" ht="15" x14ac:dyDescent="0.25">
      <c r="A180" s="324" t="s">
        <v>433</v>
      </c>
      <c r="B180" s="297" t="s">
        <v>340</v>
      </c>
      <c r="C180" s="298" t="s">
        <v>384</v>
      </c>
      <c r="D180" s="299">
        <v>6.1852000000000003E-5</v>
      </c>
      <c r="E180" s="297">
        <v>11373.218635221921</v>
      </c>
      <c r="F180" s="297"/>
      <c r="G180" s="300"/>
      <c r="H180" s="300"/>
      <c r="I180" s="300"/>
      <c r="J180" s="300"/>
      <c r="K180" s="301">
        <v>11373.22</v>
      </c>
      <c r="L180" s="301">
        <v>-182.19</v>
      </c>
      <c r="M180" s="300"/>
      <c r="N180" s="301">
        <v>11191.029999999999</v>
      </c>
      <c r="O180" s="301">
        <v>-1.04</v>
      </c>
      <c r="P180" s="301">
        <v>11189.989999999998</v>
      </c>
      <c r="Q180" s="303">
        <v>-18.955720765027319</v>
      </c>
      <c r="R180" s="301">
        <v>11171.034279234971</v>
      </c>
      <c r="S180" s="303">
        <v>0</v>
      </c>
      <c r="T180" s="303">
        <v>11171.034279234971</v>
      </c>
      <c r="U180" s="303"/>
      <c r="V180" s="304"/>
      <c r="W180" s="328"/>
    </row>
    <row r="181" spans="1:23" s="318" customFormat="1" ht="15" x14ac:dyDescent="0.25">
      <c r="A181" s="324" t="s">
        <v>432</v>
      </c>
      <c r="B181" s="297" t="s">
        <v>245</v>
      </c>
      <c r="C181" s="298" t="s">
        <v>404</v>
      </c>
      <c r="D181" s="299">
        <v>0</v>
      </c>
      <c r="E181" s="297">
        <v>28805.270904109595</v>
      </c>
      <c r="F181" s="297"/>
      <c r="G181" s="300"/>
      <c r="H181" s="300"/>
      <c r="I181" s="300">
        <v>-28805.27</v>
      </c>
      <c r="J181" s="300"/>
      <c r="K181" s="301">
        <v>0</v>
      </c>
      <c r="L181" s="301">
        <v>0</v>
      </c>
      <c r="M181" s="300"/>
      <c r="N181" s="301">
        <v>0</v>
      </c>
      <c r="O181" s="301">
        <v>0</v>
      </c>
      <c r="P181" s="301">
        <v>0</v>
      </c>
      <c r="Q181" s="303">
        <v>0</v>
      </c>
      <c r="R181" s="301">
        <v>0</v>
      </c>
      <c r="S181" s="303">
        <v>0</v>
      </c>
      <c r="T181" s="303">
        <v>0</v>
      </c>
      <c r="U181" s="303"/>
      <c r="V181" s="304"/>
      <c r="W181" s="328"/>
    </row>
    <row r="182" spans="1:23" s="305" customFormat="1" ht="15" x14ac:dyDescent="0.25">
      <c r="A182" s="324" t="s">
        <v>432</v>
      </c>
      <c r="B182" s="297" t="s">
        <v>340</v>
      </c>
      <c r="C182" s="298" t="s">
        <v>404</v>
      </c>
      <c r="D182" s="299">
        <v>0</v>
      </c>
      <c r="E182" s="297">
        <v>46279.988043835619</v>
      </c>
      <c r="F182" s="297"/>
      <c r="G182" s="300"/>
      <c r="H182" s="300"/>
      <c r="I182" s="300">
        <v>-46279.99</v>
      </c>
      <c r="J182" s="300"/>
      <c r="K182" s="301">
        <v>0</v>
      </c>
      <c r="L182" s="301">
        <v>0</v>
      </c>
      <c r="M182" s="300"/>
      <c r="N182" s="301">
        <v>0</v>
      </c>
      <c r="O182" s="301">
        <v>0</v>
      </c>
      <c r="P182" s="301">
        <v>0</v>
      </c>
      <c r="Q182" s="303">
        <v>0</v>
      </c>
      <c r="R182" s="301">
        <v>0</v>
      </c>
      <c r="S182" s="303">
        <v>0</v>
      </c>
      <c r="T182" s="303">
        <v>0</v>
      </c>
      <c r="U182" s="303"/>
      <c r="V182" s="304"/>
      <c r="W182" s="328"/>
    </row>
    <row r="183" spans="1:23" s="318" customFormat="1" ht="15" x14ac:dyDescent="0.25">
      <c r="A183" s="324" t="s">
        <v>429</v>
      </c>
      <c r="B183" s="297" t="s">
        <v>155</v>
      </c>
      <c r="C183" s="298" t="s">
        <v>371</v>
      </c>
      <c r="D183" s="299">
        <v>0</v>
      </c>
      <c r="E183" s="297">
        <v>634965.16767586442</v>
      </c>
      <c r="F183" s="297"/>
      <c r="G183" s="300"/>
      <c r="H183" s="300"/>
      <c r="I183" s="300">
        <v>-634965.17000000004</v>
      </c>
      <c r="J183" s="300"/>
      <c r="K183" s="301">
        <v>0</v>
      </c>
      <c r="L183" s="301">
        <v>0</v>
      </c>
      <c r="M183" s="300"/>
      <c r="N183" s="301">
        <v>0</v>
      </c>
      <c r="O183" s="301">
        <v>0</v>
      </c>
      <c r="P183" s="301">
        <v>0</v>
      </c>
      <c r="Q183" s="303">
        <v>0</v>
      </c>
      <c r="R183" s="301">
        <v>0</v>
      </c>
      <c r="S183" s="303">
        <v>0</v>
      </c>
      <c r="T183" s="303">
        <v>0</v>
      </c>
      <c r="U183" s="303"/>
      <c r="V183" s="304"/>
      <c r="W183" s="328"/>
    </row>
    <row r="184" spans="1:23" s="305" customFormat="1" ht="15" x14ac:dyDescent="0.25">
      <c r="A184" s="324" t="s">
        <v>429</v>
      </c>
      <c r="B184" s="297" t="s">
        <v>166</v>
      </c>
      <c r="C184" s="298" t="s">
        <v>371</v>
      </c>
      <c r="D184" s="299">
        <v>0</v>
      </c>
      <c r="E184" s="297">
        <v>2148786.9389748736</v>
      </c>
      <c r="F184" s="297"/>
      <c r="G184" s="300"/>
      <c r="H184" s="300"/>
      <c r="I184" s="300">
        <v>-2148786.94</v>
      </c>
      <c r="J184" s="300"/>
      <c r="K184" s="301">
        <v>0</v>
      </c>
      <c r="L184" s="301">
        <v>0</v>
      </c>
      <c r="M184" s="300"/>
      <c r="N184" s="301">
        <v>0</v>
      </c>
      <c r="O184" s="301">
        <v>0</v>
      </c>
      <c r="P184" s="301">
        <v>0</v>
      </c>
      <c r="Q184" s="303">
        <v>0</v>
      </c>
      <c r="R184" s="301">
        <v>0</v>
      </c>
      <c r="S184" s="303">
        <v>0</v>
      </c>
      <c r="T184" s="303">
        <v>0</v>
      </c>
      <c r="U184" s="303"/>
      <c r="V184" s="304"/>
      <c r="W184" s="328"/>
    </row>
    <row r="185" spans="1:23" s="305" customFormat="1" ht="15" x14ac:dyDescent="0.25">
      <c r="A185" s="324" t="s">
        <v>429</v>
      </c>
      <c r="B185" s="297" t="s">
        <v>241</v>
      </c>
      <c r="C185" s="298" t="s">
        <v>371</v>
      </c>
      <c r="D185" s="299">
        <v>0</v>
      </c>
      <c r="E185" s="297">
        <v>8684604.4972287696</v>
      </c>
      <c r="F185" s="297">
        <v>0</v>
      </c>
      <c r="G185" s="300"/>
      <c r="H185" s="300"/>
      <c r="I185" s="300">
        <v>-8684604.5</v>
      </c>
      <c r="J185" s="300"/>
      <c r="K185" s="301">
        <v>0</v>
      </c>
      <c r="L185" s="301">
        <v>0</v>
      </c>
      <c r="M185" s="300"/>
      <c r="N185" s="301">
        <v>0</v>
      </c>
      <c r="O185" s="301">
        <v>0</v>
      </c>
      <c r="P185" s="301">
        <v>0</v>
      </c>
      <c r="Q185" s="303">
        <v>0</v>
      </c>
      <c r="R185" s="301">
        <v>0</v>
      </c>
      <c r="S185" s="303">
        <v>0</v>
      </c>
      <c r="T185" s="303">
        <v>0</v>
      </c>
      <c r="U185" s="303"/>
      <c r="V185" s="304"/>
      <c r="W185" s="328"/>
    </row>
    <row r="186" spans="1:23" s="305" customFormat="1" ht="15" x14ac:dyDescent="0.25">
      <c r="A186" s="324" t="s">
        <v>429</v>
      </c>
      <c r="B186" s="297" t="s">
        <v>237</v>
      </c>
      <c r="C186" s="298" t="s">
        <v>371</v>
      </c>
      <c r="D186" s="299">
        <v>0</v>
      </c>
      <c r="E186" s="297">
        <v>1038201.2328241644</v>
      </c>
      <c r="F186" s="297"/>
      <c r="G186" s="300"/>
      <c r="H186" s="300"/>
      <c r="I186" s="300">
        <v>-1038201.23</v>
      </c>
      <c r="J186" s="300"/>
      <c r="K186" s="301">
        <v>0</v>
      </c>
      <c r="L186" s="301">
        <v>0</v>
      </c>
      <c r="M186" s="300"/>
      <c r="N186" s="301">
        <v>0</v>
      </c>
      <c r="O186" s="301">
        <v>0</v>
      </c>
      <c r="P186" s="301">
        <v>0</v>
      </c>
      <c r="Q186" s="303">
        <v>0</v>
      </c>
      <c r="R186" s="301">
        <v>0</v>
      </c>
      <c r="S186" s="303">
        <v>0</v>
      </c>
      <c r="T186" s="303">
        <v>0</v>
      </c>
      <c r="U186" s="303"/>
      <c r="V186" s="304"/>
      <c r="W186" s="328"/>
    </row>
    <row r="187" spans="1:23" s="305" customFormat="1" ht="15" x14ac:dyDescent="0.25">
      <c r="A187" s="324" t="s">
        <v>429</v>
      </c>
      <c r="B187" s="297" t="s">
        <v>166</v>
      </c>
      <c r="C187" s="298" t="s">
        <v>372</v>
      </c>
      <c r="D187" s="299">
        <v>0</v>
      </c>
      <c r="E187" s="297">
        <v>560468.839143969</v>
      </c>
      <c r="F187" s="297"/>
      <c r="G187" s="300"/>
      <c r="H187" s="300"/>
      <c r="I187" s="300">
        <v>-560468.84</v>
      </c>
      <c r="J187" s="300"/>
      <c r="K187" s="301">
        <v>0</v>
      </c>
      <c r="L187" s="301">
        <v>0</v>
      </c>
      <c r="M187" s="300"/>
      <c r="N187" s="301">
        <v>0</v>
      </c>
      <c r="O187" s="301">
        <v>0</v>
      </c>
      <c r="P187" s="301">
        <v>0</v>
      </c>
      <c r="Q187" s="303">
        <v>0</v>
      </c>
      <c r="R187" s="301">
        <v>0</v>
      </c>
      <c r="S187" s="303">
        <v>0</v>
      </c>
      <c r="T187" s="303">
        <v>0</v>
      </c>
      <c r="U187" s="303"/>
      <c r="V187" s="304"/>
      <c r="W187" s="328"/>
    </row>
    <row r="188" spans="1:23" s="305" customFormat="1" ht="15" x14ac:dyDescent="0.25">
      <c r="A188" s="324" t="s">
        <v>429</v>
      </c>
      <c r="B188" s="297" t="s">
        <v>241</v>
      </c>
      <c r="C188" s="298" t="s">
        <v>372</v>
      </c>
      <c r="D188" s="299">
        <v>0</v>
      </c>
      <c r="E188" s="297">
        <v>815227.38702747936</v>
      </c>
      <c r="F188" s="297">
        <v>0</v>
      </c>
      <c r="G188" s="300"/>
      <c r="H188" s="300"/>
      <c r="I188" s="300">
        <v>-815227.39</v>
      </c>
      <c r="J188" s="300"/>
      <c r="K188" s="301">
        <v>0</v>
      </c>
      <c r="L188" s="301">
        <v>0</v>
      </c>
      <c r="M188" s="300"/>
      <c r="N188" s="301">
        <v>0</v>
      </c>
      <c r="O188" s="301">
        <v>0</v>
      </c>
      <c r="P188" s="301">
        <v>0</v>
      </c>
      <c r="Q188" s="303">
        <v>0</v>
      </c>
      <c r="R188" s="301">
        <v>0</v>
      </c>
      <c r="S188" s="303">
        <v>0</v>
      </c>
      <c r="T188" s="303">
        <v>0</v>
      </c>
      <c r="U188" s="303"/>
      <c r="V188" s="304"/>
      <c r="W188" s="328"/>
    </row>
    <row r="189" spans="1:23" s="326" customFormat="1" ht="15" x14ac:dyDescent="0.25">
      <c r="A189" s="324" t="s">
        <v>429</v>
      </c>
      <c r="B189" s="297" t="s">
        <v>155</v>
      </c>
      <c r="C189" s="298" t="s">
        <v>375</v>
      </c>
      <c r="D189" s="299">
        <v>3.4531905999999998E-3</v>
      </c>
      <c r="E189" s="297"/>
      <c r="F189" s="297"/>
      <c r="G189" s="300"/>
      <c r="H189" s="300"/>
      <c r="I189" s="300">
        <v>634965.19999999995</v>
      </c>
      <c r="J189" s="300"/>
      <c r="K189" s="301">
        <v>634965.19999999995</v>
      </c>
      <c r="L189" s="301">
        <v>-10171.56</v>
      </c>
      <c r="M189" s="333"/>
      <c r="N189" s="301">
        <v>624793.6399999999</v>
      </c>
      <c r="O189" s="301">
        <v>-58.2</v>
      </c>
      <c r="P189" s="301">
        <v>624735.43999999994</v>
      </c>
      <c r="Q189" s="303">
        <v>-793.72125573770472</v>
      </c>
      <c r="R189" s="301">
        <v>623941.71874426224</v>
      </c>
      <c r="S189" s="303">
        <v>0</v>
      </c>
      <c r="T189" s="303">
        <v>623941.71874426224</v>
      </c>
      <c r="U189" s="303"/>
      <c r="V189" s="324"/>
      <c r="W189" s="324"/>
    </row>
    <row r="190" spans="1:23" s="326" customFormat="1" ht="15" x14ac:dyDescent="0.25">
      <c r="A190" s="324" t="s">
        <v>429</v>
      </c>
      <c r="B190" s="297" t="s">
        <v>241</v>
      </c>
      <c r="C190" s="298" t="s">
        <v>375</v>
      </c>
      <c r="D190" s="299">
        <v>5.1663827900000001E-2</v>
      </c>
      <c r="E190" s="297"/>
      <c r="F190" s="297"/>
      <c r="G190" s="300"/>
      <c r="H190" s="300"/>
      <c r="I190" s="300">
        <v>9499832.5700000003</v>
      </c>
      <c r="J190" s="300"/>
      <c r="K190" s="301">
        <v>9499832.5700000003</v>
      </c>
      <c r="L190" s="301">
        <v>-152178.57</v>
      </c>
      <c r="M190" s="333"/>
      <c r="N190" s="301">
        <v>9347654</v>
      </c>
      <c r="O190" s="301">
        <v>-870.73</v>
      </c>
      <c r="P190" s="301">
        <v>9346783.2699999996</v>
      </c>
      <c r="Q190" s="303">
        <v>-11875.011531557375</v>
      </c>
      <c r="R190" s="301">
        <v>9334908.2584684417</v>
      </c>
      <c r="S190" s="303">
        <v>0</v>
      </c>
      <c r="T190" s="303">
        <v>9334908.2584684417</v>
      </c>
      <c r="U190" s="303"/>
      <c r="V190" s="324"/>
      <c r="W190" s="324"/>
    </row>
    <row r="191" spans="1:23" s="326" customFormat="1" ht="15" x14ac:dyDescent="0.25">
      <c r="A191" s="324" t="s">
        <v>429</v>
      </c>
      <c r="B191" s="297" t="s">
        <v>166</v>
      </c>
      <c r="C191" s="298" t="s">
        <v>375</v>
      </c>
      <c r="D191" s="299">
        <v>3.1620360899999998E-2</v>
      </c>
      <c r="E191" s="297">
        <v>3105027.4612353402</v>
      </c>
      <c r="F191" s="297"/>
      <c r="G191" s="300"/>
      <c r="H191" s="300"/>
      <c r="I191" s="300">
        <v>2709255.88</v>
      </c>
      <c r="J191" s="300"/>
      <c r="K191" s="301">
        <v>5814283.3399999999</v>
      </c>
      <c r="L191" s="301">
        <v>-93139.46</v>
      </c>
      <c r="M191" s="300"/>
      <c r="N191" s="301">
        <v>5721143.8799999999</v>
      </c>
      <c r="O191" s="301">
        <v>-532.91999999999996</v>
      </c>
      <c r="P191" s="301">
        <v>5720610.96</v>
      </c>
      <c r="Q191" s="303">
        <v>-7267.9893344262291</v>
      </c>
      <c r="R191" s="301">
        <v>5713342.9706655741</v>
      </c>
      <c r="S191" s="303">
        <v>0</v>
      </c>
      <c r="T191" s="303">
        <v>5713342.9706655741</v>
      </c>
      <c r="U191" s="303"/>
      <c r="V191" s="324"/>
      <c r="W191" s="324"/>
    </row>
    <row r="192" spans="1:23" s="326" customFormat="1" ht="15" x14ac:dyDescent="0.25">
      <c r="A192" s="324" t="s">
        <v>429</v>
      </c>
      <c r="B192" s="297" t="s">
        <v>253</v>
      </c>
      <c r="C192" s="298" t="s">
        <v>375</v>
      </c>
      <c r="D192" s="299">
        <v>5.8310709999999995E-4</v>
      </c>
      <c r="E192" s="297">
        <v>107220.47325049253</v>
      </c>
      <c r="F192" s="297">
        <v>0</v>
      </c>
      <c r="G192" s="300"/>
      <c r="H192" s="300"/>
      <c r="I192" s="300">
        <v>0</v>
      </c>
      <c r="J192" s="300"/>
      <c r="K192" s="301">
        <v>107220.47</v>
      </c>
      <c r="L192" s="301">
        <v>-1717.57</v>
      </c>
      <c r="M192" s="300"/>
      <c r="N192" s="301">
        <v>105502.9</v>
      </c>
      <c r="O192" s="301">
        <v>-9.83</v>
      </c>
      <c r="P192" s="301">
        <v>105493.06999999999</v>
      </c>
      <c r="Q192" s="303">
        <v>-134.02808073770487</v>
      </c>
      <c r="R192" s="301">
        <v>105359.04191926229</v>
      </c>
      <c r="S192" s="303">
        <v>0</v>
      </c>
      <c r="T192" s="303">
        <v>105359.04191926229</v>
      </c>
      <c r="U192" s="303"/>
      <c r="V192" s="324"/>
      <c r="W192" s="324"/>
    </row>
    <row r="193" spans="1:23" s="326" customFormat="1" ht="15" x14ac:dyDescent="0.25">
      <c r="A193" s="324" t="s">
        <v>429</v>
      </c>
      <c r="B193" s="297" t="s">
        <v>237</v>
      </c>
      <c r="C193" s="298" t="s">
        <v>375</v>
      </c>
      <c r="D193" s="299">
        <v>5.6461467999999997E-3</v>
      </c>
      <c r="E193" s="297"/>
      <c r="F193" s="297"/>
      <c r="G193" s="300"/>
      <c r="H193" s="300"/>
      <c r="I193" s="300">
        <v>1038201.23</v>
      </c>
      <c r="J193" s="300"/>
      <c r="K193" s="301">
        <v>1038201.23</v>
      </c>
      <c r="L193" s="301">
        <v>-16631.03</v>
      </c>
      <c r="M193" s="300"/>
      <c r="N193" s="301">
        <v>1021570.2</v>
      </c>
      <c r="O193" s="301">
        <v>-95.16</v>
      </c>
      <c r="P193" s="301">
        <v>1021475.0399999999</v>
      </c>
      <c r="Q193" s="303">
        <v>-1297.7756655737701</v>
      </c>
      <c r="R193" s="301">
        <v>1020177.2643344261</v>
      </c>
      <c r="S193" s="303">
        <v>0</v>
      </c>
      <c r="T193" s="303">
        <v>1020177.2643344261</v>
      </c>
      <c r="U193" s="303"/>
      <c r="V193" s="324"/>
      <c r="W193" s="324"/>
    </row>
    <row r="194" spans="1:23" s="326" customFormat="1" ht="15" x14ac:dyDescent="0.25">
      <c r="A194" s="324" t="s">
        <v>429</v>
      </c>
      <c r="B194" s="297" t="s">
        <v>236</v>
      </c>
      <c r="C194" s="298" t="s">
        <v>375</v>
      </c>
      <c r="D194" s="299">
        <v>3.9099238000000003E-3</v>
      </c>
      <c r="E194" s="297">
        <v>718948.3082509602</v>
      </c>
      <c r="F194" s="297"/>
      <c r="G194" s="300"/>
      <c r="H194" s="300"/>
      <c r="I194" s="300">
        <v>0</v>
      </c>
      <c r="J194" s="300"/>
      <c r="K194" s="301">
        <v>718948.31</v>
      </c>
      <c r="L194" s="301">
        <v>-11516.89</v>
      </c>
      <c r="M194" s="300"/>
      <c r="N194" s="301">
        <v>707431.42</v>
      </c>
      <c r="O194" s="301">
        <v>-65.900000000000006</v>
      </c>
      <c r="P194" s="301">
        <v>707365.52</v>
      </c>
      <c r="Q194" s="303">
        <v>-898.70209508196706</v>
      </c>
      <c r="R194" s="301">
        <v>706466.81790491811</v>
      </c>
      <c r="S194" s="303">
        <v>0</v>
      </c>
      <c r="T194" s="303">
        <v>706466.81790491811</v>
      </c>
      <c r="U194" s="303"/>
      <c r="V194" s="324"/>
      <c r="W194" s="324"/>
    </row>
    <row r="195" spans="1:23" s="326" customFormat="1" ht="15" x14ac:dyDescent="0.25">
      <c r="A195" s="324"/>
      <c r="B195" s="334"/>
      <c r="C195" s="335"/>
      <c r="D195" s="336"/>
      <c r="E195" s="333"/>
      <c r="F195" s="333"/>
      <c r="G195" s="333"/>
      <c r="H195" s="333"/>
      <c r="I195" s="333"/>
      <c r="J195" s="333"/>
      <c r="K195" s="333"/>
      <c r="L195" s="333"/>
      <c r="M195" s="333"/>
      <c r="N195" s="333"/>
      <c r="O195" s="333"/>
      <c r="P195" s="333"/>
      <c r="Q195" s="333"/>
      <c r="R195" s="333"/>
      <c r="S195" s="333"/>
      <c r="T195" s="321"/>
      <c r="U195" s="303"/>
      <c r="V195" s="324"/>
      <c r="W195" s="324"/>
    </row>
    <row r="196" spans="1:23" s="326" customFormat="1" ht="15.75" thickBot="1" x14ac:dyDescent="0.3">
      <c r="B196" s="334" t="s">
        <v>272</v>
      </c>
      <c r="C196" s="338"/>
      <c r="D196" s="339">
        <v>1</v>
      </c>
      <c r="E196" s="340">
        <v>184621693.50880045</v>
      </c>
      <c r="F196" s="340">
        <v>96916.27</v>
      </c>
      <c r="G196" s="340">
        <v>-840781.05</v>
      </c>
      <c r="H196" s="340">
        <v>0</v>
      </c>
      <c r="I196" s="340">
        <v>1.2400000002235174</v>
      </c>
      <c r="J196" s="340">
        <v>0</v>
      </c>
      <c r="K196" s="556">
        <v>183877830.00000003</v>
      </c>
      <c r="L196" s="341">
        <v>-2945553.4300000011</v>
      </c>
      <c r="M196" s="341">
        <v>0</v>
      </c>
      <c r="N196" s="340">
        <v>180932276.57000005</v>
      </c>
      <c r="O196" s="341">
        <v>-16853.839999999993</v>
      </c>
      <c r="P196" s="340">
        <v>180915422.73000005</v>
      </c>
      <c r="Q196" s="340">
        <v>-233106.55407185788</v>
      </c>
      <c r="R196" s="340">
        <v>180682316.17592809</v>
      </c>
      <c r="S196" s="340">
        <v>0</v>
      </c>
      <c r="T196" s="342">
        <v>180682316.17592809</v>
      </c>
      <c r="U196" s="303"/>
      <c r="V196" s="324"/>
      <c r="W196" s="324"/>
    </row>
    <row r="197" spans="1:23" s="326" customFormat="1" ht="15" x14ac:dyDescent="0.25">
      <c r="B197" s="346"/>
      <c r="C197" s="347"/>
      <c r="D197" s="299"/>
      <c r="E197" s="301"/>
      <c r="F197" s="301"/>
      <c r="G197" s="301"/>
      <c r="H197" s="301"/>
      <c r="I197" s="301"/>
      <c r="J197" s="301"/>
      <c r="K197" s="301"/>
      <c r="L197" s="301"/>
      <c r="M197" s="301"/>
      <c r="N197" s="301"/>
      <c r="O197" s="301"/>
      <c r="P197" s="301"/>
      <c r="Q197" s="301"/>
      <c r="R197" s="301"/>
      <c r="S197" s="301"/>
      <c r="T197" s="301"/>
      <c r="U197" s="303"/>
      <c r="V197" s="324"/>
      <c r="W197" s="324"/>
    </row>
    <row r="198" spans="1:23" s="326" customFormat="1" ht="15" x14ac:dyDescent="0.25">
      <c r="B198" s="346"/>
      <c r="C198" s="347"/>
      <c r="D198" s="299"/>
      <c r="E198" s="301"/>
      <c r="F198" s="349">
        <v>-743863.5399999998</v>
      </c>
      <c r="G198" s="301"/>
      <c r="H198" s="301"/>
      <c r="I198" s="324"/>
      <c r="J198" s="350" t="s">
        <v>273</v>
      </c>
      <c r="K198" s="303">
        <v>183877834.85927796</v>
      </c>
      <c r="L198" s="301">
        <v>-2945553.4357973947</v>
      </c>
      <c r="M198" s="351">
        <v>0</v>
      </c>
      <c r="N198" s="301">
        <v>180932277.23701313</v>
      </c>
      <c r="O198" s="301">
        <v>-16853.818482467541</v>
      </c>
      <c r="P198" s="301">
        <v>180915423.41853067</v>
      </c>
      <c r="Q198" s="301">
        <v>-233106.55523822136</v>
      </c>
      <c r="R198" s="301">
        <v>180682316.86329246</v>
      </c>
      <c r="S198" s="301">
        <v>0</v>
      </c>
      <c r="T198" s="301">
        <v>180682316.86329246</v>
      </c>
      <c r="U198" s="303"/>
      <c r="V198" s="324"/>
      <c r="W198" s="324"/>
    </row>
    <row r="199" spans="1:23" s="326" customFormat="1" ht="15" x14ac:dyDescent="0.25">
      <c r="B199" s="352"/>
      <c r="C199" s="347"/>
      <c r="D199" s="299"/>
      <c r="E199" s="301"/>
      <c r="F199" s="301"/>
      <c r="G199" s="301"/>
      <c r="H199" s="301"/>
      <c r="I199" s="324"/>
      <c r="J199" s="350"/>
      <c r="K199" s="301"/>
      <c r="L199" s="301"/>
      <c r="M199" s="301"/>
      <c r="N199" s="301"/>
      <c r="O199" s="301"/>
      <c r="P199" s="301"/>
      <c r="Q199" s="301"/>
      <c r="R199" s="301"/>
      <c r="S199" s="301"/>
      <c r="T199" s="301"/>
      <c r="U199" s="303"/>
      <c r="V199" s="324"/>
      <c r="W199" s="324"/>
    </row>
    <row r="200" spans="1:23" s="326" customFormat="1" ht="15" x14ac:dyDescent="0.25">
      <c r="B200" s="352"/>
      <c r="C200" s="353"/>
      <c r="D200" s="354"/>
      <c r="E200" s="301"/>
      <c r="F200" s="305"/>
      <c r="G200" s="305"/>
      <c r="H200" s="305"/>
      <c r="I200" s="355"/>
      <c r="J200" s="356" t="s">
        <v>274</v>
      </c>
      <c r="K200" s="357">
        <v>-4.8600000000000003</v>
      </c>
      <c r="L200" s="357">
        <v>0.01</v>
      </c>
      <c r="M200" s="357"/>
      <c r="N200" s="357">
        <v>-0.67</v>
      </c>
      <c r="O200" s="357">
        <v>-0.02</v>
      </c>
      <c r="P200" s="357">
        <v>-0.69</v>
      </c>
      <c r="Q200" s="357">
        <v>0</v>
      </c>
      <c r="R200" s="357">
        <v>-0.69</v>
      </c>
      <c r="S200" s="357">
        <v>0</v>
      </c>
      <c r="T200" s="357">
        <v>-0.69</v>
      </c>
      <c r="U200" s="303"/>
      <c r="V200" s="324"/>
      <c r="W200" s="324"/>
    </row>
    <row r="201" spans="1:23" s="326" customFormat="1" ht="15" x14ac:dyDescent="0.25">
      <c r="B201" s="352"/>
      <c r="C201" s="347"/>
      <c r="D201" s="299"/>
      <c r="E201" s="301"/>
      <c r="F201" s="301"/>
      <c r="G201" s="301"/>
      <c r="H201" s="301"/>
      <c r="I201" s="324"/>
      <c r="J201" s="350"/>
      <c r="K201" s="301"/>
      <c r="L201" s="301"/>
      <c r="M201" s="301"/>
      <c r="N201" s="301"/>
      <c r="O201" s="301"/>
      <c r="P201" s="301"/>
      <c r="Q201" s="301"/>
      <c r="R201" s="301"/>
      <c r="S201" s="301"/>
      <c r="T201" s="301"/>
      <c r="U201" s="303"/>
      <c r="V201" s="324"/>
      <c r="W201" s="324"/>
    </row>
    <row r="202" spans="1:23" s="326" customFormat="1" ht="15" x14ac:dyDescent="0.25">
      <c r="B202" s="347"/>
      <c r="C202" s="347"/>
      <c r="D202" s="299"/>
      <c r="E202" s="301"/>
      <c r="F202" s="301"/>
      <c r="G202" s="301"/>
      <c r="H202" s="301"/>
      <c r="I202" s="324"/>
      <c r="J202" s="350" t="s">
        <v>275</v>
      </c>
      <c r="K202" s="360">
        <v>-2962407.2700000009</v>
      </c>
      <c r="L202" s="301"/>
      <c r="M202" s="301"/>
      <c r="N202" s="301"/>
      <c r="O202" s="301"/>
      <c r="P202" s="301"/>
      <c r="Q202" s="301"/>
      <c r="R202" s="301"/>
      <c r="S202" s="301"/>
      <c r="T202" s="301"/>
      <c r="U202" s="303"/>
      <c r="V202" s="324"/>
      <c r="W202" s="324"/>
    </row>
    <row r="203" spans="1:23" s="326" customFormat="1" ht="15" x14ac:dyDescent="0.25">
      <c r="B203" s="347"/>
      <c r="C203" s="347"/>
      <c r="D203" s="299"/>
      <c r="E203" s="361"/>
      <c r="F203" s="361"/>
      <c r="G203" s="361"/>
      <c r="H203" s="361"/>
      <c r="I203" s="324"/>
      <c r="J203" s="361"/>
      <c r="K203" s="361"/>
      <c r="N203" s="362"/>
      <c r="Q203" s="363"/>
      <c r="U203" s="303"/>
      <c r="V203" s="324"/>
      <c r="W203" s="324"/>
    </row>
    <row r="204" spans="1:23" s="326" customFormat="1" ht="15" x14ac:dyDescent="0.25">
      <c r="B204" s="347"/>
      <c r="C204" s="347"/>
      <c r="D204" s="299"/>
      <c r="E204" s="361"/>
      <c r="F204" s="361"/>
      <c r="G204" s="361"/>
      <c r="H204" s="361"/>
      <c r="I204" s="324"/>
      <c r="J204" s="350" t="s">
        <v>273</v>
      </c>
      <c r="K204" s="303">
        <v>-2962408.0700010005</v>
      </c>
      <c r="Q204" s="361"/>
      <c r="U204" s="303"/>
      <c r="V204" s="324"/>
      <c r="W204" s="324"/>
    </row>
    <row r="205" spans="1:23" s="326" customFormat="1" ht="15" x14ac:dyDescent="0.25">
      <c r="B205" s="347"/>
      <c r="C205" s="347"/>
      <c r="D205" s="299"/>
      <c r="E205" s="361"/>
      <c r="F205" s="361"/>
      <c r="G205" s="361"/>
      <c r="H205" s="361"/>
      <c r="I205" s="324"/>
      <c r="J205" s="361"/>
      <c r="K205" s="361"/>
      <c r="Q205" s="361"/>
      <c r="U205" s="303"/>
      <c r="V205" s="324"/>
      <c r="W205" s="324"/>
    </row>
    <row r="206" spans="1:23" s="326" customFormat="1" ht="15" x14ac:dyDescent="0.25">
      <c r="B206" s="347"/>
      <c r="C206" s="347"/>
      <c r="D206" s="299"/>
      <c r="E206" s="361"/>
      <c r="F206" s="361"/>
      <c r="G206" s="361"/>
      <c r="H206" s="361"/>
      <c r="I206" s="324"/>
      <c r="J206" s="356" t="s">
        <v>274</v>
      </c>
      <c r="K206" s="364">
        <v>0.80000099958851933</v>
      </c>
      <c r="Q206" s="361"/>
      <c r="U206" s="303"/>
      <c r="V206" s="324"/>
      <c r="W206" s="32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738C-6333-4C88-BC65-D90BB8B9FD33}">
  <dimension ref="A1:C11"/>
  <sheetViews>
    <sheetView workbookViewId="0">
      <selection activeCell="A2" sqref="A2"/>
    </sheetView>
  </sheetViews>
  <sheetFormatPr defaultRowHeight="12.75" x14ac:dyDescent="0.2"/>
  <cols>
    <col min="1" max="1" width="22" bestFit="1" customWidth="1"/>
  </cols>
  <sheetData>
    <row r="1" spans="1:3" x14ac:dyDescent="0.2">
      <c r="A1" s="577"/>
      <c r="B1" s="577" t="s">
        <v>437</v>
      </c>
      <c r="C1" s="577" t="s">
        <v>438</v>
      </c>
    </row>
    <row r="2" spans="1:3" ht="13.5" x14ac:dyDescent="0.25">
      <c r="A2" s="577" t="s">
        <v>429</v>
      </c>
      <c r="B2" s="576">
        <v>1.5</v>
      </c>
      <c r="C2" s="576">
        <v>20</v>
      </c>
    </row>
    <row r="3" spans="1:3" ht="13.5" x14ac:dyDescent="0.25">
      <c r="A3" s="577" t="s">
        <v>430</v>
      </c>
      <c r="B3" s="576">
        <v>1.5</v>
      </c>
      <c r="C3" s="576">
        <v>20</v>
      </c>
    </row>
    <row r="4" spans="1:3" ht="13.5" x14ac:dyDescent="0.25">
      <c r="A4" s="577" t="s">
        <v>417</v>
      </c>
      <c r="B4" s="576">
        <v>1.8</v>
      </c>
      <c r="C4" s="576">
        <v>18</v>
      </c>
    </row>
    <row r="5" spans="1:3" ht="13.5" x14ac:dyDescent="0.25">
      <c r="A5" s="577" t="s">
        <v>431</v>
      </c>
      <c r="B5" s="576">
        <v>1.5</v>
      </c>
      <c r="C5" s="576">
        <v>20</v>
      </c>
    </row>
    <row r="6" spans="1:3" ht="13.5" x14ac:dyDescent="0.25">
      <c r="A6" s="577" t="s">
        <v>432</v>
      </c>
      <c r="B6" s="576">
        <v>1.8</v>
      </c>
      <c r="C6" s="576">
        <v>18</v>
      </c>
    </row>
    <row r="7" spans="1:3" ht="13.5" x14ac:dyDescent="0.25">
      <c r="A7" s="577" t="s">
        <v>433</v>
      </c>
      <c r="B7" s="576">
        <v>1.6</v>
      </c>
      <c r="C7" s="576">
        <v>16</v>
      </c>
    </row>
    <row r="8" spans="1:3" ht="13.5" x14ac:dyDescent="0.25">
      <c r="A8" s="577" t="s">
        <v>434</v>
      </c>
      <c r="B8" s="576">
        <v>1.6</v>
      </c>
      <c r="C8" s="576">
        <v>16</v>
      </c>
    </row>
    <row r="9" spans="1:3" ht="13.5" x14ac:dyDescent="0.25">
      <c r="A9" s="577" t="s">
        <v>435</v>
      </c>
      <c r="B9" s="576">
        <v>1.6</v>
      </c>
      <c r="C9" s="576">
        <v>16</v>
      </c>
    </row>
    <row r="10" spans="1:3" ht="13.5" x14ac:dyDescent="0.25">
      <c r="A10" s="577" t="s">
        <v>428</v>
      </c>
      <c r="B10" s="576">
        <v>2</v>
      </c>
      <c r="C10" s="576">
        <v>20</v>
      </c>
    </row>
    <row r="11" spans="1:3" ht="13.5" x14ac:dyDescent="0.25">
      <c r="A11" s="577" t="s">
        <v>427</v>
      </c>
      <c r="B11" s="576">
        <v>0</v>
      </c>
      <c r="C11" s="57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D28"/>
  <sheetViews>
    <sheetView topLeftCell="A7" workbookViewId="0">
      <selection activeCell="D21" sqref="D21:D28"/>
    </sheetView>
  </sheetViews>
  <sheetFormatPr defaultRowHeight="12.75" x14ac:dyDescent="0.2"/>
  <cols>
    <col min="1" max="1" width="15.5703125" bestFit="1" customWidth="1"/>
    <col min="2" max="2" width="20" style="573" bestFit="1" customWidth="1"/>
    <col min="4" max="4" width="14" bestFit="1" customWidth="1"/>
  </cols>
  <sheetData>
    <row r="1" spans="1:4" x14ac:dyDescent="0.2">
      <c r="A1" s="570" t="s">
        <v>424</v>
      </c>
      <c r="B1" s="573" t="s">
        <v>426</v>
      </c>
    </row>
    <row r="2" spans="1:4" x14ac:dyDescent="0.2">
      <c r="A2" s="571" t="s">
        <v>422</v>
      </c>
      <c r="B2" s="573">
        <v>17504196.072036888</v>
      </c>
    </row>
    <row r="3" spans="1:4" x14ac:dyDescent="0.2">
      <c r="A3" s="571" t="s">
        <v>420</v>
      </c>
      <c r="B3" s="575">
        <v>21424491.940777052</v>
      </c>
    </row>
    <row r="4" spans="1:4" x14ac:dyDescent="0.2">
      <c r="A4" s="571" t="s">
        <v>417</v>
      </c>
      <c r="B4" s="574">
        <v>371816.63790382509</v>
      </c>
    </row>
    <row r="5" spans="1:4" x14ac:dyDescent="0.2">
      <c r="A5" s="571" t="s">
        <v>414</v>
      </c>
      <c r="B5" s="573">
        <v>30932436.566208195</v>
      </c>
      <c r="D5">
        <f>GETPIVOTDATA("Closing NAV ",$A$1,"Fee","Alpha")+GETPIVOTDATA("Closing NAV ",$A$1,"Fee","Rosebank - Orion")</f>
        <v>32239826.703552462</v>
      </c>
    </row>
    <row r="6" spans="1:4" x14ac:dyDescent="0.2">
      <c r="A6" s="571" t="s">
        <v>418</v>
      </c>
      <c r="B6" s="574">
        <v>30091707.858099453</v>
      </c>
    </row>
    <row r="7" spans="1:4" x14ac:dyDescent="0.2">
      <c r="A7" s="571" t="s">
        <v>423</v>
      </c>
      <c r="B7" s="575">
        <v>38925744.339999996</v>
      </c>
    </row>
    <row r="8" spans="1:4" x14ac:dyDescent="0.2">
      <c r="A8" s="571" t="s">
        <v>416</v>
      </c>
      <c r="B8" s="575">
        <v>10815334.76277541</v>
      </c>
      <c r="D8" s="572">
        <f>GETPIVOTDATA("Closing NAV ",$A$1,"Fee","Rosebank - Orion")+GETPIVOTDATA("Closing NAV ",$A$1,"Fee","Alpha")</f>
        <v>32239826.703552462</v>
      </c>
    </row>
    <row r="9" spans="1:4" x14ac:dyDescent="0.2">
      <c r="A9" s="571" t="s">
        <v>415</v>
      </c>
      <c r="B9" s="575">
        <v>9284313.3072612043</v>
      </c>
      <c r="D9" s="572">
        <f>GETPIVOTDATA("Closing NAV ",$A$1,"Fee","SPI")+GETPIVOTDATA("Closing NAV ",$A$1,"Fee","SPI/George")+GETPIVOTDATA("Closing NAV ",$A$1,"Fee","FSI")</f>
        <v>51423982.548965573</v>
      </c>
    </row>
    <row r="10" spans="1:4" x14ac:dyDescent="0.2">
      <c r="A10" s="571" t="s">
        <v>421</v>
      </c>
      <c r="B10" s="574">
        <v>4398760.1742420765</v>
      </c>
    </row>
    <row r="11" spans="1:4" x14ac:dyDescent="0.2">
      <c r="A11" s="571" t="s">
        <v>419</v>
      </c>
      <c r="B11" s="574">
        <v>16933514.516624041</v>
      </c>
      <c r="D11">
        <f>GETPIVOTDATA("Closing NAV ",$A$1,"Fee","Sanlam - Orion")+GETPIVOTDATA("Closing NAV ",$A$1,"Fee","Bayswater")</f>
        <v>9656129.9451650288</v>
      </c>
    </row>
    <row r="12" spans="1:4" x14ac:dyDescent="0.2">
      <c r="A12" s="571" t="s">
        <v>425</v>
      </c>
      <c r="B12" s="573">
        <v>180682316.17592815</v>
      </c>
    </row>
    <row r="21" spans="4:4" x14ac:dyDescent="0.2">
      <c r="D21" t="s">
        <v>429</v>
      </c>
    </row>
    <row r="22" spans="4:4" x14ac:dyDescent="0.2">
      <c r="D22" t="s">
        <v>430</v>
      </c>
    </row>
    <row r="23" spans="4:4" x14ac:dyDescent="0.2">
      <c r="D23" t="s">
        <v>417</v>
      </c>
    </row>
    <row r="24" spans="4:4" x14ac:dyDescent="0.2">
      <c r="D24" t="s">
        <v>431</v>
      </c>
    </row>
    <row r="25" spans="4:4" x14ac:dyDescent="0.2">
      <c r="D25" t="s">
        <v>432</v>
      </c>
    </row>
    <row r="26" spans="4:4" x14ac:dyDescent="0.2">
      <c r="D26" t="s">
        <v>433</v>
      </c>
    </row>
    <row r="27" spans="4:4" x14ac:dyDescent="0.2">
      <c r="D27" t="s">
        <v>434</v>
      </c>
    </row>
    <row r="28" spans="4:4" x14ac:dyDescent="0.2">
      <c r="D28" t="s">
        <v>435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3">
    <tabColor rgb="FFFFFF00"/>
    <pageSetUpPr fitToPage="1"/>
  </sheetPr>
  <dimension ref="A1:W137"/>
  <sheetViews>
    <sheetView zoomScale="85" zoomScaleNormal="85" zoomScaleSheetLayoutView="85" workbookViewId="0">
      <pane ySplit="8" topLeftCell="A9" activePane="bottomLeft" state="frozen"/>
      <selection activeCell="A11" sqref="A11"/>
      <selection pane="bottomLeft" activeCell="A11" sqref="A11"/>
    </sheetView>
  </sheetViews>
  <sheetFormatPr defaultColWidth="9.140625" defaultRowHeight="11.25" x14ac:dyDescent="0.2"/>
  <cols>
    <col min="1" max="1" width="1.5703125" style="373" customWidth="1"/>
    <col min="2" max="2" width="2.7109375" style="373" bestFit="1" customWidth="1"/>
    <col min="3" max="3" width="2.5703125" style="373" customWidth="1"/>
    <col min="4" max="4" width="51.7109375" style="372" customWidth="1"/>
    <col min="5" max="5" width="10.42578125" style="372" customWidth="1"/>
    <col min="6" max="6" width="19.7109375" style="372" customWidth="1"/>
    <col min="7" max="7" width="12.5703125" style="372" bestFit="1" customWidth="1"/>
    <col min="8" max="8" width="16.5703125" style="480" customWidth="1"/>
    <col min="9" max="9" width="17.5703125" style="481" customWidth="1"/>
    <col min="10" max="10" width="17" style="482" bestFit="1" customWidth="1"/>
    <col min="11" max="11" width="18.42578125" style="482" customWidth="1"/>
    <col min="12" max="12" width="19" style="483" customWidth="1"/>
    <col min="13" max="13" width="9.140625" style="372"/>
    <col min="14" max="14" width="35.7109375" style="373" customWidth="1"/>
    <col min="15" max="15" width="26.7109375" style="373" bestFit="1" customWidth="1"/>
    <col min="16" max="16" width="20.28515625" style="373" bestFit="1" customWidth="1"/>
    <col min="17" max="17" width="12.28515625" style="373" bestFit="1" customWidth="1"/>
    <col min="18" max="18" width="11.5703125" style="373" bestFit="1" customWidth="1"/>
    <col min="19" max="19" width="14.28515625" style="373" customWidth="1"/>
    <col min="20" max="20" width="12.28515625" style="373" customWidth="1"/>
    <col min="21" max="22" width="9.140625" style="373"/>
    <col min="23" max="23" width="13.85546875" style="373" bestFit="1" customWidth="1"/>
    <col min="24" max="16384" width="9.140625" style="373"/>
  </cols>
  <sheetData>
    <row r="1" spans="1:16" s="18" customFormat="1" ht="18.75" x14ac:dyDescent="0.3">
      <c r="A1" s="263" t="s">
        <v>20</v>
      </c>
      <c r="B1" s="263"/>
      <c r="C1" s="263"/>
      <c r="D1" s="263"/>
      <c r="E1" s="263"/>
      <c r="F1" s="263"/>
      <c r="G1" s="263"/>
      <c r="H1" s="263"/>
      <c r="I1" s="263"/>
      <c r="J1" s="263"/>
      <c r="K1" s="263"/>
      <c r="L1" s="365"/>
      <c r="M1" s="366"/>
    </row>
    <row r="2" spans="1:16" s="18" customFormat="1" ht="15.75" x14ac:dyDescent="0.25">
      <c r="A2" s="367" t="s">
        <v>276</v>
      </c>
      <c r="B2" s="367"/>
      <c r="C2" s="367"/>
      <c r="D2" s="367"/>
      <c r="E2" s="367"/>
      <c r="F2" s="367"/>
      <c r="G2" s="367"/>
      <c r="H2" s="367"/>
      <c r="I2" s="367"/>
      <c r="J2" s="367"/>
      <c r="K2" s="367"/>
      <c r="L2" s="368"/>
      <c r="M2" s="366"/>
    </row>
    <row r="3" spans="1:16" s="18" customFormat="1" ht="15" x14ac:dyDescent="0.25">
      <c r="A3" s="603">
        <v>43677</v>
      </c>
      <c r="B3" s="603"/>
      <c r="C3" s="603"/>
      <c r="D3" s="603"/>
      <c r="E3" s="561"/>
      <c r="F3" s="369"/>
      <c r="G3" s="369"/>
      <c r="H3" s="369"/>
      <c r="I3" s="369"/>
      <c r="J3" s="369"/>
      <c r="K3" s="369"/>
      <c r="L3" s="370"/>
      <c r="M3" s="366"/>
    </row>
    <row r="4" spans="1:16" ht="12.75" x14ac:dyDescent="0.2">
      <c r="A4" s="11" t="s">
        <v>1</v>
      </c>
      <c r="B4" s="11"/>
      <c r="C4" s="11"/>
      <c r="D4" s="11"/>
      <c r="E4" s="11"/>
      <c r="F4" s="11"/>
      <c r="G4" s="11"/>
      <c r="H4" s="2"/>
      <c r="I4" s="11"/>
      <c r="J4" s="11"/>
      <c r="K4" s="11"/>
      <c r="L4" s="371"/>
    </row>
    <row r="5" spans="1:16" ht="12.75" x14ac:dyDescent="0.2">
      <c r="A5" s="374" t="s">
        <v>2</v>
      </c>
      <c r="B5" s="374"/>
      <c r="C5" s="374"/>
      <c r="D5" s="374"/>
      <c r="E5" s="374"/>
      <c r="F5" s="374"/>
      <c r="G5" s="374"/>
      <c r="H5" s="375"/>
      <c r="I5" s="374"/>
      <c r="J5" s="374"/>
      <c r="K5" s="374"/>
      <c r="L5" s="376"/>
    </row>
    <row r="6" spans="1:16" s="18" customFormat="1" ht="13.5" thickBot="1" x14ac:dyDescent="0.25">
      <c r="A6" s="604"/>
      <c r="B6" s="604"/>
      <c r="C6" s="604"/>
      <c r="D6" s="604"/>
      <c r="E6" s="604"/>
      <c r="F6" s="604"/>
      <c r="G6" s="604"/>
      <c r="H6" s="604"/>
      <c r="I6" s="604"/>
      <c r="J6" s="604"/>
      <c r="K6" s="604"/>
      <c r="L6" s="604"/>
      <c r="M6" s="366"/>
    </row>
    <row r="7" spans="1:16" s="18" customFormat="1" ht="8.25" customHeight="1" thickBot="1" x14ac:dyDescent="0.25">
      <c r="A7" s="377"/>
      <c r="B7" s="377"/>
      <c r="C7" s="377"/>
      <c r="D7" s="378"/>
      <c r="E7" s="378"/>
      <c r="F7" s="378"/>
      <c r="G7" s="378"/>
      <c r="H7" s="379"/>
      <c r="I7" s="377"/>
      <c r="J7" s="377"/>
      <c r="K7" s="377"/>
      <c r="L7" s="380"/>
      <c r="M7" s="366"/>
    </row>
    <row r="8" spans="1:16" s="18" customFormat="1" ht="36" customHeight="1" thickBot="1" x14ac:dyDescent="0.25">
      <c r="A8" s="605" t="s">
        <v>277</v>
      </c>
      <c r="B8" s="606"/>
      <c r="C8" s="606"/>
      <c r="D8" s="607"/>
      <c r="E8" s="381" t="s">
        <v>278</v>
      </c>
      <c r="F8" s="382" t="s">
        <v>279</v>
      </c>
      <c r="G8" s="383" t="s">
        <v>280</v>
      </c>
      <c r="H8" s="384" t="s">
        <v>281</v>
      </c>
      <c r="I8" s="385" t="s">
        <v>282</v>
      </c>
      <c r="J8" s="386" t="s">
        <v>274</v>
      </c>
      <c r="K8" s="387" t="s">
        <v>283</v>
      </c>
      <c r="L8" s="388" t="s">
        <v>284</v>
      </c>
      <c r="M8" s="366"/>
      <c r="N8" s="18" t="s">
        <v>285</v>
      </c>
      <c r="O8" s="18" t="s">
        <v>286</v>
      </c>
      <c r="P8" s="18" t="s">
        <v>287</v>
      </c>
    </row>
    <row r="9" spans="1:16" s="18" customFormat="1" ht="13.5" thickBot="1" x14ac:dyDescent="0.25">
      <c r="D9" s="366"/>
      <c r="E9" s="389"/>
      <c r="F9" s="45"/>
      <c r="G9" s="366"/>
      <c r="H9" s="390"/>
      <c r="I9" s="8"/>
      <c r="J9" s="8"/>
      <c r="K9" s="391"/>
      <c r="L9" s="392"/>
      <c r="M9" s="366"/>
    </row>
    <row r="10" spans="1:16" s="18" customFormat="1" ht="12.75" x14ac:dyDescent="0.2">
      <c r="B10" s="393"/>
      <c r="C10" s="394"/>
      <c r="D10" s="395" t="s">
        <v>288</v>
      </c>
      <c r="E10" s="396" t="s">
        <v>1</v>
      </c>
      <c r="F10" s="397">
        <v>1871842.34</v>
      </c>
      <c r="G10" s="398">
        <v>1</v>
      </c>
      <c r="H10" s="399">
        <v>1871842.34</v>
      </c>
      <c r="I10" s="400">
        <v>1871842.34</v>
      </c>
      <c r="J10" s="400">
        <f>F10-H10</f>
        <v>0</v>
      </c>
      <c r="K10" s="401">
        <f>SUM(K11:K13)</f>
        <v>0</v>
      </c>
      <c r="L10" s="402">
        <f>J10-K10</f>
        <v>0</v>
      </c>
      <c r="M10" s="366"/>
      <c r="N10" s="366" t="s">
        <v>289</v>
      </c>
      <c r="O10" s="18" t="s">
        <v>290</v>
      </c>
    </row>
    <row r="11" spans="1:16" s="18" customFormat="1" ht="12.75" x14ac:dyDescent="0.2">
      <c r="B11" s="403"/>
      <c r="C11" s="404"/>
      <c r="D11" s="405" t="s">
        <v>291</v>
      </c>
      <c r="E11" s="406"/>
      <c r="F11" s="407"/>
      <c r="G11" s="408"/>
      <c r="H11" s="409"/>
      <c r="I11" s="410"/>
      <c r="J11" s="410"/>
      <c r="K11" s="411">
        <v>0</v>
      </c>
      <c r="L11" s="412"/>
      <c r="M11" s="366"/>
      <c r="N11" s="366"/>
    </row>
    <row r="12" spans="1:16" s="18" customFormat="1" ht="12.75" x14ac:dyDescent="0.2">
      <c r="B12" s="403"/>
      <c r="C12" s="404"/>
      <c r="D12" s="405"/>
      <c r="E12" s="413"/>
      <c r="F12" s="407"/>
      <c r="G12" s="408"/>
      <c r="H12" s="409"/>
      <c r="I12" s="410"/>
      <c r="J12" s="410"/>
      <c r="K12" s="411"/>
      <c r="L12" s="412"/>
      <c r="M12" s="366"/>
      <c r="N12" s="366"/>
    </row>
    <row r="13" spans="1:16" s="18" customFormat="1" ht="13.5" thickBot="1" x14ac:dyDescent="0.25">
      <c r="B13" s="414"/>
      <c r="C13" s="415"/>
      <c r="D13" s="416"/>
      <c r="E13" s="417"/>
      <c r="F13" s="418"/>
      <c r="G13" s="419"/>
      <c r="H13" s="420"/>
      <c r="I13" s="421"/>
      <c r="J13" s="422"/>
      <c r="K13" s="423">
        <v>0</v>
      </c>
      <c r="L13" s="424"/>
      <c r="M13" s="366"/>
      <c r="N13" s="366"/>
    </row>
    <row r="14" spans="1:16" s="45" customFormat="1" ht="12.75" x14ac:dyDescent="0.2">
      <c r="C14" s="425"/>
      <c r="D14" s="426"/>
      <c r="E14" s="427"/>
      <c r="G14" s="410"/>
      <c r="H14" s="428"/>
      <c r="I14" s="429"/>
      <c r="J14" s="410"/>
      <c r="K14" s="407"/>
      <c r="L14" s="430"/>
    </row>
    <row r="15" spans="1:16" s="37" customFormat="1" ht="13.5" thickBot="1" x14ac:dyDescent="0.25">
      <c r="A15" s="404"/>
      <c r="B15" s="431" t="s">
        <v>292</v>
      </c>
      <c r="C15" s="431"/>
      <c r="D15" s="432"/>
      <c r="E15" s="433"/>
      <c r="F15" s="404"/>
      <c r="G15" s="425"/>
      <c r="H15" s="409"/>
      <c r="I15" s="434"/>
      <c r="J15" s="435"/>
      <c r="K15" s="436"/>
      <c r="L15" s="437"/>
      <c r="M15" s="438"/>
      <c r="N15" s="438"/>
    </row>
    <row r="16" spans="1:16" s="18" customFormat="1" ht="12.75" x14ac:dyDescent="0.2">
      <c r="A16" s="23"/>
      <c r="B16" s="393"/>
      <c r="C16" s="394"/>
      <c r="D16" s="439"/>
      <c r="E16" s="440"/>
      <c r="F16" s="441"/>
      <c r="G16" s="442"/>
      <c r="H16" s="399"/>
      <c r="I16" s="443"/>
      <c r="J16" s="444"/>
      <c r="K16" s="445"/>
      <c r="L16" s="446"/>
      <c r="M16" s="366"/>
      <c r="N16" s="366"/>
    </row>
    <row r="17" spans="1:18" s="18" customFormat="1" ht="12.75" x14ac:dyDescent="0.2">
      <c r="A17" s="23"/>
      <c r="B17" s="403"/>
      <c r="C17" s="404"/>
      <c r="D17" s="447" t="s">
        <v>293</v>
      </c>
      <c r="E17" s="448" t="s">
        <v>1</v>
      </c>
      <c r="F17" s="449">
        <v>37664443.740000002</v>
      </c>
      <c r="G17" s="450">
        <v>1</v>
      </c>
      <c r="H17" s="409">
        <v>37664444.869999997</v>
      </c>
      <c r="I17" s="410">
        <v>37664444.869999997</v>
      </c>
      <c r="J17" s="8">
        <f>F17-H17</f>
        <v>-1.1299999952316284</v>
      </c>
      <c r="K17" s="8">
        <f>SUM(K18:K18)</f>
        <v>-1.1299999999999999</v>
      </c>
      <c r="L17" s="451">
        <f>J17-K17</f>
        <v>4.7683714754498396E-9</v>
      </c>
      <c r="M17" s="366"/>
      <c r="N17" s="18" t="s">
        <v>292</v>
      </c>
      <c r="O17" s="18" t="s">
        <v>294</v>
      </c>
      <c r="R17" s="3"/>
    </row>
    <row r="18" spans="1:18" s="18" customFormat="1" ht="12.75" x14ac:dyDescent="0.2">
      <c r="A18" s="23"/>
      <c r="B18" s="403"/>
      <c r="C18" s="404"/>
      <c r="D18" s="405" t="s">
        <v>362</v>
      </c>
      <c r="E18" s="413"/>
      <c r="F18" s="23"/>
      <c r="G18" s="403"/>
      <c r="H18" s="409"/>
      <c r="I18" s="429"/>
      <c r="J18" s="8"/>
      <c r="K18" s="449">
        <v>-1.1299999999999999</v>
      </c>
      <c r="L18" s="451"/>
      <c r="M18" s="366"/>
      <c r="N18" s="366"/>
      <c r="R18" s="3"/>
    </row>
    <row r="19" spans="1:18" s="18" customFormat="1" ht="12.75" x14ac:dyDescent="0.2">
      <c r="A19" s="23"/>
      <c r="B19" s="403"/>
      <c r="C19" s="404"/>
      <c r="D19" s="426"/>
      <c r="E19" s="427"/>
      <c r="F19" s="23"/>
      <c r="G19" s="452"/>
      <c r="H19" s="409"/>
      <c r="I19" s="429"/>
      <c r="J19" s="8"/>
      <c r="K19" s="407"/>
      <c r="L19" s="451"/>
      <c r="M19" s="366"/>
      <c r="N19" s="366"/>
    </row>
    <row r="20" spans="1:18" s="18" customFormat="1" ht="12.75" x14ac:dyDescent="0.2">
      <c r="A20" s="23"/>
      <c r="B20" s="403"/>
      <c r="C20" s="404"/>
      <c r="D20" s="447" t="s">
        <v>296</v>
      </c>
      <c r="E20" s="448" t="s">
        <v>1</v>
      </c>
      <c r="F20" s="449">
        <v>2350779.87</v>
      </c>
      <c r="G20" s="450">
        <v>1</v>
      </c>
      <c r="H20" s="409">
        <v>2350813.14</v>
      </c>
      <c r="I20" s="410">
        <v>2350813.14</v>
      </c>
      <c r="J20" s="8">
        <f>F20-H20</f>
        <v>-33.270000000018626</v>
      </c>
      <c r="K20" s="8">
        <f>SUM(K21:K22)</f>
        <v>-33.270000000000003</v>
      </c>
      <c r="L20" s="451">
        <f>J20-K20</f>
        <v>-1.8623325104272226E-11</v>
      </c>
      <c r="M20" s="366"/>
      <c r="N20" s="18" t="s">
        <v>292</v>
      </c>
      <c r="O20" s="18" t="s">
        <v>297</v>
      </c>
    </row>
    <row r="21" spans="1:18" s="18" customFormat="1" ht="12.75" x14ac:dyDescent="0.2">
      <c r="A21" s="23"/>
      <c r="B21" s="403"/>
      <c r="C21" s="404"/>
      <c r="D21" s="405" t="s">
        <v>298</v>
      </c>
      <c r="E21" s="413"/>
      <c r="F21" s="23"/>
      <c r="G21" s="403"/>
      <c r="H21" s="409"/>
      <c r="I21" s="429"/>
      <c r="J21" s="8"/>
      <c r="K21" s="449">
        <v>-33.270000000000003</v>
      </c>
      <c r="L21" s="451"/>
      <c r="M21" s="366"/>
      <c r="N21" s="366"/>
    </row>
    <row r="22" spans="1:18" s="18" customFormat="1" ht="12.75" x14ac:dyDescent="0.2">
      <c r="A22" s="23"/>
      <c r="B22" s="403"/>
      <c r="C22" s="404"/>
      <c r="D22" s="405" t="s">
        <v>299</v>
      </c>
      <c r="E22" s="413"/>
      <c r="F22" s="23"/>
      <c r="G22" s="403"/>
      <c r="H22" s="409"/>
      <c r="I22" s="429"/>
      <c r="J22" s="8"/>
      <c r="K22" s="449">
        <v>0</v>
      </c>
      <c r="L22" s="451"/>
      <c r="M22" s="366"/>
      <c r="N22" s="366"/>
    </row>
    <row r="23" spans="1:18" s="18" customFormat="1" ht="12.75" x14ac:dyDescent="0.2">
      <c r="A23" s="23"/>
      <c r="B23" s="403"/>
      <c r="C23" s="404"/>
      <c r="D23" s="426"/>
      <c r="E23" s="427"/>
      <c r="F23" s="23"/>
      <c r="G23" s="452"/>
      <c r="H23" s="409"/>
      <c r="I23" s="429"/>
      <c r="J23" s="8"/>
      <c r="K23" s="407"/>
      <c r="L23" s="451"/>
      <c r="M23" s="366"/>
      <c r="N23" s="30"/>
    </row>
    <row r="24" spans="1:18" s="18" customFormat="1" ht="12.75" x14ac:dyDescent="0.2">
      <c r="A24" s="23"/>
      <c r="B24" s="403"/>
      <c r="C24" s="404"/>
      <c r="D24" s="447" t="s">
        <v>300</v>
      </c>
      <c r="E24" s="448" t="s">
        <v>301</v>
      </c>
      <c r="F24" s="449">
        <v>-0.88</v>
      </c>
      <c r="G24" s="408">
        <v>0.6880891764</v>
      </c>
      <c r="H24" s="409">
        <v>-0.88</v>
      </c>
      <c r="I24" s="410">
        <v>-0.60551847523199998</v>
      </c>
      <c r="J24" s="8">
        <f>F24-H24</f>
        <v>0</v>
      </c>
      <c r="K24" s="8">
        <f>K25</f>
        <v>0</v>
      </c>
      <c r="L24" s="451">
        <f>J24-K24</f>
        <v>0</v>
      </c>
      <c r="M24" s="366"/>
      <c r="N24" s="18" t="s">
        <v>292</v>
      </c>
      <c r="O24" s="18" t="s">
        <v>294</v>
      </c>
    </row>
    <row r="25" spans="1:18" s="18" customFormat="1" ht="12.75" x14ac:dyDescent="0.2">
      <c r="A25" s="23"/>
      <c r="B25" s="403"/>
      <c r="C25" s="404"/>
      <c r="D25" s="405" t="s">
        <v>295</v>
      </c>
      <c r="E25" s="413"/>
      <c r="F25" s="23"/>
      <c r="G25" s="452"/>
      <c r="H25" s="409"/>
      <c r="I25" s="429"/>
      <c r="J25" s="8"/>
      <c r="K25" s="449"/>
      <c r="L25" s="451"/>
      <c r="M25" s="366"/>
      <c r="N25" s="30"/>
    </row>
    <row r="26" spans="1:18" s="18" customFormat="1" ht="12.75" x14ac:dyDescent="0.2">
      <c r="A26" s="23"/>
      <c r="B26" s="403"/>
      <c r="C26" s="404"/>
      <c r="D26" s="426"/>
      <c r="E26" s="427"/>
      <c r="F26" s="23"/>
      <c r="G26" s="452"/>
      <c r="H26" s="409"/>
      <c r="I26" s="429"/>
      <c r="J26" s="8"/>
      <c r="K26" s="407"/>
      <c r="L26" s="451"/>
      <c r="M26" s="366"/>
      <c r="N26" s="366"/>
    </row>
    <row r="27" spans="1:18" s="18" customFormat="1" ht="12.75" x14ac:dyDescent="0.2">
      <c r="A27" s="23"/>
      <c r="B27" s="403"/>
      <c r="C27" s="404"/>
      <c r="D27" s="447" t="s">
        <v>355</v>
      </c>
      <c r="E27" s="448" t="s">
        <v>351</v>
      </c>
      <c r="F27" s="449">
        <v>-15552.03</v>
      </c>
      <c r="G27" s="452">
        <v>0.76051410750000004</v>
      </c>
      <c r="H27" s="409">
        <v>-15552.03</v>
      </c>
      <c r="I27" s="429">
        <v>-11827.538215263226</v>
      </c>
      <c r="J27" s="8">
        <f>F27-H27</f>
        <v>0</v>
      </c>
      <c r="K27" s="8">
        <f>SUM(K28:K29)</f>
        <v>0</v>
      </c>
      <c r="L27" s="451">
        <f>J27-K27</f>
        <v>0</v>
      </c>
      <c r="M27" s="366"/>
      <c r="N27" s="366" t="s">
        <v>292</v>
      </c>
      <c r="O27" s="18" t="s">
        <v>294</v>
      </c>
    </row>
    <row r="28" spans="1:18" s="18" customFormat="1" ht="12.75" x14ac:dyDescent="0.2">
      <c r="A28" s="23"/>
      <c r="B28" s="403"/>
      <c r="C28" s="404"/>
      <c r="D28" s="405"/>
      <c r="E28" s="413"/>
      <c r="F28" s="23"/>
      <c r="G28" s="452"/>
      <c r="H28" s="409"/>
      <c r="I28" s="429"/>
      <c r="J28" s="8"/>
      <c r="K28" s="449">
        <v>0</v>
      </c>
      <c r="L28" s="451"/>
      <c r="M28" s="366"/>
      <c r="N28" s="366"/>
    </row>
    <row r="29" spans="1:18" s="18" customFormat="1" ht="12.75" x14ac:dyDescent="0.2">
      <c r="A29" s="23"/>
      <c r="B29" s="403"/>
      <c r="C29" s="404"/>
      <c r="D29" s="426"/>
      <c r="E29" s="427"/>
      <c r="F29" s="23"/>
      <c r="G29" s="452"/>
      <c r="H29" s="409"/>
      <c r="I29" s="429"/>
      <c r="J29" s="8"/>
      <c r="K29" s="407"/>
      <c r="L29" s="451"/>
      <c r="M29" s="366"/>
      <c r="N29" s="366"/>
    </row>
    <row r="30" spans="1:18" s="18" customFormat="1" ht="12.75" x14ac:dyDescent="0.2">
      <c r="A30" s="23"/>
      <c r="B30" s="403"/>
      <c r="C30" s="404"/>
      <c r="D30" s="447" t="s">
        <v>302</v>
      </c>
      <c r="E30" s="448" t="s">
        <v>303</v>
      </c>
      <c r="F30" s="449">
        <v>1689.74</v>
      </c>
      <c r="G30" s="408">
        <v>1.1128</v>
      </c>
      <c r="H30" s="409">
        <v>1689.74</v>
      </c>
      <c r="I30" s="410">
        <v>1880.342672</v>
      </c>
      <c r="J30" s="8">
        <f>F30-H30</f>
        <v>0</v>
      </c>
      <c r="K30" s="8">
        <f>K31</f>
        <v>0</v>
      </c>
      <c r="L30" s="451">
        <f>J30-K30</f>
        <v>0</v>
      </c>
      <c r="M30" s="366"/>
      <c r="N30" s="18" t="s">
        <v>292</v>
      </c>
      <c r="O30" s="18" t="s">
        <v>294</v>
      </c>
    </row>
    <row r="31" spans="1:18" s="18" customFormat="1" ht="12.75" x14ac:dyDescent="0.2">
      <c r="A31" s="23"/>
      <c r="B31" s="403"/>
      <c r="C31" s="404"/>
      <c r="D31" s="405" t="s">
        <v>295</v>
      </c>
      <c r="E31" s="413"/>
      <c r="F31" s="23"/>
      <c r="G31" s="452"/>
      <c r="H31" s="409"/>
      <c r="I31" s="429"/>
      <c r="J31" s="8"/>
      <c r="K31" s="449">
        <v>0</v>
      </c>
      <c r="L31" s="451"/>
      <c r="M31" s="366"/>
      <c r="N31" s="30"/>
    </row>
    <row r="32" spans="1:18" s="18" customFormat="1" ht="12.75" x14ac:dyDescent="0.2">
      <c r="B32" s="403"/>
      <c r="C32" s="404"/>
      <c r="D32" s="426"/>
      <c r="E32" s="427"/>
      <c r="F32" s="23"/>
      <c r="G32" s="452"/>
      <c r="H32" s="409"/>
      <c r="I32" s="429"/>
      <c r="J32" s="8"/>
      <c r="K32" s="407"/>
      <c r="L32" s="451"/>
      <c r="M32" s="366"/>
      <c r="N32" s="366"/>
    </row>
    <row r="33" spans="1:15" s="18" customFormat="1" ht="12.75" x14ac:dyDescent="0.2">
      <c r="B33" s="403"/>
      <c r="C33" s="404"/>
      <c r="D33" s="447" t="s">
        <v>356</v>
      </c>
      <c r="E33" s="448" t="s">
        <v>336</v>
      </c>
      <c r="F33" s="449">
        <v>0</v>
      </c>
      <c r="G33" s="452">
        <v>9.2089510999999995E-3</v>
      </c>
      <c r="H33" s="409">
        <v>0</v>
      </c>
      <c r="I33" s="429">
        <v>0</v>
      </c>
      <c r="J33" s="8">
        <f>F33-H33</f>
        <v>0</v>
      </c>
      <c r="K33" s="407">
        <f>K34</f>
        <v>0</v>
      </c>
      <c r="L33" s="451">
        <f>J33-K33</f>
        <v>0</v>
      </c>
      <c r="M33" s="366"/>
      <c r="N33" s="18" t="s">
        <v>292</v>
      </c>
      <c r="O33" s="18" t="s">
        <v>294</v>
      </c>
    </row>
    <row r="34" spans="1:15" s="18" customFormat="1" ht="12.75" x14ac:dyDescent="0.2">
      <c r="B34" s="403"/>
      <c r="C34" s="404"/>
      <c r="D34" s="405"/>
      <c r="E34" s="413"/>
      <c r="F34" s="23"/>
      <c r="G34" s="452"/>
      <c r="H34" s="409"/>
      <c r="I34" s="429"/>
      <c r="J34" s="8"/>
      <c r="K34" s="449">
        <v>0</v>
      </c>
      <c r="L34" s="451"/>
      <c r="M34" s="366"/>
      <c r="N34" s="366"/>
    </row>
    <row r="35" spans="1:15" s="18" customFormat="1" ht="12.75" x14ac:dyDescent="0.2">
      <c r="B35" s="403"/>
      <c r="C35" s="404"/>
      <c r="D35" s="426"/>
      <c r="E35" s="427"/>
      <c r="F35" s="23"/>
      <c r="G35" s="452"/>
      <c r="H35" s="409"/>
      <c r="I35" s="429"/>
      <c r="J35" s="8"/>
      <c r="K35" s="407"/>
      <c r="L35" s="451"/>
      <c r="M35" s="366"/>
      <c r="N35" s="366"/>
    </row>
    <row r="36" spans="1:15" s="18" customFormat="1" ht="12.75" x14ac:dyDescent="0.2">
      <c r="A36" s="23"/>
      <c r="B36" s="403"/>
      <c r="C36" s="404"/>
      <c r="D36" s="447" t="s">
        <v>304</v>
      </c>
      <c r="E36" s="448" t="s">
        <v>305</v>
      </c>
      <c r="F36" s="449">
        <v>-1580931.38</v>
      </c>
      <c r="G36" s="408">
        <v>1.2214</v>
      </c>
      <c r="H36" s="409">
        <v>-1580931.38</v>
      </c>
      <c r="I36" s="410">
        <v>-1930949.5875319999</v>
      </c>
      <c r="J36" s="8">
        <f>F36-H36</f>
        <v>0</v>
      </c>
      <c r="K36" s="8">
        <f>K37</f>
        <v>0</v>
      </c>
      <c r="L36" s="451">
        <f>J36-K36</f>
        <v>0</v>
      </c>
      <c r="M36" s="366"/>
      <c r="N36" s="18" t="s">
        <v>292</v>
      </c>
      <c r="O36" s="18" t="s">
        <v>294</v>
      </c>
    </row>
    <row r="37" spans="1:15" s="18" customFormat="1" ht="12.75" x14ac:dyDescent="0.2">
      <c r="A37" s="23"/>
      <c r="B37" s="403"/>
      <c r="C37" s="404"/>
      <c r="D37" s="405" t="s">
        <v>295</v>
      </c>
      <c r="E37" s="413"/>
      <c r="F37" s="23"/>
      <c r="G37" s="452"/>
      <c r="H37" s="409"/>
      <c r="I37" s="429"/>
      <c r="J37" s="8"/>
      <c r="K37" s="449">
        <v>0</v>
      </c>
      <c r="L37" s="451"/>
      <c r="M37" s="366"/>
      <c r="N37" s="30"/>
    </row>
    <row r="38" spans="1:15" s="18" customFormat="1" ht="12.75" x14ac:dyDescent="0.2">
      <c r="B38" s="403"/>
      <c r="C38" s="404"/>
      <c r="D38" s="426"/>
      <c r="E38" s="427"/>
      <c r="F38" s="23"/>
      <c r="G38" s="452"/>
      <c r="H38" s="409"/>
      <c r="I38" s="429"/>
      <c r="J38" s="8"/>
      <c r="K38" s="407"/>
      <c r="L38" s="451"/>
      <c r="M38" s="366"/>
      <c r="N38" s="366"/>
    </row>
    <row r="39" spans="1:15" s="18" customFormat="1" ht="12.75" x14ac:dyDescent="0.2">
      <c r="B39" s="403"/>
      <c r="C39" s="404"/>
      <c r="D39" s="447" t="s">
        <v>306</v>
      </c>
      <c r="E39" s="448" t="s">
        <v>307</v>
      </c>
      <c r="F39" s="449">
        <v>5190.76</v>
      </c>
      <c r="G39" s="408">
        <v>7.0563164600000006E-2</v>
      </c>
      <c r="H39" s="409">
        <v>5190.8599999999997</v>
      </c>
      <c r="I39" s="410">
        <v>366.28350859555599</v>
      </c>
      <c r="J39" s="8">
        <f>F39-H39</f>
        <v>-9.9999999999454303E-2</v>
      </c>
      <c r="K39" s="8">
        <f>SUM(K40:K40)</f>
        <v>-0.1</v>
      </c>
      <c r="L39" s="451">
        <f>J39-K39</f>
        <v>5.4570237217888007E-13</v>
      </c>
      <c r="M39" s="366"/>
      <c r="N39" s="18" t="s">
        <v>292</v>
      </c>
      <c r="O39" s="18" t="s">
        <v>294</v>
      </c>
    </row>
    <row r="40" spans="1:15" s="18" customFormat="1" ht="12.75" x14ac:dyDescent="0.2">
      <c r="B40" s="403"/>
      <c r="C40" s="404"/>
      <c r="D40" s="405" t="s">
        <v>295</v>
      </c>
      <c r="E40" s="413"/>
      <c r="F40" s="407"/>
      <c r="G40" s="408"/>
      <c r="H40" s="428"/>
      <c r="I40" s="429"/>
      <c r="J40" s="8"/>
      <c r="K40" s="449">
        <v>-0.1</v>
      </c>
      <c r="L40" s="451"/>
      <c r="M40" s="366"/>
      <c r="N40" s="366"/>
    </row>
    <row r="41" spans="1:15" s="18" customFormat="1" ht="13.5" thickBot="1" x14ac:dyDescent="0.25">
      <c r="B41" s="414"/>
      <c r="C41" s="415"/>
      <c r="D41" s="453"/>
      <c r="E41" s="454"/>
      <c r="F41" s="453"/>
      <c r="G41" s="455"/>
      <c r="H41" s="456"/>
      <c r="I41" s="421"/>
      <c r="J41" s="422"/>
      <c r="K41" s="457"/>
      <c r="L41" s="458"/>
      <c r="M41" s="366"/>
      <c r="N41" s="366"/>
    </row>
    <row r="42" spans="1:15" s="18" customFormat="1" ht="12.75" x14ac:dyDescent="0.2">
      <c r="B42" s="23"/>
      <c r="C42" s="404"/>
      <c r="D42" s="23"/>
      <c r="E42" s="459"/>
      <c r="F42" s="23"/>
      <c r="G42" s="45"/>
      <c r="H42" s="409"/>
      <c r="I42" s="429"/>
      <c r="J42" s="8"/>
      <c r="K42" s="407"/>
      <c r="L42" s="460"/>
      <c r="M42" s="366"/>
      <c r="N42" s="366"/>
    </row>
    <row r="43" spans="1:15" s="18" customFormat="1" ht="12.75" x14ac:dyDescent="0.2">
      <c r="B43" s="23"/>
      <c r="C43" s="404"/>
      <c r="D43" s="23"/>
      <c r="E43" s="459"/>
      <c r="F43" s="23"/>
      <c r="G43" s="45"/>
      <c r="H43" s="409"/>
      <c r="I43" s="429"/>
      <c r="J43" s="8"/>
      <c r="K43" s="407"/>
      <c r="L43" s="460"/>
      <c r="M43" s="366"/>
      <c r="N43" s="366"/>
    </row>
    <row r="44" spans="1:15" s="18" customFormat="1" ht="13.5" thickBot="1" x14ac:dyDescent="0.25">
      <c r="B44" s="461" t="s">
        <v>292</v>
      </c>
      <c r="C44" s="461"/>
      <c r="D44" s="461"/>
      <c r="E44" s="462"/>
      <c r="F44" s="23"/>
      <c r="G44" s="45"/>
      <c r="H44" s="409"/>
      <c r="I44" s="429"/>
      <c r="J44" s="8"/>
      <c r="K44" s="407"/>
      <c r="L44" s="460"/>
      <c r="M44" s="366"/>
      <c r="N44" s="366"/>
    </row>
    <row r="45" spans="1:15" s="18" customFormat="1" ht="12.75" x14ac:dyDescent="0.2">
      <c r="B45" s="393"/>
      <c r="C45" s="394"/>
      <c r="D45" s="439"/>
      <c r="E45" s="440"/>
      <c r="F45" s="441"/>
      <c r="G45" s="442"/>
      <c r="H45" s="399"/>
      <c r="I45" s="443"/>
      <c r="J45" s="444"/>
      <c r="K45" s="474"/>
      <c r="L45" s="402"/>
      <c r="M45" s="366"/>
      <c r="N45" s="366"/>
    </row>
    <row r="46" spans="1:15" s="18" customFormat="1" ht="12.75" x14ac:dyDescent="0.2">
      <c r="B46" s="403"/>
      <c r="C46" s="404"/>
      <c r="D46" s="447" t="s">
        <v>363</v>
      </c>
      <c r="E46" s="448" t="s">
        <v>1</v>
      </c>
      <c r="F46" s="449">
        <v>10737657.5</v>
      </c>
      <c r="G46" s="450">
        <v>1</v>
      </c>
      <c r="H46" s="409">
        <v>10737647.5</v>
      </c>
      <c r="I46" s="410">
        <v>10737647.5</v>
      </c>
      <c r="J46" s="8">
        <f>F46-H46</f>
        <v>10</v>
      </c>
      <c r="K46" s="512">
        <f>SUM(K47:K47)</f>
        <v>10</v>
      </c>
      <c r="L46" s="412">
        <f>J46-K46</f>
        <v>0</v>
      </c>
      <c r="M46" s="366"/>
      <c r="N46" s="366" t="s">
        <v>364</v>
      </c>
      <c r="O46" s="18" t="s">
        <v>294</v>
      </c>
    </row>
    <row r="47" spans="1:15" s="18" customFormat="1" ht="12.75" x14ac:dyDescent="0.2">
      <c r="B47" s="403"/>
      <c r="C47" s="404"/>
      <c r="D47" s="405" t="s">
        <v>365</v>
      </c>
      <c r="E47" s="413"/>
      <c r="F47" s="407"/>
      <c r="G47" s="450"/>
      <c r="H47" s="409"/>
      <c r="I47" s="410"/>
      <c r="J47" s="8"/>
      <c r="K47" s="512">
        <v>10</v>
      </c>
      <c r="L47" s="412"/>
      <c r="M47" s="366"/>
      <c r="N47" s="366"/>
    </row>
    <row r="48" spans="1:15" s="18" customFormat="1" ht="12.75" x14ac:dyDescent="0.2">
      <c r="B48" s="403"/>
      <c r="C48" s="404"/>
      <c r="D48" s="405"/>
      <c r="E48" s="413"/>
      <c r="F48" s="407"/>
      <c r="G48" s="450"/>
      <c r="H48" s="409"/>
      <c r="I48" s="410"/>
      <c r="J48" s="8"/>
      <c r="K48" s="532"/>
      <c r="L48" s="412"/>
      <c r="M48" s="366"/>
      <c r="N48" s="366"/>
    </row>
    <row r="49" spans="2:16" s="18" customFormat="1" ht="12.75" x14ac:dyDescent="0.2">
      <c r="B49" s="403"/>
      <c r="C49" s="404"/>
      <c r="D49" s="447" t="s">
        <v>366</v>
      </c>
      <c r="E49" s="514" t="s">
        <v>351</v>
      </c>
      <c r="F49" s="449">
        <v>12781.54</v>
      </c>
      <c r="G49" s="450">
        <v>0.76051410750000004</v>
      </c>
      <c r="H49" s="409">
        <v>12781.46</v>
      </c>
      <c r="I49" s="410">
        <v>9720.4806444469505</v>
      </c>
      <c r="J49" s="8">
        <f>F49-H49</f>
        <v>8.000000000174623E-2</v>
      </c>
      <c r="K49" s="512">
        <f>SUM(K50:K50)</f>
        <v>0.08</v>
      </c>
      <c r="L49" s="412">
        <f>J49-K49</f>
        <v>1.7462281620694853E-12</v>
      </c>
      <c r="M49" s="366"/>
      <c r="N49" s="366" t="s">
        <v>364</v>
      </c>
      <c r="O49" s="18" t="s">
        <v>294</v>
      </c>
    </row>
    <row r="50" spans="2:16" s="18" customFormat="1" ht="12.75" x14ac:dyDescent="0.2">
      <c r="B50" s="403"/>
      <c r="C50" s="404"/>
      <c r="D50" s="405" t="s">
        <v>295</v>
      </c>
      <c r="E50" s="413"/>
      <c r="F50" s="407"/>
      <c r="G50" s="450"/>
      <c r="H50" s="428"/>
      <c r="I50" s="410"/>
      <c r="J50" s="410"/>
      <c r="K50" s="411">
        <v>0.08</v>
      </c>
      <c r="L50" s="412"/>
      <c r="M50" s="366"/>
      <c r="N50" s="366"/>
    </row>
    <row r="51" spans="2:16" s="18" customFormat="1" ht="12.75" x14ac:dyDescent="0.2">
      <c r="B51" s="403"/>
      <c r="C51" s="404"/>
      <c r="D51" s="405"/>
      <c r="E51" s="413"/>
      <c r="F51" s="407"/>
      <c r="G51" s="450"/>
      <c r="H51" s="428"/>
      <c r="I51" s="429"/>
      <c r="J51" s="410"/>
      <c r="K51" s="533"/>
      <c r="L51" s="412"/>
      <c r="M51" s="366"/>
      <c r="N51" s="366"/>
    </row>
    <row r="52" spans="2:16" s="18" customFormat="1" ht="12.75" x14ac:dyDescent="0.2">
      <c r="B52" s="403"/>
      <c r="C52" s="404"/>
      <c r="D52" s="447" t="s">
        <v>367</v>
      </c>
      <c r="E52" s="448" t="s">
        <v>305</v>
      </c>
      <c r="F52" s="449">
        <v>-27389.35</v>
      </c>
      <c r="G52" s="450">
        <v>1.2214</v>
      </c>
      <c r="H52" s="409">
        <v>-27389.35</v>
      </c>
      <c r="I52" s="410">
        <v>-33453.35209</v>
      </c>
      <c r="J52" s="8">
        <f>F52-H52</f>
        <v>0</v>
      </c>
      <c r="K52" s="512">
        <f>SUM(K53:K53)</f>
        <v>0</v>
      </c>
      <c r="L52" s="412">
        <f>J52-K52</f>
        <v>0</v>
      </c>
      <c r="M52" s="366"/>
      <c r="N52" s="366" t="s">
        <v>364</v>
      </c>
      <c r="O52" s="18" t="s">
        <v>294</v>
      </c>
    </row>
    <row r="53" spans="2:16" s="18" customFormat="1" ht="12.75" x14ac:dyDescent="0.2">
      <c r="B53" s="403"/>
      <c r="C53" s="404"/>
      <c r="D53" s="405" t="s">
        <v>295</v>
      </c>
      <c r="E53" s="413"/>
      <c r="F53" s="407"/>
      <c r="G53" s="450"/>
      <c r="H53" s="428"/>
      <c r="I53" s="429"/>
      <c r="J53" s="410"/>
      <c r="K53" s="411"/>
      <c r="L53" s="412"/>
      <c r="M53" s="366"/>
      <c r="N53" s="366"/>
    </row>
    <row r="54" spans="2:16" s="18" customFormat="1" ht="12.75" x14ac:dyDescent="0.2">
      <c r="B54" s="403"/>
      <c r="C54" s="404"/>
      <c r="D54" s="405"/>
      <c r="E54" s="413"/>
      <c r="F54" s="407"/>
      <c r="G54" s="450"/>
      <c r="H54" s="428"/>
      <c r="I54" s="429"/>
      <c r="J54" s="410"/>
      <c r="K54" s="533"/>
      <c r="L54" s="412"/>
      <c r="M54" s="366"/>
      <c r="N54" s="366"/>
    </row>
    <row r="55" spans="2:16" s="18" customFormat="1" ht="12.75" x14ac:dyDescent="0.2">
      <c r="B55" s="403"/>
      <c r="C55" s="404"/>
      <c r="D55" s="447" t="s">
        <v>368</v>
      </c>
      <c r="E55" s="448" t="s">
        <v>369</v>
      </c>
      <c r="F55" s="449">
        <v>502724.27</v>
      </c>
      <c r="G55" s="450">
        <v>0.24268310439999999</v>
      </c>
      <c r="H55" s="409">
        <v>502724.4</v>
      </c>
      <c r="I55" s="410">
        <v>122002.71804962736</v>
      </c>
      <c r="J55" s="410">
        <f>F55-H55</f>
        <v>-0.13000000000465661</v>
      </c>
      <c r="K55" s="411">
        <f>SUM(K56:K56)</f>
        <v>-0.13</v>
      </c>
      <c r="L55" s="412">
        <f>J55-K55</f>
        <v>-4.6566084321852941E-12</v>
      </c>
      <c r="M55" s="366"/>
      <c r="N55" s="366" t="s">
        <v>364</v>
      </c>
      <c r="O55" s="18" t="s">
        <v>294</v>
      </c>
    </row>
    <row r="56" spans="2:16" s="18" customFormat="1" ht="12.75" x14ac:dyDescent="0.2">
      <c r="B56" s="403"/>
      <c r="C56" s="404"/>
      <c r="D56" s="405"/>
      <c r="E56" s="413"/>
      <c r="F56" s="407"/>
      <c r="G56" s="450"/>
      <c r="H56" s="428"/>
      <c r="I56" s="429"/>
      <c r="J56" s="410"/>
      <c r="K56" s="411">
        <v>-0.13</v>
      </c>
      <c r="L56" s="412"/>
      <c r="M56" s="366"/>
      <c r="N56" s="366"/>
    </row>
    <row r="57" spans="2:16" s="18" customFormat="1" ht="13.5" thickBot="1" x14ac:dyDescent="0.25">
      <c r="B57" s="414"/>
      <c r="C57" s="415"/>
      <c r="D57" s="453"/>
      <c r="E57" s="454"/>
      <c r="F57" s="453"/>
      <c r="G57" s="414"/>
      <c r="H57" s="456"/>
      <c r="I57" s="421"/>
      <c r="J57" s="422"/>
      <c r="K57" s="423"/>
      <c r="L57" s="424"/>
      <c r="M57" s="366"/>
      <c r="N57" s="366"/>
    </row>
    <row r="58" spans="2:16" s="18" customFormat="1" ht="12.75" x14ac:dyDescent="0.2">
      <c r="B58" s="23"/>
      <c r="C58" s="404"/>
      <c r="D58" s="23"/>
      <c r="E58" s="459"/>
      <c r="F58" s="23"/>
      <c r="G58" s="45"/>
      <c r="H58" s="409"/>
      <c r="I58" s="429"/>
      <c r="J58" s="8"/>
      <c r="K58" s="407"/>
      <c r="L58" s="460"/>
      <c r="M58" s="366"/>
      <c r="N58" s="366"/>
    </row>
    <row r="59" spans="2:16" s="23" customFormat="1" ht="12.75" x14ac:dyDescent="0.2">
      <c r="C59" s="404"/>
      <c r="E59" s="459"/>
      <c r="G59" s="45"/>
      <c r="H59" s="409"/>
      <c r="I59" s="429"/>
      <c r="J59" s="8"/>
      <c r="K59" s="407"/>
      <c r="L59" s="460"/>
      <c r="M59" s="45"/>
      <c r="N59" s="45"/>
    </row>
    <row r="60" spans="2:16" s="18" customFormat="1" ht="13.5" thickBot="1" x14ac:dyDescent="0.25">
      <c r="B60" s="461" t="s">
        <v>308</v>
      </c>
      <c r="C60" s="461"/>
      <c r="D60" s="461"/>
      <c r="E60" s="462"/>
      <c r="F60" s="45"/>
      <c r="G60" s="45"/>
      <c r="H60" s="463"/>
      <c r="I60" s="464"/>
      <c r="J60" s="8"/>
      <c r="K60" s="8"/>
      <c r="L60" s="460"/>
      <c r="M60" s="366"/>
      <c r="N60" s="366"/>
    </row>
    <row r="61" spans="2:16" s="18" customFormat="1" ht="12.75" x14ac:dyDescent="0.2">
      <c r="B61" s="393"/>
      <c r="C61" s="394"/>
      <c r="D61" s="439"/>
      <c r="E61" s="440"/>
      <c r="F61" s="441"/>
      <c r="G61" s="442"/>
      <c r="H61" s="399">
        <v>0</v>
      </c>
      <c r="I61" s="443"/>
      <c r="J61" s="444"/>
      <c r="K61" s="445"/>
      <c r="L61" s="446"/>
      <c r="M61" s="366"/>
      <c r="N61" s="366"/>
      <c r="O61" s="366"/>
    </row>
    <row r="62" spans="2:16" s="18" customFormat="1" ht="12.75" x14ac:dyDescent="0.2">
      <c r="B62" s="403"/>
      <c r="C62" s="404"/>
      <c r="D62" s="447" t="s">
        <v>309</v>
      </c>
      <c r="E62" s="448" t="s">
        <v>307</v>
      </c>
      <c r="F62" s="410">
        <v>120118650.89</v>
      </c>
      <c r="G62" s="408">
        <v>7.0563164600000006E-2</v>
      </c>
      <c r="H62" s="409">
        <v>120118650.93000001</v>
      </c>
      <c r="I62" s="410">
        <v>8475952.1371035334</v>
      </c>
      <c r="J62" s="8">
        <f>F62-H62</f>
        <v>-4.0000006556510925E-2</v>
      </c>
      <c r="K62" s="8">
        <f>K63</f>
        <v>-0.04</v>
      </c>
      <c r="L62" s="451">
        <f>J62-K62</f>
        <v>-6.5565109244603015E-9</v>
      </c>
      <c r="M62" s="366"/>
      <c r="N62" s="18" t="s">
        <v>308</v>
      </c>
      <c r="O62" s="18" t="s">
        <v>309</v>
      </c>
      <c r="P62" s="18" t="s">
        <v>310</v>
      </c>
    </row>
    <row r="63" spans="2:16" s="18" customFormat="1" ht="12.75" x14ac:dyDescent="0.2">
      <c r="B63" s="403"/>
      <c r="C63" s="404"/>
      <c r="D63" s="405" t="s">
        <v>295</v>
      </c>
      <c r="E63" s="413"/>
      <c r="F63" s="45"/>
      <c r="G63" s="452"/>
      <c r="H63" s="409"/>
      <c r="I63" s="429"/>
      <c r="J63" s="8"/>
      <c r="K63" s="449">
        <v>-0.04</v>
      </c>
      <c r="L63" s="451"/>
      <c r="M63" s="366"/>
      <c r="N63" s="366"/>
      <c r="O63" s="366"/>
    </row>
    <row r="64" spans="2:16" s="18" customFormat="1" ht="12.75" x14ac:dyDescent="0.2">
      <c r="B64" s="403"/>
      <c r="C64" s="404"/>
      <c r="D64" s="426"/>
      <c r="E64" s="427"/>
      <c r="F64" s="45"/>
      <c r="G64" s="452"/>
      <c r="H64" s="409"/>
      <c r="I64" s="429"/>
      <c r="J64" s="8"/>
      <c r="K64" s="407"/>
      <c r="L64" s="451"/>
      <c r="M64" s="366"/>
      <c r="N64" s="366"/>
      <c r="O64" s="366"/>
    </row>
    <row r="65" spans="2:23" s="18" customFormat="1" ht="12.75" x14ac:dyDescent="0.2">
      <c r="B65" s="403"/>
      <c r="C65" s="404"/>
      <c r="D65" s="447" t="s">
        <v>311</v>
      </c>
      <c r="E65" s="448" t="s">
        <v>307</v>
      </c>
      <c r="F65" s="410">
        <v>0</v>
      </c>
      <c r="G65" s="408">
        <v>7.0563164600000006E-2</v>
      </c>
      <c r="H65" s="409">
        <v>0.2</v>
      </c>
      <c r="I65" s="410">
        <v>1.4112632920000001E-2</v>
      </c>
      <c r="J65" s="8">
        <f>F65-H65</f>
        <v>-0.2</v>
      </c>
      <c r="K65" s="8">
        <f>K66</f>
        <v>-0.2</v>
      </c>
      <c r="L65" s="451">
        <f>J65-K65</f>
        <v>0</v>
      </c>
      <c r="M65" s="366"/>
      <c r="N65" s="18" t="s">
        <v>308</v>
      </c>
      <c r="O65" s="18" t="s">
        <v>311</v>
      </c>
      <c r="P65" s="18" t="s">
        <v>312</v>
      </c>
    </row>
    <row r="66" spans="2:23" s="18" customFormat="1" ht="12.75" x14ac:dyDescent="0.2">
      <c r="B66" s="403"/>
      <c r="C66" s="404"/>
      <c r="D66" s="405" t="s">
        <v>313</v>
      </c>
      <c r="E66" s="413"/>
      <c r="F66" s="45"/>
      <c r="G66" s="452"/>
      <c r="H66" s="409"/>
      <c r="I66" s="429"/>
      <c r="J66" s="8"/>
      <c r="K66" s="449">
        <v>-0.2</v>
      </c>
      <c r="L66" s="451"/>
      <c r="M66" s="366"/>
      <c r="N66" s="366"/>
      <c r="O66" s="366"/>
      <c r="S66" s="485"/>
    </row>
    <row r="67" spans="2:23" s="18" customFormat="1" ht="12.75" x14ac:dyDescent="0.2">
      <c r="B67" s="403"/>
      <c r="C67" s="404"/>
      <c r="D67" s="426"/>
      <c r="E67" s="427"/>
      <c r="F67" s="45"/>
      <c r="G67" s="452"/>
      <c r="H67" s="409"/>
      <c r="I67" s="429"/>
      <c r="J67" s="8" t="s">
        <v>314</v>
      </c>
      <c r="K67" s="407" t="s">
        <v>314</v>
      </c>
      <c r="L67" s="451"/>
      <c r="M67" s="366"/>
      <c r="N67" s="366"/>
      <c r="O67" s="366"/>
    </row>
    <row r="68" spans="2:23" s="18" customFormat="1" ht="12.75" x14ac:dyDescent="0.2">
      <c r="B68" s="403"/>
      <c r="C68" s="404"/>
      <c r="D68" s="447" t="s">
        <v>315</v>
      </c>
      <c r="E68" s="448" t="s">
        <v>307</v>
      </c>
      <c r="F68" s="410">
        <v>132646360</v>
      </c>
      <c r="G68" s="408">
        <v>7.0563164600000006E-2</v>
      </c>
      <c r="H68" s="409">
        <v>132646360</v>
      </c>
      <c r="I68" s="410">
        <v>9359946.9342708569</v>
      </c>
      <c r="J68" s="8">
        <f>F68-H68</f>
        <v>0</v>
      </c>
      <c r="K68" s="8">
        <f>K69</f>
        <v>0</v>
      </c>
      <c r="L68" s="451">
        <f>J68-K68</f>
        <v>0</v>
      </c>
      <c r="M68" s="366"/>
      <c r="N68" s="18" t="s">
        <v>308</v>
      </c>
      <c r="O68" s="18" t="s">
        <v>315</v>
      </c>
      <c r="P68" s="18" t="s">
        <v>316</v>
      </c>
    </row>
    <row r="69" spans="2:23" s="18" customFormat="1" ht="12.75" x14ac:dyDescent="0.2">
      <c r="B69" s="403"/>
      <c r="C69" s="404"/>
      <c r="D69" s="405" t="s">
        <v>295</v>
      </c>
      <c r="E69" s="413"/>
      <c r="F69" s="45"/>
      <c r="G69" s="452"/>
      <c r="H69" s="409"/>
      <c r="I69" s="429"/>
      <c r="J69" s="8"/>
      <c r="K69" s="449"/>
      <c r="L69" s="451"/>
      <c r="M69" s="366"/>
      <c r="N69" s="366"/>
      <c r="O69" s="366"/>
    </row>
    <row r="70" spans="2:23" s="18" customFormat="1" ht="12.75" x14ac:dyDescent="0.2">
      <c r="B70" s="403"/>
      <c r="C70" s="404"/>
      <c r="D70" s="426"/>
      <c r="E70" s="427"/>
      <c r="F70" s="45"/>
      <c r="G70" s="452"/>
      <c r="H70" s="409"/>
      <c r="I70" s="429"/>
      <c r="J70" s="8" t="s">
        <v>314</v>
      </c>
      <c r="K70" s="407" t="s">
        <v>314</v>
      </c>
      <c r="L70" s="451"/>
      <c r="M70" s="366"/>
      <c r="N70" s="366"/>
      <c r="O70" s="366"/>
    </row>
    <row r="71" spans="2:23" s="18" customFormat="1" ht="12.75" x14ac:dyDescent="0.2">
      <c r="B71" s="403"/>
      <c r="C71" s="404"/>
      <c r="D71" s="447" t="s">
        <v>317</v>
      </c>
      <c r="E71" s="448" t="s">
        <v>307</v>
      </c>
      <c r="F71" s="410">
        <v>30000000</v>
      </c>
      <c r="G71" s="408">
        <v>7.0563164600000006E-2</v>
      </c>
      <c r="H71" s="409">
        <v>30000000</v>
      </c>
      <c r="I71" s="410">
        <v>2116894.9380000001</v>
      </c>
      <c r="J71" s="8">
        <f>F71-H71</f>
        <v>0</v>
      </c>
      <c r="K71" s="8">
        <f>K72</f>
        <v>0</v>
      </c>
      <c r="L71" s="451">
        <f>J71-K71</f>
        <v>0</v>
      </c>
      <c r="M71" s="366"/>
      <c r="N71" s="18" t="s">
        <v>308</v>
      </c>
      <c r="O71" s="18" t="s">
        <v>317</v>
      </c>
      <c r="P71" s="18" t="s">
        <v>318</v>
      </c>
    </row>
    <row r="72" spans="2:23" s="18" customFormat="1" ht="12.75" x14ac:dyDescent="0.2">
      <c r="B72" s="403"/>
      <c r="C72" s="404"/>
      <c r="D72" s="405" t="s">
        <v>295</v>
      </c>
      <c r="E72" s="413"/>
      <c r="F72" s="45"/>
      <c r="G72" s="452"/>
      <c r="H72" s="409"/>
      <c r="I72" s="429"/>
      <c r="J72" s="8"/>
      <c r="K72" s="449"/>
      <c r="L72" s="451"/>
      <c r="M72" s="366"/>
      <c r="N72" s="366"/>
      <c r="O72" s="366"/>
    </row>
    <row r="73" spans="2:23" s="18" customFormat="1" ht="12.75" x14ac:dyDescent="0.2">
      <c r="B73" s="403"/>
      <c r="C73" s="404"/>
      <c r="D73" s="426"/>
      <c r="E73" s="427"/>
      <c r="F73" s="45"/>
      <c r="G73" s="452"/>
      <c r="H73" s="409"/>
      <c r="I73" s="429"/>
      <c r="J73" s="8"/>
      <c r="K73" s="407"/>
      <c r="L73" s="451"/>
      <c r="M73" s="366"/>
      <c r="N73" s="366"/>
      <c r="O73" s="366"/>
    </row>
    <row r="74" spans="2:23" s="18" customFormat="1" ht="12.75" x14ac:dyDescent="0.2">
      <c r="B74" s="403"/>
      <c r="C74" s="404"/>
      <c r="D74" s="447" t="s">
        <v>401</v>
      </c>
      <c r="E74" s="448" t="s">
        <v>307</v>
      </c>
      <c r="F74" s="410">
        <v>-0.01</v>
      </c>
      <c r="G74" s="408">
        <v>7.0563164600000006E-2</v>
      </c>
      <c r="H74" s="409">
        <v>-0.01</v>
      </c>
      <c r="I74" s="410">
        <v>-7.056316460000001E-4</v>
      </c>
      <c r="J74" s="8">
        <f>F74-H74</f>
        <v>0</v>
      </c>
      <c r="K74" s="8">
        <f>K75</f>
        <v>0</v>
      </c>
      <c r="L74" s="451">
        <f>J74-K74</f>
        <v>0</v>
      </c>
      <c r="M74" s="366"/>
      <c r="N74" s="18" t="s">
        <v>308</v>
      </c>
      <c r="O74" s="18" t="s">
        <v>401</v>
      </c>
      <c r="P74" s="18" t="s">
        <v>402</v>
      </c>
      <c r="W74" s="485"/>
    </row>
    <row r="75" spans="2:23" s="18" customFormat="1" ht="12.75" x14ac:dyDescent="0.2">
      <c r="B75" s="403"/>
      <c r="C75" s="404"/>
      <c r="D75" s="405" t="s">
        <v>295</v>
      </c>
      <c r="E75" s="413"/>
      <c r="F75" s="410"/>
      <c r="G75" s="465"/>
      <c r="H75" s="428"/>
      <c r="I75" s="429"/>
      <c r="J75" s="410"/>
      <c r="K75" s="449">
        <v>0</v>
      </c>
      <c r="L75" s="451"/>
      <c r="M75" s="366"/>
      <c r="N75" s="366"/>
      <c r="O75" s="366"/>
      <c r="S75" s="35"/>
    </row>
    <row r="76" spans="2:23" s="18" customFormat="1" ht="12.75" x14ac:dyDescent="0.2">
      <c r="B76" s="403"/>
      <c r="C76" s="404"/>
      <c r="D76" s="426"/>
      <c r="E76" s="427"/>
      <c r="F76" s="45"/>
      <c r="G76" s="452"/>
      <c r="H76" s="409"/>
      <c r="I76" s="429"/>
      <c r="J76" s="8"/>
      <c r="K76" s="407"/>
      <c r="L76" s="451"/>
      <c r="M76" s="366"/>
      <c r="N76" s="366"/>
      <c r="O76" s="366"/>
    </row>
    <row r="77" spans="2:23" s="18" customFormat="1" ht="12.75" x14ac:dyDescent="0.2">
      <c r="B77" s="403"/>
      <c r="C77" s="404"/>
      <c r="D77" s="426"/>
      <c r="E77" s="427"/>
      <c r="F77" s="45"/>
      <c r="G77" s="452"/>
      <c r="H77" s="409"/>
      <c r="I77" s="429"/>
      <c r="J77" s="8"/>
      <c r="K77" s="407"/>
      <c r="L77" s="451"/>
      <c r="M77" s="366"/>
      <c r="N77" s="366"/>
      <c r="O77" s="366"/>
    </row>
    <row r="78" spans="2:23" s="18" customFormat="1" ht="12.75" customHeight="1" x14ac:dyDescent="0.2">
      <c r="B78" s="403"/>
      <c r="C78" s="404"/>
      <c r="D78" s="447" t="s">
        <v>319</v>
      </c>
      <c r="E78" s="448" t="s">
        <v>307</v>
      </c>
      <c r="F78" s="410">
        <v>33631700</v>
      </c>
      <c r="G78" s="408">
        <v>7.0563164600000006E-2</v>
      </c>
      <c r="H78" s="409">
        <v>33631699.700000003</v>
      </c>
      <c r="I78" s="410">
        <v>2373159.1617088709</v>
      </c>
      <c r="J78" s="8">
        <f>F78-H78</f>
        <v>0.29999999701976776</v>
      </c>
      <c r="K78" s="8">
        <f>K79</f>
        <v>0.3</v>
      </c>
      <c r="L78" s="451">
        <f>J78-K78</f>
        <v>-2.980232227667301E-9</v>
      </c>
      <c r="M78" s="366"/>
      <c r="N78" s="18" t="s">
        <v>308</v>
      </c>
      <c r="O78" s="18" t="s">
        <v>410</v>
      </c>
      <c r="P78" s="18" t="s">
        <v>411</v>
      </c>
      <c r="W78" s="485"/>
    </row>
    <row r="79" spans="2:23" s="18" customFormat="1" ht="12.75" x14ac:dyDescent="0.2">
      <c r="B79" s="403"/>
      <c r="C79" s="404"/>
      <c r="D79" s="405" t="s">
        <v>320</v>
      </c>
      <c r="E79" s="413"/>
      <c r="F79" s="410"/>
      <c r="G79" s="465"/>
      <c r="H79" s="428"/>
      <c r="I79" s="429"/>
      <c r="J79" s="410"/>
      <c r="K79" s="449">
        <v>0.3</v>
      </c>
      <c r="L79" s="451"/>
      <c r="M79" s="366"/>
      <c r="N79" s="366"/>
      <c r="O79" s="366"/>
      <c r="S79" s="35"/>
    </row>
    <row r="80" spans="2:23" s="18" customFormat="1" ht="12.75" x14ac:dyDescent="0.2">
      <c r="B80" s="403"/>
      <c r="C80" s="404"/>
      <c r="D80" s="426"/>
      <c r="E80" s="427"/>
      <c r="F80" s="410"/>
      <c r="G80" s="465"/>
      <c r="H80" s="428"/>
      <c r="I80" s="429"/>
      <c r="J80" s="410"/>
      <c r="K80" s="8"/>
      <c r="L80" s="451"/>
      <c r="M80" s="366"/>
      <c r="N80" s="366"/>
      <c r="O80" s="366"/>
    </row>
    <row r="81" spans="2:16" s="18" customFormat="1" ht="12.75" x14ac:dyDescent="0.2">
      <c r="B81" s="403"/>
      <c r="C81" s="404"/>
      <c r="D81" s="447" t="s">
        <v>321</v>
      </c>
      <c r="E81" s="448" t="s">
        <v>307</v>
      </c>
      <c r="F81" s="410">
        <v>0</v>
      </c>
      <c r="G81" s="408">
        <v>7.0563164600000006E-2</v>
      </c>
      <c r="H81" s="409">
        <v>0</v>
      </c>
      <c r="I81" s="410">
        <v>0</v>
      </c>
      <c r="J81" s="8">
        <f>F81-H81</f>
        <v>0</v>
      </c>
      <c r="K81" s="8">
        <f>K82</f>
        <v>0</v>
      </c>
      <c r="L81" s="451">
        <f>J81-K81</f>
        <v>0</v>
      </c>
      <c r="M81" s="366"/>
      <c r="N81" s="23" t="s">
        <v>308</v>
      </c>
      <c r="O81" s="23" t="s">
        <v>321</v>
      </c>
      <c r="P81" s="18" t="s">
        <v>322</v>
      </c>
    </row>
    <row r="82" spans="2:16" s="18" customFormat="1" ht="12.75" x14ac:dyDescent="0.2">
      <c r="B82" s="403"/>
      <c r="C82" s="404"/>
      <c r="D82" s="405" t="s">
        <v>295</v>
      </c>
      <c r="E82" s="413"/>
      <c r="F82" s="45"/>
      <c r="G82" s="452"/>
      <c r="H82" s="409"/>
      <c r="I82" s="429"/>
      <c r="J82" s="8"/>
      <c r="K82" s="449"/>
      <c r="L82" s="451"/>
      <c r="M82" s="366"/>
      <c r="N82" s="366"/>
      <c r="O82" s="366"/>
    </row>
    <row r="83" spans="2:16" s="18" customFormat="1" ht="12.75" x14ac:dyDescent="0.2">
      <c r="B83" s="403"/>
      <c r="C83" s="404"/>
      <c r="D83" s="426"/>
      <c r="E83" s="427"/>
      <c r="F83" s="45"/>
      <c r="G83" s="452"/>
      <c r="H83" s="409"/>
      <c r="I83" s="429"/>
      <c r="K83" s="407"/>
      <c r="L83" s="451"/>
      <c r="M83" s="366"/>
      <c r="N83" s="366"/>
      <c r="O83" s="366"/>
    </row>
    <row r="84" spans="2:16" s="18" customFormat="1" ht="12.75" x14ac:dyDescent="0.2">
      <c r="B84" s="403"/>
      <c r="C84" s="404"/>
      <c r="D84" s="447" t="s">
        <v>323</v>
      </c>
      <c r="E84" s="448" t="s">
        <v>1</v>
      </c>
      <c r="F84" s="410">
        <v>6229.17</v>
      </c>
      <c r="G84" s="408">
        <v>1</v>
      </c>
      <c r="H84" s="409">
        <v>6228.87</v>
      </c>
      <c r="I84" s="410">
        <v>6228.87</v>
      </c>
      <c r="J84" s="8">
        <f>F84-H84</f>
        <v>0.3000000000001819</v>
      </c>
      <c r="K84" s="8">
        <f>K85</f>
        <v>0.3</v>
      </c>
      <c r="L84" s="451">
        <f>J84-K84</f>
        <v>1.819100425848319E-13</v>
      </c>
      <c r="M84" s="366"/>
      <c r="N84" s="18" t="s">
        <v>308</v>
      </c>
      <c r="O84" s="18" t="s">
        <v>323</v>
      </c>
      <c r="P84" s="18" t="s">
        <v>324</v>
      </c>
    </row>
    <row r="85" spans="2:16" s="18" customFormat="1" ht="12.75" x14ac:dyDescent="0.2">
      <c r="B85" s="403"/>
      <c r="C85" s="404"/>
      <c r="D85" s="405" t="s">
        <v>325</v>
      </c>
      <c r="E85" s="413"/>
      <c r="F85" s="407"/>
      <c r="G85" s="465"/>
      <c r="H85" s="428"/>
      <c r="I85" s="410"/>
      <c r="J85" s="8"/>
      <c r="K85" s="8">
        <v>0.3</v>
      </c>
      <c r="L85" s="451"/>
      <c r="M85" s="366"/>
      <c r="N85" s="366"/>
      <c r="O85" s="366"/>
    </row>
    <row r="86" spans="2:16" s="18" customFormat="1" ht="12.75" x14ac:dyDescent="0.2">
      <c r="B86" s="403"/>
      <c r="C86" s="404"/>
      <c r="D86" s="405"/>
      <c r="E86" s="413"/>
      <c r="F86" s="407"/>
      <c r="G86" s="465"/>
      <c r="H86" s="428"/>
      <c r="I86" s="410"/>
      <c r="J86" s="8"/>
      <c r="K86" s="8"/>
      <c r="L86" s="451"/>
      <c r="M86" s="366"/>
      <c r="N86" s="366"/>
      <c r="O86" s="366"/>
    </row>
    <row r="87" spans="2:16" s="18" customFormat="1" ht="12.75" x14ac:dyDescent="0.2">
      <c r="B87" s="403"/>
      <c r="C87" s="404"/>
      <c r="D87" s="447" t="s">
        <v>323</v>
      </c>
      <c r="E87" s="448" t="s">
        <v>307</v>
      </c>
      <c r="F87" s="410">
        <v>0</v>
      </c>
      <c r="G87" s="465"/>
      <c r="H87" s="409">
        <v>0</v>
      </c>
      <c r="I87" s="410">
        <v>0</v>
      </c>
      <c r="J87" s="8">
        <f>F87-H87</f>
        <v>0</v>
      </c>
      <c r="K87" s="8">
        <f>K88</f>
        <v>0</v>
      </c>
      <c r="L87" s="451">
        <f t="shared" ref="L87:L88" si="0">J87-K87</f>
        <v>0</v>
      </c>
      <c r="M87" s="366"/>
      <c r="N87" s="366" t="s">
        <v>308</v>
      </c>
      <c r="O87" s="366" t="s">
        <v>323</v>
      </c>
      <c r="P87" s="18" t="s">
        <v>370</v>
      </c>
    </row>
    <row r="88" spans="2:16" s="18" customFormat="1" ht="12.75" x14ac:dyDescent="0.2">
      <c r="B88" s="403"/>
      <c r="C88" s="404"/>
      <c r="D88" s="405" t="s">
        <v>357</v>
      </c>
      <c r="E88" s="413"/>
      <c r="F88" s="407"/>
      <c r="G88" s="465"/>
      <c r="H88" s="428"/>
      <c r="I88" s="429"/>
      <c r="J88" s="8"/>
      <c r="K88" s="449"/>
      <c r="L88" s="451">
        <f t="shared" si="0"/>
        <v>0</v>
      </c>
      <c r="M88" s="366"/>
      <c r="N88" s="366"/>
      <c r="O88" s="366"/>
    </row>
    <row r="89" spans="2:16" s="18" customFormat="1" ht="12.75" x14ac:dyDescent="0.2">
      <c r="B89" s="403"/>
      <c r="C89" s="404"/>
      <c r="D89" s="405"/>
      <c r="E89" s="413"/>
      <c r="F89" s="407"/>
      <c r="G89" s="465"/>
      <c r="H89" s="428"/>
      <c r="I89" s="429"/>
      <c r="J89" s="410"/>
      <c r="K89" s="449"/>
      <c r="L89" s="451"/>
      <c r="M89" s="366"/>
      <c r="N89" s="366"/>
      <c r="O89" s="366"/>
    </row>
    <row r="90" spans="2:16" s="18" customFormat="1" ht="13.5" thickBot="1" x14ac:dyDescent="0.25">
      <c r="B90" s="414"/>
      <c r="C90" s="415"/>
      <c r="D90" s="453"/>
      <c r="E90" s="454"/>
      <c r="F90" s="453"/>
      <c r="G90" s="414"/>
      <c r="H90" s="456"/>
      <c r="I90" s="421"/>
      <c r="J90" s="422"/>
      <c r="K90" s="457"/>
      <c r="L90" s="458"/>
      <c r="M90" s="366"/>
      <c r="N90" s="366"/>
      <c r="O90" s="366"/>
    </row>
    <row r="91" spans="2:16" s="23" customFormat="1" ht="12.75" x14ac:dyDescent="0.2">
      <c r="D91" s="45"/>
      <c r="E91" s="466"/>
      <c r="F91" s="467"/>
      <c r="G91" s="45"/>
      <c r="H91" s="463"/>
      <c r="I91" s="464"/>
      <c r="J91" s="8"/>
      <c r="K91" s="8"/>
      <c r="L91" s="460"/>
      <c r="M91" s="45"/>
      <c r="N91" s="468"/>
      <c r="O91" s="45"/>
    </row>
    <row r="92" spans="2:16" s="18" customFormat="1" ht="13.5" thickBot="1" x14ac:dyDescent="0.25">
      <c r="B92" s="469" t="s">
        <v>326</v>
      </c>
      <c r="C92" s="469"/>
      <c r="D92" s="469"/>
      <c r="E92" s="470"/>
      <c r="F92" s="45"/>
      <c r="G92" s="45"/>
      <c r="H92" s="463"/>
      <c r="I92" s="464"/>
      <c r="J92" s="8"/>
      <c r="K92" s="8"/>
      <c r="L92" s="460"/>
      <c r="M92" s="366"/>
      <c r="N92" s="471"/>
    </row>
    <row r="93" spans="2:16" s="18" customFormat="1" ht="12.75" x14ac:dyDescent="0.2">
      <c r="B93" s="393"/>
      <c r="C93" s="394"/>
      <c r="D93" s="439"/>
      <c r="E93" s="440"/>
      <c r="F93" s="441"/>
      <c r="G93" s="442"/>
      <c r="H93" s="399">
        <v>0</v>
      </c>
      <c r="I93" s="443"/>
      <c r="J93" s="444"/>
      <c r="K93" s="445"/>
      <c r="L93" s="446"/>
      <c r="M93" s="366"/>
      <c r="N93" s="366"/>
      <c r="O93" s="366"/>
    </row>
    <row r="94" spans="2:16" s="18" customFormat="1" ht="12.75" x14ac:dyDescent="0.2">
      <c r="B94" s="403"/>
      <c r="C94" s="404"/>
      <c r="D94" s="447" t="s">
        <v>327</v>
      </c>
      <c r="E94" s="448" t="s">
        <v>307</v>
      </c>
      <c r="F94" s="449">
        <v>2952978.26</v>
      </c>
      <c r="G94" s="408">
        <v>7.0563164600000006E-2</v>
      </c>
      <c r="H94" s="409">
        <v>2952977.96</v>
      </c>
      <c r="I94" s="410">
        <v>208371.46985165222</v>
      </c>
      <c r="J94" s="8">
        <f>F94-H94</f>
        <v>0.29999999981373549</v>
      </c>
      <c r="K94" s="8">
        <f>K95</f>
        <v>0.3</v>
      </c>
      <c r="L94" s="451">
        <f>J94-K94</f>
        <v>-1.8626450382086546E-10</v>
      </c>
      <c r="M94" s="366"/>
      <c r="N94" s="18" t="s">
        <v>328</v>
      </c>
      <c r="O94" s="18" t="s">
        <v>327</v>
      </c>
    </row>
    <row r="95" spans="2:16" s="18" customFormat="1" ht="12.75" x14ac:dyDescent="0.2">
      <c r="B95" s="403"/>
      <c r="C95" s="404"/>
      <c r="D95" s="405" t="s">
        <v>295</v>
      </c>
      <c r="E95" s="413"/>
      <c r="F95" s="45"/>
      <c r="G95" s="452"/>
      <c r="H95" s="409"/>
      <c r="I95" s="429"/>
      <c r="J95" s="8">
        <f>I95-H95</f>
        <v>0</v>
      </c>
      <c r="K95" s="449">
        <v>0.3</v>
      </c>
      <c r="L95" s="451"/>
      <c r="M95" s="366"/>
      <c r="N95" s="366"/>
      <c r="O95" s="366"/>
    </row>
    <row r="96" spans="2:16" s="18" customFormat="1" ht="13.5" thickBot="1" x14ac:dyDescent="0.25">
      <c r="B96" s="414"/>
      <c r="C96" s="415"/>
      <c r="D96" s="453"/>
      <c r="E96" s="454"/>
      <c r="F96" s="453"/>
      <c r="G96" s="414"/>
      <c r="H96" s="456"/>
      <c r="I96" s="421"/>
      <c r="J96" s="422"/>
      <c r="K96" s="457"/>
      <c r="L96" s="458"/>
      <c r="M96" s="366"/>
      <c r="N96" s="366"/>
      <c r="O96" s="366"/>
    </row>
    <row r="97" spans="2:15" s="23" customFormat="1" ht="12.75" x14ac:dyDescent="0.2">
      <c r="D97" s="45"/>
      <c r="E97" s="466"/>
      <c r="F97" s="467"/>
      <c r="G97" s="45"/>
      <c r="H97" s="463"/>
      <c r="I97" s="464"/>
      <c r="J97" s="8"/>
      <c r="K97" s="8"/>
      <c r="L97" s="460"/>
      <c r="M97" s="45"/>
      <c r="N97" s="45"/>
      <c r="O97" s="45"/>
    </row>
    <row r="98" spans="2:15" s="37" customFormat="1" ht="13.5" thickBot="1" x14ac:dyDescent="0.25">
      <c r="B98" s="404" t="s">
        <v>329</v>
      </c>
      <c r="C98" s="404"/>
      <c r="D98" s="425"/>
      <c r="E98" s="472"/>
      <c r="F98" s="425"/>
      <c r="G98" s="425"/>
      <c r="H98" s="463"/>
      <c r="I98" s="473"/>
      <c r="J98" s="435"/>
      <c r="K98" s="435"/>
      <c r="L98" s="437"/>
      <c r="M98" s="438"/>
      <c r="N98" s="438"/>
      <c r="O98" s="438"/>
    </row>
    <row r="99" spans="2:15" s="18" customFormat="1" ht="12.75" x14ac:dyDescent="0.2">
      <c r="B99" s="393"/>
      <c r="C99" s="394"/>
      <c r="D99" s="439"/>
      <c r="E99" s="440"/>
      <c r="F99" s="441"/>
      <c r="G99" s="442"/>
      <c r="H99" s="399"/>
      <c r="I99" s="443"/>
      <c r="J99" s="444"/>
      <c r="K99" s="474"/>
      <c r="L99" s="402"/>
      <c r="M99" s="366"/>
      <c r="N99" s="366"/>
      <c r="O99" s="366"/>
    </row>
    <row r="100" spans="2:15" s="18" customFormat="1" ht="12.75" x14ac:dyDescent="0.2">
      <c r="B100" s="403"/>
      <c r="C100" s="404"/>
      <c r="D100" s="447" t="s">
        <v>330</v>
      </c>
      <c r="E100" s="448" t="s">
        <v>1</v>
      </c>
      <c r="F100" s="449">
        <v>2028492.14</v>
      </c>
      <c r="G100" s="450">
        <v>1</v>
      </c>
      <c r="H100" s="409">
        <v>2028492.14</v>
      </c>
      <c r="I100" s="410">
        <v>2028492.14</v>
      </c>
      <c r="J100" s="8">
        <f>F100-H100</f>
        <v>0</v>
      </c>
      <c r="K100" s="391">
        <f>SUM(K101:K101)</f>
        <v>0</v>
      </c>
      <c r="L100" s="412">
        <f>J100-K100</f>
        <v>0</v>
      </c>
      <c r="M100" s="366"/>
      <c r="N100" s="18" t="s">
        <v>331</v>
      </c>
      <c r="O100" s="18" t="s">
        <v>332</v>
      </c>
    </row>
    <row r="101" spans="2:15" s="18" customFormat="1" ht="12.75" x14ac:dyDescent="0.2">
      <c r="B101" s="403"/>
      <c r="C101" s="404"/>
      <c r="D101" s="405" t="s">
        <v>295</v>
      </c>
      <c r="E101" s="413"/>
      <c r="F101" s="407"/>
      <c r="G101" s="450"/>
      <c r="H101" s="428"/>
      <c r="I101" s="429"/>
      <c r="J101" s="410"/>
      <c r="K101" s="411">
        <v>0</v>
      </c>
      <c r="L101" s="412"/>
      <c r="M101" s="366"/>
      <c r="N101" s="366"/>
      <c r="O101" s="366"/>
    </row>
    <row r="102" spans="2:15" s="18" customFormat="1" ht="13.5" thickBot="1" x14ac:dyDescent="0.25">
      <c r="B102" s="414"/>
      <c r="C102" s="415"/>
      <c r="D102" s="453"/>
      <c r="E102" s="454"/>
      <c r="F102" s="453"/>
      <c r="G102" s="414"/>
      <c r="H102" s="456"/>
      <c r="I102" s="421"/>
      <c r="J102" s="422"/>
      <c r="K102" s="423"/>
      <c r="L102" s="424"/>
      <c r="M102" s="366"/>
      <c r="N102" s="366"/>
      <c r="O102" s="366"/>
    </row>
    <row r="103" spans="2:15" s="23" customFormat="1" ht="12.75" x14ac:dyDescent="0.2">
      <c r="D103" s="45"/>
      <c r="E103" s="466"/>
      <c r="F103" s="467"/>
      <c r="G103" s="45"/>
      <c r="H103" s="463"/>
      <c r="I103" s="464"/>
      <c r="J103" s="8"/>
      <c r="K103" s="8"/>
      <c r="L103" s="460"/>
      <c r="M103" s="45"/>
      <c r="N103" s="45"/>
      <c r="O103" s="45"/>
    </row>
    <row r="104" spans="2:15" s="37" customFormat="1" ht="13.5" thickBot="1" x14ac:dyDescent="0.25">
      <c r="B104" s="404" t="s">
        <v>333</v>
      </c>
      <c r="C104" s="404"/>
      <c r="D104" s="425"/>
      <c r="E104" s="472"/>
      <c r="F104" s="425"/>
      <c r="G104" s="425"/>
      <c r="H104" s="463"/>
      <c r="I104" s="473"/>
      <c r="J104" s="435"/>
      <c r="K104" s="435"/>
      <c r="L104" s="437"/>
      <c r="M104" s="438"/>
      <c r="N104" s="438"/>
      <c r="O104" s="438"/>
    </row>
    <row r="105" spans="2:15" s="18" customFormat="1" ht="12.75" x14ac:dyDescent="0.2">
      <c r="B105" s="393"/>
      <c r="C105" s="394"/>
      <c r="D105" s="439"/>
      <c r="E105" s="440"/>
      <c r="F105" s="441"/>
      <c r="G105" s="442"/>
      <c r="H105" s="399"/>
      <c r="I105" s="443"/>
      <c r="J105" s="444"/>
      <c r="K105" s="474"/>
      <c r="L105" s="402"/>
      <c r="M105" s="366"/>
      <c r="N105" s="366"/>
      <c r="O105" s="366"/>
    </row>
    <row r="106" spans="2:15" s="18" customFormat="1" ht="12.75" x14ac:dyDescent="0.2">
      <c r="B106" s="403"/>
      <c r="C106" s="404"/>
      <c r="D106" s="447" t="s">
        <v>330</v>
      </c>
      <c r="E106" s="448" t="s">
        <v>1</v>
      </c>
      <c r="F106" s="449">
        <v>477835.17</v>
      </c>
      <c r="G106" s="450">
        <v>1</v>
      </c>
      <c r="H106" s="409">
        <v>477835.17</v>
      </c>
      <c r="I106" s="410">
        <v>477835.17</v>
      </c>
      <c r="J106" s="8">
        <f>F106-H106</f>
        <v>0</v>
      </c>
      <c r="K106" s="512">
        <f>SUM(K107:K107)</f>
        <v>0</v>
      </c>
      <c r="L106" s="412">
        <f>J106-K106</f>
        <v>0</v>
      </c>
      <c r="M106" s="366"/>
      <c r="N106" s="18" t="s">
        <v>333</v>
      </c>
      <c r="O106" s="18" t="s">
        <v>294</v>
      </c>
    </row>
    <row r="107" spans="2:15" s="18" customFormat="1" ht="12.75" x14ac:dyDescent="0.2">
      <c r="B107" s="403"/>
      <c r="C107" s="404"/>
      <c r="D107" s="405" t="s">
        <v>295</v>
      </c>
      <c r="E107" s="413"/>
      <c r="F107" s="407"/>
      <c r="G107" s="450"/>
      <c r="H107" s="409"/>
      <c r="I107" s="410"/>
      <c r="J107" s="8"/>
      <c r="K107" s="512">
        <v>0</v>
      </c>
      <c r="L107" s="412"/>
      <c r="M107" s="366"/>
      <c r="N107" s="366"/>
      <c r="O107" s="366"/>
    </row>
    <row r="108" spans="2:15" s="18" customFormat="1" ht="12.75" x14ac:dyDescent="0.2">
      <c r="B108" s="403"/>
      <c r="C108" s="404"/>
      <c r="D108" s="405"/>
      <c r="E108" s="413"/>
      <c r="F108" s="407"/>
      <c r="G108" s="450"/>
      <c r="H108" s="409"/>
      <c r="I108" s="410"/>
      <c r="J108" s="8"/>
      <c r="K108" s="512"/>
      <c r="L108" s="412"/>
      <c r="M108" s="366"/>
      <c r="N108" s="366"/>
      <c r="O108" s="366"/>
    </row>
    <row r="109" spans="2:15" s="18" customFormat="1" ht="12.75" x14ac:dyDescent="0.2">
      <c r="B109" s="403"/>
      <c r="C109" s="404"/>
      <c r="D109" s="513" t="s">
        <v>350</v>
      </c>
      <c r="E109" s="514" t="s">
        <v>351</v>
      </c>
      <c r="F109" s="449">
        <v>-42.02</v>
      </c>
      <c r="G109" s="450">
        <v>0.76051410750000004</v>
      </c>
      <c r="H109" s="409">
        <v>-42.02</v>
      </c>
      <c r="I109" s="410">
        <v>-31.956802797150004</v>
      </c>
      <c r="J109" s="8">
        <f>F109-H109</f>
        <v>0</v>
      </c>
      <c r="K109" s="512">
        <f>SUM(K110:K110)</f>
        <v>0</v>
      </c>
      <c r="L109" s="412">
        <f>J109-K109</f>
        <v>0</v>
      </c>
      <c r="M109" s="366"/>
      <c r="N109" s="366" t="s">
        <v>333</v>
      </c>
      <c r="O109" s="366" t="s">
        <v>294</v>
      </c>
    </row>
    <row r="110" spans="2:15" s="18" customFormat="1" ht="12.75" x14ac:dyDescent="0.2">
      <c r="B110" s="403"/>
      <c r="C110" s="404"/>
      <c r="D110" s="405" t="s">
        <v>295</v>
      </c>
      <c r="E110" s="413"/>
      <c r="F110" s="407"/>
      <c r="G110" s="450"/>
      <c r="H110" s="428"/>
      <c r="I110" s="410"/>
      <c r="J110" s="410"/>
      <c r="K110" s="411"/>
      <c r="L110" s="412">
        <f>J110-K110</f>
        <v>0</v>
      </c>
      <c r="M110" s="366"/>
      <c r="N110" s="366"/>
      <c r="O110" s="366"/>
    </row>
    <row r="111" spans="2:15" s="18" customFormat="1" ht="12.75" x14ac:dyDescent="0.2">
      <c r="B111" s="403"/>
      <c r="C111" s="404"/>
      <c r="D111" s="405"/>
      <c r="E111" s="413"/>
      <c r="F111" s="407"/>
      <c r="G111" s="450"/>
      <c r="H111" s="428"/>
      <c r="I111" s="429"/>
      <c r="J111" s="410"/>
      <c r="K111" s="411"/>
      <c r="L111" s="412"/>
      <c r="M111" s="366"/>
      <c r="N111" s="366"/>
      <c r="O111" s="366"/>
    </row>
    <row r="112" spans="2:15" s="18" customFormat="1" ht="12.75" x14ac:dyDescent="0.2">
      <c r="B112" s="403"/>
      <c r="C112" s="404"/>
      <c r="D112" s="447" t="s">
        <v>334</v>
      </c>
      <c r="E112" s="448" t="s">
        <v>303</v>
      </c>
      <c r="F112" s="449">
        <v>-268.52999999999997</v>
      </c>
      <c r="G112" s="450">
        <v>1.1128</v>
      </c>
      <c r="H112" s="409">
        <v>-268.52999999999997</v>
      </c>
      <c r="I112" s="410">
        <v>-298.82018399999998</v>
      </c>
      <c r="J112" s="8">
        <f>F112-H112</f>
        <v>0</v>
      </c>
      <c r="K112" s="512">
        <f>SUM(K113:K113)</f>
        <v>0</v>
      </c>
      <c r="L112" s="412">
        <f>J112-K112</f>
        <v>0</v>
      </c>
      <c r="M112" s="366"/>
      <c r="N112" s="18" t="s">
        <v>333</v>
      </c>
      <c r="O112" s="18" t="s">
        <v>294</v>
      </c>
    </row>
    <row r="113" spans="2:15" s="18" customFormat="1" ht="12.75" x14ac:dyDescent="0.2">
      <c r="B113" s="403"/>
      <c r="C113" s="404"/>
      <c r="D113" s="405" t="s">
        <v>295</v>
      </c>
      <c r="E113" s="413"/>
      <c r="F113" s="407"/>
      <c r="G113" s="450"/>
      <c r="H113" s="428"/>
      <c r="I113" s="429"/>
      <c r="J113" s="410"/>
      <c r="K113" s="411"/>
      <c r="L113" s="412"/>
      <c r="M113" s="366"/>
      <c r="N113" s="366"/>
      <c r="O113" s="366"/>
    </row>
    <row r="114" spans="2:15" s="18" customFormat="1" ht="12.75" x14ac:dyDescent="0.2">
      <c r="B114" s="403"/>
      <c r="C114" s="404"/>
      <c r="D114" s="405"/>
      <c r="E114" s="413"/>
      <c r="F114" s="407"/>
      <c r="G114" s="450"/>
      <c r="H114" s="428"/>
      <c r="I114" s="429"/>
      <c r="J114" s="410"/>
      <c r="K114" s="411"/>
      <c r="L114" s="412"/>
      <c r="M114" s="366"/>
      <c r="N114" s="366"/>
      <c r="O114" s="366"/>
    </row>
    <row r="115" spans="2:15" s="18" customFormat="1" ht="12.75" x14ac:dyDescent="0.2">
      <c r="B115" s="403"/>
      <c r="C115" s="404"/>
      <c r="D115" s="447" t="s">
        <v>335</v>
      </c>
      <c r="E115" s="448" t="s">
        <v>336</v>
      </c>
      <c r="F115" s="449">
        <v>-53</v>
      </c>
      <c r="G115" s="450">
        <v>9.2089510999999995E-3</v>
      </c>
      <c r="H115" s="409">
        <v>-53</v>
      </c>
      <c r="I115" s="410">
        <v>-0.48807440829999998</v>
      </c>
      <c r="J115" s="410">
        <f>F115-H115</f>
        <v>0</v>
      </c>
      <c r="K115" s="411">
        <f>SUM(K116:K116)</f>
        <v>0</v>
      </c>
      <c r="L115" s="412">
        <f>J115-K115</f>
        <v>0</v>
      </c>
      <c r="M115" s="366"/>
      <c r="N115" s="366" t="s">
        <v>333</v>
      </c>
      <c r="O115" s="366" t="s">
        <v>294</v>
      </c>
    </row>
    <row r="116" spans="2:15" s="18" customFormat="1" ht="12.75" x14ac:dyDescent="0.2">
      <c r="B116" s="403"/>
      <c r="C116" s="404"/>
      <c r="D116" s="405" t="s">
        <v>295</v>
      </c>
      <c r="E116" s="413"/>
      <c r="F116" s="407"/>
      <c r="G116" s="450"/>
      <c r="H116" s="428"/>
      <c r="I116" s="429"/>
      <c r="J116" s="410"/>
      <c r="K116" s="411">
        <v>0</v>
      </c>
      <c r="L116" s="412"/>
      <c r="M116" s="366"/>
      <c r="N116" s="366"/>
      <c r="O116" s="366"/>
    </row>
    <row r="117" spans="2:15" s="18" customFormat="1" ht="12.75" x14ac:dyDescent="0.2">
      <c r="B117" s="403"/>
      <c r="C117" s="404"/>
      <c r="D117" s="405"/>
      <c r="E117" s="413"/>
      <c r="F117" s="407"/>
      <c r="G117" s="450"/>
      <c r="H117" s="428"/>
      <c r="I117" s="429"/>
      <c r="J117" s="410"/>
      <c r="K117" s="411"/>
      <c r="L117" s="412"/>
      <c r="M117" s="366"/>
      <c r="N117" s="366"/>
      <c r="O117" s="366"/>
    </row>
    <row r="118" spans="2:15" s="18" customFormat="1" ht="12.75" x14ac:dyDescent="0.2">
      <c r="B118" s="403"/>
      <c r="C118" s="404"/>
      <c r="D118" s="447" t="s">
        <v>337</v>
      </c>
      <c r="E118" s="448" t="s">
        <v>307</v>
      </c>
      <c r="F118" s="449">
        <v>785739.55</v>
      </c>
      <c r="G118" s="450">
        <v>7.0563164600000006E-2</v>
      </c>
      <c r="H118" s="409">
        <v>785739.55</v>
      </c>
      <c r="I118" s="410">
        <v>55444.269199379938</v>
      </c>
      <c r="J118" s="8">
        <f>F118-H118</f>
        <v>0</v>
      </c>
      <c r="K118" s="512">
        <f>SUM(K119:K119)</f>
        <v>0</v>
      </c>
      <c r="L118" s="412">
        <f>J118-K118</f>
        <v>0</v>
      </c>
      <c r="M118" s="366"/>
      <c r="N118" s="18" t="s">
        <v>333</v>
      </c>
      <c r="O118" s="18" t="s">
        <v>294</v>
      </c>
    </row>
    <row r="119" spans="2:15" s="18" customFormat="1" ht="12.75" x14ac:dyDescent="0.2">
      <c r="B119" s="403"/>
      <c r="C119" s="404"/>
      <c r="D119" s="405" t="s">
        <v>295</v>
      </c>
      <c r="E119" s="413"/>
      <c r="F119" s="407"/>
      <c r="G119" s="450"/>
      <c r="H119" s="428"/>
      <c r="I119" s="429"/>
      <c r="J119" s="410"/>
      <c r="K119" s="411"/>
      <c r="L119" s="412"/>
      <c r="M119" s="366"/>
      <c r="N119" s="366"/>
      <c r="O119" s="366"/>
    </row>
    <row r="120" spans="2:15" s="18" customFormat="1" ht="13.5" thickBot="1" x14ac:dyDescent="0.25">
      <c r="B120" s="414"/>
      <c r="C120" s="415"/>
      <c r="D120" s="453"/>
      <c r="E120" s="454"/>
      <c r="F120" s="453"/>
      <c r="G120" s="414"/>
      <c r="H120" s="456"/>
      <c r="I120" s="421"/>
      <c r="J120" s="422"/>
      <c r="K120" s="423"/>
      <c r="L120" s="424"/>
      <c r="M120" s="366"/>
      <c r="N120" s="366"/>
      <c r="O120" s="366"/>
    </row>
    <row r="121" spans="2:15" s="18" customFormat="1" ht="12.75" x14ac:dyDescent="0.2">
      <c r="D121" s="366"/>
      <c r="E121" s="366"/>
      <c r="F121" s="366"/>
      <c r="G121" s="366"/>
      <c r="H121" s="463"/>
      <c r="I121" s="475"/>
      <c r="J121" s="3"/>
      <c r="K121" s="3"/>
      <c r="L121" s="392"/>
      <c r="M121" s="366"/>
      <c r="N121" s="366"/>
      <c r="O121" s="366"/>
    </row>
    <row r="122" spans="2:15" s="37" customFormat="1" ht="13.5" thickBot="1" x14ac:dyDescent="0.25">
      <c r="B122" s="404" t="s">
        <v>376</v>
      </c>
      <c r="C122" s="404"/>
      <c r="D122" s="425"/>
      <c r="E122" s="472"/>
      <c r="F122" s="425"/>
      <c r="G122" s="425"/>
      <c r="H122" s="463"/>
      <c r="I122" s="473"/>
      <c r="J122" s="435"/>
      <c r="K122" s="435"/>
      <c r="L122" s="437"/>
      <c r="M122" s="438"/>
      <c r="N122" s="438"/>
      <c r="O122" s="438"/>
    </row>
    <row r="123" spans="2:15" s="18" customFormat="1" ht="12.75" x14ac:dyDescent="0.2">
      <c r="B123" s="393"/>
      <c r="C123" s="394"/>
      <c r="D123" s="439"/>
      <c r="E123" s="440"/>
      <c r="F123" s="441"/>
      <c r="G123" s="442"/>
      <c r="H123" s="399"/>
      <c r="I123" s="443"/>
      <c r="J123" s="444"/>
      <c r="K123" s="474"/>
      <c r="L123" s="402"/>
      <c r="M123" s="366"/>
      <c r="N123" s="366"/>
      <c r="O123" s="366"/>
    </row>
    <row r="124" spans="2:15" s="18" customFormat="1" ht="12.75" x14ac:dyDescent="0.2">
      <c r="B124" s="403"/>
      <c r="C124" s="404"/>
      <c r="D124" s="447" t="s">
        <v>330</v>
      </c>
      <c r="E124" s="448" t="s">
        <v>1</v>
      </c>
      <c r="F124" s="449">
        <v>-3913593.26</v>
      </c>
      <c r="G124" s="450">
        <v>1</v>
      </c>
      <c r="H124" s="409">
        <v>-3913595.33</v>
      </c>
      <c r="I124" s="410">
        <v>-3913595.33</v>
      </c>
      <c r="J124" s="8">
        <f>F124-H124</f>
        <v>2.0700000002980232</v>
      </c>
      <c r="K124" s="391">
        <f>SUM(K125:K125)</f>
        <v>2.0699999999999998</v>
      </c>
      <c r="L124" s="412">
        <f>J124-K124</f>
        <v>2.9802338374906867E-10</v>
      </c>
      <c r="M124" s="366"/>
      <c r="N124" s="18" t="s">
        <v>376</v>
      </c>
      <c r="O124" s="18" t="s">
        <v>294</v>
      </c>
    </row>
    <row r="125" spans="2:15" s="18" customFormat="1" ht="12.75" x14ac:dyDescent="0.2">
      <c r="B125" s="403"/>
      <c r="C125" s="404"/>
      <c r="D125" s="405" t="s">
        <v>295</v>
      </c>
      <c r="E125" s="413"/>
      <c r="F125" s="407"/>
      <c r="G125" s="450"/>
      <c r="H125" s="409"/>
      <c r="I125" s="429"/>
      <c r="J125" s="410"/>
      <c r="K125" s="411">
        <v>2.0699999999999998</v>
      </c>
      <c r="L125" s="412"/>
      <c r="M125" s="366"/>
      <c r="N125" s="366"/>
      <c r="O125" s="366"/>
    </row>
    <row r="126" spans="2:15" s="18" customFormat="1" ht="12.75" x14ac:dyDescent="0.2">
      <c r="B126" s="403"/>
      <c r="C126" s="404"/>
      <c r="D126" s="405"/>
      <c r="E126" s="413"/>
      <c r="F126" s="407"/>
      <c r="G126" s="450"/>
      <c r="H126" s="409"/>
      <c r="I126" s="429"/>
      <c r="J126" s="410"/>
      <c r="K126" s="411"/>
      <c r="L126" s="412"/>
      <c r="M126" s="366"/>
      <c r="N126" s="366"/>
      <c r="O126" s="366"/>
    </row>
    <row r="127" spans="2:15" s="18" customFormat="1" ht="12.75" x14ac:dyDescent="0.2">
      <c r="B127" s="403"/>
      <c r="C127" s="404"/>
      <c r="D127" s="447" t="s">
        <v>330</v>
      </c>
      <c r="E127" s="448" t="s">
        <v>1</v>
      </c>
      <c r="F127" s="449">
        <v>5135868.51</v>
      </c>
      <c r="G127" s="450">
        <v>1</v>
      </c>
      <c r="H127" s="409">
        <v>5135868.51</v>
      </c>
      <c r="I127" s="410">
        <v>5135868.51</v>
      </c>
      <c r="J127" s="8">
        <f>F127-H127</f>
        <v>0</v>
      </c>
      <c r="K127" s="391">
        <f>SUM(K128:K128)</f>
        <v>0</v>
      </c>
      <c r="L127" s="412">
        <f>J127-K127</f>
        <v>0</v>
      </c>
      <c r="M127" s="366"/>
      <c r="N127" s="18" t="s">
        <v>376</v>
      </c>
      <c r="O127" s="18" t="s">
        <v>297</v>
      </c>
    </row>
    <row r="128" spans="2:15" s="18" customFormat="1" ht="12.75" x14ac:dyDescent="0.2">
      <c r="B128" s="403"/>
      <c r="C128" s="404"/>
      <c r="D128" s="405" t="s">
        <v>382</v>
      </c>
      <c r="E128" s="413"/>
      <c r="F128" s="407"/>
      <c r="G128" s="450"/>
      <c r="H128" s="428"/>
      <c r="I128" s="429"/>
      <c r="J128" s="410"/>
      <c r="K128" s="411">
        <v>0</v>
      </c>
      <c r="L128" s="412"/>
      <c r="M128" s="366"/>
      <c r="N128" s="366"/>
      <c r="O128" s="366"/>
    </row>
    <row r="129" spans="1:15" s="18" customFormat="1" ht="12.75" x14ac:dyDescent="0.2">
      <c r="B129" s="403"/>
      <c r="C129" s="404"/>
      <c r="D129" s="405"/>
      <c r="E129" s="413"/>
      <c r="F129" s="407"/>
      <c r="G129" s="450"/>
      <c r="H129" s="428"/>
      <c r="I129" s="429"/>
      <c r="J129" s="410"/>
      <c r="K129" s="411"/>
      <c r="L129" s="412"/>
      <c r="M129" s="366"/>
      <c r="N129" s="366"/>
      <c r="O129" s="366"/>
    </row>
    <row r="130" spans="1:15" s="18" customFormat="1" ht="12.75" x14ac:dyDescent="0.2">
      <c r="B130" s="403"/>
      <c r="C130" s="404"/>
      <c r="D130" s="447" t="s">
        <v>388</v>
      </c>
      <c r="E130" s="448" t="s">
        <v>305</v>
      </c>
      <c r="F130" s="449">
        <v>-119.17</v>
      </c>
      <c r="G130" s="450">
        <v>1.2214</v>
      </c>
      <c r="H130" s="409">
        <v>-119.17</v>
      </c>
      <c r="I130" s="410">
        <v>-145.554238</v>
      </c>
      <c r="J130" s="8">
        <f>F130-H130</f>
        <v>0</v>
      </c>
      <c r="K130" s="391">
        <f>SUM(K131:K131)</f>
        <v>0</v>
      </c>
      <c r="L130" s="412">
        <f>J130-K130</f>
        <v>0</v>
      </c>
      <c r="M130" s="366"/>
      <c r="N130" s="18" t="s">
        <v>376</v>
      </c>
    </row>
    <row r="131" spans="1:15" s="18" customFormat="1" ht="12.75" x14ac:dyDescent="0.2">
      <c r="B131" s="403"/>
      <c r="C131" s="404"/>
      <c r="D131" s="405" t="s">
        <v>295</v>
      </c>
      <c r="E131" s="413"/>
      <c r="F131" s="407"/>
      <c r="G131" s="450"/>
      <c r="H131" s="409"/>
      <c r="I131" s="429"/>
      <c r="J131" s="410"/>
      <c r="K131" s="411">
        <v>0</v>
      </c>
      <c r="L131" s="412"/>
      <c r="M131" s="366"/>
      <c r="N131" s="366"/>
      <c r="O131" s="366"/>
    </row>
    <row r="132" spans="1:15" s="18" customFormat="1" ht="12.75" x14ac:dyDescent="0.2">
      <c r="B132" s="403"/>
      <c r="C132" s="404"/>
      <c r="D132" s="405"/>
      <c r="E132" s="413"/>
      <c r="F132" s="407"/>
      <c r="G132" s="450"/>
      <c r="H132" s="409"/>
      <c r="I132" s="429"/>
      <c r="J132" s="410"/>
      <c r="K132" s="411"/>
      <c r="L132" s="412"/>
      <c r="M132" s="366"/>
      <c r="N132" s="366"/>
      <c r="O132" s="366"/>
    </row>
    <row r="133" spans="1:15" s="18" customFormat="1" ht="12.75" x14ac:dyDescent="0.2">
      <c r="B133" s="403"/>
      <c r="C133" s="404"/>
      <c r="D133" s="447" t="s">
        <v>330</v>
      </c>
      <c r="E133" s="448" t="s">
        <v>303</v>
      </c>
      <c r="F133" s="449">
        <v>976468.81</v>
      </c>
      <c r="G133" s="450">
        <v>1.1128</v>
      </c>
      <c r="H133" s="409">
        <v>976466.64</v>
      </c>
      <c r="I133" s="410">
        <v>1086612.076992</v>
      </c>
      <c r="J133" s="8">
        <f>F133-H133</f>
        <v>2.1700000000419095</v>
      </c>
      <c r="K133" s="391">
        <f>SUM(K134:K134)</f>
        <v>2.17</v>
      </c>
      <c r="L133" s="412">
        <f>J133-K133</f>
        <v>4.1909586911970109E-11</v>
      </c>
      <c r="M133" s="366"/>
      <c r="N133" s="18" t="s">
        <v>376</v>
      </c>
      <c r="O133" s="18" t="s">
        <v>294</v>
      </c>
    </row>
    <row r="134" spans="1:15" s="18" customFormat="1" ht="12.75" x14ac:dyDescent="0.2">
      <c r="B134" s="403"/>
      <c r="C134" s="404"/>
      <c r="D134" s="405" t="s">
        <v>295</v>
      </c>
      <c r="E134" s="413"/>
      <c r="F134" s="407"/>
      <c r="G134" s="450"/>
      <c r="H134" s="428"/>
      <c r="I134" s="429"/>
      <c r="J134" s="410"/>
      <c r="K134" s="411">
        <v>2.17</v>
      </c>
      <c r="L134" s="412"/>
      <c r="M134" s="366"/>
      <c r="N134" s="366"/>
      <c r="O134" s="366"/>
    </row>
    <row r="135" spans="1:15" s="18" customFormat="1" ht="13.5" thickBot="1" x14ac:dyDescent="0.25">
      <c r="B135" s="414"/>
      <c r="C135" s="415"/>
      <c r="D135" s="453"/>
      <c r="E135" s="454"/>
      <c r="F135" s="453"/>
      <c r="G135" s="414"/>
      <c r="H135" s="456"/>
      <c r="I135" s="421"/>
      <c r="J135" s="422"/>
      <c r="K135" s="423"/>
      <c r="L135" s="424"/>
      <c r="M135" s="366"/>
      <c r="N135" s="366"/>
      <c r="O135" s="366"/>
    </row>
    <row r="136" spans="1:15" s="18" customFormat="1" ht="12.75" x14ac:dyDescent="0.2">
      <c r="D136" s="366"/>
      <c r="E136" s="366"/>
      <c r="F136" s="366"/>
      <c r="G136" s="366"/>
      <c r="H136" s="463"/>
      <c r="I136" s="475"/>
      <c r="J136" s="3"/>
      <c r="K136" s="3"/>
      <c r="L136" s="392"/>
      <c r="M136" s="366"/>
      <c r="N136" s="366"/>
      <c r="O136" s="366"/>
    </row>
    <row r="137" spans="1:15" s="18" customFormat="1" ht="13.5" thickBot="1" x14ac:dyDescent="0.25">
      <c r="A137" s="476" t="s">
        <v>338</v>
      </c>
      <c r="B137" s="476"/>
      <c r="D137" s="366"/>
      <c r="E137" s="366"/>
      <c r="F137" s="366"/>
      <c r="G137" s="366"/>
      <c r="H137" s="477">
        <f>SUM(H9:H136)</f>
        <v>376369502.27999997</v>
      </c>
      <c r="I137" s="478">
        <f>SUM(I9:I136)</f>
        <v>78193220.132753044</v>
      </c>
      <c r="J137" s="478">
        <f>SUM(J10:J136)</f>
        <v>-19.650000004635512</v>
      </c>
      <c r="K137" s="478">
        <f>K10+K24+K30+K39+K81+K62+K65+K78+K100+K36+K17+K106+K84+K112+K68+K20</f>
        <v>-34.14</v>
      </c>
      <c r="L137" s="479">
        <f>SUM(L9:L135)</f>
        <v>-4.6355093027972138E-9</v>
      </c>
      <c r="M137" s="366"/>
      <c r="N137" s="366"/>
      <c r="O137" s="366"/>
    </row>
  </sheetData>
  <mergeCells count="3">
    <mergeCell ref="A3:D3"/>
    <mergeCell ref="A6:L6"/>
    <mergeCell ref="A8:D8"/>
  </mergeCells>
  <printOptions horizontalCentered="1"/>
  <pageMargins left="0.51181102362204722" right="0.51181102362204722" top="0.51181102362204722" bottom="0.51181102362204722" header="0.51181102362204722" footer="0.51181102362204722"/>
  <pageSetup scale="4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102. Admin</vt:lpstr>
      <vt:lpstr>103. Mgmt</vt:lpstr>
      <vt:lpstr>104. Perf Fee</vt:lpstr>
      <vt:lpstr>Admin File</vt:lpstr>
      <vt:lpstr>Advisor Split</vt:lpstr>
      <vt:lpstr>KEY</vt:lpstr>
      <vt:lpstr>Herman</vt:lpstr>
      <vt:lpstr>Cash</vt:lpstr>
      <vt:lpstr>'103. Mgmt'!Print_Area</vt:lpstr>
      <vt:lpstr>'Admin File'!Print_Area</vt:lpstr>
      <vt:lpstr>Cash!Print_Area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Amandla Scout</dc:creator>
  <cp:lastModifiedBy>Abud Al turk</cp:lastModifiedBy>
  <dcterms:created xsi:type="dcterms:W3CDTF">2018-04-06T17:37:10Z</dcterms:created>
  <dcterms:modified xsi:type="dcterms:W3CDTF">2019-08-20T23:00:47Z</dcterms:modified>
</cp:coreProperties>
</file>