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3840" yWindow="-3320" windowWidth="25600" windowHeight="16060" tabRatio="500" activeTab="2"/>
  </bookViews>
  <sheets>
    <sheet name="Theory" sheetId="1" r:id="rId1"/>
    <sheet name="FirstTest" sheetId="2" r:id="rId2"/>
    <sheet name="Experimental" sheetId="3" r:id="rId3"/>
    <sheet name="Sheet2" sheetId="4" r:id="rId4"/>
    <sheet name="Repeatability" sheetId="5" r:id="rId5"/>
    <sheet name="Curve Fitting" sheetId="6" r:id="rId6"/>
  </sheets>
  <definedNames>
    <definedName name="solver_adj" localSheetId="5" hidden="1">'Curve Fitting'!$A$15:$C$15</definedName>
    <definedName name="solver_adj" localSheetId="2" hidden="1">Experimental!$Q$5:$S$5</definedName>
    <definedName name="solver_adj" localSheetId="1" hidden="1">FirstTest!$N$4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drv" localSheetId="5" hidden="1">1</definedName>
    <definedName name="solver_drv" localSheetId="2" hidden="1">1</definedName>
    <definedName name="solver_drv" localSheetId="1" hidden="1">1</definedName>
    <definedName name="solver_eng" localSheetId="5" hidden="1">1</definedName>
    <definedName name="solver_eng" localSheetId="2" hidden="1">1</definedName>
    <definedName name="solver_eng" localSheetId="1" hidden="1">1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lin" localSheetId="5" hidden="1">2</definedName>
    <definedName name="solver_lin" localSheetId="2" hidden="1">2</definedName>
    <definedName name="solver_lin" localSheetId="1" hidden="1">2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neg" localSheetId="5" hidden="1">2</definedName>
    <definedName name="solver_neg" localSheetId="2" hidden="1">2</definedName>
    <definedName name="solver_neg" localSheetId="1" hidden="1">1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um" localSheetId="5" hidden="1">0</definedName>
    <definedName name="solver_num" localSheetId="2" hidden="1">0</definedName>
    <definedName name="solver_num" localSheetId="1" hidden="1">0</definedName>
    <definedName name="solver_opt" localSheetId="5" hidden="1">'Curve Fitting'!$F$14</definedName>
    <definedName name="solver_opt" localSheetId="2" hidden="1">Experimental!$W$14</definedName>
    <definedName name="solver_opt" localSheetId="1" hidden="1">FirstTest!$N$6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rbv" localSheetId="5" hidden="1">1</definedName>
    <definedName name="solver_rbv" localSheetId="2" hidden="1">1</definedName>
    <definedName name="solver_rbv" localSheetId="1" hidden="1">1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scl" localSheetId="5" hidden="1">1</definedName>
    <definedName name="solver_scl" localSheetId="2" hidden="1">1</definedName>
    <definedName name="solver_scl" localSheetId="1" hidden="1">1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yp" localSheetId="5" hidden="1">2</definedName>
    <definedName name="solver_typ" localSheetId="2" hidden="1">2</definedName>
    <definedName name="solver_typ" localSheetId="1" hidden="1">2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er" localSheetId="5" hidden="1">2</definedName>
    <definedName name="solver_ver" localSheetId="2" hidden="1">2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2" i="6"/>
  <c r="D3" i="6"/>
  <c r="D4" i="6"/>
  <c r="D5" i="6"/>
  <c r="D6" i="6"/>
  <c r="D7" i="6"/>
  <c r="D8" i="6"/>
  <c r="D9" i="6"/>
  <c r="D10" i="6"/>
  <c r="D11" i="6"/>
  <c r="D12" i="6"/>
  <c r="D2" i="6"/>
  <c r="E2" i="6"/>
  <c r="F2" i="6"/>
  <c r="E3" i="6"/>
  <c r="E4" i="6"/>
  <c r="E5" i="6"/>
  <c r="E6" i="6"/>
  <c r="E7" i="6"/>
  <c r="E8" i="6"/>
  <c r="E9" i="6"/>
  <c r="E10" i="6"/>
  <c r="E11" i="6"/>
  <c r="E12" i="6"/>
  <c r="A2" i="6"/>
  <c r="A3" i="6"/>
  <c r="A4" i="6"/>
  <c r="A5" i="6"/>
  <c r="A6" i="6"/>
  <c r="A7" i="6"/>
  <c r="A8" i="6"/>
  <c r="A9" i="6"/>
  <c r="A10" i="6"/>
  <c r="A11" i="6"/>
  <c r="A12" i="6"/>
  <c r="A1" i="6"/>
  <c r="F3" i="6"/>
  <c r="F4" i="6"/>
  <c r="F5" i="6"/>
  <c r="F6" i="6"/>
  <c r="F7" i="6"/>
  <c r="F8" i="6"/>
  <c r="F9" i="6"/>
  <c r="F10" i="6"/>
  <c r="F11" i="6"/>
  <c r="F12" i="6"/>
  <c r="F14" i="6"/>
  <c r="B5" i="5"/>
  <c r="B4" i="5"/>
  <c r="B3" i="5"/>
  <c r="D12" i="3"/>
  <c r="E12" i="3"/>
  <c r="F12" i="3"/>
  <c r="C12" i="3"/>
  <c r="D11" i="3"/>
  <c r="E11" i="3"/>
  <c r="F11" i="3"/>
  <c r="C11" i="3"/>
  <c r="D10" i="3"/>
  <c r="E10" i="3"/>
  <c r="F10" i="3"/>
  <c r="C10" i="3"/>
  <c r="D9" i="3"/>
  <c r="E9" i="3"/>
  <c r="F9" i="3"/>
  <c r="C9" i="3"/>
  <c r="D8" i="3"/>
  <c r="E8" i="3"/>
  <c r="F8" i="3"/>
  <c r="C8" i="3"/>
  <c r="D7" i="3"/>
  <c r="E7" i="3"/>
  <c r="F7" i="3"/>
  <c r="C7" i="3"/>
  <c r="D6" i="3"/>
  <c r="E6" i="3"/>
  <c r="F6" i="3"/>
  <c r="C6" i="3"/>
  <c r="C5" i="3"/>
  <c r="D5" i="3"/>
  <c r="E5" i="3"/>
  <c r="F5" i="3"/>
  <c r="C4" i="3"/>
  <c r="D4" i="3"/>
  <c r="E4" i="3"/>
  <c r="F4" i="3"/>
  <c r="B25" i="3"/>
  <c r="D2" i="3"/>
  <c r="D3" i="3"/>
  <c r="C3" i="3"/>
  <c r="E3" i="3"/>
  <c r="F3" i="3"/>
  <c r="D2" i="2"/>
  <c r="C2" i="3"/>
  <c r="E2" i="3"/>
  <c r="C2" i="2"/>
  <c r="C6" i="4"/>
  <c r="C5" i="4"/>
  <c r="C4" i="4"/>
  <c r="C3" i="4"/>
  <c r="F2" i="3"/>
  <c r="N7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2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C14" i="2"/>
  <c r="E14" i="2"/>
  <c r="F14" i="2"/>
  <c r="C13" i="2"/>
  <c r="E13" i="2"/>
  <c r="F13" i="2"/>
  <c r="C12" i="2"/>
  <c r="E12" i="2"/>
  <c r="F12" i="2"/>
  <c r="C11" i="2"/>
  <c r="E11" i="2"/>
  <c r="F11" i="2"/>
  <c r="C10" i="2"/>
  <c r="E10" i="2"/>
  <c r="F10" i="2"/>
  <c r="C9" i="2"/>
  <c r="E9" i="2"/>
  <c r="F9" i="2"/>
  <c r="C8" i="2"/>
  <c r="E8" i="2"/>
  <c r="F8" i="2"/>
  <c r="C7" i="2"/>
  <c r="E7" i="2"/>
  <c r="F7" i="2"/>
  <c r="C6" i="2"/>
  <c r="E6" i="2"/>
  <c r="F6" i="2"/>
  <c r="C5" i="2"/>
  <c r="E5" i="2"/>
  <c r="F5" i="2"/>
  <c r="C3" i="2"/>
  <c r="E3" i="2"/>
  <c r="F3" i="2"/>
  <c r="C4" i="2"/>
  <c r="E4" i="2"/>
  <c r="F4" i="2"/>
  <c r="E2" i="2"/>
  <c r="F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N6" i="2"/>
  <c r="N8" i="2"/>
  <c r="N10" i="2"/>
</calcChain>
</file>

<file path=xl/sharedStrings.xml><?xml version="1.0" encoding="utf-8"?>
<sst xmlns="http://schemas.openxmlformats.org/spreadsheetml/2006/main" count="105" uniqueCount="84">
  <si>
    <t>Constants:</t>
  </si>
  <si>
    <t>V</t>
  </si>
  <si>
    <t>Excitation:</t>
  </si>
  <si>
    <t>R1:</t>
  </si>
  <si>
    <t xml:space="preserve">Ω </t>
  </si>
  <si>
    <t>Moisture</t>
  </si>
  <si>
    <t>Resistance</t>
  </si>
  <si>
    <t>Sensor First</t>
  </si>
  <si>
    <t>Resistor First</t>
  </si>
  <si>
    <t>Vessel Weight:</t>
  </si>
  <si>
    <t>Dry Weight:</t>
  </si>
  <si>
    <t>Sand [g]</t>
  </si>
  <si>
    <t>Water [g]</t>
  </si>
  <si>
    <t>Water %</t>
  </si>
  <si>
    <t>Contents [g]</t>
  </si>
  <si>
    <t>Measured [g]</t>
  </si>
  <si>
    <t>Voltage [V]</t>
  </si>
  <si>
    <t>Resistance [Ω]</t>
  </si>
  <si>
    <t>Applied Voltage:</t>
  </si>
  <si>
    <t>Uncompacted</t>
  </si>
  <si>
    <t>Compacted</t>
  </si>
  <si>
    <t>In cup of water</t>
  </si>
  <si>
    <t>Compacted, second insertion in a new location</t>
  </si>
  <si>
    <t>Compacted, third insertion in a new location</t>
  </si>
  <si>
    <t>Starting to have cohiesion</t>
  </si>
  <si>
    <t>Thick milkshake consistancy</t>
  </si>
  <si>
    <t>Free water visible</t>
  </si>
  <si>
    <t>No compaction needed, viscous liquid</t>
  </si>
  <si>
    <t>Tested Resistor:</t>
  </si>
  <si>
    <t>Future Resistor:</t>
  </si>
  <si>
    <t>Slope:</t>
  </si>
  <si>
    <t>New Voltage [V]</t>
  </si>
  <si>
    <t>Old Slope:</t>
  </si>
  <si>
    <t>Improvement:</t>
  </si>
  <si>
    <t>V/%</t>
  </si>
  <si>
    <t>V1</t>
  </si>
  <si>
    <t>V2</t>
  </si>
  <si>
    <t>V3</t>
  </si>
  <si>
    <t>V4</t>
  </si>
  <si>
    <t>V5</t>
  </si>
  <si>
    <t>V6</t>
  </si>
  <si>
    <t>V7</t>
  </si>
  <si>
    <t>V8</t>
  </si>
  <si>
    <t>Constant Resistor:</t>
  </si>
  <si>
    <t>Slope 1:</t>
  </si>
  <si>
    <t>Drying curve:</t>
  </si>
  <si>
    <t>Weight</t>
  </si>
  <si>
    <t>% Change</t>
  </si>
  <si>
    <t>Held at 150 C Checked every ~30 minutes</t>
  </si>
  <si>
    <t>Overnight</t>
  </si>
  <si>
    <t>Plug wire Color</t>
  </si>
  <si>
    <t>Brown wire color:</t>
  </si>
  <si>
    <t>Value</t>
  </si>
  <si>
    <t>Green</t>
  </si>
  <si>
    <t>Yellow</t>
  </si>
  <si>
    <t>Ground</t>
  </si>
  <si>
    <t>White</t>
  </si>
  <si>
    <t>Orange</t>
  </si>
  <si>
    <t>Signal</t>
  </si>
  <si>
    <t>Red</t>
  </si>
  <si>
    <t>VCC</t>
  </si>
  <si>
    <t>Packable consistancy</t>
  </si>
  <si>
    <t>Milkshake consistancy</t>
  </si>
  <si>
    <t>Sensor</t>
  </si>
  <si>
    <t>Condition</t>
  </si>
  <si>
    <t>Very Wet</t>
  </si>
  <si>
    <t>Average</t>
  </si>
  <si>
    <t>Std. Dev</t>
  </si>
  <si>
    <t>COV</t>
  </si>
  <si>
    <t>Data</t>
  </si>
  <si>
    <t>Equation:</t>
  </si>
  <si>
    <t>a</t>
  </si>
  <si>
    <t>Sensor:</t>
  </si>
  <si>
    <t>Error</t>
  </si>
  <si>
    <t>Error^2</t>
  </si>
  <si>
    <t>SS:</t>
  </si>
  <si>
    <t>b</t>
  </si>
  <si>
    <t>c</t>
  </si>
  <si>
    <t>Voltage</t>
  </si>
  <si>
    <t>y = a-b*e^(c*x)</t>
  </si>
  <si>
    <t>Fitted V</t>
  </si>
  <si>
    <t>y = a+b*e^(c*x)</t>
  </si>
  <si>
    <t>Inverse:</t>
  </si>
  <si>
    <t>x=ln((y-a)/b)/c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</si>
</sst>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0"/>
    <numFmt numFmtId="166" formatCode="0.000%"/>
    <numFmt numFmtId="167" formatCode="0.0"/>
    <numFmt numFmtId="168" formatCode="0.000"/>
    <numFmt numFmtId="169" formatCode="0.0000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0" fillId="0" borderId="1" xfId="0" applyBorder="1"/>
    <xf numFmtId="0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  <xf numFmtId="169" fontId="0" fillId="0" borderId="0" xfId="0" applyNumberFormat="1"/>
    <xf numFmtId="169" fontId="0" fillId="0" borderId="0" xfId="1" applyNumberFormat="1" applyFont="1"/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Theory!$C$1</c:f>
              <c:strCache>
                <c:ptCount val="1"/>
                <c:pt idx="0">
                  <c:v>Sensor First</c:v>
                </c:pt>
              </c:strCache>
            </c:strRef>
          </c:tx>
          <c:spPr>
            <a:ln w="47625">
              <a:noFill/>
            </a:ln>
          </c:spPr>
          <c:xVal>
            <c:numRef>
              <c:f>Theory!$B$2:$B$201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20000.0</c:v>
                </c:pt>
                <c:pt idx="12">
                  <c:v>30000.0</c:v>
                </c:pt>
                <c:pt idx="13">
                  <c:v>40000.0</c:v>
                </c:pt>
                <c:pt idx="14">
                  <c:v>50000.0</c:v>
                </c:pt>
                <c:pt idx="15">
                  <c:v>60000.0</c:v>
                </c:pt>
                <c:pt idx="16">
                  <c:v>70000.0</c:v>
                </c:pt>
                <c:pt idx="17">
                  <c:v>80000.0</c:v>
                </c:pt>
                <c:pt idx="18">
                  <c:v>90000.0</c:v>
                </c:pt>
                <c:pt idx="19">
                  <c:v>100000.0</c:v>
                </c:pt>
                <c:pt idx="20">
                  <c:v>110000.0</c:v>
                </c:pt>
                <c:pt idx="21">
                  <c:v>120000.0</c:v>
                </c:pt>
                <c:pt idx="22">
                  <c:v>130000.0</c:v>
                </c:pt>
                <c:pt idx="23">
                  <c:v>140000.0</c:v>
                </c:pt>
                <c:pt idx="24">
                  <c:v>150000.0</c:v>
                </c:pt>
                <c:pt idx="25">
                  <c:v>160000.0</c:v>
                </c:pt>
                <c:pt idx="26">
                  <c:v>170000.0</c:v>
                </c:pt>
                <c:pt idx="27">
                  <c:v>180000.0</c:v>
                </c:pt>
                <c:pt idx="28">
                  <c:v>190000.0</c:v>
                </c:pt>
                <c:pt idx="29">
                  <c:v>200000.0</c:v>
                </c:pt>
                <c:pt idx="30">
                  <c:v>210000.0</c:v>
                </c:pt>
                <c:pt idx="31">
                  <c:v>220000.0</c:v>
                </c:pt>
                <c:pt idx="32">
                  <c:v>230000.0</c:v>
                </c:pt>
                <c:pt idx="33">
                  <c:v>240000.0</c:v>
                </c:pt>
                <c:pt idx="34">
                  <c:v>250000.0</c:v>
                </c:pt>
                <c:pt idx="35">
                  <c:v>260000.0</c:v>
                </c:pt>
                <c:pt idx="36">
                  <c:v>270000.0</c:v>
                </c:pt>
                <c:pt idx="37">
                  <c:v>280000.0</c:v>
                </c:pt>
                <c:pt idx="38">
                  <c:v>290000.0</c:v>
                </c:pt>
                <c:pt idx="39">
                  <c:v>300000.0</c:v>
                </c:pt>
                <c:pt idx="40">
                  <c:v>310000.0</c:v>
                </c:pt>
                <c:pt idx="41">
                  <c:v>320000.0</c:v>
                </c:pt>
                <c:pt idx="42">
                  <c:v>330000.0</c:v>
                </c:pt>
                <c:pt idx="43">
                  <c:v>340000.0</c:v>
                </c:pt>
                <c:pt idx="44">
                  <c:v>350000.0</c:v>
                </c:pt>
                <c:pt idx="45">
                  <c:v>360000.0</c:v>
                </c:pt>
                <c:pt idx="46">
                  <c:v>370000.0</c:v>
                </c:pt>
                <c:pt idx="47">
                  <c:v>380000.0</c:v>
                </c:pt>
                <c:pt idx="48">
                  <c:v>390000.0</c:v>
                </c:pt>
                <c:pt idx="49">
                  <c:v>400000.0</c:v>
                </c:pt>
                <c:pt idx="50">
                  <c:v>410000.0</c:v>
                </c:pt>
                <c:pt idx="51">
                  <c:v>420000.0</c:v>
                </c:pt>
                <c:pt idx="52">
                  <c:v>430000.0</c:v>
                </c:pt>
                <c:pt idx="53">
                  <c:v>440000.0</c:v>
                </c:pt>
                <c:pt idx="54">
                  <c:v>450000.0</c:v>
                </c:pt>
                <c:pt idx="55">
                  <c:v>460000.0</c:v>
                </c:pt>
                <c:pt idx="56">
                  <c:v>470000.0</c:v>
                </c:pt>
                <c:pt idx="57">
                  <c:v>480000.0</c:v>
                </c:pt>
                <c:pt idx="58">
                  <c:v>490000.0</c:v>
                </c:pt>
                <c:pt idx="59">
                  <c:v>500000.0</c:v>
                </c:pt>
                <c:pt idx="60">
                  <c:v>510000.0</c:v>
                </c:pt>
                <c:pt idx="61">
                  <c:v>520000.0</c:v>
                </c:pt>
                <c:pt idx="62">
                  <c:v>530000.0</c:v>
                </c:pt>
                <c:pt idx="63">
                  <c:v>540000.0</c:v>
                </c:pt>
                <c:pt idx="64">
                  <c:v>550000.0</c:v>
                </c:pt>
                <c:pt idx="65">
                  <c:v>560000.0</c:v>
                </c:pt>
                <c:pt idx="66">
                  <c:v>570000.0</c:v>
                </c:pt>
                <c:pt idx="67">
                  <c:v>580000.0</c:v>
                </c:pt>
                <c:pt idx="68">
                  <c:v>590000.0</c:v>
                </c:pt>
                <c:pt idx="69">
                  <c:v>600000.0</c:v>
                </c:pt>
                <c:pt idx="70">
                  <c:v>610000.0</c:v>
                </c:pt>
                <c:pt idx="71">
                  <c:v>620000.0</c:v>
                </c:pt>
                <c:pt idx="72">
                  <c:v>630000.0</c:v>
                </c:pt>
                <c:pt idx="73">
                  <c:v>640000.0</c:v>
                </c:pt>
                <c:pt idx="74">
                  <c:v>650000.0</c:v>
                </c:pt>
                <c:pt idx="75">
                  <c:v>660000.0</c:v>
                </c:pt>
                <c:pt idx="76">
                  <c:v>670000.0</c:v>
                </c:pt>
                <c:pt idx="77">
                  <c:v>680000.0</c:v>
                </c:pt>
                <c:pt idx="78">
                  <c:v>690000.0</c:v>
                </c:pt>
                <c:pt idx="79">
                  <c:v>700000.0</c:v>
                </c:pt>
                <c:pt idx="80">
                  <c:v>710000.0</c:v>
                </c:pt>
                <c:pt idx="81">
                  <c:v>720000.0</c:v>
                </c:pt>
                <c:pt idx="82">
                  <c:v>730000.0</c:v>
                </c:pt>
                <c:pt idx="83">
                  <c:v>740000.0</c:v>
                </c:pt>
                <c:pt idx="84">
                  <c:v>750000.0</c:v>
                </c:pt>
                <c:pt idx="85">
                  <c:v>760000.0</c:v>
                </c:pt>
                <c:pt idx="86">
                  <c:v>770000.0</c:v>
                </c:pt>
                <c:pt idx="87">
                  <c:v>780000.0</c:v>
                </c:pt>
                <c:pt idx="88">
                  <c:v>790000.0</c:v>
                </c:pt>
                <c:pt idx="89">
                  <c:v>800000.0</c:v>
                </c:pt>
                <c:pt idx="90">
                  <c:v>810000.0</c:v>
                </c:pt>
                <c:pt idx="91">
                  <c:v>820000.0</c:v>
                </c:pt>
                <c:pt idx="92">
                  <c:v>830000.0</c:v>
                </c:pt>
                <c:pt idx="93">
                  <c:v>840000.0</c:v>
                </c:pt>
                <c:pt idx="94">
                  <c:v>850000.0</c:v>
                </c:pt>
                <c:pt idx="95">
                  <c:v>860000.0</c:v>
                </c:pt>
                <c:pt idx="96">
                  <c:v>870000.0</c:v>
                </c:pt>
                <c:pt idx="97">
                  <c:v>880000.0</c:v>
                </c:pt>
                <c:pt idx="98">
                  <c:v>890000.0</c:v>
                </c:pt>
                <c:pt idx="99">
                  <c:v>900000.0</c:v>
                </c:pt>
                <c:pt idx="100">
                  <c:v>910000.0</c:v>
                </c:pt>
                <c:pt idx="101">
                  <c:v>920000.0</c:v>
                </c:pt>
                <c:pt idx="102">
                  <c:v>930000.0</c:v>
                </c:pt>
                <c:pt idx="103">
                  <c:v>940000.0</c:v>
                </c:pt>
                <c:pt idx="104">
                  <c:v>950000.0</c:v>
                </c:pt>
                <c:pt idx="105">
                  <c:v>960000.0</c:v>
                </c:pt>
                <c:pt idx="106">
                  <c:v>970000.0</c:v>
                </c:pt>
                <c:pt idx="107">
                  <c:v>980000.0</c:v>
                </c:pt>
                <c:pt idx="108">
                  <c:v>990000.0</c:v>
                </c:pt>
                <c:pt idx="109">
                  <c:v>1.0E6</c:v>
                </c:pt>
                <c:pt idx="110">
                  <c:v>1.01E6</c:v>
                </c:pt>
                <c:pt idx="111">
                  <c:v>1.02E6</c:v>
                </c:pt>
                <c:pt idx="112">
                  <c:v>1.03E6</c:v>
                </c:pt>
                <c:pt idx="113">
                  <c:v>1.04E6</c:v>
                </c:pt>
                <c:pt idx="114">
                  <c:v>1.05E6</c:v>
                </c:pt>
                <c:pt idx="115">
                  <c:v>1.06E6</c:v>
                </c:pt>
                <c:pt idx="116">
                  <c:v>1.07E6</c:v>
                </c:pt>
                <c:pt idx="117">
                  <c:v>1.08E6</c:v>
                </c:pt>
                <c:pt idx="118">
                  <c:v>1.09E6</c:v>
                </c:pt>
                <c:pt idx="119">
                  <c:v>1.1E6</c:v>
                </c:pt>
                <c:pt idx="120">
                  <c:v>1.11E6</c:v>
                </c:pt>
                <c:pt idx="121">
                  <c:v>1.12E6</c:v>
                </c:pt>
                <c:pt idx="122">
                  <c:v>1.13E6</c:v>
                </c:pt>
                <c:pt idx="123">
                  <c:v>1.14E6</c:v>
                </c:pt>
                <c:pt idx="124">
                  <c:v>1.15E6</c:v>
                </c:pt>
                <c:pt idx="125">
                  <c:v>1.16E6</c:v>
                </c:pt>
                <c:pt idx="126">
                  <c:v>1.17E6</c:v>
                </c:pt>
                <c:pt idx="127">
                  <c:v>1.18E6</c:v>
                </c:pt>
                <c:pt idx="128">
                  <c:v>1.19E6</c:v>
                </c:pt>
                <c:pt idx="129">
                  <c:v>1.2E6</c:v>
                </c:pt>
                <c:pt idx="130">
                  <c:v>1.21E6</c:v>
                </c:pt>
                <c:pt idx="131">
                  <c:v>1.22E6</c:v>
                </c:pt>
                <c:pt idx="132">
                  <c:v>1.23E6</c:v>
                </c:pt>
                <c:pt idx="133">
                  <c:v>1.24E6</c:v>
                </c:pt>
                <c:pt idx="134">
                  <c:v>1.25E6</c:v>
                </c:pt>
                <c:pt idx="135">
                  <c:v>1.26E6</c:v>
                </c:pt>
                <c:pt idx="136">
                  <c:v>1.27E6</c:v>
                </c:pt>
                <c:pt idx="137">
                  <c:v>1.28E6</c:v>
                </c:pt>
                <c:pt idx="138">
                  <c:v>1.29E6</c:v>
                </c:pt>
                <c:pt idx="139">
                  <c:v>1.3E6</c:v>
                </c:pt>
                <c:pt idx="140">
                  <c:v>1.31E6</c:v>
                </c:pt>
                <c:pt idx="141">
                  <c:v>1.32E6</c:v>
                </c:pt>
                <c:pt idx="142">
                  <c:v>1.33E6</c:v>
                </c:pt>
                <c:pt idx="143">
                  <c:v>1.34E6</c:v>
                </c:pt>
                <c:pt idx="144">
                  <c:v>1.35E6</c:v>
                </c:pt>
                <c:pt idx="145">
                  <c:v>1.36E6</c:v>
                </c:pt>
                <c:pt idx="146">
                  <c:v>1.37E6</c:v>
                </c:pt>
                <c:pt idx="147">
                  <c:v>1.38E6</c:v>
                </c:pt>
                <c:pt idx="148">
                  <c:v>1.39E6</c:v>
                </c:pt>
                <c:pt idx="149">
                  <c:v>1.4E6</c:v>
                </c:pt>
                <c:pt idx="150">
                  <c:v>1.41E6</c:v>
                </c:pt>
                <c:pt idx="151">
                  <c:v>1.42E6</c:v>
                </c:pt>
                <c:pt idx="152">
                  <c:v>1.43E6</c:v>
                </c:pt>
                <c:pt idx="153">
                  <c:v>1.44E6</c:v>
                </c:pt>
                <c:pt idx="154">
                  <c:v>1.45E6</c:v>
                </c:pt>
                <c:pt idx="155">
                  <c:v>1.46E6</c:v>
                </c:pt>
                <c:pt idx="156">
                  <c:v>1.47E6</c:v>
                </c:pt>
                <c:pt idx="157">
                  <c:v>1.48E6</c:v>
                </c:pt>
                <c:pt idx="158">
                  <c:v>1.49E6</c:v>
                </c:pt>
                <c:pt idx="159">
                  <c:v>1.5E6</c:v>
                </c:pt>
                <c:pt idx="160">
                  <c:v>1.51E6</c:v>
                </c:pt>
                <c:pt idx="161">
                  <c:v>1.52E6</c:v>
                </c:pt>
                <c:pt idx="162">
                  <c:v>1.53E6</c:v>
                </c:pt>
                <c:pt idx="163">
                  <c:v>1.54E6</c:v>
                </c:pt>
                <c:pt idx="164">
                  <c:v>1.55E6</c:v>
                </c:pt>
                <c:pt idx="165">
                  <c:v>1.56E6</c:v>
                </c:pt>
                <c:pt idx="166">
                  <c:v>1.57E6</c:v>
                </c:pt>
                <c:pt idx="167">
                  <c:v>1.58E6</c:v>
                </c:pt>
                <c:pt idx="168">
                  <c:v>1.59E6</c:v>
                </c:pt>
                <c:pt idx="169">
                  <c:v>1.6E6</c:v>
                </c:pt>
                <c:pt idx="170">
                  <c:v>1.61E6</c:v>
                </c:pt>
                <c:pt idx="171">
                  <c:v>1.62E6</c:v>
                </c:pt>
                <c:pt idx="172">
                  <c:v>1.63E6</c:v>
                </c:pt>
                <c:pt idx="173">
                  <c:v>1.64E6</c:v>
                </c:pt>
                <c:pt idx="174">
                  <c:v>1.65E6</c:v>
                </c:pt>
                <c:pt idx="175">
                  <c:v>1.66E6</c:v>
                </c:pt>
                <c:pt idx="176">
                  <c:v>1.67E6</c:v>
                </c:pt>
                <c:pt idx="177">
                  <c:v>1.68E6</c:v>
                </c:pt>
                <c:pt idx="178">
                  <c:v>1.69E6</c:v>
                </c:pt>
                <c:pt idx="179">
                  <c:v>1.7E6</c:v>
                </c:pt>
                <c:pt idx="180">
                  <c:v>1.71E6</c:v>
                </c:pt>
                <c:pt idx="181">
                  <c:v>1.72E6</c:v>
                </c:pt>
                <c:pt idx="182">
                  <c:v>1.73E6</c:v>
                </c:pt>
                <c:pt idx="183">
                  <c:v>1.74E6</c:v>
                </c:pt>
                <c:pt idx="184">
                  <c:v>1.75E6</c:v>
                </c:pt>
                <c:pt idx="185">
                  <c:v>1.76E6</c:v>
                </c:pt>
                <c:pt idx="186">
                  <c:v>1.77E6</c:v>
                </c:pt>
                <c:pt idx="187">
                  <c:v>1.78E6</c:v>
                </c:pt>
                <c:pt idx="188">
                  <c:v>1.79E6</c:v>
                </c:pt>
                <c:pt idx="189">
                  <c:v>1.8E6</c:v>
                </c:pt>
                <c:pt idx="190">
                  <c:v>1.81E6</c:v>
                </c:pt>
                <c:pt idx="191">
                  <c:v>1.82E6</c:v>
                </c:pt>
                <c:pt idx="192">
                  <c:v>1.83E6</c:v>
                </c:pt>
                <c:pt idx="193">
                  <c:v>1.84E6</c:v>
                </c:pt>
                <c:pt idx="194">
                  <c:v>1.85E6</c:v>
                </c:pt>
                <c:pt idx="195">
                  <c:v>1.86E6</c:v>
                </c:pt>
                <c:pt idx="196">
                  <c:v>1.87E6</c:v>
                </c:pt>
                <c:pt idx="197">
                  <c:v>1.88E6</c:v>
                </c:pt>
                <c:pt idx="198">
                  <c:v>1.89E6</c:v>
                </c:pt>
                <c:pt idx="199">
                  <c:v>1.9E6</c:v>
                </c:pt>
              </c:numCache>
            </c:numRef>
          </c:xVal>
          <c:yVal>
            <c:numRef>
              <c:f>Theory!$C$2:$C$202</c:f>
              <c:numCache>
                <c:formatCode>General</c:formatCode>
                <c:ptCount val="201"/>
                <c:pt idx="0">
                  <c:v>5.0</c:v>
                </c:pt>
                <c:pt idx="1">
                  <c:v>4.95049504950495</c:v>
                </c:pt>
                <c:pt idx="2">
                  <c:v>4.901960784313724</c:v>
                </c:pt>
                <c:pt idx="3">
                  <c:v>4.854368932038834</c:v>
                </c:pt>
                <c:pt idx="4">
                  <c:v>4.807692307692307</c:v>
                </c:pt>
                <c:pt idx="5">
                  <c:v>4.761904761904762</c:v>
                </c:pt>
                <c:pt idx="6">
                  <c:v>4.716981132075472</c:v>
                </c:pt>
                <c:pt idx="7">
                  <c:v>4.672897196261682</c:v>
                </c:pt>
                <c:pt idx="8">
                  <c:v>4.62962962962963</c:v>
                </c:pt>
                <c:pt idx="9">
                  <c:v>4.587155963302752</c:v>
                </c:pt>
                <c:pt idx="10">
                  <c:v>4.545454545454545</c:v>
                </c:pt>
                <c:pt idx="11">
                  <c:v>4.166666666666667</c:v>
                </c:pt>
                <c:pt idx="12">
                  <c:v>3.846153846153846</c:v>
                </c:pt>
                <c:pt idx="13">
                  <c:v>3.571428571428572</c:v>
                </c:pt>
                <c:pt idx="14">
                  <c:v>3.333333333333334</c:v>
                </c:pt>
                <c:pt idx="15">
                  <c:v>3.125</c:v>
                </c:pt>
                <c:pt idx="16">
                  <c:v>2.941176470588235</c:v>
                </c:pt>
                <c:pt idx="17">
                  <c:v>2.777777777777777</c:v>
                </c:pt>
                <c:pt idx="18">
                  <c:v>2.631578947368421</c:v>
                </c:pt>
                <c:pt idx="19">
                  <c:v>2.5</c:v>
                </c:pt>
                <c:pt idx="20">
                  <c:v>2.380952380952381</c:v>
                </c:pt>
                <c:pt idx="21">
                  <c:v>2.272727272727272</c:v>
                </c:pt>
                <c:pt idx="22">
                  <c:v>2.173913043478261</c:v>
                </c:pt>
                <c:pt idx="23">
                  <c:v>2.083333333333333</c:v>
                </c:pt>
                <c:pt idx="24">
                  <c:v>2.0</c:v>
                </c:pt>
                <c:pt idx="25">
                  <c:v>1.923076923076923</c:v>
                </c:pt>
                <c:pt idx="26">
                  <c:v>1.851851851851852</c:v>
                </c:pt>
                <c:pt idx="27">
                  <c:v>1.785714285714286</c:v>
                </c:pt>
                <c:pt idx="28">
                  <c:v>1.724137931034483</c:v>
                </c:pt>
                <c:pt idx="29">
                  <c:v>1.666666666666667</c:v>
                </c:pt>
                <c:pt idx="30">
                  <c:v>1.612903225806452</c:v>
                </c:pt>
                <c:pt idx="31">
                  <c:v>1.5625</c:v>
                </c:pt>
                <c:pt idx="32">
                  <c:v>1.515151515151515</c:v>
                </c:pt>
                <c:pt idx="33">
                  <c:v>1.470588235294117</c:v>
                </c:pt>
                <c:pt idx="34">
                  <c:v>1.428571428571428</c:v>
                </c:pt>
                <c:pt idx="35">
                  <c:v>1.388888888888889</c:v>
                </c:pt>
                <c:pt idx="36">
                  <c:v>1.351351351351351</c:v>
                </c:pt>
                <c:pt idx="37">
                  <c:v>1.315789473684211</c:v>
                </c:pt>
                <c:pt idx="38">
                  <c:v>1.282051282051282</c:v>
                </c:pt>
                <c:pt idx="39">
                  <c:v>1.25</c:v>
                </c:pt>
                <c:pt idx="40">
                  <c:v>1.219512195121951</c:v>
                </c:pt>
                <c:pt idx="41">
                  <c:v>1.190476190476191</c:v>
                </c:pt>
                <c:pt idx="42">
                  <c:v>1.162790697674418</c:v>
                </c:pt>
                <c:pt idx="43">
                  <c:v>1.136363636363636</c:v>
                </c:pt>
                <c:pt idx="44">
                  <c:v>1.111111111111111</c:v>
                </c:pt>
                <c:pt idx="45">
                  <c:v>1.08695652173913</c:v>
                </c:pt>
                <c:pt idx="46">
                  <c:v>1.063829787234043</c:v>
                </c:pt>
                <c:pt idx="47">
                  <c:v>1.041666666666667</c:v>
                </c:pt>
                <c:pt idx="48">
                  <c:v>1.020408163265306</c:v>
                </c:pt>
                <c:pt idx="49">
                  <c:v>1</c:v>
                </c:pt>
                <c:pt idx="50">
                  <c:v>0.980392156862745</c:v>
                </c:pt>
                <c:pt idx="51">
                  <c:v>0.961538461538461</c:v>
                </c:pt>
                <c:pt idx="52">
                  <c:v>0.943396226415094</c:v>
                </c:pt>
                <c:pt idx="53">
                  <c:v>0.925925925925926</c:v>
                </c:pt>
                <c:pt idx="54">
                  <c:v>0.909090909090909</c:v>
                </c:pt>
                <c:pt idx="55">
                  <c:v>0.892857142857143</c:v>
                </c:pt>
                <c:pt idx="56">
                  <c:v>0.87719298245614</c:v>
                </c:pt>
                <c:pt idx="57">
                  <c:v>0.862068965517241</c:v>
                </c:pt>
                <c:pt idx="58">
                  <c:v>0.847457627118644</c:v>
                </c:pt>
                <c:pt idx="59">
                  <c:v>0.833333333333333</c:v>
                </c:pt>
                <c:pt idx="60">
                  <c:v>0.819672131147541</c:v>
                </c:pt>
                <c:pt idx="61">
                  <c:v>0.806451612903226</c:v>
                </c:pt>
                <c:pt idx="62">
                  <c:v>0.793650793650794</c:v>
                </c:pt>
                <c:pt idx="63">
                  <c:v>0.78125</c:v>
                </c:pt>
                <c:pt idx="64">
                  <c:v>0.769230769230769</c:v>
                </c:pt>
                <c:pt idx="65">
                  <c:v>0.757575757575757</c:v>
                </c:pt>
                <c:pt idx="66">
                  <c:v>0.746268656716418</c:v>
                </c:pt>
                <c:pt idx="67">
                  <c:v>0.735294117647059</c:v>
                </c:pt>
                <c:pt idx="68">
                  <c:v>0.72463768115942</c:v>
                </c:pt>
                <c:pt idx="69">
                  <c:v>0.714285714285714</c:v>
                </c:pt>
                <c:pt idx="70">
                  <c:v>0.704225352112676</c:v>
                </c:pt>
                <c:pt idx="71">
                  <c:v>0.694444444444444</c:v>
                </c:pt>
                <c:pt idx="72">
                  <c:v>0.684931506849315</c:v>
                </c:pt>
                <c:pt idx="73">
                  <c:v>0.675675675675675</c:v>
                </c:pt>
                <c:pt idx="74">
                  <c:v>0.666666666666666</c:v>
                </c:pt>
                <c:pt idx="75">
                  <c:v>0.657894736842105</c:v>
                </c:pt>
                <c:pt idx="76">
                  <c:v>0.649350649350649</c:v>
                </c:pt>
                <c:pt idx="77">
                  <c:v>0.641025641025641</c:v>
                </c:pt>
                <c:pt idx="78">
                  <c:v>0.632911392405063</c:v>
                </c:pt>
                <c:pt idx="79">
                  <c:v>0.625</c:v>
                </c:pt>
                <c:pt idx="80">
                  <c:v>0.617283950617284</c:v>
                </c:pt>
                <c:pt idx="81">
                  <c:v>0.609756097560976</c:v>
                </c:pt>
                <c:pt idx="82">
                  <c:v>0.602409638554217</c:v>
                </c:pt>
                <c:pt idx="83">
                  <c:v>0.595238095238095</c:v>
                </c:pt>
                <c:pt idx="84">
                  <c:v>0.588235294117647</c:v>
                </c:pt>
                <c:pt idx="85">
                  <c:v>0.581395348837209</c:v>
                </c:pt>
                <c:pt idx="86">
                  <c:v>0.574712643678161</c:v>
                </c:pt>
                <c:pt idx="87">
                  <c:v>0.568181818181818</c:v>
                </c:pt>
                <c:pt idx="88">
                  <c:v>0.561797752808989</c:v>
                </c:pt>
                <c:pt idx="89">
                  <c:v>0.555555555555556</c:v>
                </c:pt>
                <c:pt idx="90">
                  <c:v>0.54945054945055</c:v>
                </c:pt>
                <c:pt idx="91">
                  <c:v>0.543478260869565</c:v>
                </c:pt>
                <c:pt idx="92">
                  <c:v>0.537634408602151</c:v>
                </c:pt>
                <c:pt idx="93">
                  <c:v>0.531914893617021</c:v>
                </c:pt>
                <c:pt idx="94">
                  <c:v>0.526315789473684</c:v>
                </c:pt>
                <c:pt idx="95">
                  <c:v>0.520833333333333</c:v>
                </c:pt>
                <c:pt idx="96">
                  <c:v>0.515463917525773</c:v>
                </c:pt>
                <c:pt idx="97">
                  <c:v>0.510204081632653</c:v>
                </c:pt>
                <c:pt idx="98">
                  <c:v>0.505050505050505</c:v>
                </c:pt>
                <c:pt idx="99">
                  <c:v>0.5</c:v>
                </c:pt>
                <c:pt idx="100">
                  <c:v>0.495049504950495</c:v>
                </c:pt>
                <c:pt idx="101">
                  <c:v>0.490196078431372</c:v>
                </c:pt>
                <c:pt idx="102">
                  <c:v>0.485436893203883</c:v>
                </c:pt>
                <c:pt idx="103">
                  <c:v>0.480769230769231</c:v>
                </c:pt>
                <c:pt idx="104">
                  <c:v>0.476190476190476</c:v>
                </c:pt>
                <c:pt idx="105">
                  <c:v>0.471698113207547</c:v>
                </c:pt>
                <c:pt idx="106">
                  <c:v>0.467289719626168</c:v>
                </c:pt>
                <c:pt idx="107">
                  <c:v>0.462962962962963</c:v>
                </c:pt>
                <c:pt idx="108">
                  <c:v>0.458715596330275</c:v>
                </c:pt>
                <c:pt idx="109">
                  <c:v>0.454545454545455</c:v>
                </c:pt>
                <c:pt idx="110">
                  <c:v>0.45045045045045</c:v>
                </c:pt>
                <c:pt idx="111">
                  <c:v>0.446428571428571</c:v>
                </c:pt>
                <c:pt idx="112">
                  <c:v>0.442477876106195</c:v>
                </c:pt>
                <c:pt idx="113">
                  <c:v>0.43859649122807</c:v>
                </c:pt>
                <c:pt idx="114">
                  <c:v>0.434782608695652</c:v>
                </c:pt>
                <c:pt idx="115">
                  <c:v>0.43103448275862</c:v>
                </c:pt>
                <c:pt idx="116">
                  <c:v>0.427350427350427</c:v>
                </c:pt>
                <c:pt idx="117">
                  <c:v>0.423728813559322</c:v>
                </c:pt>
                <c:pt idx="118">
                  <c:v>0.420168067226891</c:v>
                </c:pt>
                <c:pt idx="119">
                  <c:v>0.416666666666667</c:v>
                </c:pt>
                <c:pt idx="120">
                  <c:v>0.413223140495867</c:v>
                </c:pt>
                <c:pt idx="121">
                  <c:v>0.40983606557377</c:v>
                </c:pt>
                <c:pt idx="122">
                  <c:v>0.40650406504065</c:v>
                </c:pt>
                <c:pt idx="123">
                  <c:v>0.403225806451613</c:v>
                </c:pt>
                <c:pt idx="124">
                  <c:v>0.4</c:v>
                </c:pt>
                <c:pt idx="125">
                  <c:v>0.396825396825397</c:v>
                </c:pt>
                <c:pt idx="126">
                  <c:v>0.393700787401575</c:v>
                </c:pt>
                <c:pt idx="127">
                  <c:v>0.390625</c:v>
                </c:pt>
                <c:pt idx="128">
                  <c:v>0.387596899224806</c:v>
                </c:pt>
                <c:pt idx="129">
                  <c:v>0.384615384615384</c:v>
                </c:pt>
                <c:pt idx="130">
                  <c:v>0.381679389312977</c:v>
                </c:pt>
                <c:pt idx="131">
                  <c:v>0.378787878787879</c:v>
                </c:pt>
                <c:pt idx="132">
                  <c:v>0.37593984962406</c:v>
                </c:pt>
                <c:pt idx="133">
                  <c:v>0.373134328358209</c:v>
                </c:pt>
                <c:pt idx="134">
                  <c:v>0.37037037037037</c:v>
                </c:pt>
                <c:pt idx="135">
                  <c:v>0.367647058823529</c:v>
                </c:pt>
                <c:pt idx="136">
                  <c:v>0.364963503649635</c:v>
                </c:pt>
                <c:pt idx="137">
                  <c:v>0.36231884057971</c:v>
                </c:pt>
                <c:pt idx="138">
                  <c:v>0.359712230215827</c:v>
                </c:pt>
                <c:pt idx="139">
                  <c:v>0.357142857142857</c:v>
                </c:pt>
                <c:pt idx="140">
                  <c:v>0.354609929078014</c:v>
                </c:pt>
                <c:pt idx="141">
                  <c:v>0.352112676056338</c:v>
                </c:pt>
                <c:pt idx="142">
                  <c:v>0.349650349650349</c:v>
                </c:pt>
                <c:pt idx="143">
                  <c:v>0.347222222222222</c:v>
                </c:pt>
                <c:pt idx="144">
                  <c:v>0.344827586206897</c:v>
                </c:pt>
                <c:pt idx="145">
                  <c:v>0.342465753424658</c:v>
                </c:pt>
                <c:pt idx="146">
                  <c:v>0.340136054421768</c:v>
                </c:pt>
                <c:pt idx="147">
                  <c:v>0.337837837837838</c:v>
                </c:pt>
                <c:pt idx="148">
                  <c:v>0.335570469798658</c:v>
                </c:pt>
                <c:pt idx="149">
                  <c:v>0.333333333333333</c:v>
                </c:pt>
                <c:pt idx="150">
                  <c:v>0.33112582781457</c:v>
                </c:pt>
                <c:pt idx="151">
                  <c:v>0.328947368421052</c:v>
                </c:pt>
                <c:pt idx="152">
                  <c:v>0.326797385620915</c:v>
                </c:pt>
                <c:pt idx="153">
                  <c:v>0.324675324675325</c:v>
                </c:pt>
                <c:pt idx="154">
                  <c:v>0.322580645161291</c:v>
                </c:pt>
                <c:pt idx="155">
                  <c:v>0.32051282051282</c:v>
                </c:pt>
                <c:pt idx="156">
                  <c:v>0.318471337579618</c:v>
                </c:pt>
                <c:pt idx="157">
                  <c:v>0.316455696202532</c:v>
                </c:pt>
                <c:pt idx="158">
                  <c:v>0.314465408805031</c:v>
                </c:pt>
                <c:pt idx="159">
                  <c:v>0.3125</c:v>
                </c:pt>
                <c:pt idx="160">
                  <c:v>0.31055900621118</c:v>
                </c:pt>
                <c:pt idx="161">
                  <c:v>0.308641975308642</c:v>
                </c:pt>
                <c:pt idx="162">
                  <c:v>0.306748466257669</c:v>
                </c:pt>
                <c:pt idx="163">
                  <c:v>0.304878048780488</c:v>
                </c:pt>
                <c:pt idx="164">
                  <c:v>0.303030303030303</c:v>
                </c:pt>
                <c:pt idx="165">
                  <c:v>0.301204819277108</c:v>
                </c:pt>
                <c:pt idx="166">
                  <c:v>0.299401197604791</c:v>
                </c:pt>
                <c:pt idx="167">
                  <c:v>0.297619047619048</c:v>
                </c:pt>
                <c:pt idx="168">
                  <c:v>0.29585798816568</c:v>
                </c:pt>
                <c:pt idx="169">
                  <c:v>0.294117647058824</c:v>
                </c:pt>
                <c:pt idx="170">
                  <c:v>0.292397660818713</c:v>
                </c:pt>
                <c:pt idx="171">
                  <c:v>0.290697674418605</c:v>
                </c:pt>
                <c:pt idx="172">
                  <c:v>0.289017341040462</c:v>
                </c:pt>
                <c:pt idx="173">
                  <c:v>0.287356321839081</c:v>
                </c:pt>
                <c:pt idx="174">
                  <c:v>0.285714285714286</c:v>
                </c:pt>
                <c:pt idx="175">
                  <c:v>0.284090909090909</c:v>
                </c:pt>
                <c:pt idx="176">
                  <c:v>0.282485875706215</c:v>
                </c:pt>
                <c:pt idx="177">
                  <c:v>0.280898876404494</c:v>
                </c:pt>
                <c:pt idx="178">
                  <c:v>0.279329608938548</c:v>
                </c:pt>
                <c:pt idx="179">
                  <c:v>0.277777777777778</c:v>
                </c:pt>
                <c:pt idx="180">
                  <c:v>0.276243093922652</c:v>
                </c:pt>
                <c:pt idx="181">
                  <c:v>0.274725274725275</c:v>
                </c:pt>
                <c:pt idx="182">
                  <c:v>0.273224043715847</c:v>
                </c:pt>
                <c:pt idx="183">
                  <c:v>0.271739130434783</c:v>
                </c:pt>
                <c:pt idx="184">
                  <c:v>0.27027027027027</c:v>
                </c:pt>
                <c:pt idx="185">
                  <c:v>0.268817204301075</c:v>
                </c:pt>
                <c:pt idx="186">
                  <c:v>0.267379679144385</c:v>
                </c:pt>
                <c:pt idx="187">
                  <c:v>0.265957446808511</c:v>
                </c:pt>
                <c:pt idx="188">
                  <c:v>0.264550264550265</c:v>
                </c:pt>
                <c:pt idx="189">
                  <c:v>0.263157894736842</c:v>
                </c:pt>
                <c:pt idx="190">
                  <c:v>0.261780104712042</c:v>
                </c:pt>
                <c:pt idx="191">
                  <c:v>0.260416666666667</c:v>
                </c:pt>
                <c:pt idx="192">
                  <c:v>0.259067357512953</c:v>
                </c:pt>
                <c:pt idx="193">
                  <c:v>0.257731958762887</c:v>
                </c:pt>
                <c:pt idx="194">
                  <c:v>0.256410256410257</c:v>
                </c:pt>
                <c:pt idx="195">
                  <c:v>0.255102040816326</c:v>
                </c:pt>
                <c:pt idx="196">
                  <c:v>0.253807106598985</c:v>
                </c:pt>
                <c:pt idx="197">
                  <c:v>0.252525252525252</c:v>
                </c:pt>
                <c:pt idx="198">
                  <c:v>0.251256281407035</c:v>
                </c:pt>
                <c:pt idx="199">
                  <c:v>0.25</c:v>
                </c:pt>
                <c:pt idx="200">
                  <c:v>0.248756218905473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Theory!$D$1</c:f>
              <c:strCache>
                <c:ptCount val="1"/>
                <c:pt idx="0">
                  <c:v>Resistor First</c:v>
                </c:pt>
              </c:strCache>
            </c:strRef>
          </c:tx>
          <c:spPr>
            <a:ln w="47625">
              <a:noFill/>
            </a:ln>
          </c:spPr>
          <c:xVal>
            <c:numRef>
              <c:f>Theory!$B$2:$B$201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20000.0</c:v>
                </c:pt>
                <c:pt idx="12">
                  <c:v>30000.0</c:v>
                </c:pt>
                <c:pt idx="13">
                  <c:v>40000.0</c:v>
                </c:pt>
                <c:pt idx="14">
                  <c:v>50000.0</c:v>
                </c:pt>
                <c:pt idx="15">
                  <c:v>60000.0</c:v>
                </c:pt>
                <c:pt idx="16">
                  <c:v>70000.0</c:v>
                </c:pt>
                <c:pt idx="17">
                  <c:v>80000.0</c:v>
                </c:pt>
                <c:pt idx="18">
                  <c:v>90000.0</c:v>
                </c:pt>
                <c:pt idx="19">
                  <c:v>100000.0</c:v>
                </c:pt>
                <c:pt idx="20">
                  <c:v>110000.0</c:v>
                </c:pt>
                <c:pt idx="21">
                  <c:v>120000.0</c:v>
                </c:pt>
                <c:pt idx="22">
                  <c:v>130000.0</c:v>
                </c:pt>
                <c:pt idx="23">
                  <c:v>140000.0</c:v>
                </c:pt>
                <c:pt idx="24">
                  <c:v>150000.0</c:v>
                </c:pt>
                <c:pt idx="25">
                  <c:v>160000.0</c:v>
                </c:pt>
                <c:pt idx="26">
                  <c:v>170000.0</c:v>
                </c:pt>
                <c:pt idx="27">
                  <c:v>180000.0</c:v>
                </c:pt>
                <c:pt idx="28">
                  <c:v>190000.0</c:v>
                </c:pt>
                <c:pt idx="29">
                  <c:v>200000.0</c:v>
                </c:pt>
                <c:pt idx="30">
                  <c:v>210000.0</c:v>
                </c:pt>
                <c:pt idx="31">
                  <c:v>220000.0</c:v>
                </c:pt>
                <c:pt idx="32">
                  <c:v>230000.0</c:v>
                </c:pt>
                <c:pt idx="33">
                  <c:v>240000.0</c:v>
                </c:pt>
                <c:pt idx="34">
                  <c:v>250000.0</c:v>
                </c:pt>
                <c:pt idx="35">
                  <c:v>260000.0</c:v>
                </c:pt>
                <c:pt idx="36">
                  <c:v>270000.0</c:v>
                </c:pt>
                <c:pt idx="37">
                  <c:v>280000.0</c:v>
                </c:pt>
                <c:pt idx="38">
                  <c:v>290000.0</c:v>
                </c:pt>
                <c:pt idx="39">
                  <c:v>300000.0</c:v>
                </c:pt>
                <c:pt idx="40">
                  <c:v>310000.0</c:v>
                </c:pt>
                <c:pt idx="41">
                  <c:v>320000.0</c:v>
                </c:pt>
                <c:pt idx="42">
                  <c:v>330000.0</c:v>
                </c:pt>
                <c:pt idx="43">
                  <c:v>340000.0</c:v>
                </c:pt>
                <c:pt idx="44">
                  <c:v>350000.0</c:v>
                </c:pt>
                <c:pt idx="45">
                  <c:v>360000.0</c:v>
                </c:pt>
                <c:pt idx="46">
                  <c:v>370000.0</c:v>
                </c:pt>
                <c:pt idx="47">
                  <c:v>380000.0</c:v>
                </c:pt>
                <c:pt idx="48">
                  <c:v>390000.0</c:v>
                </c:pt>
                <c:pt idx="49">
                  <c:v>400000.0</c:v>
                </c:pt>
                <c:pt idx="50">
                  <c:v>410000.0</c:v>
                </c:pt>
                <c:pt idx="51">
                  <c:v>420000.0</c:v>
                </c:pt>
                <c:pt idx="52">
                  <c:v>430000.0</c:v>
                </c:pt>
                <c:pt idx="53">
                  <c:v>440000.0</c:v>
                </c:pt>
                <c:pt idx="54">
                  <c:v>450000.0</c:v>
                </c:pt>
                <c:pt idx="55">
                  <c:v>460000.0</c:v>
                </c:pt>
                <c:pt idx="56">
                  <c:v>470000.0</c:v>
                </c:pt>
                <c:pt idx="57">
                  <c:v>480000.0</c:v>
                </c:pt>
                <c:pt idx="58">
                  <c:v>490000.0</c:v>
                </c:pt>
                <c:pt idx="59">
                  <c:v>500000.0</c:v>
                </c:pt>
                <c:pt idx="60">
                  <c:v>510000.0</c:v>
                </c:pt>
                <c:pt idx="61">
                  <c:v>520000.0</c:v>
                </c:pt>
                <c:pt idx="62">
                  <c:v>530000.0</c:v>
                </c:pt>
                <c:pt idx="63">
                  <c:v>540000.0</c:v>
                </c:pt>
                <c:pt idx="64">
                  <c:v>550000.0</c:v>
                </c:pt>
                <c:pt idx="65">
                  <c:v>560000.0</c:v>
                </c:pt>
                <c:pt idx="66">
                  <c:v>570000.0</c:v>
                </c:pt>
                <c:pt idx="67">
                  <c:v>580000.0</c:v>
                </c:pt>
                <c:pt idx="68">
                  <c:v>590000.0</c:v>
                </c:pt>
                <c:pt idx="69">
                  <c:v>600000.0</c:v>
                </c:pt>
                <c:pt idx="70">
                  <c:v>610000.0</c:v>
                </c:pt>
                <c:pt idx="71">
                  <c:v>620000.0</c:v>
                </c:pt>
                <c:pt idx="72">
                  <c:v>630000.0</c:v>
                </c:pt>
                <c:pt idx="73">
                  <c:v>640000.0</c:v>
                </c:pt>
                <c:pt idx="74">
                  <c:v>650000.0</c:v>
                </c:pt>
                <c:pt idx="75">
                  <c:v>660000.0</c:v>
                </c:pt>
                <c:pt idx="76">
                  <c:v>670000.0</c:v>
                </c:pt>
                <c:pt idx="77">
                  <c:v>680000.0</c:v>
                </c:pt>
                <c:pt idx="78">
                  <c:v>690000.0</c:v>
                </c:pt>
                <c:pt idx="79">
                  <c:v>700000.0</c:v>
                </c:pt>
                <c:pt idx="80">
                  <c:v>710000.0</c:v>
                </c:pt>
                <c:pt idx="81">
                  <c:v>720000.0</c:v>
                </c:pt>
                <c:pt idx="82">
                  <c:v>730000.0</c:v>
                </c:pt>
                <c:pt idx="83">
                  <c:v>740000.0</c:v>
                </c:pt>
                <c:pt idx="84">
                  <c:v>750000.0</c:v>
                </c:pt>
                <c:pt idx="85">
                  <c:v>760000.0</c:v>
                </c:pt>
                <c:pt idx="86">
                  <c:v>770000.0</c:v>
                </c:pt>
                <c:pt idx="87">
                  <c:v>780000.0</c:v>
                </c:pt>
                <c:pt idx="88">
                  <c:v>790000.0</c:v>
                </c:pt>
                <c:pt idx="89">
                  <c:v>800000.0</c:v>
                </c:pt>
                <c:pt idx="90">
                  <c:v>810000.0</c:v>
                </c:pt>
                <c:pt idx="91">
                  <c:v>820000.0</c:v>
                </c:pt>
                <c:pt idx="92">
                  <c:v>830000.0</c:v>
                </c:pt>
                <c:pt idx="93">
                  <c:v>840000.0</c:v>
                </c:pt>
                <c:pt idx="94">
                  <c:v>850000.0</c:v>
                </c:pt>
                <c:pt idx="95">
                  <c:v>860000.0</c:v>
                </c:pt>
                <c:pt idx="96">
                  <c:v>870000.0</c:v>
                </c:pt>
                <c:pt idx="97">
                  <c:v>880000.0</c:v>
                </c:pt>
                <c:pt idx="98">
                  <c:v>890000.0</c:v>
                </c:pt>
                <c:pt idx="99">
                  <c:v>900000.0</c:v>
                </c:pt>
                <c:pt idx="100">
                  <c:v>910000.0</c:v>
                </c:pt>
                <c:pt idx="101">
                  <c:v>920000.0</c:v>
                </c:pt>
                <c:pt idx="102">
                  <c:v>930000.0</c:v>
                </c:pt>
                <c:pt idx="103">
                  <c:v>940000.0</c:v>
                </c:pt>
                <c:pt idx="104">
                  <c:v>950000.0</c:v>
                </c:pt>
                <c:pt idx="105">
                  <c:v>960000.0</c:v>
                </c:pt>
                <c:pt idx="106">
                  <c:v>970000.0</c:v>
                </c:pt>
                <c:pt idx="107">
                  <c:v>980000.0</c:v>
                </c:pt>
                <c:pt idx="108">
                  <c:v>990000.0</c:v>
                </c:pt>
                <c:pt idx="109">
                  <c:v>1.0E6</c:v>
                </c:pt>
                <c:pt idx="110">
                  <c:v>1.01E6</c:v>
                </c:pt>
                <c:pt idx="111">
                  <c:v>1.02E6</c:v>
                </c:pt>
                <c:pt idx="112">
                  <c:v>1.03E6</c:v>
                </c:pt>
                <c:pt idx="113">
                  <c:v>1.04E6</c:v>
                </c:pt>
                <c:pt idx="114">
                  <c:v>1.05E6</c:v>
                </c:pt>
                <c:pt idx="115">
                  <c:v>1.06E6</c:v>
                </c:pt>
                <c:pt idx="116">
                  <c:v>1.07E6</c:v>
                </c:pt>
                <c:pt idx="117">
                  <c:v>1.08E6</c:v>
                </c:pt>
                <c:pt idx="118">
                  <c:v>1.09E6</c:v>
                </c:pt>
                <c:pt idx="119">
                  <c:v>1.1E6</c:v>
                </c:pt>
                <c:pt idx="120">
                  <c:v>1.11E6</c:v>
                </c:pt>
                <c:pt idx="121">
                  <c:v>1.12E6</c:v>
                </c:pt>
                <c:pt idx="122">
                  <c:v>1.13E6</c:v>
                </c:pt>
                <c:pt idx="123">
                  <c:v>1.14E6</c:v>
                </c:pt>
                <c:pt idx="124">
                  <c:v>1.15E6</c:v>
                </c:pt>
                <c:pt idx="125">
                  <c:v>1.16E6</c:v>
                </c:pt>
                <c:pt idx="126">
                  <c:v>1.17E6</c:v>
                </c:pt>
                <c:pt idx="127">
                  <c:v>1.18E6</c:v>
                </c:pt>
                <c:pt idx="128">
                  <c:v>1.19E6</c:v>
                </c:pt>
                <c:pt idx="129">
                  <c:v>1.2E6</c:v>
                </c:pt>
                <c:pt idx="130">
                  <c:v>1.21E6</c:v>
                </c:pt>
                <c:pt idx="131">
                  <c:v>1.22E6</c:v>
                </c:pt>
                <c:pt idx="132">
                  <c:v>1.23E6</c:v>
                </c:pt>
                <c:pt idx="133">
                  <c:v>1.24E6</c:v>
                </c:pt>
                <c:pt idx="134">
                  <c:v>1.25E6</c:v>
                </c:pt>
                <c:pt idx="135">
                  <c:v>1.26E6</c:v>
                </c:pt>
                <c:pt idx="136">
                  <c:v>1.27E6</c:v>
                </c:pt>
                <c:pt idx="137">
                  <c:v>1.28E6</c:v>
                </c:pt>
                <c:pt idx="138">
                  <c:v>1.29E6</c:v>
                </c:pt>
                <c:pt idx="139">
                  <c:v>1.3E6</c:v>
                </c:pt>
                <c:pt idx="140">
                  <c:v>1.31E6</c:v>
                </c:pt>
                <c:pt idx="141">
                  <c:v>1.32E6</c:v>
                </c:pt>
                <c:pt idx="142">
                  <c:v>1.33E6</c:v>
                </c:pt>
                <c:pt idx="143">
                  <c:v>1.34E6</c:v>
                </c:pt>
                <c:pt idx="144">
                  <c:v>1.35E6</c:v>
                </c:pt>
                <c:pt idx="145">
                  <c:v>1.36E6</c:v>
                </c:pt>
                <c:pt idx="146">
                  <c:v>1.37E6</c:v>
                </c:pt>
                <c:pt idx="147">
                  <c:v>1.38E6</c:v>
                </c:pt>
                <c:pt idx="148">
                  <c:v>1.39E6</c:v>
                </c:pt>
                <c:pt idx="149">
                  <c:v>1.4E6</c:v>
                </c:pt>
                <c:pt idx="150">
                  <c:v>1.41E6</c:v>
                </c:pt>
                <c:pt idx="151">
                  <c:v>1.42E6</c:v>
                </c:pt>
                <c:pt idx="152">
                  <c:v>1.43E6</c:v>
                </c:pt>
                <c:pt idx="153">
                  <c:v>1.44E6</c:v>
                </c:pt>
                <c:pt idx="154">
                  <c:v>1.45E6</c:v>
                </c:pt>
                <c:pt idx="155">
                  <c:v>1.46E6</c:v>
                </c:pt>
                <c:pt idx="156">
                  <c:v>1.47E6</c:v>
                </c:pt>
                <c:pt idx="157">
                  <c:v>1.48E6</c:v>
                </c:pt>
                <c:pt idx="158">
                  <c:v>1.49E6</c:v>
                </c:pt>
                <c:pt idx="159">
                  <c:v>1.5E6</c:v>
                </c:pt>
                <c:pt idx="160">
                  <c:v>1.51E6</c:v>
                </c:pt>
                <c:pt idx="161">
                  <c:v>1.52E6</c:v>
                </c:pt>
                <c:pt idx="162">
                  <c:v>1.53E6</c:v>
                </c:pt>
                <c:pt idx="163">
                  <c:v>1.54E6</c:v>
                </c:pt>
                <c:pt idx="164">
                  <c:v>1.55E6</c:v>
                </c:pt>
                <c:pt idx="165">
                  <c:v>1.56E6</c:v>
                </c:pt>
                <c:pt idx="166">
                  <c:v>1.57E6</c:v>
                </c:pt>
                <c:pt idx="167">
                  <c:v>1.58E6</c:v>
                </c:pt>
                <c:pt idx="168">
                  <c:v>1.59E6</c:v>
                </c:pt>
                <c:pt idx="169">
                  <c:v>1.6E6</c:v>
                </c:pt>
                <c:pt idx="170">
                  <c:v>1.61E6</c:v>
                </c:pt>
                <c:pt idx="171">
                  <c:v>1.62E6</c:v>
                </c:pt>
                <c:pt idx="172">
                  <c:v>1.63E6</c:v>
                </c:pt>
                <c:pt idx="173">
                  <c:v>1.64E6</c:v>
                </c:pt>
                <c:pt idx="174">
                  <c:v>1.65E6</c:v>
                </c:pt>
                <c:pt idx="175">
                  <c:v>1.66E6</c:v>
                </c:pt>
                <c:pt idx="176">
                  <c:v>1.67E6</c:v>
                </c:pt>
                <c:pt idx="177">
                  <c:v>1.68E6</c:v>
                </c:pt>
                <c:pt idx="178">
                  <c:v>1.69E6</c:v>
                </c:pt>
                <c:pt idx="179">
                  <c:v>1.7E6</c:v>
                </c:pt>
                <c:pt idx="180">
                  <c:v>1.71E6</c:v>
                </c:pt>
                <c:pt idx="181">
                  <c:v>1.72E6</c:v>
                </c:pt>
                <c:pt idx="182">
                  <c:v>1.73E6</c:v>
                </c:pt>
                <c:pt idx="183">
                  <c:v>1.74E6</c:v>
                </c:pt>
                <c:pt idx="184">
                  <c:v>1.75E6</c:v>
                </c:pt>
                <c:pt idx="185">
                  <c:v>1.76E6</c:v>
                </c:pt>
                <c:pt idx="186">
                  <c:v>1.77E6</c:v>
                </c:pt>
                <c:pt idx="187">
                  <c:v>1.78E6</c:v>
                </c:pt>
                <c:pt idx="188">
                  <c:v>1.79E6</c:v>
                </c:pt>
                <c:pt idx="189">
                  <c:v>1.8E6</c:v>
                </c:pt>
                <c:pt idx="190">
                  <c:v>1.81E6</c:v>
                </c:pt>
                <c:pt idx="191">
                  <c:v>1.82E6</c:v>
                </c:pt>
                <c:pt idx="192">
                  <c:v>1.83E6</c:v>
                </c:pt>
                <c:pt idx="193">
                  <c:v>1.84E6</c:v>
                </c:pt>
                <c:pt idx="194">
                  <c:v>1.85E6</c:v>
                </c:pt>
                <c:pt idx="195">
                  <c:v>1.86E6</c:v>
                </c:pt>
                <c:pt idx="196">
                  <c:v>1.87E6</c:v>
                </c:pt>
                <c:pt idx="197">
                  <c:v>1.88E6</c:v>
                </c:pt>
                <c:pt idx="198">
                  <c:v>1.89E6</c:v>
                </c:pt>
                <c:pt idx="199">
                  <c:v>1.9E6</c:v>
                </c:pt>
              </c:numCache>
            </c:numRef>
          </c:xVal>
          <c:yVal>
            <c:numRef>
              <c:f>Theory!$D$2:$D$201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0.0495049504950495</c:v>
                </c:pt>
                <c:pt idx="2">
                  <c:v>0.0980392156862747</c:v>
                </c:pt>
                <c:pt idx="3">
                  <c:v>0.145631067961165</c:v>
                </c:pt>
                <c:pt idx="4">
                  <c:v>0.192307692307692</c:v>
                </c:pt>
                <c:pt idx="5">
                  <c:v>0.238095238095238</c:v>
                </c:pt>
                <c:pt idx="6">
                  <c:v>0.283018867924528</c:v>
                </c:pt>
                <c:pt idx="7">
                  <c:v>0.327102803738318</c:v>
                </c:pt>
                <c:pt idx="8">
                  <c:v>0.37037037037037</c:v>
                </c:pt>
                <c:pt idx="9">
                  <c:v>0.412844036697247</c:v>
                </c:pt>
                <c:pt idx="10">
                  <c:v>0.454545454545455</c:v>
                </c:pt>
                <c:pt idx="11">
                  <c:v>0.833333333333333</c:v>
                </c:pt>
                <c:pt idx="12">
                  <c:v>1.153846153846154</c:v>
                </c:pt>
                <c:pt idx="13">
                  <c:v>1.428571428571428</c:v>
                </c:pt>
                <c:pt idx="14">
                  <c:v>1.666666666666667</c:v>
                </c:pt>
                <c:pt idx="15">
                  <c:v>1.875</c:v>
                </c:pt>
                <c:pt idx="16">
                  <c:v>2.058823529411764</c:v>
                </c:pt>
                <c:pt idx="17">
                  <c:v>2.222222222222222</c:v>
                </c:pt>
                <c:pt idx="18">
                  <c:v>2.36842105263158</c:v>
                </c:pt>
                <c:pt idx="19">
                  <c:v>2.5</c:v>
                </c:pt>
                <c:pt idx="20">
                  <c:v>2.619047619047619</c:v>
                </c:pt>
                <c:pt idx="21">
                  <c:v>2.727272727272727</c:v>
                </c:pt>
                <c:pt idx="22">
                  <c:v>2.826086956521739</c:v>
                </c:pt>
                <c:pt idx="23">
                  <c:v>2.916666666666666</c:v>
                </c:pt>
                <c:pt idx="24">
                  <c:v>3.0</c:v>
                </c:pt>
                <c:pt idx="25">
                  <c:v>3.076923076923077</c:v>
                </c:pt>
                <c:pt idx="26">
                  <c:v>3.148148148148148</c:v>
                </c:pt>
                <c:pt idx="27">
                  <c:v>3.214285714285714</c:v>
                </c:pt>
                <c:pt idx="28">
                  <c:v>3.275862068965517</c:v>
                </c:pt>
                <c:pt idx="29">
                  <c:v>3.333333333333334</c:v>
                </c:pt>
                <c:pt idx="30">
                  <c:v>3.387096774193549</c:v>
                </c:pt>
                <c:pt idx="31">
                  <c:v>3.4375</c:v>
                </c:pt>
                <c:pt idx="32">
                  <c:v>3.484848484848485</c:v>
                </c:pt>
                <c:pt idx="33">
                  <c:v>3.529411764705882</c:v>
                </c:pt>
                <c:pt idx="34">
                  <c:v>3.571428571428572</c:v>
                </c:pt>
                <c:pt idx="35">
                  <c:v>3.611111111111111</c:v>
                </c:pt>
                <c:pt idx="36">
                  <c:v>3.648648648648649</c:v>
                </c:pt>
                <c:pt idx="37">
                  <c:v>3.68421052631579</c:v>
                </c:pt>
                <c:pt idx="38">
                  <c:v>3.717948717948718</c:v>
                </c:pt>
                <c:pt idx="39">
                  <c:v>3.75</c:v>
                </c:pt>
                <c:pt idx="40">
                  <c:v>3.780487804878049</c:v>
                </c:pt>
                <c:pt idx="41">
                  <c:v>3.809523809523809</c:v>
                </c:pt>
                <c:pt idx="42">
                  <c:v>3.837209302325581</c:v>
                </c:pt>
                <c:pt idx="43">
                  <c:v>3.863636363636363</c:v>
                </c:pt>
                <c:pt idx="44">
                  <c:v>3.888888888888889</c:v>
                </c:pt>
                <c:pt idx="45">
                  <c:v>3.91304347826087</c:v>
                </c:pt>
                <c:pt idx="46">
                  <c:v>3.936170212765957</c:v>
                </c:pt>
                <c:pt idx="47">
                  <c:v>3.958333333333333</c:v>
                </c:pt>
                <c:pt idx="48">
                  <c:v>3.979591836734694</c:v>
                </c:pt>
                <c:pt idx="49">
                  <c:v>4.0</c:v>
                </c:pt>
                <c:pt idx="50">
                  <c:v>4.019607843137255</c:v>
                </c:pt>
                <c:pt idx="51">
                  <c:v>4.038461538461538</c:v>
                </c:pt>
                <c:pt idx="52">
                  <c:v>4.056603773584905</c:v>
                </c:pt>
                <c:pt idx="53">
                  <c:v>4.074074074074074</c:v>
                </c:pt>
                <c:pt idx="54">
                  <c:v>4.090909090909091</c:v>
                </c:pt>
                <c:pt idx="55">
                  <c:v>4.107142857142857</c:v>
                </c:pt>
                <c:pt idx="56">
                  <c:v>4.12280701754386</c:v>
                </c:pt>
                <c:pt idx="57">
                  <c:v>4.137931034482759</c:v>
                </c:pt>
                <c:pt idx="58">
                  <c:v>4.152542372881356</c:v>
                </c:pt>
                <c:pt idx="59">
                  <c:v>4.166666666666667</c:v>
                </c:pt>
                <c:pt idx="60">
                  <c:v>4.180327868852459</c:v>
                </c:pt>
                <c:pt idx="61">
                  <c:v>4.193548387096774</c:v>
                </c:pt>
                <c:pt idx="62">
                  <c:v>4.206349206349206</c:v>
                </c:pt>
                <c:pt idx="63">
                  <c:v>4.21875</c:v>
                </c:pt>
                <c:pt idx="64">
                  <c:v>4.23076923076923</c:v>
                </c:pt>
                <c:pt idx="65">
                  <c:v>4.242424242424242</c:v>
                </c:pt>
                <c:pt idx="66">
                  <c:v>4.253731343283582</c:v>
                </c:pt>
                <c:pt idx="67">
                  <c:v>4.264705882352941</c:v>
                </c:pt>
                <c:pt idx="68">
                  <c:v>4.27536231884058</c:v>
                </c:pt>
                <c:pt idx="69">
                  <c:v>4.285714285714286</c:v>
                </c:pt>
                <c:pt idx="70">
                  <c:v>4.295774647887324</c:v>
                </c:pt>
                <c:pt idx="71">
                  <c:v>4.305555555555555</c:v>
                </c:pt>
                <c:pt idx="72">
                  <c:v>4.315068493150684</c:v>
                </c:pt>
                <c:pt idx="73">
                  <c:v>4.324324324324324</c:v>
                </c:pt>
                <c:pt idx="74">
                  <c:v>4.333333333333333</c:v>
                </c:pt>
                <c:pt idx="75">
                  <c:v>4.342105263157895</c:v>
                </c:pt>
                <c:pt idx="76">
                  <c:v>4.35064935064935</c:v>
                </c:pt>
                <c:pt idx="77">
                  <c:v>4.358974358974359</c:v>
                </c:pt>
                <c:pt idx="78">
                  <c:v>4.367088607594937</c:v>
                </c:pt>
                <c:pt idx="79">
                  <c:v>4.375</c:v>
                </c:pt>
                <c:pt idx="80">
                  <c:v>4.382716049382716</c:v>
                </c:pt>
                <c:pt idx="81">
                  <c:v>4.390243902439024</c:v>
                </c:pt>
                <c:pt idx="82">
                  <c:v>4.397590361445784</c:v>
                </c:pt>
                <c:pt idx="83">
                  <c:v>4.404761904761905</c:v>
                </c:pt>
                <c:pt idx="84">
                  <c:v>4.411764705882353</c:v>
                </c:pt>
                <c:pt idx="85">
                  <c:v>4.418604651162791</c:v>
                </c:pt>
                <c:pt idx="86">
                  <c:v>4.42528735632184</c:v>
                </c:pt>
                <c:pt idx="87">
                  <c:v>4.43181818181818</c:v>
                </c:pt>
                <c:pt idx="88">
                  <c:v>4.438202247191011</c:v>
                </c:pt>
                <c:pt idx="89">
                  <c:v>4.444444444444444</c:v>
                </c:pt>
                <c:pt idx="90">
                  <c:v>4.450549450549451</c:v>
                </c:pt>
                <c:pt idx="91">
                  <c:v>4.456521739130434</c:v>
                </c:pt>
                <c:pt idx="92">
                  <c:v>4.46236559139785</c:v>
                </c:pt>
                <c:pt idx="93">
                  <c:v>4.468085106382978</c:v>
                </c:pt>
                <c:pt idx="94">
                  <c:v>4.473684210526316</c:v>
                </c:pt>
                <c:pt idx="95">
                  <c:v>4.479166666666666</c:v>
                </c:pt>
                <c:pt idx="96">
                  <c:v>4.484536082474226</c:v>
                </c:pt>
                <c:pt idx="97">
                  <c:v>4.489795918367346</c:v>
                </c:pt>
                <c:pt idx="98">
                  <c:v>4.494949494949494</c:v>
                </c:pt>
                <c:pt idx="99">
                  <c:v>4.5</c:v>
                </c:pt>
                <c:pt idx="100">
                  <c:v>4.504950495049505</c:v>
                </c:pt>
                <c:pt idx="101">
                  <c:v>4.509803921568627</c:v>
                </c:pt>
                <c:pt idx="102">
                  <c:v>4.514563106796117</c:v>
                </c:pt>
                <c:pt idx="103">
                  <c:v>4.51923076923077</c:v>
                </c:pt>
                <c:pt idx="104">
                  <c:v>4.523809523809524</c:v>
                </c:pt>
                <c:pt idx="105">
                  <c:v>4.528301886792453</c:v>
                </c:pt>
                <c:pt idx="106">
                  <c:v>4.532710280373831</c:v>
                </c:pt>
                <c:pt idx="107">
                  <c:v>4.537037037037037</c:v>
                </c:pt>
                <c:pt idx="108">
                  <c:v>4.541284403669724</c:v>
                </c:pt>
                <c:pt idx="109">
                  <c:v>4.545454545454545</c:v>
                </c:pt>
                <c:pt idx="110">
                  <c:v>4.54954954954955</c:v>
                </c:pt>
                <c:pt idx="111">
                  <c:v>4.553571428571429</c:v>
                </c:pt>
                <c:pt idx="112">
                  <c:v>4.557522123893805</c:v>
                </c:pt>
                <c:pt idx="113">
                  <c:v>4.56140350877193</c:v>
                </c:pt>
                <c:pt idx="114">
                  <c:v>4.565217391304347</c:v>
                </c:pt>
                <c:pt idx="115">
                  <c:v>4.568965517241379</c:v>
                </c:pt>
                <c:pt idx="116">
                  <c:v>4.572649572649572</c:v>
                </c:pt>
                <c:pt idx="117">
                  <c:v>4.576271186440678</c:v>
                </c:pt>
                <c:pt idx="118">
                  <c:v>4.579831932773108</c:v>
                </c:pt>
                <c:pt idx="119">
                  <c:v>4.583333333333333</c:v>
                </c:pt>
                <c:pt idx="120">
                  <c:v>4.586776859504132</c:v>
                </c:pt>
                <c:pt idx="121">
                  <c:v>4.59016393442623</c:v>
                </c:pt>
                <c:pt idx="122">
                  <c:v>4.59349593495935</c:v>
                </c:pt>
                <c:pt idx="123">
                  <c:v>4.596774193548386</c:v>
                </c:pt>
                <c:pt idx="124">
                  <c:v>4.6</c:v>
                </c:pt>
                <c:pt idx="125">
                  <c:v>4.603174603174604</c:v>
                </c:pt>
                <c:pt idx="126">
                  <c:v>4.606299212598424</c:v>
                </c:pt>
                <c:pt idx="127">
                  <c:v>4.609375</c:v>
                </c:pt>
                <c:pt idx="128">
                  <c:v>4.612403100775194</c:v>
                </c:pt>
                <c:pt idx="129">
                  <c:v>4.615384615384616</c:v>
                </c:pt>
                <c:pt idx="130">
                  <c:v>4.618320610687022</c:v>
                </c:pt>
                <c:pt idx="131">
                  <c:v>4.62121212121212</c:v>
                </c:pt>
                <c:pt idx="132">
                  <c:v>4.62406015037594</c:v>
                </c:pt>
                <c:pt idx="133">
                  <c:v>4.626865671641791</c:v>
                </c:pt>
                <c:pt idx="134">
                  <c:v>4.62962962962963</c:v>
                </c:pt>
                <c:pt idx="135">
                  <c:v>4.632352941176471</c:v>
                </c:pt>
                <c:pt idx="136">
                  <c:v>4.635036496350364</c:v>
                </c:pt>
                <c:pt idx="137">
                  <c:v>4.63768115942029</c:v>
                </c:pt>
                <c:pt idx="138">
                  <c:v>4.640287769784173</c:v>
                </c:pt>
                <c:pt idx="139">
                  <c:v>4.642857142857143</c:v>
                </c:pt>
                <c:pt idx="140">
                  <c:v>4.645390070921985</c:v>
                </c:pt>
                <c:pt idx="141">
                  <c:v>4.647887323943662</c:v>
                </c:pt>
                <c:pt idx="142">
                  <c:v>4.650349650349651</c:v>
                </c:pt>
                <c:pt idx="143">
                  <c:v>4.652777777777778</c:v>
                </c:pt>
                <c:pt idx="144">
                  <c:v>4.655172413793103</c:v>
                </c:pt>
                <c:pt idx="145">
                  <c:v>4.657534246575342</c:v>
                </c:pt>
                <c:pt idx="146">
                  <c:v>4.659863945578231</c:v>
                </c:pt>
                <c:pt idx="147">
                  <c:v>4.662162162162162</c:v>
                </c:pt>
                <c:pt idx="148">
                  <c:v>4.664429530201342</c:v>
                </c:pt>
                <c:pt idx="149">
                  <c:v>4.666666666666667</c:v>
                </c:pt>
                <c:pt idx="150">
                  <c:v>4.66887417218543</c:v>
                </c:pt>
                <c:pt idx="151">
                  <c:v>4.671052631578948</c:v>
                </c:pt>
                <c:pt idx="152">
                  <c:v>4.673202614379085</c:v>
                </c:pt>
                <c:pt idx="153">
                  <c:v>4.675324675324675</c:v>
                </c:pt>
                <c:pt idx="154">
                  <c:v>4.67741935483871</c:v>
                </c:pt>
                <c:pt idx="155">
                  <c:v>4.67948717948718</c:v>
                </c:pt>
                <c:pt idx="156">
                  <c:v>4.681528662420382</c:v>
                </c:pt>
                <c:pt idx="157">
                  <c:v>4.683544303797468</c:v>
                </c:pt>
                <c:pt idx="158">
                  <c:v>4.685534591194969</c:v>
                </c:pt>
                <c:pt idx="159">
                  <c:v>4.6875</c:v>
                </c:pt>
                <c:pt idx="160">
                  <c:v>4.68944099378882</c:v>
                </c:pt>
                <c:pt idx="161">
                  <c:v>4.691358024691357</c:v>
                </c:pt>
                <c:pt idx="162">
                  <c:v>4.693251533742331</c:v>
                </c:pt>
                <c:pt idx="163">
                  <c:v>4.695121951219512</c:v>
                </c:pt>
                <c:pt idx="164">
                  <c:v>4.696969696969697</c:v>
                </c:pt>
                <c:pt idx="165">
                  <c:v>4.698795180722891</c:v>
                </c:pt>
                <c:pt idx="166">
                  <c:v>4.700598802395209</c:v>
                </c:pt>
                <c:pt idx="167">
                  <c:v>4.702380952380952</c:v>
                </c:pt>
                <c:pt idx="168">
                  <c:v>4.70414201183432</c:v>
                </c:pt>
                <c:pt idx="169">
                  <c:v>4.705882352941176</c:v>
                </c:pt>
                <c:pt idx="170">
                  <c:v>4.707602339181286</c:v>
                </c:pt>
                <c:pt idx="171">
                  <c:v>4.709302325581395</c:v>
                </c:pt>
                <c:pt idx="172">
                  <c:v>4.710982658959538</c:v>
                </c:pt>
                <c:pt idx="173">
                  <c:v>4.712643678160919</c:v>
                </c:pt>
                <c:pt idx="174">
                  <c:v>4.714285714285714</c:v>
                </c:pt>
                <c:pt idx="175">
                  <c:v>4.715909090909091</c:v>
                </c:pt>
                <c:pt idx="176">
                  <c:v>4.717514124293785</c:v>
                </c:pt>
                <c:pt idx="177">
                  <c:v>4.719101123595505</c:v>
                </c:pt>
                <c:pt idx="178">
                  <c:v>4.720670391061452</c:v>
                </c:pt>
                <c:pt idx="179">
                  <c:v>4.722222222222222</c:v>
                </c:pt>
                <c:pt idx="180">
                  <c:v>4.723756906077348</c:v>
                </c:pt>
                <c:pt idx="181">
                  <c:v>4.725274725274725</c:v>
                </c:pt>
                <c:pt idx="182">
                  <c:v>4.726775956284153</c:v>
                </c:pt>
                <c:pt idx="183">
                  <c:v>4.728260869565217</c:v>
                </c:pt>
                <c:pt idx="184">
                  <c:v>4.72972972972973</c:v>
                </c:pt>
                <c:pt idx="185">
                  <c:v>4.731182795698924</c:v>
                </c:pt>
                <c:pt idx="186">
                  <c:v>4.732620320855614</c:v>
                </c:pt>
                <c:pt idx="187">
                  <c:v>4.73404255319149</c:v>
                </c:pt>
                <c:pt idx="188">
                  <c:v>4.735449735449735</c:v>
                </c:pt>
                <c:pt idx="189">
                  <c:v>4.736842105263158</c:v>
                </c:pt>
                <c:pt idx="190">
                  <c:v>4.738219895287958</c:v>
                </c:pt>
                <c:pt idx="191">
                  <c:v>4.739583333333332</c:v>
                </c:pt>
                <c:pt idx="192">
                  <c:v>4.740932642487047</c:v>
                </c:pt>
                <c:pt idx="193">
                  <c:v>4.742268041237113</c:v>
                </c:pt>
                <c:pt idx="194">
                  <c:v>4.743589743589744</c:v>
                </c:pt>
                <c:pt idx="195">
                  <c:v>4.744897959183674</c:v>
                </c:pt>
                <c:pt idx="196">
                  <c:v>4.746192893401015</c:v>
                </c:pt>
                <c:pt idx="197">
                  <c:v>4.747474747474747</c:v>
                </c:pt>
                <c:pt idx="198">
                  <c:v>4.748743718592964</c:v>
                </c:pt>
                <c:pt idx="199">
                  <c:v>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90856"/>
        <c:axId val="2055637272"/>
      </c:scatterChart>
      <c:valAx>
        <c:axId val="-207969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[Ohm]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637272"/>
        <c:crosses val="autoZero"/>
        <c:crossBetween val="midCat"/>
      </c:valAx>
      <c:valAx>
        <c:axId val="205563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Voltage [V]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690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FirstTest!$G$1</c:f>
              <c:strCache>
                <c:ptCount val="1"/>
                <c:pt idx="0">
                  <c:v>Voltage [V]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FirstTest!$F$8:$F$20</c:f>
              <c:numCache>
                <c:formatCode>0.0%</c:formatCode>
                <c:ptCount val="13"/>
                <c:pt idx="0">
                  <c:v>0.0359244348095385</c:v>
                </c:pt>
                <c:pt idx="1">
                  <c:v>0.0359244348095385</c:v>
                </c:pt>
                <c:pt idx="2">
                  <c:v>0.0504800247754724</c:v>
                </c:pt>
                <c:pt idx="3">
                  <c:v>0.0995148136678022</c:v>
                </c:pt>
                <c:pt idx="4">
                  <c:v>0.0995148136678022</c:v>
                </c:pt>
                <c:pt idx="5">
                  <c:v>0.0995148136678022</c:v>
                </c:pt>
                <c:pt idx="6">
                  <c:v>0.176215546608857</c:v>
                </c:pt>
              </c:numCache>
            </c:numRef>
          </c:xVal>
          <c:yVal>
            <c:numRef>
              <c:f>FirstTest!$G$8:$G$20</c:f>
              <c:numCache>
                <c:formatCode>General</c:formatCode>
                <c:ptCount val="13"/>
                <c:pt idx="0">
                  <c:v>1.0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0.77</c:v>
                </c:pt>
                <c:pt idx="5">
                  <c:v>0.72</c:v>
                </c:pt>
                <c:pt idx="6">
                  <c:v>0.68</c:v>
                </c:pt>
                <c:pt idx="8">
                  <c:v>0.9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FirstTest!$I$1</c:f>
              <c:strCache>
                <c:ptCount val="1"/>
                <c:pt idx="0">
                  <c:v>New Voltage [V]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FirstTest!$F$8:$F$14</c:f>
              <c:numCache>
                <c:formatCode>0.0%</c:formatCode>
                <c:ptCount val="7"/>
                <c:pt idx="0">
                  <c:v>0.0359244348095385</c:v>
                </c:pt>
                <c:pt idx="1">
                  <c:v>0.0359244348095385</c:v>
                </c:pt>
                <c:pt idx="2">
                  <c:v>0.0504800247754724</c:v>
                </c:pt>
                <c:pt idx="3">
                  <c:v>0.0995148136678022</c:v>
                </c:pt>
                <c:pt idx="4">
                  <c:v>0.0995148136678022</c:v>
                </c:pt>
                <c:pt idx="5">
                  <c:v>0.0995148136678022</c:v>
                </c:pt>
                <c:pt idx="6">
                  <c:v>0.176215546608857</c:v>
                </c:pt>
              </c:numCache>
            </c:numRef>
          </c:xVal>
          <c:yVal>
            <c:numRef>
              <c:f>FirstTest!$I$8:$I$14</c:f>
              <c:numCache>
                <c:formatCode>0.0000</c:formatCode>
                <c:ptCount val="7"/>
                <c:pt idx="0">
                  <c:v>2.619018898926442</c:v>
                </c:pt>
                <c:pt idx="1">
                  <c:v>2.324959324055807</c:v>
                </c:pt>
                <c:pt idx="2">
                  <c:v>2.28926005478437</c:v>
                </c:pt>
                <c:pt idx="3">
                  <c:v>2.28926005478437</c:v>
                </c:pt>
                <c:pt idx="4">
                  <c:v>2.2344538482934</c:v>
                </c:pt>
                <c:pt idx="5">
                  <c:v>2.139596133714586</c:v>
                </c:pt>
                <c:pt idx="6">
                  <c:v>2.060361247204275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56904"/>
        <c:axId val="-2080853864"/>
      </c:scatterChart>
      <c:valAx>
        <c:axId val="-208085690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crossAx val="-2080853864"/>
        <c:crosses val="autoZero"/>
        <c:crossBetween val="midCat"/>
      </c:valAx>
      <c:valAx>
        <c:axId val="-208085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856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1734861938819"/>
          <c:y val="0.0203458799593082"/>
          <c:w val="0.829979275513197"/>
          <c:h val="0.866796836648536"/>
        </c:manualLayout>
      </c:layout>
      <c:scatterChart>
        <c:scatterStyle val="lineMarker"/>
        <c:varyColors val="0"/>
        <c:ser>
          <c:idx val="4"/>
          <c:order val="0"/>
          <c:tx>
            <c:strRef>
              <c:f>Experimental!$G$1</c:f>
              <c:strCache>
                <c:ptCount val="1"/>
                <c:pt idx="0">
                  <c:v>V1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Experimental!$F$2:$F$15</c:f>
              <c:numCache>
                <c:formatCode>General</c:formatCode>
                <c:ptCount val="14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Experimental!$G$2:$G$16</c:f>
              <c:numCache>
                <c:formatCode>0.0</c:formatCode>
                <c:ptCount val="15"/>
                <c:pt idx="0">
                  <c:v>5.0</c:v>
                </c:pt>
                <c:pt idx="1">
                  <c:v>4.97</c:v>
                </c:pt>
                <c:pt idx="2">
                  <c:v>4.68</c:v>
                </c:pt>
                <c:pt idx="3">
                  <c:v>2.675</c:v>
                </c:pt>
                <c:pt idx="4">
                  <c:v>2.1</c:v>
                </c:pt>
                <c:pt idx="5">
                  <c:v>2.5</c:v>
                </c:pt>
                <c:pt idx="6">
                  <c:v>1.52</c:v>
                </c:pt>
                <c:pt idx="7">
                  <c:v>1.908</c:v>
                </c:pt>
                <c:pt idx="8">
                  <c:v>1.772</c:v>
                </c:pt>
                <c:pt idx="9">
                  <c:v>1.705</c:v>
                </c:pt>
                <c:pt idx="10">
                  <c:v>1.698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Experimental!$H$1</c:f>
              <c:strCache>
                <c:ptCount val="1"/>
                <c:pt idx="0">
                  <c:v>V2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Experimental!$F$2:$F$15</c:f>
              <c:numCache>
                <c:formatCode>General</c:formatCode>
                <c:ptCount val="14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Experimental!$H$2:$H$14</c:f>
              <c:numCache>
                <c:formatCode>0.0</c:formatCode>
                <c:ptCount val="13"/>
                <c:pt idx="0">
                  <c:v>5.02</c:v>
                </c:pt>
                <c:pt idx="1">
                  <c:v>4.98</c:v>
                </c:pt>
                <c:pt idx="2">
                  <c:v>4.85</c:v>
                </c:pt>
                <c:pt idx="3">
                  <c:v>2.833</c:v>
                </c:pt>
                <c:pt idx="4">
                  <c:v>2.59</c:v>
                </c:pt>
                <c:pt idx="5">
                  <c:v>2.402</c:v>
                </c:pt>
                <c:pt idx="6">
                  <c:v>1.84</c:v>
                </c:pt>
                <c:pt idx="7">
                  <c:v>1.522</c:v>
                </c:pt>
                <c:pt idx="8">
                  <c:v>1.345</c:v>
                </c:pt>
                <c:pt idx="9">
                  <c:v>1.38</c:v>
                </c:pt>
                <c:pt idx="10">
                  <c:v>1.363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Experimental!$I$1</c:f>
              <c:strCache>
                <c:ptCount val="1"/>
                <c:pt idx="0">
                  <c:v>V3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Experimental!$F$2:$F$15</c:f>
              <c:numCache>
                <c:formatCode>General</c:formatCode>
                <c:ptCount val="14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Experimental!$I$2:$I$16</c:f>
              <c:numCache>
                <c:formatCode>0.0</c:formatCode>
                <c:ptCount val="15"/>
                <c:pt idx="0">
                  <c:v>5.02</c:v>
                </c:pt>
                <c:pt idx="1">
                  <c:v>4.97</c:v>
                </c:pt>
                <c:pt idx="2">
                  <c:v>4.84</c:v>
                </c:pt>
                <c:pt idx="3">
                  <c:v>2.772</c:v>
                </c:pt>
                <c:pt idx="4">
                  <c:v>2.588</c:v>
                </c:pt>
                <c:pt idx="5">
                  <c:v>2.33</c:v>
                </c:pt>
                <c:pt idx="6">
                  <c:v>2.05</c:v>
                </c:pt>
                <c:pt idx="7">
                  <c:v>1.543</c:v>
                </c:pt>
                <c:pt idx="8">
                  <c:v>1.507</c:v>
                </c:pt>
                <c:pt idx="9">
                  <c:v>1.36</c:v>
                </c:pt>
                <c:pt idx="10">
                  <c:v>1.15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Experimental!$J$1</c:f>
              <c:strCache>
                <c:ptCount val="1"/>
                <c:pt idx="0">
                  <c:v>V4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Experimental!$F$2:$F$15</c:f>
              <c:numCache>
                <c:formatCode>General</c:formatCode>
                <c:ptCount val="14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Experimental!$J$2:$J$14</c:f>
              <c:numCache>
                <c:formatCode>0.0</c:formatCode>
                <c:ptCount val="13"/>
                <c:pt idx="0">
                  <c:v>5.01</c:v>
                </c:pt>
                <c:pt idx="1">
                  <c:v>4.99</c:v>
                </c:pt>
                <c:pt idx="2">
                  <c:v>4.82</c:v>
                </c:pt>
                <c:pt idx="3">
                  <c:v>2.797</c:v>
                </c:pt>
                <c:pt idx="4">
                  <c:v>2.8</c:v>
                </c:pt>
                <c:pt idx="5">
                  <c:v>2.22</c:v>
                </c:pt>
                <c:pt idx="6">
                  <c:v>2.04</c:v>
                </c:pt>
                <c:pt idx="7">
                  <c:v>1.582</c:v>
                </c:pt>
                <c:pt idx="8">
                  <c:v>1.394</c:v>
                </c:pt>
                <c:pt idx="9">
                  <c:v>1.43</c:v>
                </c:pt>
                <c:pt idx="10">
                  <c:v>1.5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Experimental!$K$1</c:f>
              <c:strCache>
                <c:ptCount val="1"/>
                <c:pt idx="0">
                  <c:v>V5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Experimental!$K$2:$K$17</c:f>
              <c:numCache>
                <c:formatCode>0.0</c:formatCode>
                <c:ptCount val="16"/>
                <c:pt idx="0">
                  <c:v>5.01</c:v>
                </c:pt>
                <c:pt idx="1">
                  <c:v>5.01</c:v>
                </c:pt>
                <c:pt idx="2">
                  <c:v>4.84</c:v>
                </c:pt>
                <c:pt idx="3">
                  <c:v>2.56</c:v>
                </c:pt>
                <c:pt idx="4">
                  <c:v>2.475</c:v>
                </c:pt>
                <c:pt idx="5">
                  <c:v>1.8</c:v>
                </c:pt>
                <c:pt idx="6">
                  <c:v>1.291</c:v>
                </c:pt>
                <c:pt idx="7">
                  <c:v>1.179</c:v>
                </c:pt>
                <c:pt idx="8">
                  <c:v>0.816</c:v>
                </c:pt>
                <c:pt idx="9">
                  <c:v>0.543</c:v>
                </c:pt>
                <c:pt idx="10">
                  <c:v>0.385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Experimental!$L$1</c:f>
              <c:strCache>
                <c:ptCount val="1"/>
                <c:pt idx="0">
                  <c:v>V6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Experimental!$L$2:$L$17</c:f>
              <c:numCache>
                <c:formatCode>0.0</c:formatCode>
                <c:ptCount val="16"/>
                <c:pt idx="0">
                  <c:v>5.02</c:v>
                </c:pt>
                <c:pt idx="1">
                  <c:v>4.98</c:v>
                </c:pt>
                <c:pt idx="2">
                  <c:v>4.86</c:v>
                </c:pt>
                <c:pt idx="3">
                  <c:v>2.778</c:v>
                </c:pt>
                <c:pt idx="4">
                  <c:v>2.589</c:v>
                </c:pt>
                <c:pt idx="5">
                  <c:v>2.245</c:v>
                </c:pt>
                <c:pt idx="6">
                  <c:v>1.865</c:v>
                </c:pt>
                <c:pt idx="7">
                  <c:v>1.654</c:v>
                </c:pt>
                <c:pt idx="8">
                  <c:v>1.552</c:v>
                </c:pt>
                <c:pt idx="9">
                  <c:v>1.41</c:v>
                </c:pt>
                <c:pt idx="10">
                  <c:v>1.43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Experimental!$M$1</c:f>
              <c:strCache>
                <c:ptCount val="1"/>
                <c:pt idx="0">
                  <c:v>V7</c:v>
                </c:pt>
              </c:strCache>
            </c:strRef>
          </c:tx>
          <c:spPr>
            <a:ln w="47625">
              <a:noFill/>
            </a:ln>
          </c:spPr>
          <c:dPt>
            <c:idx val="4"/>
            <c:marker>
              <c:spPr>
                <a:noFill/>
              </c:spPr>
            </c:marker>
            <c:bubble3D val="0"/>
          </c:dPt>
          <c:x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Experimental!$M$2:$M$17</c:f>
              <c:numCache>
                <c:formatCode>0.0</c:formatCode>
                <c:ptCount val="16"/>
                <c:pt idx="0">
                  <c:v>5.02</c:v>
                </c:pt>
                <c:pt idx="1">
                  <c:v>5.0</c:v>
                </c:pt>
                <c:pt idx="2">
                  <c:v>4.85</c:v>
                </c:pt>
                <c:pt idx="3">
                  <c:v>2.765</c:v>
                </c:pt>
                <c:pt idx="4">
                  <c:v>2.64</c:v>
                </c:pt>
                <c:pt idx="5">
                  <c:v>1.83</c:v>
                </c:pt>
                <c:pt idx="6">
                  <c:v>1.27</c:v>
                </c:pt>
                <c:pt idx="7">
                  <c:v>1.118</c:v>
                </c:pt>
                <c:pt idx="8">
                  <c:v>1.046</c:v>
                </c:pt>
                <c:pt idx="9">
                  <c:v>0.785</c:v>
                </c:pt>
                <c:pt idx="10">
                  <c:v>0.57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Experimental!$N$1</c:f>
              <c:strCache>
                <c:ptCount val="1"/>
                <c:pt idx="0">
                  <c:v>V8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Experimental!$N$2:$N$17</c:f>
              <c:numCache>
                <c:formatCode>0.0</c:formatCode>
                <c:ptCount val="16"/>
                <c:pt idx="0">
                  <c:v>5.02</c:v>
                </c:pt>
                <c:pt idx="1">
                  <c:v>5.0</c:v>
                </c:pt>
                <c:pt idx="2">
                  <c:v>4.8</c:v>
                </c:pt>
                <c:pt idx="3">
                  <c:v>2.848</c:v>
                </c:pt>
                <c:pt idx="4">
                  <c:v>2.778</c:v>
                </c:pt>
                <c:pt idx="5">
                  <c:v>2.546</c:v>
                </c:pt>
                <c:pt idx="6">
                  <c:v>1.94</c:v>
                </c:pt>
                <c:pt idx="7">
                  <c:v>1.668</c:v>
                </c:pt>
                <c:pt idx="8">
                  <c:v>1.7</c:v>
                </c:pt>
                <c:pt idx="9">
                  <c:v>1.776</c:v>
                </c:pt>
                <c:pt idx="10">
                  <c:v>1.695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50776"/>
        <c:axId val="-2082356552"/>
      </c:scatterChart>
      <c:valAx>
        <c:axId val="-208235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Moisture content by weight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356552"/>
        <c:crosses val="autoZero"/>
        <c:crossBetween val="midCat"/>
      </c:valAx>
      <c:valAx>
        <c:axId val="-208235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Voltage [V]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35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613478691774"/>
          <c:y val="0.0203458799593082"/>
          <c:w val="0.854539199696173"/>
          <c:h val="0.902475548898198"/>
        </c:manualLayout>
      </c:layout>
      <c:scatterChart>
        <c:scatterStyle val="lineMarker"/>
        <c:varyColors val="0"/>
        <c:ser>
          <c:idx val="4"/>
          <c:order val="0"/>
          <c:tx>
            <c:strRef>
              <c:f>Experimental!$G$1</c:f>
              <c:strCache>
                <c:ptCount val="1"/>
                <c:pt idx="0">
                  <c:v>V1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Experimental!$G$2:$G$15</c:f>
              <c:numCache>
                <c:formatCode>0.0</c:formatCode>
                <c:ptCount val="14"/>
                <c:pt idx="0">
                  <c:v>5.0</c:v>
                </c:pt>
                <c:pt idx="1">
                  <c:v>4.97</c:v>
                </c:pt>
                <c:pt idx="2">
                  <c:v>4.68</c:v>
                </c:pt>
                <c:pt idx="3">
                  <c:v>2.675</c:v>
                </c:pt>
                <c:pt idx="4">
                  <c:v>2.1</c:v>
                </c:pt>
                <c:pt idx="5">
                  <c:v>2.5</c:v>
                </c:pt>
                <c:pt idx="6">
                  <c:v>1.52</c:v>
                </c:pt>
                <c:pt idx="7">
                  <c:v>1.908</c:v>
                </c:pt>
                <c:pt idx="8">
                  <c:v>1.772</c:v>
                </c:pt>
                <c:pt idx="9">
                  <c:v>1.705</c:v>
                </c:pt>
                <c:pt idx="10">
                  <c:v>1.698</c:v>
                </c:pt>
              </c:numCache>
            </c:numRef>
          </c:xVal>
          <c:yVal>
            <c:numRef>
              <c:f>Experimental!$F$2:$F$16</c:f>
              <c:numCache>
                <c:formatCode>General</c:formatCode>
                <c:ptCount val="15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Experimental!$H$1</c:f>
              <c:strCache>
                <c:ptCount val="1"/>
                <c:pt idx="0">
                  <c:v>V2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Experimental!$H$2:$H$15</c:f>
              <c:numCache>
                <c:formatCode>0.0</c:formatCode>
                <c:ptCount val="14"/>
                <c:pt idx="0">
                  <c:v>5.02</c:v>
                </c:pt>
                <c:pt idx="1">
                  <c:v>4.98</c:v>
                </c:pt>
                <c:pt idx="2">
                  <c:v>4.85</c:v>
                </c:pt>
                <c:pt idx="3">
                  <c:v>2.833</c:v>
                </c:pt>
                <c:pt idx="4">
                  <c:v>2.59</c:v>
                </c:pt>
                <c:pt idx="5">
                  <c:v>2.402</c:v>
                </c:pt>
                <c:pt idx="6">
                  <c:v>1.84</c:v>
                </c:pt>
                <c:pt idx="7">
                  <c:v>1.522</c:v>
                </c:pt>
                <c:pt idx="8">
                  <c:v>1.345</c:v>
                </c:pt>
                <c:pt idx="9">
                  <c:v>1.38</c:v>
                </c:pt>
                <c:pt idx="10">
                  <c:v>1.363</c:v>
                </c:pt>
              </c:numCache>
            </c:numRef>
          </c:xVal>
          <c:yVal>
            <c:numRef>
              <c:f>Experimental!$F$2:$F$14</c:f>
              <c:numCache>
                <c:formatCode>General</c:formatCode>
                <c:ptCount val="13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Experimental!$I$1</c:f>
              <c:strCache>
                <c:ptCount val="1"/>
                <c:pt idx="0">
                  <c:v>V3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Experimental!$I$2:$I$15</c:f>
              <c:numCache>
                <c:formatCode>0.0</c:formatCode>
                <c:ptCount val="14"/>
                <c:pt idx="0">
                  <c:v>5.02</c:v>
                </c:pt>
                <c:pt idx="1">
                  <c:v>4.97</c:v>
                </c:pt>
                <c:pt idx="2">
                  <c:v>4.84</c:v>
                </c:pt>
                <c:pt idx="3">
                  <c:v>2.772</c:v>
                </c:pt>
                <c:pt idx="4">
                  <c:v>2.588</c:v>
                </c:pt>
                <c:pt idx="5">
                  <c:v>2.33</c:v>
                </c:pt>
                <c:pt idx="6">
                  <c:v>2.05</c:v>
                </c:pt>
                <c:pt idx="7">
                  <c:v>1.543</c:v>
                </c:pt>
                <c:pt idx="8">
                  <c:v>1.507</c:v>
                </c:pt>
                <c:pt idx="9">
                  <c:v>1.36</c:v>
                </c:pt>
                <c:pt idx="10">
                  <c:v>1.15</c:v>
                </c:pt>
              </c:numCache>
            </c:numRef>
          </c:xVal>
          <c:yVal>
            <c:numRef>
              <c:f>Experimental!$F$2:$F$16</c:f>
              <c:numCache>
                <c:formatCode>General</c:formatCode>
                <c:ptCount val="15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Experimental!$J$1</c:f>
              <c:strCache>
                <c:ptCount val="1"/>
                <c:pt idx="0">
                  <c:v>V4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Experimental!$J$2:$J$15</c:f>
              <c:numCache>
                <c:formatCode>0.0</c:formatCode>
                <c:ptCount val="14"/>
                <c:pt idx="0">
                  <c:v>5.01</c:v>
                </c:pt>
                <c:pt idx="1">
                  <c:v>4.99</c:v>
                </c:pt>
                <c:pt idx="2">
                  <c:v>4.82</c:v>
                </c:pt>
                <c:pt idx="3">
                  <c:v>2.797</c:v>
                </c:pt>
                <c:pt idx="4">
                  <c:v>2.8</c:v>
                </c:pt>
                <c:pt idx="5">
                  <c:v>2.22</c:v>
                </c:pt>
                <c:pt idx="6">
                  <c:v>2.04</c:v>
                </c:pt>
                <c:pt idx="7">
                  <c:v>1.582</c:v>
                </c:pt>
                <c:pt idx="8">
                  <c:v>1.394</c:v>
                </c:pt>
                <c:pt idx="9">
                  <c:v>1.43</c:v>
                </c:pt>
                <c:pt idx="10">
                  <c:v>1.5</c:v>
                </c:pt>
              </c:numCache>
            </c:numRef>
          </c:xVal>
          <c:yVal>
            <c:numRef>
              <c:f>Experimental!$F$2:$F$14</c:f>
              <c:numCache>
                <c:formatCode>General</c:formatCode>
                <c:ptCount val="13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Experimental!$K$1</c:f>
              <c:strCache>
                <c:ptCount val="1"/>
                <c:pt idx="0">
                  <c:v>V5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Experimental!$K$2:$K$17</c:f>
              <c:numCache>
                <c:formatCode>0.0</c:formatCode>
                <c:ptCount val="16"/>
                <c:pt idx="0">
                  <c:v>5.01</c:v>
                </c:pt>
                <c:pt idx="1">
                  <c:v>5.01</c:v>
                </c:pt>
                <c:pt idx="2">
                  <c:v>4.84</c:v>
                </c:pt>
                <c:pt idx="3">
                  <c:v>2.56</c:v>
                </c:pt>
                <c:pt idx="4">
                  <c:v>2.475</c:v>
                </c:pt>
                <c:pt idx="5">
                  <c:v>1.8</c:v>
                </c:pt>
                <c:pt idx="6">
                  <c:v>1.291</c:v>
                </c:pt>
                <c:pt idx="7">
                  <c:v>1.179</c:v>
                </c:pt>
                <c:pt idx="8">
                  <c:v>0.816</c:v>
                </c:pt>
                <c:pt idx="9">
                  <c:v>0.543</c:v>
                </c:pt>
                <c:pt idx="10">
                  <c:v>0.385</c:v>
                </c:pt>
              </c:numCache>
            </c:numRef>
          </c:xVal>
          <c:y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Experimental!$L$1</c:f>
              <c:strCache>
                <c:ptCount val="1"/>
                <c:pt idx="0">
                  <c:v>V6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Experimental!$L$2:$L$17</c:f>
              <c:numCache>
                <c:formatCode>0.0</c:formatCode>
                <c:ptCount val="16"/>
                <c:pt idx="0">
                  <c:v>5.02</c:v>
                </c:pt>
                <c:pt idx="1">
                  <c:v>4.98</c:v>
                </c:pt>
                <c:pt idx="2">
                  <c:v>4.86</c:v>
                </c:pt>
                <c:pt idx="3">
                  <c:v>2.778</c:v>
                </c:pt>
                <c:pt idx="4">
                  <c:v>2.589</c:v>
                </c:pt>
                <c:pt idx="5">
                  <c:v>2.245</c:v>
                </c:pt>
                <c:pt idx="6">
                  <c:v>1.865</c:v>
                </c:pt>
                <c:pt idx="7">
                  <c:v>1.654</c:v>
                </c:pt>
                <c:pt idx="8">
                  <c:v>1.552</c:v>
                </c:pt>
                <c:pt idx="9">
                  <c:v>1.41</c:v>
                </c:pt>
                <c:pt idx="10">
                  <c:v>1.43</c:v>
                </c:pt>
              </c:numCache>
            </c:numRef>
          </c:xVal>
          <c:y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Experimental!$M$1</c:f>
              <c:strCache>
                <c:ptCount val="1"/>
                <c:pt idx="0">
                  <c:v>V7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Experimental!$M$2:$M$17</c:f>
              <c:numCache>
                <c:formatCode>0.0</c:formatCode>
                <c:ptCount val="16"/>
                <c:pt idx="0">
                  <c:v>5.02</c:v>
                </c:pt>
                <c:pt idx="1">
                  <c:v>5.0</c:v>
                </c:pt>
                <c:pt idx="2">
                  <c:v>4.85</c:v>
                </c:pt>
                <c:pt idx="3">
                  <c:v>2.765</c:v>
                </c:pt>
                <c:pt idx="4">
                  <c:v>2.64</c:v>
                </c:pt>
                <c:pt idx="5">
                  <c:v>1.83</c:v>
                </c:pt>
                <c:pt idx="6">
                  <c:v>1.27</c:v>
                </c:pt>
                <c:pt idx="7">
                  <c:v>1.118</c:v>
                </c:pt>
                <c:pt idx="8">
                  <c:v>1.046</c:v>
                </c:pt>
                <c:pt idx="9">
                  <c:v>0.785</c:v>
                </c:pt>
                <c:pt idx="10">
                  <c:v>0.57</c:v>
                </c:pt>
              </c:numCache>
            </c:numRef>
          </c:xVal>
          <c:y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Experimental!$N$1</c:f>
              <c:strCache>
                <c:ptCount val="1"/>
                <c:pt idx="0">
                  <c:v>V8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Experimental!$N$2:$N$17</c:f>
              <c:numCache>
                <c:formatCode>0.0</c:formatCode>
                <c:ptCount val="16"/>
                <c:pt idx="0">
                  <c:v>5.02</c:v>
                </c:pt>
                <c:pt idx="1">
                  <c:v>5.0</c:v>
                </c:pt>
                <c:pt idx="2">
                  <c:v>4.8</c:v>
                </c:pt>
                <c:pt idx="3">
                  <c:v>2.848</c:v>
                </c:pt>
                <c:pt idx="4">
                  <c:v>2.778</c:v>
                </c:pt>
                <c:pt idx="5">
                  <c:v>2.546</c:v>
                </c:pt>
                <c:pt idx="6">
                  <c:v>1.94</c:v>
                </c:pt>
                <c:pt idx="7">
                  <c:v>1.668</c:v>
                </c:pt>
                <c:pt idx="8">
                  <c:v>1.7</c:v>
                </c:pt>
                <c:pt idx="9">
                  <c:v>1.776</c:v>
                </c:pt>
                <c:pt idx="10">
                  <c:v>1.695</c:v>
                </c:pt>
              </c:numCache>
            </c:numRef>
          </c:xVal>
          <c:yVal>
            <c:numRef>
              <c:f>Experimental!$F$2:$F$17</c:f>
              <c:numCache>
                <c:formatCode>General</c:formatCode>
                <c:ptCount val="16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12920"/>
        <c:axId val="-2079609832"/>
      </c:scatterChart>
      <c:valAx>
        <c:axId val="-207961292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079609832"/>
        <c:crosses val="autoZero"/>
        <c:crossBetween val="midCat"/>
      </c:valAx>
      <c:valAx>
        <c:axId val="-207960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61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'Curve Fitting'!$A$2:$A$12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'Curve Fitting'!$B$2:$B$12</c:f>
              <c:numCache>
                <c:formatCode>General</c:formatCode>
                <c:ptCount val="11"/>
                <c:pt idx="0">
                  <c:v>5.02</c:v>
                </c:pt>
                <c:pt idx="1">
                  <c:v>5.0</c:v>
                </c:pt>
                <c:pt idx="2">
                  <c:v>4.8</c:v>
                </c:pt>
                <c:pt idx="3">
                  <c:v>2.848</c:v>
                </c:pt>
                <c:pt idx="4">
                  <c:v>2.778</c:v>
                </c:pt>
                <c:pt idx="5">
                  <c:v>2.546</c:v>
                </c:pt>
                <c:pt idx="6">
                  <c:v>1.94</c:v>
                </c:pt>
                <c:pt idx="7">
                  <c:v>1.668</c:v>
                </c:pt>
                <c:pt idx="8">
                  <c:v>1.7</c:v>
                </c:pt>
                <c:pt idx="9">
                  <c:v>1.776</c:v>
                </c:pt>
                <c:pt idx="10">
                  <c:v>1.695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25400"/>
          </c:spPr>
          <c:marker>
            <c:spPr>
              <a:noFill/>
              <a:ln>
                <a:noFill/>
              </a:ln>
            </c:spPr>
          </c:marker>
          <c:xVal>
            <c:numRef>
              <c:f>'Curve Fitting'!$A$2:$A$12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0.00130684788290643</c:v>
                </c:pt>
                <c:pt idx="2">
                  <c:v>0.00217807980484405</c:v>
                </c:pt>
                <c:pt idx="3">
                  <c:v>0.01829587036069</c:v>
                </c:pt>
                <c:pt idx="4">
                  <c:v>0.0219550444328279</c:v>
                </c:pt>
                <c:pt idx="5">
                  <c:v>0.0284021606551663</c:v>
                </c:pt>
                <c:pt idx="6">
                  <c:v>0.0426903641749434</c:v>
                </c:pt>
                <c:pt idx="7">
                  <c:v>0.0547133646976823</c:v>
                </c:pt>
                <c:pt idx="8">
                  <c:v>0.0838125108903988</c:v>
                </c:pt>
                <c:pt idx="9">
                  <c:v>0.111691932392403</c:v>
                </c:pt>
                <c:pt idx="10">
                  <c:v>0.126764244641924</c:v>
                </c:pt>
              </c:numCache>
            </c:numRef>
          </c:xVal>
          <c:yVal>
            <c:numRef>
              <c:f>'Curve Fitting'!$D$2:$D$12</c:f>
              <c:numCache>
                <c:formatCode>0.00000</c:formatCode>
                <c:ptCount val="11"/>
                <c:pt idx="0">
                  <c:v>5.143117133681245</c:v>
                </c:pt>
                <c:pt idx="1">
                  <c:v>4.904585268433236</c:v>
                </c:pt>
                <c:pt idx="2">
                  <c:v>4.754722063656262</c:v>
                </c:pt>
                <c:pt idx="3">
                  <c:v>2.951308418397919</c:v>
                </c:pt>
                <c:pt idx="4">
                  <c:v>2.719224675786973</c:v>
                </c:pt>
                <c:pt idx="5">
                  <c:v>2.4074505872771</c:v>
                </c:pt>
                <c:pt idx="6">
                  <c:v>2.006269983244255</c:v>
                </c:pt>
                <c:pt idx="7">
                  <c:v>1.842344725805314</c:v>
                </c:pt>
                <c:pt idx="8">
                  <c:v>1.70116083437123</c:v>
                </c:pt>
                <c:pt idx="9">
                  <c:v>1.672647019502158</c:v>
                </c:pt>
                <c:pt idx="10">
                  <c:v>1.668156982948771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68584"/>
        <c:axId val="-2079563688"/>
      </c:scatterChart>
      <c:valAx>
        <c:axId val="-207956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563688"/>
        <c:crosses val="autoZero"/>
        <c:crossBetween val="midCat"/>
      </c:valAx>
      <c:valAx>
        <c:axId val="-20795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6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127000</xdr:rowOff>
    </xdr:from>
    <xdr:to>
      <xdr:col>17</xdr:col>
      <xdr:colOff>393700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614680</xdr:colOff>
      <xdr:row>17</xdr:row>
      <xdr:rowOff>106680</xdr:rowOff>
    </xdr:from>
    <xdr:to>
      <xdr:col>11</xdr:col>
      <xdr:colOff>779780</xdr:colOff>
      <xdr:row>43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17</xdr:row>
      <xdr:rowOff>20320</xdr:rowOff>
    </xdr:from>
    <xdr:to>
      <xdr:col>14</xdr:col>
      <xdr:colOff>408940</xdr:colOff>
      <xdr:row>36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12</xdr:row>
      <xdr:rowOff>40640</xdr:rowOff>
    </xdr:from>
    <xdr:to>
      <xdr:col>27</xdr:col>
      <xdr:colOff>322580</xdr:colOff>
      <xdr:row>35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12700</xdr:rowOff>
    </xdr:from>
    <xdr:to>
      <xdr:col>13</xdr:col>
      <xdr:colOff>63500</xdr:colOff>
      <xdr:row>29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="125" zoomScaleNormal="125" zoomScalePageLayoutView="125" workbookViewId="0">
      <selection activeCell="D3" sqref="D3"/>
    </sheetView>
  </sheetViews>
  <sheetFormatPr baseColWidth="10" defaultRowHeight="15" x14ac:dyDescent="0"/>
  <cols>
    <col min="3" max="3" width="13.6640625" bestFit="1" customWidth="1"/>
    <col min="8" max="8" width="11.6640625" bestFit="1" customWidth="1"/>
  </cols>
  <sheetData>
    <row r="1" spans="1:10">
      <c r="A1" t="s">
        <v>5</v>
      </c>
      <c r="B1" t="s">
        <v>6</v>
      </c>
      <c r="C1" t="s">
        <v>7</v>
      </c>
      <c r="D1" t="s">
        <v>8</v>
      </c>
      <c r="H1" t="s">
        <v>0</v>
      </c>
    </row>
    <row r="2" spans="1:10">
      <c r="B2">
        <v>0</v>
      </c>
      <c r="C2">
        <f>$I$2*(1-B2/(B2+$I$3))</f>
        <v>5</v>
      </c>
      <c r="D2">
        <f>$I$2*(1-$I$3/($I$3+B2))</f>
        <v>0</v>
      </c>
      <c r="H2" t="s">
        <v>2</v>
      </c>
      <c r="I2">
        <v>5</v>
      </c>
      <c r="J2" t="s">
        <v>1</v>
      </c>
    </row>
    <row r="3" spans="1:10">
      <c r="B3">
        <v>1000</v>
      </c>
      <c r="C3">
        <f t="shared" ref="C3:C66" si="0">$I$2*(1-B3/(B3+$I$3))</f>
        <v>4.9504950495049505</v>
      </c>
      <c r="D3">
        <f t="shared" ref="D3:D66" si="1">$I$2*(1-$I$3/($I$3+B3))</f>
        <v>4.9504950495049549E-2</v>
      </c>
      <c r="H3" t="s">
        <v>3</v>
      </c>
      <c r="I3">
        <v>100000</v>
      </c>
      <c r="J3" t="s">
        <v>4</v>
      </c>
    </row>
    <row r="4" spans="1:10">
      <c r="B4">
        <v>2000</v>
      </c>
      <c r="C4">
        <f t="shared" si="0"/>
        <v>4.901960784313725</v>
      </c>
      <c r="D4">
        <f t="shared" si="1"/>
        <v>9.8039215686274717E-2</v>
      </c>
    </row>
    <row r="5" spans="1:10">
      <c r="B5">
        <v>3000</v>
      </c>
      <c r="C5">
        <f t="shared" si="0"/>
        <v>4.8543689320388346</v>
      </c>
      <c r="D5">
        <f t="shared" si="1"/>
        <v>0.14563106796116498</v>
      </c>
    </row>
    <row r="6" spans="1:10">
      <c r="B6">
        <v>4000</v>
      </c>
      <c r="C6">
        <f t="shared" si="0"/>
        <v>4.8076923076923075</v>
      </c>
      <c r="D6">
        <f t="shared" si="1"/>
        <v>0.19230769230769218</v>
      </c>
    </row>
    <row r="7" spans="1:10">
      <c r="B7">
        <v>5000</v>
      </c>
      <c r="C7">
        <f t="shared" si="0"/>
        <v>4.7619047619047619</v>
      </c>
      <c r="D7">
        <f t="shared" si="1"/>
        <v>0.23809523809523836</v>
      </c>
    </row>
    <row r="8" spans="1:10">
      <c r="B8">
        <v>6000</v>
      </c>
      <c r="C8">
        <f t="shared" si="0"/>
        <v>4.716981132075472</v>
      </c>
      <c r="D8">
        <f t="shared" si="1"/>
        <v>0.28301886792452824</v>
      </c>
    </row>
    <row r="9" spans="1:10">
      <c r="B9">
        <v>7000</v>
      </c>
      <c r="C9">
        <f t="shared" si="0"/>
        <v>4.6728971962616823</v>
      </c>
      <c r="D9">
        <f t="shared" si="1"/>
        <v>0.32710280373831779</v>
      </c>
    </row>
    <row r="10" spans="1:10">
      <c r="B10">
        <v>8000</v>
      </c>
      <c r="C10">
        <f t="shared" si="0"/>
        <v>4.6296296296296298</v>
      </c>
      <c r="D10">
        <f t="shared" si="1"/>
        <v>0.37037037037037035</v>
      </c>
    </row>
    <row r="11" spans="1:10">
      <c r="B11">
        <v>9000</v>
      </c>
      <c r="C11">
        <f t="shared" si="0"/>
        <v>4.5871559633027523</v>
      </c>
      <c r="D11">
        <f t="shared" si="1"/>
        <v>0.41284403669724745</v>
      </c>
    </row>
    <row r="12" spans="1:10">
      <c r="B12">
        <v>10000</v>
      </c>
      <c r="C12">
        <f t="shared" si="0"/>
        <v>4.545454545454545</v>
      </c>
      <c r="D12">
        <f t="shared" si="1"/>
        <v>0.4545454545454547</v>
      </c>
    </row>
    <row r="13" spans="1:10">
      <c r="B13">
        <v>20000</v>
      </c>
      <c r="C13">
        <f t="shared" si="0"/>
        <v>4.166666666666667</v>
      </c>
      <c r="D13">
        <f t="shared" si="1"/>
        <v>0.83333333333333315</v>
      </c>
    </row>
    <row r="14" spans="1:10">
      <c r="B14">
        <v>30000</v>
      </c>
      <c r="C14">
        <f t="shared" si="0"/>
        <v>3.8461538461538458</v>
      </c>
      <c r="D14">
        <f t="shared" si="1"/>
        <v>1.1538461538461537</v>
      </c>
    </row>
    <row r="15" spans="1:10">
      <c r="B15">
        <v>40000</v>
      </c>
      <c r="C15">
        <f t="shared" si="0"/>
        <v>3.5714285714285716</v>
      </c>
      <c r="D15">
        <f t="shared" si="1"/>
        <v>1.4285714285714284</v>
      </c>
    </row>
    <row r="16" spans="1:10">
      <c r="B16">
        <v>50000</v>
      </c>
      <c r="C16">
        <f t="shared" si="0"/>
        <v>3.3333333333333339</v>
      </c>
      <c r="D16">
        <f t="shared" si="1"/>
        <v>1.666666666666667</v>
      </c>
    </row>
    <row r="17" spans="2:4">
      <c r="B17">
        <v>60000</v>
      </c>
      <c r="C17">
        <f t="shared" si="0"/>
        <v>3.125</v>
      </c>
      <c r="D17">
        <f t="shared" si="1"/>
        <v>1.875</v>
      </c>
    </row>
    <row r="18" spans="2:4">
      <c r="B18">
        <v>70000</v>
      </c>
      <c r="C18">
        <f t="shared" si="0"/>
        <v>2.9411764705882355</v>
      </c>
      <c r="D18">
        <f t="shared" si="1"/>
        <v>2.0588235294117645</v>
      </c>
    </row>
    <row r="19" spans="2:4">
      <c r="B19">
        <v>80000</v>
      </c>
      <c r="C19">
        <f t="shared" si="0"/>
        <v>2.7777777777777777</v>
      </c>
      <c r="D19">
        <f t="shared" si="1"/>
        <v>2.2222222222222223</v>
      </c>
    </row>
    <row r="20" spans="2:4">
      <c r="B20">
        <v>90000</v>
      </c>
      <c r="C20">
        <f t="shared" si="0"/>
        <v>2.6315789473684212</v>
      </c>
      <c r="D20">
        <f t="shared" si="1"/>
        <v>2.3684210526315792</v>
      </c>
    </row>
    <row r="21" spans="2:4">
      <c r="B21">
        <v>100000</v>
      </c>
      <c r="C21">
        <f t="shared" si="0"/>
        <v>2.5</v>
      </c>
      <c r="D21">
        <f t="shared" si="1"/>
        <v>2.5</v>
      </c>
    </row>
    <row r="22" spans="2:4">
      <c r="B22">
        <v>110000</v>
      </c>
      <c r="C22">
        <f t="shared" si="0"/>
        <v>2.3809523809523809</v>
      </c>
      <c r="D22">
        <f t="shared" si="1"/>
        <v>2.6190476190476191</v>
      </c>
    </row>
    <row r="23" spans="2:4">
      <c r="B23">
        <v>120000</v>
      </c>
      <c r="C23">
        <f t="shared" si="0"/>
        <v>2.2727272727272729</v>
      </c>
      <c r="D23">
        <f t="shared" si="1"/>
        <v>2.7272727272727271</v>
      </c>
    </row>
    <row r="24" spans="2:4">
      <c r="B24">
        <v>130000</v>
      </c>
      <c r="C24">
        <f t="shared" si="0"/>
        <v>2.1739130434782612</v>
      </c>
      <c r="D24">
        <f t="shared" si="1"/>
        <v>2.8260869565217392</v>
      </c>
    </row>
    <row r="25" spans="2:4">
      <c r="B25">
        <v>140000</v>
      </c>
      <c r="C25">
        <f t="shared" si="0"/>
        <v>2.083333333333333</v>
      </c>
      <c r="D25">
        <f t="shared" si="1"/>
        <v>2.9166666666666661</v>
      </c>
    </row>
    <row r="26" spans="2:4">
      <c r="B26">
        <v>150000</v>
      </c>
      <c r="C26">
        <f t="shared" si="0"/>
        <v>2</v>
      </c>
      <c r="D26">
        <f t="shared" si="1"/>
        <v>3</v>
      </c>
    </row>
    <row r="27" spans="2:4">
      <c r="B27">
        <v>160000</v>
      </c>
      <c r="C27">
        <f t="shared" si="0"/>
        <v>1.9230769230769229</v>
      </c>
      <c r="D27">
        <f t="shared" si="1"/>
        <v>3.0769230769230771</v>
      </c>
    </row>
    <row r="28" spans="2:4">
      <c r="B28">
        <v>170000</v>
      </c>
      <c r="C28">
        <f t="shared" si="0"/>
        <v>1.8518518518518516</v>
      </c>
      <c r="D28">
        <f t="shared" si="1"/>
        <v>3.1481481481481484</v>
      </c>
    </row>
    <row r="29" spans="2:4">
      <c r="B29">
        <v>180000</v>
      </c>
      <c r="C29">
        <f t="shared" si="0"/>
        <v>1.7857142857142856</v>
      </c>
      <c r="D29">
        <f t="shared" si="1"/>
        <v>3.214285714285714</v>
      </c>
    </row>
    <row r="30" spans="2:4">
      <c r="B30">
        <v>190000</v>
      </c>
      <c r="C30">
        <f t="shared" si="0"/>
        <v>1.7241379310344829</v>
      </c>
      <c r="D30">
        <f t="shared" si="1"/>
        <v>3.2758620689655169</v>
      </c>
    </row>
    <row r="31" spans="2:4">
      <c r="B31">
        <v>200000</v>
      </c>
      <c r="C31">
        <f t="shared" si="0"/>
        <v>1.666666666666667</v>
      </c>
      <c r="D31">
        <f t="shared" si="1"/>
        <v>3.3333333333333339</v>
      </c>
    </row>
    <row r="32" spans="2:4">
      <c r="B32">
        <v>210000</v>
      </c>
      <c r="C32">
        <f t="shared" si="0"/>
        <v>1.612903225806452</v>
      </c>
      <c r="D32">
        <f t="shared" si="1"/>
        <v>3.3870967741935489</v>
      </c>
    </row>
    <row r="33" spans="2:4">
      <c r="B33">
        <v>220000</v>
      </c>
      <c r="C33">
        <f t="shared" si="0"/>
        <v>1.5625</v>
      </c>
      <c r="D33">
        <f t="shared" si="1"/>
        <v>3.4375</v>
      </c>
    </row>
    <row r="34" spans="2:4">
      <c r="B34">
        <v>230000</v>
      </c>
      <c r="C34">
        <f t="shared" si="0"/>
        <v>1.5151515151515149</v>
      </c>
      <c r="D34">
        <f t="shared" si="1"/>
        <v>3.4848484848484853</v>
      </c>
    </row>
    <row r="35" spans="2:4">
      <c r="B35">
        <v>240000</v>
      </c>
      <c r="C35">
        <f t="shared" si="0"/>
        <v>1.4705882352941173</v>
      </c>
      <c r="D35">
        <f t="shared" si="1"/>
        <v>3.5294117647058822</v>
      </c>
    </row>
    <row r="36" spans="2:4">
      <c r="B36">
        <v>250000</v>
      </c>
      <c r="C36">
        <f t="shared" si="0"/>
        <v>1.4285714285714284</v>
      </c>
      <c r="D36">
        <f t="shared" si="1"/>
        <v>3.5714285714285716</v>
      </c>
    </row>
    <row r="37" spans="2:4">
      <c r="B37">
        <v>260000</v>
      </c>
      <c r="C37">
        <f t="shared" si="0"/>
        <v>1.3888888888888888</v>
      </c>
      <c r="D37">
        <f t="shared" si="1"/>
        <v>3.6111111111111112</v>
      </c>
    </row>
    <row r="38" spans="2:4">
      <c r="B38">
        <v>270000</v>
      </c>
      <c r="C38">
        <f t="shared" si="0"/>
        <v>1.3513513513513513</v>
      </c>
      <c r="D38">
        <f t="shared" si="1"/>
        <v>3.6486486486486487</v>
      </c>
    </row>
    <row r="39" spans="2:4">
      <c r="B39">
        <v>280000</v>
      </c>
      <c r="C39">
        <f t="shared" si="0"/>
        <v>1.3157894736842106</v>
      </c>
      <c r="D39">
        <f t="shared" si="1"/>
        <v>3.6842105263157898</v>
      </c>
    </row>
    <row r="40" spans="2:4">
      <c r="B40">
        <v>290000</v>
      </c>
      <c r="C40">
        <f t="shared" si="0"/>
        <v>1.2820512820512819</v>
      </c>
      <c r="D40">
        <f t="shared" si="1"/>
        <v>3.7179487179487181</v>
      </c>
    </row>
    <row r="41" spans="2:4">
      <c r="B41">
        <v>300000</v>
      </c>
      <c r="C41">
        <f t="shared" si="0"/>
        <v>1.25</v>
      </c>
      <c r="D41">
        <f t="shared" si="1"/>
        <v>3.75</v>
      </c>
    </row>
    <row r="42" spans="2:4">
      <c r="B42">
        <v>310000</v>
      </c>
      <c r="C42">
        <f t="shared" si="0"/>
        <v>1.2195121951219512</v>
      </c>
      <c r="D42">
        <f t="shared" si="1"/>
        <v>3.7804878048780486</v>
      </c>
    </row>
    <row r="43" spans="2:4">
      <c r="B43">
        <v>320000</v>
      </c>
      <c r="C43">
        <f t="shared" si="0"/>
        <v>1.1904761904761907</v>
      </c>
      <c r="D43">
        <f t="shared" si="1"/>
        <v>3.8095238095238093</v>
      </c>
    </row>
    <row r="44" spans="2:4">
      <c r="B44">
        <v>330000</v>
      </c>
      <c r="C44">
        <f t="shared" si="0"/>
        <v>1.1627906976744184</v>
      </c>
      <c r="D44">
        <f t="shared" si="1"/>
        <v>3.8372093023255816</v>
      </c>
    </row>
    <row r="45" spans="2:4">
      <c r="B45">
        <v>340000</v>
      </c>
      <c r="C45">
        <f t="shared" si="0"/>
        <v>1.1363636363636365</v>
      </c>
      <c r="D45">
        <f t="shared" si="1"/>
        <v>3.8636363636363633</v>
      </c>
    </row>
    <row r="46" spans="2:4">
      <c r="B46">
        <v>350000</v>
      </c>
      <c r="C46">
        <f t="shared" si="0"/>
        <v>1.1111111111111112</v>
      </c>
      <c r="D46">
        <f t="shared" si="1"/>
        <v>3.8888888888888888</v>
      </c>
    </row>
    <row r="47" spans="2:4">
      <c r="B47">
        <v>360000</v>
      </c>
      <c r="C47">
        <f t="shared" si="0"/>
        <v>1.0869565217391304</v>
      </c>
      <c r="D47">
        <f t="shared" si="1"/>
        <v>3.9130434782608696</v>
      </c>
    </row>
    <row r="48" spans="2:4">
      <c r="B48">
        <v>370000</v>
      </c>
      <c r="C48">
        <f t="shared" si="0"/>
        <v>1.0638297872340425</v>
      </c>
      <c r="D48">
        <f t="shared" si="1"/>
        <v>3.9361702127659575</v>
      </c>
    </row>
    <row r="49" spans="2:4">
      <c r="B49">
        <v>380000</v>
      </c>
      <c r="C49">
        <f t="shared" si="0"/>
        <v>1.041666666666667</v>
      </c>
      <c r="D49">
        <f t="shared" si="1"/>
        <v>3.958333333333333</v>
      </c>
    </row>
    <row r="50" spans="2:4">
      <c r="B50">
        <v>390000</v>
      </c>
      <c r="C50">
        <f t="shared" si="0"/>
        <v>1.0204081632653061</v>
      </c>
      <c r="D50">
        <f t="shared" si="1"/>
        <v>3.9795918367346941</v>
      </c>
    </row>
    <row r="51" spans="2:4">
      <c r="B51">
        <v>400000</v>
      </c>
      <c r="C51">
        <f t="shared" si="0"/>
        <v>0.99999999999999978</v>
      </c>
      <c r="D51">
        <f t="shared" si="1"/>
        <v>4</v>
      </c>
    </row>
    <row r="52" spans="2:4">
      <c r="B52">
        <v>410000</v>
      </c>
      <c r="C52">
        <f t="shared" si="0"/>
        <v>0.98039215686274495</v>
      </c>
      <c r="D52">
        <f t="shared" si="1"/>
        <v>4.0196078431372548</v>
      </c>
    </row>
    <row r="53" spans="2:4">
      <c r="B53">
        <v>420000</v>
      </c>
      <c r="C53">
        <f t="shared" si="0"/>
        <v>0.96153846153846145</v>
      </c>
      <c r="D53">
        <f t="shared" si="1"/>
        <v>4.0384615384615383</v>
      </c>
    </row>
    <row r="54" spans="2:4">
      <c r="B54">
        <v>430000</v>
      </c>
      <c r="C54">
        <f t="shared" si="0"/>
        <v>0.94339622641509413</v>
      </c>
      <c r="D54">
        <f t="shared" si="1"/>
        <v>4.0566037735849054</v>
      </c>
    </row>
    <row r="55" spans="2:4">
      <c r="B55">
        <v>440000</v>
      </c>
      <c r="C55">
        <f t="shared" si="0"/>
        <v>0.92592592592592615</v>
      </c>
      <c r="D55">
        <f t="shared" si="1"/>
        <v>4.0740740740740744</v>
      </c>
    </row>
    <row r="56" spans="2:4">
      <c r="B56">
        <v>450000</v>
      </c>
      <c r="C56">
        <f t="shared" si="0"/>
        <v>0.90909090909090884</v>
      </c>
      <c r="D56">
        <f t="shared" si="1"/>
        <v>4.0909090909090908</v>
      </c>
    </row>
    <row r="57" spans="2:4">
      <c r="B57">
        <v>460000</v>
      </c>
      <c r="C57">
        <f t="shared" si="0"/>
        <v>0.89285714285714302</v>
      </c>
      <c r="D57">
        <f t="shared" si="1"/>
        <v>4.1071428571428568</v>
      </c>
    </row>
    <row r="58" spans="2:4">
      <c r="B58">
        <v>470000</v>
      </c>
      <c r="C58">
        <f t="shared" si="0"/>
        <v>0.8771929824561403</v>
      </c>
      <c r="D58">
        <f t="shared" si="1"/>
        <v>4.1228070175438596</v>
      </c>
    </row>
    <row r="59" spans="2:4">
      <c r="B59">
        <v>480000</v>
      </c>
      <c r="C59">
        <f t="shared" si="0"/>
        <v>0.86206896551724144</v>
      </c>
      <c r="D59">
        <f t="shared" si="1"/>
        <v>4.1379310344827589</v>
      </c>
    </row>
    <row r="60" spans="2:4">
      <c r="B60">
        <v>490000</v>
      </c>
      <c r="C60">
        <f t="shared" si="0"/>
        <v>0.84745762711864403</v>
      </c>
      <c r="D60">
        <f t="shared" si="1"/>
        <v>4.1525423728813564</v>
      </c>
    </row>
    <row r="61" spans="2:4">
      <c r="B61">
        <v>500000</v>
      </c>
      <c r="C61">
        <f t="shared" si="0"/>
        <v>0.83333333333333315</v>
      </c>
      <c r="D61">
        <f t="shared" si="1"/>
        <v>4.166666666666667</v>
      </c>
    </row>
    <row r="62" spans="2:4">
      <c r="B62">
        <v>510000</v>
      </c>
      <c r="C62">
        <f t="shared" si="0"/>
        <v>0.81967213114754078</v>
      </c>
      <c r="D62">
        <f t="shared" si="1"/>
        <v>4.1803278688524594</v>
      </c>
    </row>
    <row r="63" spans="2:4">
      <c r="B63">
        <v>520000</v>
      </c>
      <c r="C63">
        <f t="shared" si="0"/>
        <v>0.80645161290322565</v>
      </c>
      <c r="D63">
        <f t="shared" si="1"/>
        <v>4.193548387096774</v>
      </c>
    </row>
    <row r="64" spans="2:4">
      <c r="B64">
        <v>530000</v>
      </c>
      <c r="C64">
        <f t="shared" si="0"/>
        <v>0.79365079365079361</v>
      </c>
      <c r="D64">
        <f t="shared" si="1"/>
        <v>4.2063492063492065</v>
      </c>
    </row>
    <row r="65" spans="2:4">
      <c r="B65">
        <v>540000</v>
      </c>
      <c r="C65">
        <f t="shared" si="0"/>
        <v>0.78125</v>
      </c>
      <c r="D65">
        <f t="shared" si="1"/>
        <v>4.21875</v>
      </c>
    </row>
    <row r="66" spans="2:4">
      <c r="B66">
        <v>550000</v>
      </c>
      <c r="C66">
        <f t="shared" si="0"/>
        <v>0.76923076923076927</v>
      </c>
      <c r="D66">
        <f t="shared" si="1"/>
        <v>4.2307692307692308</v>
      </c>
    </row>
    <row r="67" spans="2:4">
      <c r="B67">
        <v>560000</v>
      </c>
      <c r="C67">
        <f t="shared" ref="C67:C130" si="2">$I$2*(1-B67/(B67+$I$3))</f>
        <v>0.75757575757575746</v>
      </c>
      <c r="D67">
        <f t="shared" ref="D67:D130" si="3">$I$2*(1-$I$3/($I$3+B67))</f>
        <v>4.2424242424242422</v>
      </c>
    </row>
    <row r="68" spans="2:4">
      <c r="B68">
        <v>570000</v>
      </c>
      <c r="C68">
        <f t="shared" si="2"/>
        <v>0.74626865671641784</v>
      </c>
      <c r="D68">
        <f t="shared" si="3"/>
        <v>4.2537313432835822</v>
      </c>
    </row>
    <row r="69" spans="2:4">
      <c r="B69">
        <v>580000</v>
      </c>
      <c r="C69">
        <f t="shared" si="2"/>
        <v>0.73529411764705899</v>
      </c>
      <c r="D69">
        <f t="shared" si="3"/>
        <v>4.2647058823529411</v>
      </c>
    </row>
    <row r="70" spans="2:4">
      <c r="B70">
        <v>590000</v>
      </c>
      <c r="C70">
        <f t="shared" si="2"/>
        <v>0.72463768115942018</v>
      </c>
      <c r="D70">
        <f t="shared" si="3"/>
        <v>4.27536231884058</v>
      </c>
    </row>
    <row r="71" spans="2:4">
      <c r="B71">
        <v>600000</v>
      </c>
      <c r="C71">
        <f t="shared" si="2"/>
        <v>0.71428571428571452</v>
      </c>
      <c r="D71">
        <f t="shared" si="3"/>
        <v>4.2857142857142865</v>
      </c>
    </row>
    <row r="72" spans="2:4">
      <c r="B72">
        <v>610000</v>
      </c>
      <c r="C72">
        <f t="shared" si="2"/>
        <v>0.70422535211267623</v>
      </c>
      <c r="D72">
        <f t="shared" si="3"/>
        <v>4.295774647887324</v>
      </c>
    </row>
    <row r="73" spans="2:4">
      <c r="B73">
        <v>620000</v>
      </c>
      <c r="C73">
        <f t="shared" si="2"/>
        <v>0.6944444444444442</v>
      </c>
      <c r="D73">
        <f t="shared" si="3"/>
        <v>4.3055555555555554</v>
      </c>
    </row>
    <row r="74" spans="2:4">
      <c r="B74">
        <v>630000</v>
      </c>
      <c r="C74">
        <f t="shared" si="2"/>
        <v>0.68493150684931503</v>
      </c>
      <c r="D74">
        <f t="shared" si="3"/>
        <v>4.3150684931506849</v>
      </c>
    </row>
    <row r="75" spans="2:4">
      <c r="B75">
        <v>640000</v>
      </c>
      <c r="C75">
        <f t="shared" si="2"/>
        <v>0.67567567567567544</v>
      </c>
      <c r="D75">
        <f t="shared" si="3"/>
        <v>4.3243243243243246</v>
      </c>
    </row>
    <row r="76" spans="2:4">
      <c r="B76">
        <v>650000</v>
      </c>
      <c r="C76">
        <f t="shared" si="2"/>
        <v>0.66666666666666652</v>
      </c>
      <c r="D76">
        <f t="shared" si="3"/>
        <v>4.3333333333333339</v>
      </c>
    </row>
    <row r="77" spans="2:4">
      <c r="B77">
        <v>660000</v>
      </c>
      <c r="C77">
        <f t="shared" si="2"/>
        <v>0.65789473684210509</v>
      </c>
      <c r="D77">
        <f t="shared" si="3"/>
        <v>4.3421052631578947</v>
      </c>
    </row>
    <row r="78" spans="2:4">
      <c r="B78">
        <v>670000</v>
      </c>
      <c r="C78">
        <f t="shared" si="2"/>
        <v>0.64935064935064957</v>
      </c>
      <c r="D78">
        <f t="shared" si="3"/>
        <v>4.3506493506493502</v>
      </c>
    </row>
    <row r="79" spans="2:4">
      <c r="B79">
        <v>680000</v>
      </c>
      <c r="C79">
        <f t="shared" si="2"/>
        <v>0.64102564102564097</v>
      </c>
      <c r="D79">
        <f t="shared" si="3"/>
        <v>4.3589743589743595</v>
      </c>
    </row>
    <row r="80" spans="2:4">
      <c r="B80">
        <v>690000</v>
      </c>
      <c r="C80">
        <f t="shared" si="2"/>
        <v>0.63291139240506333</v>
      </c>
      <c r="D80">
        <f t="shared" si="3"/>
        <v>4.3670886075949369</v>
      </c>
    </row>
    <row r="81" spans="2:4">
      <c r="B81">
        <v>700000</v>
      </c>
      <c r="C81">
        <f t="shared" si="2"/>
        <v>0.625</v>
      </c>
      <c r="D81">
        <f t="shared" si="3"/>
        <v>4.375</v>
      </c>
    </row>
    <row r="82" spans="2:4">
      <c r="B82">
        <v>710000</v>
      </c>
      <c r="C82">
        <f t="shared" si="2"/>
        <v>0.61728395061728392</v>
      </c>
      <c r="D82">
        <f t="shared" si="3"/>
        <v>4.382716049382716</v>
      </c>
    </row>
    <row r="83" spans="2:4">
      <c r="B83">
        <v>720000</v>
      </c>
      <c r="C83">
        <f t="shared" si="2"/>
        <v>0.6097560975609756</v>
      </c>
      <c r="D83">
        <f t="shared" si="3"/>
        <v>4.3902439024390247</v>
      </c>
    </row>
    <row r="84" spans="2:4">
      <c r="B84">
        <v>730000</v>
      </c>
      <c r="C84">
        <f t="shared" si="2"/>
        <v>0.60240963855421714</v>
      </c>
      <c r="D84">
        <f t="shared" si="3"/>
        <v>4.3975903614457836</v>
      </c>
    </row>
    <row r="85" spans="2:4">
      <c r="B85">
        <v>740000</v>
      </c>
      <c r="C85">
        <f t="shared" si="2"/>
        <v>0.59523809523809534</v>
      </c>
      <c r="D85">
        <f t="shared" si="3"/>
        <v>4.4047619047619051</v>
      </c>
    </row>
    <row r="86" spans="2:4">
      <c r="B86">
        <v>750000</v>
      </c>
      <c r="C86">
        <f t="shared" si="2"/>
        <v>0.58823529411764719</v>
      </c>
      <c r="D86">
        <f t="shared" si="3"/>
        <v>4.4117647058823533</v>
      </c>
    </row>
    <row r="87" spans="2:4">
      <c r="B87">
        <v>760000</v>
      </c>
      <c r="C87">
        <f t="shared" si="2"/>
        <v>0.58139534883720922</v>
      </c>
      <c r="D87">
        <f t="shared" si="3"/>
        <v>4.4186046511627906</v>
      </c>
    </row>
    <row r="88" spans="2:4">
      <c r="B88">
        <v>770000</v>
      </c>
      <c r="C88">
        <f t="shared" si="2"/>
        <v>0.57471264367816077</v>
      </c>
      <c r="D88">
        <f t="shared" si="3"/>
        <v>4.4252873563218396</v>
      </c>
    </row>
    <row r="89" spans="2:4">
      <c r="B89">
        <v>780000</v>
      </c>
      <c r="C89">
        <f t="shared" si="2"/>
        <v>0.56818181818181823</v>
      </c>
      <c r="D89">
        <f t="shared" si="3"/>
        <v>4.4318181818181817</v>
      </c>
    </row>
    <row r="90" spans="2:4">
      <c r="B90">
        <v>790000</v>
      </c>
      <c r="C90">
        <f t="shared" si="2"/>
        <v>0.56179775280898903</v>
      </c>
      <c r="D90">
        <f t="shared" si="3"/>
        <v>4.4382022471910112</v>
      </c>
    </row>
    <row r="91" spans="2:4">
      <c r="B91">
        <v>800000</v>
      </c>
      <c r="C91">
        <f t="shared" si="2"/>
        <v>0.5555555555555558</v>
      </c>
      <c r="D91">
        <f t="shared" si="3"/>
        <v>4.4444444444444446</v>
      </c>
    </row>
    <row r="92" spans="2:4">
      <c r="B92">
        <v>810000</v>
      </c>
      <c r="C92">
        <f t="shared" si="2"/>
        <v>0.54945054945054972</v>
      </c>
      <c r="D92">
        <f t="shared" si="3"/>
        <v>4.4505494505494507</v>
      </c>
    </row>
    <row r="93" spans="2:4">
      <c r="B93">
        <v>820000</v>
      </c>
      <c r="C93">
        <f t="shared" si="2"/>
        <v>0.54347826086956541</v>
      </c>
      <c r="D93">
        <f t="shared" si="3"/>
        <v>4.4565217391304346</v>
      </c>
    </row>
    <row r="94" spans="2:4">
      <c r="B94">
        <v>830000</v>
      </c>
      <c r="C94">
        <f t="shared" si="2"/>
        <v>0.53763440860215062</v>
      </c>
      <c r="D94">
        <f t="shared" si="3"/>
        <v>4.4623655913978491</v>
      </c>
    </row>
    <row r="95" spans="2:4">
      <c r="B95">
        <v>840000</v>
      </c>
      <c r="C95">
        <f t="shared" si="2"/>
        <v>0.53191489361702149</v>
      </c>
      <c r="D95">
        <f t="shared" si="3"/>
        <v>4.4680851063829783</v>
      </c>
    </row>
    <row r="96" spans="2:4">
      <c r="B96">
        <v>850000</v>
      </c>
      <c r="C96">
        <f t="shared" si="2"/>
        <v>0.52631578947368418</v>
      </c>
      <c r="D96">
        <f t="shared" si="3"/>
        <v>4.4736842105263159</v>
      </c>
    </row>
    <row r="97" spans="2:4">
      <c r="B97">
        <v>860000</v>
      </c>
      <c r="C97">
        <f t="shared" si="2"/>
        <v>0.52083333333333315</v>
      </c>
      <c r="D97">
        <f t="shared" si="3"/>
        <v>4.479166666666667</v>
      </c>
    </row>
    <row r="98" spans="2:4">
      <c r="B98">
        <v>870000</v>
      </c>
      <c r="C98">
        <f t="shared" si="2"/>
        <v>0.51546391752577303</v>
      </c>
      <c r="D98">
        <f t="shared" si="3"/>
        <v>4.4845360824742269</v>
      </c>
    </row>
    <row r="99" spans="2:4">
      <c r="B99">
        <v>880000</v>
      </c>
      <c r="C99">
        <f t="shared" si="2"/>
        <v>0.51020408163265307</v>
      </c>
      <c r="D99">
        <f t="shared" si="3"/>
        <v>4.4897959183673466</v>
      </c>
    </row>
    <row r="100" spans="2:4">
      <c r="B100">
        <v>890000</v>
      </c>
      <c r="C100">
        <f t="shared" si="2"/>
        <v>0.50505050505050497</v>
      </c>
      <c r="D100">
        <f t="shared" si="3"/>
        <v>4.4949494949494948</v>
      </c>
    </row>
    <row r="101" spans="2:4">
      <c r="B101">
        <v>900000</v>
      </c>
      <c r="C101">
        <f t="shared" si="2"/>
        <v>0.49999999999999989</v>
      </c>
      <c r="D101">
        <f t="shared" si="3"/>
        <v>4.5</v>
      </c>
    </row>
    <row r="102" spans="2:4">
      <c r="B102">
        <v>910000</v>
      </c>
      <c r="C102">
        <f t="shared" si="2"/>
        <v>0.49504950495049493</v>
      </c>
      <c r="D102">
        <f t="shared" si="3"/>
        <v>4.5049504950495054</v>
      </c>
    </row>
    <row r="103" spans="2:4">
      <c r="B103">
        <v>920000</v>
      </c>
      <c r="C103">
        <f t="shared" si="2"/>
        <v>0.49019607843137247</v>
      </c>
      <c r="D103">
        <f t="shared" si="3"/>
        <v>4.5098039215686274</v>
      </c>
    </row>
    <row r="104" spans="2:4">
      <c r="B104">
        <v>930000</v>
      </c>
      <c r="C104">
        <f t="shared" si="2"/>
        <v>0.48543689320388328</v>
      </c>
      <c r="D104">
        <f t="shared" si="3"/>
        <v>4.5145631067961167</v>
      </c>
    </row>
    <row r="105" spans="2:4">
      <c r="B105">
        <v>940000</v>
      </c>
      <c r="C105">
        <f t="shared" si="2"/>
        <v>0.48076923076923073</v>
      </c>
      <c r="D105">
        <f t="shared" si="3"/>
        <v>4.5192307692307692</v>
      </c>
    </row>
    <row r="106" spans="2:4">
      <c r="B106">
        <v>950000</v>
      </c>
      <c r="C106">
        <f t="shared" si="2"/>
        <v>0.47619047619047616</v>
      </c>
      <c r="D106">
        <f t="shared" si="3"/>
        <v>4.5238095238095237</v>
      </c>
    </row>
    <row r="107" spans="2:4">
      <c r="B107">
        <v>960000</v>
      </c>
      <c r="C107">
        <f t="shared" si="2"/>
        <v>0.47169811320754707</v>
      </c>
      <c r="D107">
        <f t="shared" si="3"/>
        <v>4.5283018867924527</v>
      </c>
    </row>
    <row r="108" spans="2:4">
      <c r="B108">
        <v>970000</v>
      </c>
      <c r="C108">
        <f t="shared" si="2"/>
        <v>0.46728971962616828</v>
      </c>
      <c r="D108">
        <f t="shared" si="3"/>
        <v>4.5327102803738315</v>
      </c>
    </row>
    <row r="109" spans="2:4">
      <c r="B109">
        <v>980000</v>
      </c>
      <c r="C109">
        <f t="shared" si="2"/>
        <v>0.4629629629629628</v>
      </c>
      <c r="D109">
        <f t="shared" si="3"/>
        <v>4.5370370370370372</v>
      </c>
    </row>
    <row r="110" spans="2:4">
      <c r="B110">
        <v>990000</v>
      </c>
      <c r="C110">
        <f t="shared" si="2"/>
        <v>0.45871559633027525</v>
      </c>
      <c r="D110">
        <f t="shared" si="3"/>
        <v>4.5412844036697244</v>
      </c>
    </row>
    <row r="111" spans="2:4">
      <c r="B111">
        <v>1000000</v>
      </c>
      <c r="C111">
        <f t="shared" si="2"/>
        <v>0.4545454545454547</v>
      </c>
      <c r="D111">
        <f t="shared" si="3"/>
        <v>4.545454545454545</v>
      </c>
    </row>
    <row r="112" spans="2:4">
      <c r="B112">
        <v>1010000</v>
      </c>
      <c r="C112">
        <f t="shared" si="2"/>
        <v>0.45045045045045029</v>
      </c>
      <c r="D112">
        <f t="shared" si="3"/>
        <v>4.5495495495495497</v>
      </c>
    </row>
    <row r="113" spans="2:4">
      <c r="B113">
        <v>1020000</v>
      </c>
      <c r="C113">
        <f t="shared" si="2"/>
        <v>0.44642857142857151</v>
      </c>
      <c r="D113">
        <f t="shared" si="3"/>
        <v>4.5535714285714288</v>
      </c>
    </row>
    <row r="114" spans="2:4">
      <c r="B114">
        <v>1030000</v>
      </c>
      <c r="C114">
        <f t="shared" si="2"/>
        <v>0.44247787610619482</v>
      </c>
      <c r="D114">
        <f t="shared" si="3"/>
        <v>4.5575221238938051</v>
      </c>
    </row>
    <row r="115" spans="2:4">
      <c r="B115">
        <v>1040000</v>
      </c>
      <c r="C115">
        <f t="shared" si="2"/>
        <v>0.43859649122807043</v>
      </c>
      <c r="D115">
        <f t="shared" si="3"/>
        <v>4.5614035087719298</v>
      </c>
    </row>
    <row r="116" spans="2:4">
      <c r="B116">
        <v>1050000</v>
      </c>
      <c r="C116">
        <f t="shared" si="2"/>
        <v>0.43478260869565244</v>
      </c>
      <c r="D116">
        <f t="shared" si="3"/>
        <v>4.5652173913043477</v>
      </c>
    </row>
    <row r="117" spans="2:4">
      <c r="B117">
        <v>1060000</v>
      </c>
      <c r="C117">
        <f t="shared" si="2"/>
        <v>0.43103448275862044</v>
      </c>
      <c r="D117">
        <f t="shared" si="3"/>
        <v>4.568965517241379</v>
      </c>
    </row>
    <row r="118" spans="2:4">
      <c r="B118">
        <v>1070000</v>
      </c>
      <c r="C118">
        <f t="shared" si="2"/>
        <v>0.4273504273504275</v>
      </c>
      <c r="D118">
        <f t="shared" si="3"/>
        <v>4.5726495726495724</v>
      </c>
    </row>
    <row r="119" spans="2:4">
      <c r="B119">
        <v>1080000</v>
      </c>
      <c r="C119">
        <f t="shared" si="2"/>
        <v>0.42372881355932202</v>
      </c>
      <c r="D119">
        <f t="shared" si="3"/>
        <v>4.5762711864406782</v>
      </c>
    </row>
    <row r="120" spans="2:4">
      <c r="B120">
        <v>1090000</v>
      </c>
      <c r="C120">
        <f t="shared" si="2"/>
        <v>0.42016806722689093</v>
      </c>
      <c r="D120">
        <f t="shared" si="3"/>
        <v>4.579831932773109</v>
      </c>
    </row>
    <row r="121" spans="2:4">
      <c r="B121">
        <v>1100000</v>
      </c>
      <c r="C121">
        <f t="shared" si="2"/>
        <v>0.41666666666666685</v>
      </c>
      <c r="D121">
        <f t="shared" si="3"/>
        <v>4.583333333333333</v>
      </c>
    </row>
    <row r="122" spans="2:4">
      <c r="B122">
        <v>1110000</v>
      </c>
      <c r="C122">
        <f t="shared" si="2"/>
        <v>0.4132231404958675</v>
      </c>
      <c r="D122">
        <f t="shared" si="3"/>
        <v>4.5867768595041323</v>
      </c>
    </row>
    <row r="123" spans="2:4">
      <c r="B123">
        <v>1120000</v>
      </c>
      <c r="C123">
        <f t="shared" si="2"/>
        <v>0.40983606557377039</v>
      </c>
      <c r="D123">
        <f t="shared" si="3"/>
        <v>4.5901639344262293</v>
      </c>
    </row>
    <row r="124" spans="2:4">
      <c r="B124">
        <v>1130000</v>
      </c>
      <c r="C124">
        <f t="shared" si="2"/>
        <v>0.4065040650406504</v>
      </c>
      <c r="D124">
        <f t="shared" si="3"/>
        <v>4.5934959349593498</v>
      </c>
    </row>
    <row r="125" spans="2:4">
      <c r="B125">
        <v>1140000</v>
      </c>
      <c r="C125">
        <f t="shared" si="2"/>
        <v>0.4032258064516131</v>
      </c>
      <c r="D125">
        <f t="shared" si="3"/>
        <v>4.596774193548387</v>
      </c>
    </row>
    <row r="126" spans="2:4">
      <c r="B126">
        <v>1150000</v>
      </c>
      <c r="C126">
        <f t="shared" si="2"/>
        <v>0.3999999999999998</v>
      </c>
      <c r="D126">
        <f t="shared" si="3"/>
        <v>4.6000000000000005</v>
      </c>
    </row>
    <row r="127" spans="2:4">
      <c r="B127">
        <v>1160000</v>
      </c>
      <c r="C127">
        <f t="shared" si="2"/>
        <v>0.39682539682539708</v>
      </c>
      <c r="D127">
        <f t="shared" si="3"/>
        <v>4.6031746031746037</v>
      </c>
    </row>
    <row r="128" spans="2:4">
      <c r="B128">
        <v>1170000</v>
      </c>
      <c r="C128">
        <f t="shared" si="2"/>
        <v>0.39370078740157466</v>
      </c>
      <c r="D128">
        <f t="shared" si="3"/>
        <v>4.606299212598425</v>
      </c>
    </row>
    <row r="129" spans="2:4">
      <c r="B129">
        <v>1180000</v>
      </c>
      <c r="C129">
        <f t="shared" si="2"/>
        <v>0.390625</v>
      </c>
      <c r="D129">
        <f t="shared" si="3"/>
        <v>4.609375</v>
      </c>
    </row>
    <row r="130" spans="2:4">
      <c r="B130">
        <v>1190000</v>
      </c>
      <c r="C130">
        <f t="shared" si="2"/>
        <v>0.38759689922480633</v>
      </c>
      <c r="D130">
        <f t="shared" si="3"/>
        <v>4.612403100775194</v>
      </c>
    </row>
    <row r="131" spans="2:4">
      <c r="B131">
        <v>1200000</v>
      </c>
      <c r="C131">
        <f t="shared" ref="C131:C194" si="4">$I$2*(1-B131/(B131+$I$3))</f>
        <v>0.38461538461538436</v>
      </c>
      <c r="D131">
        <f t="shared" ref="D131:D194" si="5">$I$2*(1-$I$3/($I$3+B131))</f>
        <v>4.6153846153846159</v>
      </c>
    </row>
    <row r="132" spans="2:4">
      <c r="B132">
        <v>1210000</v>
      </c>
      <c r="C132">
        <f t="shared" si="4"/>
        <v>0.38167938931297718</v>
      </c>
      <c r="D132">
        <f t="shared" si="5"/>
        <v>4.6183206106870225</v>
      </c>
    </row>
    <row r="133" spans="2:4">
      <c r="B133">
        <v>1220000</v>
      </c>
      <c r="C133">
        <f t="shared" si="4"/>
        <v>0.37878787878787901</v>
      </c>
      <c r="D133">
        <f t="shared" si="5"/>
        <v>4.6212121212121211</v>
      </c>
    </row>
    <row r="134" spans="2:4">
      <c r="B134">
        <v>1230000</v>
      </c>
      <c r="C134">
        <f t="shared" si="4"/>
        <v>0.37593984962406013</v>
      </c>
      <c r="D134">
        <f t="shared" si="5"/>
        <v>4.6240601503759402</v>
      </c>
    </row>
    <row r="135" spans="2:4">
      <c r="B135">
        <v>1240000</v>
      </c>
      <c r="C135">
        <f t="shared" si="4"/>
        <v>0.37313432835820892</v>
      </c>
      <c r="D135">
        <f t="shared" si="5"/>
        <v>4.6268656716417915</v>
      </c>
    </row>
    <row r="136" spans="2:4">
      <c r="B136">
        <v>1250000</v>
      </c>
      <c r="C136">
        <f t="shared" si="4"/>
        <v>0.37037037037037035</v>
      </c>
      <c r="D136">
        <f t="shared" si="5"/>
        <v>4.6296296296296298</v>
      </c>
    </row>
    <row r="137" spans="2:4">
      <c r="B137">
        <v>1260000</v>
      </c>
      <c r="C137">
        <f t="shared" si="4"/>
        <v>0.36764705882352922</v>
      </c>
      <c r="D137">
        <f t="shared" si="5"/>
        <v>4.632352941176471</v>
      </c>
    </row>
    <row r="138" spans="2:4">
      <c r="B138">
        <v>1270000</v>
      </c>
      <c r="C138">
        <f t="shared" si="4"/>
        <v>0.36496350364963515</v>
      </c>
      <c r="D138">
        <f t="shared" si="5"/>
        <v>4.6350364963503647</v>
      </c>
    </row>
    <row r="139" spans="2:4">
      <c r="B139">
        <v>1280000</v>
      </c>
      <c r="C139">
        <f t="shared" si="4"/>
        <v>0.36231884057971009</v>
      </c>
      <c r="D139">
        <f t="shared" si="5"/>
        <v>4.63768115942029</v>
      </c>
    </row>
    <row r="140" spans="2:4">
      <c r="B140">
        <v>1290000</v>
      </c>
      <c r="C140">
        <f t="shared" si="4"/>
        <v>0.35971223021582732</v>
      </c>
      <c r="D140">
        <f t="shared" si="5"/>
        <v>4.6402877697841731</v>
      </c>
    </row>
    <row r="141" spans="2:4">
      <c r="B141">
        <v>1300000</v>
      </c>
      <c r="C141">
        <f t="shared" si="4"/>
        <v>0.35714285714285698</v>
      </c>
      <c r="D141">
        <f t="shared" si="5"/>
        <v>4.6428571428571432</v>
      </c>
    </row>
    <row r="142" spans="2:4">
      <c r="B142">
        <v>1310000</v>
      </c>
      <c r="C142">
        <f t="shared" si="4"/>
        <v>0.35460992907801414</v>
      </c>
      <c r="D142">
        <f t="shared" si="5"/>
        <v>4.6453900709219855</v>
      </c>
    </row>
    <row r="143" spans="2:4">
      <c r="B143">
        <v>1320000</v>
      </c>
      <c r="C143">
        <f t="shared" si="4"/>
        <v>0.35211267605633811</v>
      </c>
      <c r="D143">
        <f t="shared" si="5"/>
        <v>4.647887323943662</v>
      </c>
    </row>
    <row r="144" spans="2:4">
      <c r="B144">
        <v>1330000</v>
      </c>
      <c r="C144">
        <f t="shared" si="4"/>
        <v>0.34965034965034947</v>
      </c>
      <c r="D144">
        <f t="shared" si="5"/>
        <v>4.6503496503496509</v>
      </c>
    </row>
    <row r="145" spans="2:4">
      <c r="B145">
        <v>1340000</v>
      </c>
      <c r="C145">
        <f t="shared" si="4"/>
        <v>0.3472222222222221</v>
      </c>
      <c r="D145">
        <f t="shared" si="5"/>
        <v>4.6527777777777777</v>
      </c>
    </row>
    <row r="146" spans="2:4">
      <c r="B146">
        <v>1350000</v>
      </c>
      <c r="C146">
        <f t="shared" si="4"/>
        <v>0.34482758620689669</v>
      </c>
      <c r="D146">
        <f t="shared" si="5"/>
        <v>4.6551724137931032</v>
      </c>
    </row>
    <row r="147" spans="2:4">
      <c r="B147">
        <v>1360000</v>
      </c>
      <c r="C147">
        <f t="shared" si="4"/>
        <v>0.34246575342465779</v>
      </c>
      <c r="D147">
        <f t="shared" si="5"/>
        <v>4.6575342465753424</v>
      </c>
    </row>
    <row r="148" spans="2:4">
      <c r="B148">
        <v>1370000</v>
      </c>
      <c r="C148">
        <f t="shared" si="4"/>
        <v>0.34013605442176853</v>
      </c>
      <c r="D148">
        <f t="shared" si="5"/>
        <v>4.6598639455782314</v>
      </c>
    </row>
    <row r="149" spans="2:4">
      <c r="B149">
        <v>1380000</v>
      </c>
      <c r="C149">
        <f t="shared" si="4"/>
        <v>0.33783783783783772</v>
      </c>
      <c r="D149">
        <f t="shared" si="5"/>
        <v>4.6621621621621623</v>
      </c>
    </row>
    <row r="150" spans="2:4">
      <c r="B150">
        <v>1390000</v>
      </c>
      <c r="C150">
        <f t="shared" si="4"/>
        <v>0.33557046979865779</v>
      </c>
      <c r="D150">
        <f t="shared" si="5"/>
        <v>4.6644295302013425</v>
      </c>
    </row>
    <row r="151" spans="2:4">
      <c r="B151">
        <v>1400000</v>
      </c>
      <c r="C151">
        <f t="shared" si="4"/>
        <v>0.33333333333333326</v>
      </c>
      <c r="D151">
        <f t="shared" si="5"/>
        <v>4.666666666666667</v>
      </c>
    </row>
    <row r="152" spans="2:4">
      <c r="B152">
        <v>1410000</v>
      </c>
      <c r="C152">
        <f t="shared" si="4"/>
        <v>0.33112582781456956</v>
      </c>
      <c r="D152">
        <f t="shared" si="5"/>
        <v>4.6688741721854301</v>
      </c>
    </row>
    <row r="153" spans="2:4">
      <c r="B153">
        <v>1420000</v>
      </c>
      <c r="C153">
        <f t="shared" si="4"/>
        <v>0.32894736842105254</v>
      </c>
      <c r="D153">
        <f t="shared" si="5"/>
        <v>4.6710526315789478</v>
      </c>
    </row>
    <row r="154" spans="2:4">
      <c r="B154">
        <v>1430000</v>
      </c>
      <c r="C154">
        <f t="shared" si="4"/>
        <v>0.32679738562091498</v>
      </c>
      <c r="D154">
        <f t="shared" si="5"/>
        <v>4.6732026143790852</v>
      </c>
    </row>
    <row r="155" spans="2:4">
      <c r="B155">
        <v>1440000</v>
      </c>
      <c r="C155">
        <f t="shared" si="4"/>
        <v>0.32467532467532478</v>
      </c>
      <c r="D155">
        <f t="shared" si="5"/>
        <v>4.6753246753246751</v>
      </c>
    </row>
    <row r="156" spans="2:4">
      <c r="B156">
        <v>1450000</v>
      </c>
      <c r="C156">
        <f t="shared" si="4"/>
        <v>0.32258064516129059</v>
      </c>
      <c r="D156">
        <f t="shared" si="5"/>
        <v>4.67741935483871</v>
      </c>
    </row>
    <row r="157" spans="2:4">
      <c r="B157">
        <v>1460000</v>
      </c>
      <c r="C157">
        <f t="shared" si="4"/>
        <v>0.32051282051282048</v>
      </c>
      <c r="D157">
        <f t="shared" si="5"/>
        <v>4.6794871794871797</v>
      </c>
    </row>
    <row r="158" spans="2:4">
      <c r="B158">
        <v>1470000</v>
      </c>
      <c r="C158">
        <f t="shared" si="4"/>
        <v>0.31847133757961776</v>
      </c>
      <c r="D158">
        <f t="shared" si="5"/>
        <v>4.6815286624203818</v>
      </c>
    </row>
    <row r="159" spans="2:4">
      <c r="B159">
        <v>1480000</v>
      </c>
      <c r="C159">
        <f t="shared" si="4"/>
        <v>0.31645569620253167</v>
      </c>
      <c r="D159">
        <f t="shared" si="5"/>
        <v>4.6835443037974684</v>
      </c>
    </row>
    <row r="160" spans="2:4">
      <c r="B160">
        <v>1490000</v>
      </c>
      <c r="C160">
        <f t="shared" si="4"/>
        <v>0.31446540880503138</v>
      </c>
      <c r="D160">
        <f t="shared" si="5"/>
        <v>4.6855345911949691</v>
      </c>
    </row>
    <row r="161" spans="2:4">
      <c r="B161">
        <v>1500000</v>
      </c>
      <c r="C161">
        <f t="shared" si="4"/>
        <v>0.3125</v>
      </c>
      <c r="D161">
        <f t="shared" si="5"/>
        <v>4.6875</v>
      </c>
    </row>
    <row r="162" spans="2:4">
      <c r="B162">
        <v>1510000</v>
      </c>
      <c r="C162">
        <f t="shared" si="4"/>
        <v>0.31055900621118016</v>
      </c>
      <c r="D162">
        <f t="shared" si="5"/>
        <v>4.6894409937888195</v>
      </c>
    </row>
    <row r="163" spans="2:4">
      <c r="B163">
        <v>1520000</v>
      </c>
      <c r="C163">
        <f t="shared" si="4"/>
        <v>0.30864197530864224</v>
      </c>
      <c r="D163">
        <f t="shared" si="5"/>
        <v>4.6913580246913575</v>
      </c>
    </row>
    <row r="164" spans="2:4">
      <c r="B164">
        <v>1530000</v>
      </c>
      <c r="C164">
        <f t="shared" si="4"/>
        <v>0.30674846625766861</v>
      </c>
      <c r="D164">
        <f t="shared" si="5"/>
        <v>4.6932515337423313</v>
      </c>
    </row>
    <row r="165" spans="2:4">
      <c r="B165">
        <v>1540000</v>
      </c>
      <c r="C165">
        <f t="shared" si="4"/>
        <v>0.30487804878048808</v>
      </c>
      <c r="D165">
        <f t="shared" si="5"/>
        <v>4.6951219512195124</v>
      </c>
    </row>
    <row r="166" spans="2:4">
      <c r="B166">
        <v>1550000</v>
      </c>
      <c r="C166">
        <f t="shared" si="4"/>
        <v>0.30303030303030276</v>
      </c>
      <c r="D166">
        <f t="shared" si="5"/>
        <v>4.6969696969696972</v>
      </c>
    </row>
    <row r="167" spans="2:4">
      <c r="B167">
        <v>1560000</v>
      </c>
      <c r="C167">
        <f t="shared" si="4"/>
        <v>0.30120481927710829</v>
      </c>
      <c r="D167">
        <f t="shared" si="5"/>
        <v>4.6987951807228914</v>
      </c>
    </row>
    <row r="168" spans="2:4">
      <c r="B168">
        <v>1570000</v>
      </c>
      <c r="C168">
        <f t="shared" si="4"/>
        <v>0.29940119760479056</v>
      </c>
      <c r="D168">
        <f t="shared" si="5"/>
        <v>4.7005988023952092</v>
      </c>
    </row>
    <row r="169" spans="2:4">
      <c r="B169">
        <v>1580000</v>
      </c>
      <c r="C169">
        <f t="shared" si="4"/>
        <v>0.29761904761904767</v>
      </c>
      <c r="D169">
        <f t="shared" si="5"/>
        <v>4.7023809523809526</v>
      </c>
    </row>
    <row r="170" spans="2:4">
      <c r="B170">
        <v>1590000</v>
      </c>
      <c r="C170">
        <f t="shared" si="4"/>
        <v>0.29585798816568032</v>
      </c>
      <c r="D170">
        <f t="shared" si="5"/>
        <v>4.7041420118343193</v>
      </c>
    </row>
    <row r="171" spans="2:4">
      <c r="B171">
        <v>1600000</v>
      </c>
      <c r="C171">
        <f t="shared" si="4"/>
        <v>0.29411764705882359</v>
      </c>
      <c r="D171">
        <f t="shared" si="5"/>
        <v>4.7058823529411766</v>
      </c>
    </row>
    <row r="172" spans="2:4">
      <c r="B172">
        <v>1610000</v>
      </c>
      <c r="C172">
        <f t="shared" si="4"/>
        <v>0.29239766081871343</v>
      </c>
      <c r="D172">
        <f t="shared" si="5"/>
        <v>4.7076023391812862</v>
      </c>
    </row>
    <row r="173" spans="2:4">
      <c r="B173">
        <v>1620000</v>
      </c>
      <c r="C173">
        <f t="shared" si="4"/>
        <v>0.29069767441860461</v>
      </c>
      <c r="D173">
        <f t="shared" si="5"/>
        <v>4.7093023255813957</v>
      </c>
    </row>
    <row r="174" spans="2:4">
      <c r="B174">
        <v>1630000</v>
      </c>
      <c r="C174">
        <f t="shared" si="4"/>
        <v>0.28901734104046228</v>
      </c>
      <c r="D174">
        <f t="shared" si="5"/>
        <v>4.710982658959538</v>
      </c>
    </row>
    <row r="175" spans="2:4">
      <c r="B175">
        <v>1640000</v>
      </c>
      <c r="C175">
        <f t="shared" si="4"/>
        <v>0.28735632183908066</v>
      </c>
      <c r="D175">
        <f t="shared" si="5"/>
        <v>4.7126436781609193</v>
      </c>
    </row>
    <row r="176" spans="2:4">
      <c r="B176">
        <v>1650000</v>
      </c>
      <c r="C176">
        <f t="shared" si="4"/>
        <v>0.28571428571428581</v>
      </c>
      <c r="D176">
        <f t="shared" si="5"/>
        <v>4.7142857142857144</v>
      </c>
    </row>
    <row r="177" spans="2:4">
      <c r="B177">
        <v>1660000</v>
      </c>
      <c r="C177">
        <f t="shared" si="4"/>
        <v>0.28409090909090884</v>
      </c>
      <c r="D177">
        <f t="shared" si="5"/>
        <v>4.7159090909090908</v>
      </c>
    </row>
    <row r="178" spans="2:4">
      <c r="B178">
        <v>1670000</v>
      </c>
      <c r="C178">
        <f t="shared" si="4"/>
        <v>0.28248587570621486</v>
      </c>
      <c r="D178">
        <f t="shared" si="5"/>
        <v>4.7175141242937855</v>
      </c>
    </row>
    <row r="179" spans="2:4">
      <c r="B179">
        <v>1680000</v>
      </c>
      <c r="C179">
        <f t="shared" si="4"/>
        <v>0.28089887640449451</v>
      </c>
      <c r="D179">
        <f t="shared" si="5"/>
        <v>4.7191011235955056</v>
      </c>
    </row>
    <row r="180" spans="2:4">
      <c r="B180">
        <v>1690000</v>
      </c>
      <c r="C180">
        <f t="shared" si="4"/>
        <v>0.27932960893854775</v>
      </c>
      <c r="D180">
        <f t="shared" si="5"/>
        <v>4.7206703910614518</v>
      </c>
    </row>
    <row r="181" spans="2:4">
      <c r="B181">
        <v>1700000</v>
      </c>
      <c r="C181">
        <f t="shared" si="4"/>
        <v>0.2777777777777779</v>
      </c>
      <c r="D181">
        <f t="shared" si="5"/>
        <v>4.7222222222222223</v>
      </c>
    </row>
    <row r="182" spans="2:4">
      <c r="B182">
        <v>1710000</v>
      </c>
      <c r="C182">
        <f t="shared" si="4"/>
        <v>0.27624309392265178</v>
      </c>
      <c r="D182">
        <f t="shared" si="5"/>
        <v>4.7237569060773481</v>
      </c>
    </row>
    <row r="183" spans="2:4">
      <c r="B183">
        <v>1720000</v>
      </c>
      <c r="C183">
        <f t="shared" si="4"/>
        <v>0.27472527472527486</v>
      </c>
      <c r="D183">
        <f t="shared" si="5"/>
        <v>4.7252747252747254</v>
      </c>
    </row>
    <row r="184" spans="2:4">
      <c r="B184">
        <v>1730000</v>
      </c>
      <c r="C184">
        <f t="shared" si="4"/>
        <v>0.27322404371584674</v>
      </c>
      <c r="D184">
        <f t="shared" si="5"/>
        <v>4.7267759562841531</v>
      </c>
    </row>
    <row r="185" spans="2:4">
      <c r="B185">
        <v>1740000</v>
      </c>
      <c r="C185">
        <f t="shared" si="4"/>
        <v>0.27173913043478271</v>
      </c>
      <c r="D185">
        <f t="shared" si="5"/>
        <v>4.7282608695652169</v>
      </c>
    </row>
    <row r="186" spans="2:4">
      <c r="B186">
        <v>1750000</v>
      </c>
      <c r="C186">
        <f t="shared" si="4"/>
        <v>0.27027027027027029</v>
      </c>
      <c r="D186">
        <f t="shared" si="5"/>
        <v>4.7297297297297298</v>
      </c>
    </row>
    <row r="187" spans="2:4">
      <c r="B187">
        <v>1760000</v>
      </c>
      <c r="C187">
        <f t="shared" si="4"/>
        <v>0.26881720430107503</v>
      </c>
      <c r="D187">
        <f t="shared" si="5"/>
        <v>4.731182795698925</v>
      </c>
    </row>
    <row r="188" spans="2:4">
      <c r="B188">
        <v>1770000</v>
      </c>
      <c r="C188">
        <f t="shared" si="4"/>
        <v>0.26737967914438499</v>
      </c>
      <c r="D188">
        <f t="shared" si="5"/>
        <v>4.7326203208556148</v>
      </c>
    </row>
    <row r="189" spans="2:4">
      <c r="B189">
        <v>1780000</v>
      </c>
      <c r="C189">
        <f t="shared" si="4"/>
        <v>0.26595744680851074</v>
      </c>
      <c r="D189">
        <f t="shared" si="5"/>
        <v>4.7340425531914896</v>
      </c>
    </row>
    <row r="190" spans="2:4">
      <c r="B190">
        <v>1790000</v>
      </c>
      <c r="C190">
        <f t="shared" si="4"/>
        <v>0.26455026455026454</v>
      </c>
      <c r="D190">
        <f t="shared" si="5"/>
        <v>4.7354497354497358</v>
      </c>
    </row>
    <row r="191" spans="2:4">
      <c r="B191">
        <v>1800000</v>
      </c>
      <c r="C191">
        <f t="shared" si="4"/>
        <v>0.26315789473684237</v>
      </c>
      <c r="D191">
        <f t="shared" si="5"/>
        <v>4.7368421052631584</v>
      </c>
    </row>
    <row r="192" spans="2:4">
      <c r="B192">
        <v>1810000</v>
      </c>
      <c r="C192">
        <f t="shared" si="4"/>
        <v>0.26178010471204216</v>
      </c>
      <c r="D192">
        <f t="shared" si="5"/>
        <v>4.7382198952879584</v>
      </c>
    </row>
    <row r="193" spans="2:4">
      <c r="B193">
        <v>1820000</v>
      </c>
      <c r="C193">
        <f t="shared" si="4"/>
        <v>0.26041666666666685</v>
      </c>
      <c r="D193">
        <f t="shared" si="5"/>
        <v>4.739583333333333</v>
      </c>
    </row>
    <row r="194" spans="2:4">
      <c r="B194">
        <v>1830000</v>
      </c>
      <c r="C194">
        <f t="shared" si="4"/>
        <v>0.25906735751295318</v>
      </c>
      <c r="D194">
        <f t="shared" si="5"/>
        <v>4.7409326424870466</v>
      </c>
    </row>
    <row r="195" spans="2:4">
      <c r="B195">
        <v>1840000</v>
      </c>
      <c r="C195">
        <f t="shared" ref="C195:C202" si="6">$I$2*(1-B195/(B195+$I$3))</f>
        <v>0.25773195876288679</v>
      </c>
      <c r="D195">
        <f t="shared" ref="D195:D202" si="7">$I$2*(1-$I$3/($I$3+B195))</f>
        <v>4.7422680412371134</v>
      </c>
    </row>
    <row r="196" spans="2:4">
      <c r="B196">
        <v>1850000</v>
      </c>
      <c r="C196">
        <f t="shared" si="6"/>
        <v>0.25641025641025661</v>
      </c>
      <c r="D196">
        <f t="shared" si="7"/>
        <v>4.7435897435897436</v>
      </c>
    </row>
    <row r="197" spans="2:4">
      <c r="B197">
        <v>1860000</v>
      </c>
      <c r="C197">
        <f t="shared" si="6"/>
        <v>0.25510204081632626</v>
      </c>
      <c r="D197">
        <f t="shared" si="7"/>
        <v>4.7448979591836737</v>
      </c>
    </row>
    <row r="198" spans="2:4">
      <c r="B198">
        <v>1870000</v>
      </c>
      <c r="C198">
        <f t="shared" si="6"/>
        <v>0.25380710659898498</v>
      </c>
      <c r="D198">
        <f t="shared" si="7"/>
        <v>4.7461928934010151</v>
      </c>
    </row>
    <row r="199" spans="2:4">
      <c r="B199">
        <v>1880000</v>
      </c>
      <c r="C199">
        <f t="shared" si="6"/>
        <v>0.25252525252525249</v>
      </c>
      <c r="D199">
        <f t="shared" si="7"/>
        <v>4.7474747474747474</v>
      </c>
    </row>
    <row r="200" spans="2:4">
      <c r="B200">
        <v>1890000</v>
      </c>
      <c r="C200">
        <f t="shared" si="6"/>
        <v>0.25125628140703515</v>
      </c>
      <c r="D200">
        <f t="shared" si="7"/>
        <v>4.7487437185929648</v>
      </c>
    </row>
    <row r="201" spans="2:4">
      <c r="B201">
        <v>1900000</v>
      </c>
      <c r="C201">
        <f t="shared" si="6"/>
        <v>0.25000000000000022</v>
      </c>
      <c r="D201">
        <f t="shared" si="7"/>
        <v>4.75</v>
      </c>
    </row>
    <row r="202" spans="2:4">
      <c r="B202">
        <v>1910000</v>
      </c>
      <c r="C202">
        <f t="shared" si="6"/>
        <v>0.24875621890547261</v>
      </c>
      <c r="D202">
        <f t="shared" si="7"/>
        <v>4.7512437810945274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25" zoomScaleNormal="125" zoomScalePageLayoutView="125" workbookViewId="0">
      <selection activeCell="D3" sqref="D3"/>
    </sheetView>
  </sheetViews>
  <sheetFormatPr baseColWidth="10" defaultRowHeight="15" x14ac:dyDescent="0"/>
  <cols>
    <col min="1" max="1" width="13.1640625" bestFit="1" customWidth="1"/>
    <col min="2" max="3" width="13.1640625" customWidth="1"/>
    <col min="8" max="8" width="13.1640625" bestFit="1" customWidth="1"/>
    <col min="9" max="9" width="21.6640625" bestFit="1" customWidth="1"/>
    <col min="10" max="10" width="13.1640625" customWidth="1"/>
    <col min="11" max="11" width="38.5" bestFit="1" customWidth="1"/>
    <col min="12" max="12" width="24.33203125" bestFit="1" customWidth="1"/>
    <col min="13" max="13" width="14.83203125" bestFit="1" customWidth="1"/>
    <col min="14" max="14" width="12.5" bestFit="1" customWidth="1"/>
  </cols>
  <sheetData>
    <row r="1" spans="1:15">
      <c r="B1" t="s">
        <v>15</v>
      </c>
      <c r="C1" t="s">
        <v>14</v>
      </c>
      <c r="D1" t="s">
        <v>11</v>
      </c>
      <c r="E1" t="s">
        <v>12</v>
      </c>
      <c r="F1" t="s">
        <v>13</v>
      </c>
      <c r="G1" t="s">
        <v>16</v>
      </c>
      <c r="H1" t="s">
        <v>17</v>
      </c>
      <c r="I1" t="s">
        <v>31</v>
      </c>
      <c r="M1" t="s">
        <v>9</v>
      </c>
      <c r="N1">
        <v>307.10000000000002</v>
      </c>
    </row>
    <row r="2" spans="1:15">
      <c r="A2" t="s">
        <v>10</v>
      </c>
      <c r="B2">
        <v>1275.8</v>
      </c>
      <c r="C2">
        <f>(B2-$N$1)</f>
        <v>968.69999999999993</v>
      </c>
      <c r="D2">
        <f>B2-N1</f>
        <v>968.69999999999993</v>
      </c>
      <c r="E2">
        <f>C2-D2</f>
        <v>0</v>
      </c>
      <c r="F2" s="2">
        <f>E2/D2</f>
        <v>0</v>
      </c>
      <c r="G2">
        <v>4.82</v>
      </c>
      <c r="H2" s="3">
        <f t="shared" ref="H2:H14" si="0">$N$5*$N$3/($N$5-G2)-$N$3</f>
        <v>4820000000.0112333</v>
      </c>
      <c r="I2" s="4">
        <f t="shared" ref="I2:I14" si="1">$N$5-($N$5*$N$4)/($N$4+H2)</f>
        <v>4.8200779996439849</v>
      </c>
      <c r="M2" t="s">
        <v>18</v>
      </c>
      <c r="N2">
        <v>4.82</v>
      </c>
    </row>
    <row r="3" spans="1:15">
      <c r="B3">
        <v>1277.3</v>
      </c>
      <c r="C3">
        <f t="shared" ref="C3:C14" si="2">(B3-$N$1)</f>
        <v>970.19999999999993</v>
      </c>
      <c r="D3">
        <f>D2</f>
        <v>968.69999999999993</v>
      </c>
      <c r="E3">
        <f t="shared" ref="E3:E4" si="3">C3-D3</f>
        <v>1.5</v>
      </c>
      <c r="F3" s="2">
        <f t="shared" ref="F3:F4" si="4">E3/D3</f>
        <v>1.5484670176525242E-3</v>
      </c>
      <c r="G3">
        <v>2.5</v>
      </c>
      <c r="H3" s="3">
        <f t="shared" si="0"/>
        <v>107753.97612171888</v>
      </c>
      <c r="I3" s="4">
        <f t="shared" si="1"/>
        <v>4.0028441195287572</v>
      </c>
      <c r="M3" t="s">
        <v>28</v>
      </c>
      <c r="N3">
        <v>100000</v>
      </c>
      <c r="O3" t="s">
        <v>4</v>
      </c>
    </row>
    <row r="4" spans="1:15">
      <c r="B4">
        <v>1278.5</v>
      </c>
      <c r="C4">
        <f t="shared" si="2"/>
        <v>971.4</v>
      </c>
      <c r="D4">
        <f t="shared" ref="D4" si="5">D3</f>
        <v>968.69999999999993</v>
      </c>
      <c r="E4">
        <f t="shared" si="3"/>
        <v>2.7000000000000455</v>
      </c>
      <c r="F4" s="2">
        <f t="shared" si="4"/>
        <v>2.7872406317745904E-3</v>
      </c>
      <c r="G4">
        <v>1.9</v>
      </c>
      <c r="H4" s="3">
        <f t="shared" si="0"/>
        <v>65066.264853943343</v>
      </c>
      <c r="I4" s="4">
        <f t="shared" si="1"/>
        <v>3.6021518064270994</v>
      </c>
      <c r="M4" t="s">
        <v>29</v>
      </c>
      <c r="N4">
        <v>22000</v>
      </c>
      <c r="O4" t="s">
        <v>4</v>
      </c>
    </row>
    <row r="5" spans="1:15">
      <c r="B5">
        <v>1280</v>
      </c>
      <c r="C5">
        <f t="shared" si="2"/>
        <v>972.9</v>
      </c>
      <c r="D5">
        <f t="shared" ref="D5" si="6">D4</f>
        <v>968.69999999999993</v>
      </c>
      <c r="E5">
        <f t="shared" ref="E5" si="7">C5-D5</f>
        <v>4.2000000000000455</v>
      </c>
      <c r="F5" s="2">
        <f t="shared" ref="F5" si="8">E5/D5</f>
        <v>4.3357076494271148E-3</v>
      </c>
      <c r="G5">
        <v>1.6</v>
      </c>
      <c r="H5" s="3">
        <f t="shared" si="0"/>
        <v>49687.897891369823</v>
      </c>
      <c r="I5" s="4">
        <f t="shared" si="1"/>
        <v>3.3408796138660954</v>
      </c>
      <c r="M5" t="s">
        <v>18</v>
      </c>
      <c r="N5">
        <v>4.8201000000000001</v>
      </c>
    </row>
    <row r="6" spans="1:15">
      <c r="B6">
        <v>1287.2</v>
      </c>
      <c r="C6">
        <f t="shared" si="2"/>
        <v>980.1</v>
      </c>
      <c r="D6">
        <f t="shared" ref="D6" si="9">D5</f>
        <v>968.69999999999993</v>
      </c>
      <c r="E6">
        <f t="shared" ref="E6" si="10">C6-D6</f>
        <v>11.400000000000091</v>
      </c>
      <c r="F6" s="2">
        <f t="shared" ref="F6" si="11">E6/D6</f>
        <v>1.1768349334159278E-2</v>
      </c>
      <c r="G6">
        <v>1.45</v>
      </c>
      <c r="H6" s="3">
        <f t="shared" si="0"/>
        <v>43025.429512477393</v>
      </c>
      <c r="I6" s="4">
        <f t="shared" si="1"/>
        <v>3.1893195377248205</v>
      </c>
      <c r="M6" t="s">
        <v>30</v>
      </c>
      <c r="N6">
        <f>SLOPE(I8:I14,F8:F14)</f>
        <v>-2.7915357447740394</v>
      </c>
    </row>
    <row r="7" spans="1:15">
      <c r="B7">
        <v>1289.5</v>
      </c>
      <c r="C7">
        <f t="shared" si="2"/>
        <v>982.4</v>
      </c>
      <c r="D7">
        <f t="shared" ref="D7" si="12">D6</f>
        <v>968.69999999999993</v>
      </c>
      <c r="E7">
        <f t="shared" ref="E7" si="13">C7-D7</f>
        <v>13.700000000000045</v>
      </c>
      <c r="F7" s="2">
        <f t="shared" ref="F7" si="14">E7/D7</f>
        <v>1.41426654278931E-2</v>
      </c>
      <c r="G7">
        <v>1.38</v>
      </c>
      <c r="H7" s="3">
        <f t="shared" si="0"/>
        <v>40115.112932763586</v>
      </c>
      <c r="I7" s="4">
        <f t="shared" si="1"/>
        <v>3.1129116042421878</v>
      </c>
      <c r="M7" t="s">
        <v>32</v>
      </c>
      <c r="N7">
        <f>SLOPE(G8:G14,F8:F14)</f>
        <v>-1.5598871902019826</v>
      </c>
    </row>
    <row r="8" spans="1:15">
      <c r="B8">
        <v>1310.5999999999999</v>
      </c>
      <c r="C8">
        <f t="shared" si="2"/>
        <v>1003.4999999999999</v>
      </c>
      <c r="D8">
        <f t="shared" ref="D8" si="15">D7</f>
        <v>968.69999999999993</v>
      </c>
      <c r="E8">
        <f t="shared" ref="E8" si="16">C8-D8</f>
        <v>34.799999999999955</v>
      </c>
      <c r="F8" s="2">
        <f t="shared" ref="F8" si="17">E8/D8</f>
        <v>3.5924434809538511E-2</v>
      </c>
      <c r="G8">
        <v>1</v>
      </c>
      <c r="H8" s="3">
        <f t="shared" si="0"/>
        <v>26177.325200910971</v>
      </c>
      <c r="I8" s="4">
        <f t="shared" si="1"/>
        <v>2.6190188989264418</v>
      </c>
      <c r="K8" t="s">
        <v>19</v>
      </c>
      <c r="L8" t="s">
        <v>24</v>
      </c>
      <c r="M8" t="s">
        <v>33</v>
      </c>
      <c r="N8" s="1">
        <f>N6/N7-1</f>
        <v>0.78957540154719541</v>
      </c>
    </row>
    <row r="9" spans="1:15">
      <c r="B9">
        <v>1310.5999999999999</v>
      </c>
      <c r="C9">
        <f t="shared" si="2"/>
        <v>1003.4999999999999</v>
      </c>
      <c r="D9">
        <f t="shared" ref="D9" si="18">D8</f>
        <v>968.69999999999993</v>
      </c>
      <c r="E9">
        <f t="shared" ref="E9" si="19">C9-D9</f>
        <v>34.799999999999955</v>
      </c>
      <c r="F9" s="2">
        <f t="shared" ref="F9" si="20">E9/D9</f>
        <v>3.5924434809538511E-2</v>
      </c>
      <c r="G9">
        <v>0.82</v>
      </c>
      <c r="H9" s="3">
        <f t="shared" si="0"/>
        <v>20499.487512812193</v>
      </c>
      <c r="I9" s="4">
        <f t="shared" si="1"/>
        <v>2.3249593240558073</v>
      </c>
      <c r="K9" t="s">
        <v>20</v>
      </c>
    </row>
    <row r="10" spans="1:15">
      <c r="B10">
        <v>1324.7</v>
      </c>
      <c r="C10">
        <f t="shared" si="2"/>
        <v>1017.6</v>
      </c>
      <c r="D10">
        <f t="shared" ref="D10" si="21">D9</f>
        <v>968.69999999999993</v>
      </c>
      <c r="E10">
        <f t="shared" ref="E10" si="22">C10-D10</f>
        <v>48.900000000000091</v>
      </c>
      <c r="F10" s="2">
        <f t="shared" ref="F10" si="23">E10/D10</f>
        <v>5.0480024775472379E-2</v>
      </c>
      <c r="G10">
        <v>0.8</v>
      </c>
      <c r="H10" s="3">
        <f t="shared" si="0"/>
        <v>19900.0024875003</v>
      </c>
      <c r="I10" s="4">
        <f t="shared" si="1"/>
        <v>2.2892600547843704</v>
      </c>
      <c r="K10" t="s">
        <v>20</v>
      </c>
      <c r="M10" t="s">
        <v>30</v>
      </c>
      <c r="N10">
        <f>SLOPE(I8:I14,F8:F14)/100</f>
        <v>-2.7915357447740395E-2</v>
      </c>
      <c r="O10" t="s">
        <v>34</v>
      </c>
    </row>
    <row r="11" spans="1:15">
      <c r="B11">
        <v>1372.2</v>
      </c>
      <c r="C11">
        <f t="shared" si="2"/>
        <v>1065.0999999999999</v>
      </c>
      <c r="D11">
        <f t="shared" ref="D11" si="24">D10</f>
        <v>968.69999999999993</v>
      </c>
      <c r="E11">
        <f t="shared" ref="E11" si="25">C11-D11</f>
        <v>96.399999999999977</v>
      </c>
      <c r="F11" s="2">
        <f t="shared" ref="F11" si="26">E11/D11</f>
        <v>9.9514813667802196E-2</v>
      </c>
      <c r="G11">
        <v>0.8</v>
      </c>
      <c r="H11" s="3">
        <f t="shared" si="0"/>
        <v>19900.0024875003</v>
      </c>
      <c r="I11" s="4">
        <f t="shared" si="1"/>
        <v>2.2892600547843704</v>
      </c>
      <c r="K11" t="s">
        <v>20</v>
      </c>
      <c r="L11" t="s">
        <v>25</v>
      </c>
    </row>
    <row r="12" spans="1:15">
      <c r="B12">
        <v>1372.2</v>
      </c>
      <c r="C12">
        <f t="shared" si="2"/>
        <v>1065.0999999999999</v>
      </c>
      <c r="D12">
        <f t="shared" ref="D12" si="27">D11</f>
        <v>968.69999999999993</v>
      </c>
      <c r="E12">
        <f t="shared" ref="E12" si="28">C12-D12</f>
        <v>96.399999999999977</v>
      </c>
      <c r="F12" s="2">
        <f t="shared" ref="F12" si="29">E12/D12</f>
        <v>9.9514813667802196E-2</v>
      </c>
      <c r="G12">
        <v>0.77</v>
      </c>
      <c r="H12" s="3">
        <f t="shared" si="0"/>
        <v>19011.876249969122</v>
      </c>
      <c r="I12" s="4">
        <f t="shared" si="1"/>
        <v>2.2344538482933993</v>
      </c>
      <c r="K12" t="s">
        <v>22</v>
      </c>
    </row>
    <row r="13" spans="1:15">
      <c r="B13">
        <v>1372.2</v>
      </c>
      <c r="C13">
        <f t="shared" si="2"/>
        <v>1065.0999999999999</v>
      </c>
      <c r="D13">
        <f t="shared" ref="D13" si="30">D12</f>
        <v>968.69999999999993</v>
      </c>
      <c r="E13">
        <f t="shared" ref="E13" si="31">C13-D13</f>
        <v>96.399999999999977</v>
      </c>
      <c r="F13" s="2">
        <f t="shared" ref="F13" si="32">E13/D13</f>
        <v>9.9514813667802196E-2</v>
      </c>
      <c r="G13">
        <v>0.72</v>
      </c>
      <c r="H13" s="3">
        <f t="shared" si="0"/>
        <v>17560.547303724292</v>
      </c>
      <c r="I13" s="4">
        <f t="shared" si="1"/>
        <v>2.1395961337145857</v>
      </c>
      <c r="K13" t="s">
        <v>23</v>
      </c>
    </row>
    <row r="14" spans="1:15">
      <c r="B14">
        <v>1446.5</v>
      </c>
      <c r="C14">
        <f t="shared" si="2"/>
        <v>1139.4000000000001</v>
      </c>
      <c r="D14">
        <f t="shared" ref="D14" si="33">D13</f>
        <v>968.69999999999993</v>
      </c>
      <c r="E14">
        <f t="shared" ref="E14" si="34">C14-D14</f>
        <v>170.70000000000016</v>
      </c>
      <c r="F14" s="2">
        <f t="shared" ref="F14" si="35">E14/D14</f>
        <v>0.17621554660885741</v>
      </c>
      <c r="G14">
        <v>0.68</v>
      </c>
      <c r="H14" s="3">
        <f t="shared" si="0"/>
        <v>16424.724040482106</v>
      </c>
      <c r="I14" s="4">
        <f t="shared" si="1"/>
        <v>2.0603612472042752</v>
      </c>
      <c r="K14" t="s">
        <v>27</v>
      </c>
      <c r="L14" t="s">
        <v>26</v>
      </c>
    </row>
    <row r="16" spans="1:15">
      <c r="G16">
        <v>0.9</v>
      </c>
      <c r="K16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A15" zoomScale="125" zoomScaleNormal="125" zoomScalePageLayoutView="125" workbookViewId="0">
      <selection activeCell="O30" sqref="O30"/>
    </sheetView>
  </sheetViews>
  <sheetFormatPr baseColWidth="10" defaultRowHeight="15" x14ac:dyDescent="0"/>
  <cols>
    <col min="1" max="1" width="16" bestFit="1" customWidth="1"/>
    <col min="2" max="2" width="11.6640625" customWidth="1"/>
    <col min="3" max="3" width="11.1640625" bestFit="1" customWidth="1"/>
    <col min="4" max="4" width="8.1640625" bestFit="1" customWidth="1"/>
    <col min="5" max="5" width="8.83203125" bestFit="1" customWidth="1"/>
    <col min="6" max="6" width="8.1640625" bestFit="1" customWidth="1"/>
    <col min="7" max="10" width="5.33203125" bestFit="1" customWidth="1"/>
    <col min="11" max="14" width="4.83203125" bestFit="1" customWidth="1"/>
    <col min="15" max="15" width="19.5" bestFit="1" customWidth="1"/>
    <col min="16" max="16" width="9" bestFit="1" customWidth="1"/>
    <col min="17" max="17" width="5.5" customWidth="1"/>
    <col min="18" max="18" width="5.83203125" bestFit="1" customWidth="1"/>
    <col min="19" max="19" width="7.33203125" bestFit="1" customWidth="1"/>
    <col min="20" max="20" width="4" bestFit="1" customWidth="1"/>
    <col min="21" max="21" width="13.1640625" bestFit="1" customWidth="1"/>
    <col min="22" max="22" width="5.5" bestFit="1" customWidth="1"/>
  </cols>
  <sheetData>
    <row r="1" spans="1:22">
      <c r="B1" t="s">
        <v>15</v>
      </c>
      <c r="C1" t="s">
        <v>14</v>
      </c>
      <c r="D1" t="s">
        <v>11</v>
      </c>
      <c r="E1" t="s">
        <v>12</v>
      </c>
      <c r="F1" t="s">
        <v>13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P1" t="s">
        <v>70</v>
      </c>
      <c r="Q1" t="s">
        <v>81</v>
      </c>
      <c r="U1" t="s">
        <v>82</v>
      </c>
      <c r="V1" t="s">
        <v>83</v>
      </c>
    </row>
    <row r="2" spans="1:22">
      <c r="A2" t="s">
        <v>10</v>
      </c>
      <c r="B2">
        <v>1454.7</v>
      </c>
      <c r="C2">
        <f t="shared" ref="C2:C12" si="0">(B2-$B$22)</f>
        <v>1147.8000000000002</v>
      </c>
      <c r="D2">
        <f>B2-B22</f>
        <v>1147.8000000000002</v>
      </c>
      <c r="E2">
        <f t="shared" ref="E2:E12" si="1">C2-D2</f>
        <v>0</v>
      </c>
      <c r="F2" s="9">
        <f t="shared" ref="F2:F12" si="2">E2/D2</f>
        <v>0</v>
      </c>
      <c r="G2" s="7">
        <v>5</v>
      </c>
      <c r="H2" s="7">
        <v>5.0199999999999996</v>
      </c>
      <c r="I2" s="7">
        <v>5.0199999999999996</v>
      </c>
      <c r="J2" s="7">
        <v>5.01</v>
      </c>
      <c r="K2" s="7">
        <v>5.01</v>
      </c>
      <c r="L2" s="7">
        <v>5.0199999999999996</v>
      </c>
      <c r="M2" s="7">
        <v>5.0199999999999996</v>
      </c>
      <c r="N2" s="7">
        <v>5.0199999999999996</v>
      </c>
      <c r="P2" t="s">
        <v>72</v>
      </c>
      <c r="Q2" t="s">
        <v>71</v>
      </c>
      <c r="R2" t="s">
        <v>76</v>
      </c>
      <c r="S2" t="s">
        <v>77</v>
      </c>
      <c r="U2" s="9"/>
      <c r="V2" s="10"/>
    </row>
    <row r="3" spans="1:22">
      <c r="B3">
        <v>1456.2</v>
      </c>
      <c r="C3">
        <f t="shared" si="0"/>
        <v>1149.3000000000002</v>
      </c>
      <c r="D3">
        <f t="shared" ref="D3:D12" si="3">D2</f>
        <v>1147.8000000000002</v>
      </c>
      <c r="E3">
        <f t="shared" si="1"/>
        <v>1.5</v>
      </c>
      <c r="F3" s="9">
        <f t="shared" si="2"/>
        <v>1.3068478829064295E-3</v>
      </c>
      <c r="G3" s="7">
        <v>4.97</v>
      </c>
      <c r="H3" s="7">
        <v>4.9800000000000004</v>
      </c>
      <c r="I3" s="7">
        <v>4.97</v>
      </c>
      <c r="J3" s="7">
        <v>4.99</v>
      </c>
      <c r="K3" s="7">
        <v>5.01</v>
      </c>
      <c r="L3" s="7">
        <v>4.9800000000000004</v>
      </c>
      <c r="M3" s="7">
        <v>5</v>
      </c>
      <c r="N3" s="7">
        <v>5</v>
      </c>
      <c r="P3">
        <v>1</v>
      </c>
      <c r="Q3" s="11">
        <v>1.7055733093639156</v>
      </c>
      <c r="R3" s="11">
        <v>3.4404302411903349</v>
      </c>
      <c r="S3" s="11">
        <v>-72.859381974025965</v>
      </c>
      <c r="U3" s="9"/>
      <c r="V3" s="10"/>
    </row>
    <row r="4" spans="1:22">
      <c r="B4">
        <v>1457.2</v>
      </c>
      <c r="C4">
        <f t="shared" si="0"/>
        <v>1150.3000000000002</v>
      </c>
      <c r="D4">
        <f t="shared" si="3"/>
        <v>1147.8000000000002</v>
      </c>
      <c r="E4">
        <f t="shared" si="1"/>
        <v>2.5</v>
      </c>
      <c r="F4" s="9">
        <f t="shared" si="2"/>
        <v>2.1780798048440493E-3</v>
      </c>
      <c r="G4" s="7">
        <v>4.68</v>
      </c>
      <c r="H4" s="7">
        <v>4.8499999999999996</v>
      </c>
      <c r="I4" s="7">
        <v>4.84</v>
      </c>
      <c r="J4" s="7">
        <v>4.82</v>
      </c>
      <c r="K4" s="7">
        <v>4.84</v>
      </c>
      <c r="L4" s="7">
        <v>4.8600000000000003</v>
      </c>
      <c r="M4" s="7">
        <v>4.8499999999999996</v>
      </c>
      <c r="N4" s="7">
        <v>4.8</v>
      </c>
      <c r="P4">
        <v>2</v>
      </c>
      <c r="Q4" s="11">
        <v>1.3265980113886915</v>
      </c>
      <c r="R4" s="11">
        <v>3.8183388136383209</v>
      </c>
      <c r="S4" s="11">
        <v>-48.48634508590952</v>
      </c>
      <c r="U4" s="9"/>
      <c r="V4" s="10"/>
    </row>
    <row r="5" spans="1:22">
      <c r="B5">
        <v>1475.7</v>
      </c>
      <c r="C5">
        <f t="shared" si="0"/>
        <v>1168.8000000000002</v>
      </c>
      <c r="D5">
        <f t="shared" si="3"/>
        <v>1147.8000000000002</v>
      </c>
      <c r="E5">
        <f t="shared" si="1"/>
        <v>21</v>
      </c>
      <c r="F5" s="9">
        <f t="shared" si="2"/>
        <v>1.8295870360690011E-2</v>
      </c>
      <c r="G5" s="7">
        <v>2.6749999999999998</v>
      </c>
      <c r="H5" s="7">
        <v>2.8330000000000002</v>
      </c>
      <c r="I5" s="7">
        <v>2.7719999999999998</v>
      </c>
      <c r="J5" s="7">
        <v>2.7970000000000002</v>
      </c>
      <c r="K5" s="7">
        <v>2.56</v>
      </c>
      <c r="L5" s="7">
        <v>2.778</v>
      </c>
      <c r="M5" s="7">
        <v>2.7650000000000001</v>
      </c>
      <c r="N5" s="7">
        <v>2.8479999999999999</v>
      </c>
      <c r="P5">
        <v>3</v>
      </c>
      <c r="Q5" s="11">
        <v>1.3215558288225353</v>
      </c>
      <c r="R5" s="11">
        <v>3.8016592593515508</v>
      </c>
      <c r="S5" s="11">
        <v>-47.584969798419529</v>
      </c>
      <c r="U5" s="9"/>
      <c r="V5" s="10"/>
    </row>
    <row r="6" spans="1:22">
      <c r="B6">
        <v>1479.9</v>
      </c>
      <c r="C6">
        <f t="shared" si="0"/>
        <v>1173</v>
      </c>
      <c r="D6">
        <f t="shared" si="3"/>
        <v>1147.8000000000002</v>
      </c>
      <c r="E6">
        <f t="shared" si="1"/>
        <v>25.199999999999818</v>
      </c>
      <c r="F6" s="9">
        <f t="shared" si="2"/>
        <v>2.1955044432827857E-2</v>
      </c>
      <c r="G6" s="7">
        <v>2.1</v>
      </c>
      <c r="H6" s="7">
        <v>2.59</v>
      </c>
      <c r="I6" s="7">
        <v>2.5880000000000001</v>
      </c>
      <c r="J6" s="7">
        <v>2.8</v>
      </c>
      <c r="K6" s="7">
        <v>2.4750000000000001</v>
      </c>
      <c r="L6" s="7">
        <v>2.589</v>
      </c>
      <c r="M6" s="7">
        <v>2.64</v>
      </c>
      <c r="N6" s="7">
        <v>2.778</v>
      </c>
      <c r="P6">
        <v>4</v>
      </c>
      <c r="Q6" s="12">
        <v>1.4195841466366144</v>
      </c>
      <c r="R6" s="12">
        <v>3.7140296498352976</v>
      </c>
      <c r="S6" s="12">
        <v>-49.52844954300712</v>
      </c>
      <c r="U6" s="9"/>
      <c r="V6" s="10"/>
    </row>
    <row r="7" spans="1:22">
      <c r="B7">
        <v>1487.3</v>
      </c>
      <c r="C7">
        <f t="shared" si="0"/>
        <v>1180.4000000000001</v>
      </c>
      <c r="D7">
        <f t="shared" si="3"/>
        <v>1147.8000000000002</v>
      </c>
      <c r="E7">
        <f t="shared" si="1"/>
        <v>32.599999999999909</v>
      </c>
      <c r="F7" s="9">
        <f t="shared" si="2"/>
        <v>2.8402160655166323E-2</v>
      </c>
      <c r="G7" s="7">
        <v>2.5</v>
      </c>
      <c r="H7" s="7">
        <v>2.4020000000000001</v>
      </c>
      <c r="I7" s="7">
        <v>2.33</v>
      </c>
      <c r="J7" s="7">
        <v>2.2200000000000002</v>
      </c>
      <c r="K7" s="7">
        <v>1.8</v>
      </c>
      <c r="L7" s="7">
        <v>2.2450000000000001</v>
      </c>
      <c r="M7" s="7">
        <v>1.83</v>
      </c>
      <c r="N7" s="7">
        <v>2.5459999999999998</v>
      </c>
      <c r="O7" t="s">
        <v>61</v>
      </c>
      <c r="P7">
        <v>5</v>
      </c>
      <c r="Q7" s="12">
        <v>0.52950780849930701</v>
      </c>
      <c r="R7" s="12">
        <v>4.6206188849945384</v>
      </c>
      <c r="S7" s="12">
        <v>-41.735029426152387</v>
      </c>
      <c r="U7" s="9"/>
      <c r="V7" s="10"/>
    </row>
    <row r="8" spans="1:22">
      <c r="B8">
        <v>1503.7</v>
      </c>
      <c r="C8">
        <f t="shared" si="0"/>
        <v>1196.8000000000002</v>
      </c>
      <c r="D8">
        <f t="shared" si="3"/>
        <v>1147.8000000000002</v>
      </c>
      <c r="E8">
        <f t="shared" si="1"/>
        <v>49</v>
      </c>
      <c r="F8" s="9">
        <f t="shared" si="2"/>
        <v>4.269036417494336E-2</v>
      </c>
      <c r="G8" s="7">
        <v>1.52</v>
      </c>
      <c r="H8" s="7">
        <v>1.84</v>
      </c>
      <c r="I8" s="7">
        <v>2.0499999999999998</v>
      </c>
      <c r="J8" s="7">
        <v>2.04</v>
      </c>
      <c r="K8" s="7">
        <v>1.2909999999999999</v>
      </c>
      <c r="L8" s="7">
        <v>1.865</v>
      </c>
      <c r="M8" s="7">
        <v>1.27</v>
      </c>
      <c r="N8" s="7">
        <v>1.94</v>
      </c>
      <c r="P8">
        <v>6</v>
      </c>
      <c r="Q8" s="12">
        <v>1.4482865556331521</v>
      </c>
      <c r="R8" s="12">
        <v>3.7120270932771304</v>
      </c>
      <c r="S8" s="12">
        <v>-53.599139260120722</v>
      </c>
      <c r="U8" s="9"/>
      <c r="V8" s="10"/>
    </row>
    <row r="9" spans="1:22">
      <c r="B9">
        <v>1517.5</v>
      </c>
      <c r="C9">
        <f t="shared" si="0"/>
        <v>1210.5999999999999</v>
      </c>
      <c r="D9">
        <f t="shared" si="3"/>
        <v>1147.8000000000002</v>
      </c>
      <c r="E9">
        <f t="shared" si="1"/>
        <v>62.799999999999727</v>
      </c>
      <c r="F9" s="9">
        <f t="shared" si="2"/>
        <v>5.4713364697682274E-2</v>
      </c>
      <c r="G9" s="7">
        <v>1.9079999999999999</v>
      </c>
      <c r="H9" s="7">
        <v>1.522</v>
      </c>
      <c r="I9" s="7">
        <v>1.5429999999999999</v>
      </c>
      <c r="J9" s="7">
        <v>1.5820000000000001</v>
      </c>
      <c r="K9" s="7">
        <v>1.179</v>
      </c>
      <c r="L9" s="7">
        <v>1.6539999999999999</v>
      </c>
      <c r="M9" s="7">
        <v>1.1180000000000001</v>
      </c>
      <c r="N9" s="7">
        <v>1.6679999999999999</v>
      </c>
      <c r="P9">
        <v>7</v>
      </c>
      <c r="Q9" s="12">
        <v>0.69963781940296044</v>
      </c>
      <c r="R9" s="12">
        <v>4.4728729290543257</v>
      </c>
      <c r="S9" s="12">
        <v>-42.941643293332739</v>
      </c>
      <c r="U9" s="9"/>
      <c r="V9" s="10"/>
    </row>
    <row r="10" spans="1:22">
      <c r="B10">
        <v>1550.9</v>
      </c>
      <c r="C10">
        <f t="shared" si="0"/>
        <v>1244</v>
      </c>
      <c r="D10">
        <f t="shared" si="3"/>
        <v>1147.8000000000002</v>
      </c>
      <c r="E10">
        <f t="shared" si="1"/>
        <v>96.199999999999818</v>
      </c>
      <c r="F10" s="9">
        <f t="shared" si="2"/>
        <v>8.3812510890398859E-2</v>
      </c>
      <c r="G10" s="7">
        <v>1.772</v>
      </c>
      <c r="H10" s="7">
        <v>1.345</v>
      </c>
      <c r="I10" s="7">
        <v>1.5069999999999999</v>
      </c>
      <c r="J10" s="7">
        <v>1.3939999999999999</v>
      </c>
      <c r="K10" s="7">
        <v>0.81599999999999995</v>
      </c>
      <c r="L10" s="7">
        <v>1.552</v>
      </c>
      <c r="M10" s="7">
        <v>1.046</v>
      </c>
      <c r="N10" s="7">
        <v>1.7</v>
      </c>
      <c r="P10">
        <v>8</v>
      </c>
      <c r="Q10" s="12">
        <v>1.6646184963796817</v>
      </c>
      <c r="R10" s="12">
        <v>3.4784986373015632</v>
      </c>
      <c r="S10" s="12">
        <v>-54.358048361377492</v>
      </c>
      <c r="U10" s="9"/>
      <c r="V10" s="10"/>
    </row>
    <row r="11" spans="1:22">
      <c r="B11">
        <v>1582.9</v>
      </c>
      <c r="C11">
        <f t="shared" si="0"/>
        <v>1276</v>
      </c>
      <c r="D11">
        <f t="shared" si="3"/>
        <v>1147.8000000000002</v>
      </c>
      <c r="E11">
        <f t="shared" si="1"/>
        <v>128.19999999999982</v>
      </c>
      <c r="F11" s="9">
        <f t="shared" si="2"/>
        <v>0.11169193239240269</v>
      </c>
      <c r="G11" s="7">
        <v>1.7050000000000001</v>
      </c>
      <c r="H11" s="7">
        <v>1.38</v>
      </c>
      <c r="I11" s="7">
        <v>1.36</v>
      </c>
      <c r="J11" s="7">
        <v>1.43</v>
      </c>
      <c r="K11" s="7">
        <v>0.54300000000000004</v>
      </c>
      <c r="L11" s="7">
        <v>1.41</v>
      </c>
      <c r="M11" s="7">
        <v>0.78500000000000003</v>
      </c>
      <c r="N11" s="7">
        <v>1.776</v>
      </c>
      <c r="U11" s="9"/>
      <c r="V11" s="10"/>
    </row>
    <row r="12" spans="1:22">
      <c r="B12">
        <v>1600.2</v>
      </c>
      <c r="C12">
        <f t="shared" si="0"/>
        <v>1293.3000000000002</v>
      </c>
      <c r="D12">
        <f t="shared" si="3"/>
        <v>1147.8000000000002</v>
      </c>
      <c r="E12">
        <f t="shared" si="1"/>
        <v>145.5</v>
      </c>
      <c r="F12" s="9">
        <f t="shared" si="2"/>
        <v>0.12676424464192365</v>
      </c>
      <c r="G12" s="7">
        <v>1.698</v>
      </c>
      <c r="H12" s="7">
        <v>1.363</v>
      </c>
      <c r="I12" s="7">
        <v>1.1499999999999999</v>
      </c>
      <c r="J12" s="7">
        <v>1.5</v>
      </c>
      <c r="K12" s="7">
        <v>0.38500000000000001</v>
      </c>
      <c r="L12" s="7">
        <v>1.43</v>
      </c>
      <c r="M12" s="7">
        <v>0.56999999999999995</v>
      </c>
      <c r="N12" s="7">
        <v>1.6950000000000001</v>
      </c>
      <c r="O12" t="s">
        <v>62</v>
      </c>
      <c r="U12" s="9"/>
      <c r="V12" s="10"/>
    </row>
    <row r="13" spans="1:22">
      <c r="F13" s="2"/>
      <c r="G13" s="5"/>
      <c r="H13" s="5"/>
      <c r="I13" s="5"/>
      <c r="J13" s="5"/>
      <c r="K13" s="5"/>
      <c r="L13" s="5"/>
      <c r="M13" s="5"/>
      <c r="N13" s="5"/>
    </row>
    <row r="14" spans="1:22">
      <c r="F14" s="2"/>
      <c r="G14" s="5"/>
      <c r="H14" s="5"/>
      <c r="I14" s="5"/>
      <c r="J14" s="5"/>
      <c r="K14" s="5"/>
      <c r="L14" s="5"/>
      <c r="M14" s="5"/>
      <c r="N14" s="5"/>
    </row>
    <row r="15" spans="1:22">
      <c r="G15" s="5"/>
      <c r="H15" s="5"/>
      <c r="I15" s="5"/>
      <c r="J15" s="5"/>
      <c r="K15" s="5"/>
      <c r="L15" s="5"/>
      <c r="M15" s="5"/>
      <c r="N15" s="5"/>
    </row>
    <row r="16" spans="1:22">
      <c r="G16" s="5"/>
      <c r="H16" s="5"/>
      <c r="I16" s="5"/>
      <c r="J16" s="5"/>
      <c r="K16" s="5"/>
      <c r="L16" s="5"/>
      <c r="M16" s="5"/>
      <c r="N16" s="5"/>
    </row>
    <row r="17" spans="1:14">
      <c r="G17" s="5"/>
      <c r="H17" s="5"/>
      <c r="I17" s="5"/>
      <c r="J17" s="5"/>
      <c r="K17" s="5"/>
      <c r="L17" s="5"/>
      <c r="M17" s="5"/>
      <c r="N17" s="5"/>
    </row>
    <row r="22" spans="1:14">
      <c r="A22" t="s">
        <v>9</v>
      </c>
      <c r="B22">
        <v>306.89999999999998</v>
      </c>
    </row>
    <row r="23" spans="1:14">
      <c r="A23" t="s">
        <v>18</v>
      </c>
      <c r="B23">
        <v>5.04</v>
      </c>
    </row>
    <row r="24" spans="1:14">
      <c r="A24" t="s">
        <v>43</v>
      </c>
      <c r="B24">
        <v>100000</v>
      </c>
      <c r="C24" t="s">
        <v>4</v>
      </c>
    </row>
    <row r="25" spans="1:14">
      <c r="A25" t="s">
        <v>44</v>
      </c>
      <c r="B25">
        <f>SLOPE(G2:G14,F2:F14)/100</f>
        <v>-0.22904817131114819</v>
      </c>
      <c r="C25" t="s">
        <v>34</v>
      </c>
    </row>
    <row r="26" spans="1:14">
      <c r="N2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4" sqref="B4"/>
    </sheetView>
  </sheetViews>
  <sheetFormatPr baseColWidth="10" defaultRowHeight="15" x14ac:dyDescent="0"/>
  <sheetData>
    <row r="1" spans="1:7">
      <c r="A1" t="s">
        <v>45</v>
      </c>
      <c r="B1" t="s">
        <v>46</v>
      </c>
      <c r="C1" t="s">
        <v>47</v>
      </c>
    </row>
    <row r="2" spans="1:7">
      <c r="B2">
        <v>1454.9</v>
      </c>
      <c r="E2" t="s">
        <v>48</v>
      </c>
    </row>
    <row r="3" spans="1:7">
      <c r="B3">
        <v>1454.8</v>
      </c>
      <c r="C3" s="6">
        <f>(B2-B3)/B3</f>
        <v>6.8737970855194133E-5</v>
      </c>
    </row>
    <row r="4" spans="1:7">
      <c r="C4" s="6" t="e">
        <f>(B3-B4)/B4</f>
        <v>#DIV/0!</v>
      </c>
      <c r="E4" t="s">
        <v>51</v>
      </c>
      <c r="F4" t="s">
        <v>50</v>
      </c>
      <c r="G4" t="s">
        <v>52</v>
      </c>
    </row>
    <row r="5" spans="1:7">
      <c r="C5" s="6" t="e">
        <f>(B4-B5)/B5</f>
        <v>#DIV/0!</v>
      </c>
      <c r="E5" t="s">
        <v>53</v>
      </c>
      <c r="F5" t="s">
        <v>54</v>
      </c>
      <c r="G5" t="s">
        <v>55</v>
      </c>
    </row>
    <row r="6" spans="1:7">
      <c r="C6" s="6" t="e">
        <f>(B5-B6)/B6</f>
        <v>#DIV/0!</v>
      </c>
      <c r="D6" t="s">
        <v>49</v>
      </c>
      <c r="E6" t="s">
        <v>56</v>
      </c>
      <c r="F6" t="s">
        <v>57</v>
      </c>
      <c r="G6" t="s">
        <v>58</v>
      </c>
    </row>
    <row r="7" spans="1:7">
      <c r="E7" t="s">
        <v>59</v>
      </c>
      <c r="F7" t="s">
        <v>59</v>
      </c>
      <c r="G7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6" sqref="B6"/>
    </sheetView>
  </sheetViews>
  <sheetFormatPr baseColWidth="10" defaultRowHeight="15" x14ac:dyDescent="0"/>
  <sheetData>
    <row r="1" spans="1:4">
      <c r="A1" t="s">
        <v>63</v>
      </c>
      <c r="B1">
        <v>6</v>
      </c>
    </row>
    <row r="2" spans="1:4">
      <c r="A2" t="s">
        <v>64</v>
      </c>
      <c r="B2" t="s">
        <v>65</v>
      </c>
    </row>
    <row r="3" spans="1:4">
      <c r="A3" t="s">
        <v>66</v>
      </c>
      <c r="B3" s="4">
        <f>AVERAGE(B6:B16)</f>
        <v>1.6141818181818182</v>
      </c>
    </row>
    <row r="4" spans="1:4">
      <c r="A4" t="s">
        <v>67</v>
      </c>
      <c r="B4" s="4">
        <f>_xlfn.STDEV.S(B6:B21)</f>
        <v>0.20320817807451419</v>
      </c>
    </row>
    <row r="5" spans="1:4">
      <c r="A5" t="s">
        <v>68</v>
      </c>
      <c r="B5" s="2">
        <f>B4/B3</f>
        <v>0.12588927454492319</v>
      </c>
    </row>
    <row r="6" spans="1:4">
      <c r="A6" s="8" t="s">
        <v>69</v>
      </c>
      <c r="B6" s="8">
        <v>1.5609999999999999</v>
      </c>
      <c r="C6" s="8"/>
      <c r="D6" s="8"/>
    </row>
    <row r="7" spans="1:4">
      <c r="B7">
        <v>1.252</v>
      </c>
    </row>
    <row r="8" spans="1:4">
      <c r="B8">
        <v>1.377</v>
      </c>
    </row>
    <row r="9" spans="1:4">
      <c r="B9">
        <v>1.3120000000000001</v>
      </c>
    </row>
    <row r="10" spans="1:4">
      <c r="B10">
        <v>1.744</v>
      </c>
    </row>
    <row r="11" spans="1:4">
      <c r="B11">
        <v>1.7230000000000001</v>
      </c>
    </row>
    <row r="12" spans="1:4">
      <c r="B12">
        <v>1.76</v>
      </c>
    </row>
    <row r="13" spans="1:4">
      <c r="B13">
        <v>1.76</v>
      </c>
    </row>
    <row r="14" spans="1:4">
      <c r="B14">
        <v>1.748</v>
      </c>
    </row>
    <row r="15" spans="1:4">
      <c r="B15">
        <v>1.7589999999999999</v>
      </c>
    </row>
    <row r="16" spans="1:4">
      <c r="B16">
        <v>1.76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5" sqref="A15:C15"/>
    </sheetView>
  </sheetViews>
  <sheetFormatPr baseColWidth="10" defaultRowHeight="15" x14ac:dyDescent="0"/>
  <cols>
    <col min="5" max="5" width="7.6640625" customWidth="1"/>
    <col min="6" max="6" width="7.83203125" bestFit="1" customWidth="1"/>
  </cols>
  <sheetData>
    <row r="1" spans="1:6">
      <c r="A1" t="str">
        <f>Experimental!F1</f>
        <v>Water %</v>
      </c>
      <c r="B1" t="s">
        <v>78</v>
      </c>
      <c r="D1" t="s">
        <v>80</v>
      </c>
      <c r="E1" t="s">
        <v>73</v>
      </c>
      <c r="F1" t="s">
        <v>74</v>
      </c>
    </row>
    <row r="2" spans="1:6">
      <c r="A2">
        <f>Experimental!F2</f>
        <v>0</v>
      </c>
      <c r="B2">
        <f>Experimental!N2</f>
        <v>5.0199999999999996</v>
      </c>
      <c r="D2" s="14">
        <f>$A$15+$B$15*EXP($C$15*A2)</f>
        <v>5.1431171336812449</v>
      </c>
      <c r="E2" s="10">
        <f>D2-B2</f>
        <v>0.12311713368124533</v>
      </c>
      <c r="F2" s="13">
        <f>E2^2</f>
        <v>1.5157828605885633E-2</v>
      </c>
    </row>
    <row r="3" spans="1:6">
      <c r="A3">
        <f>Experimental!F3</f>
        <v>1.3068478829064295E-3</v>
      </c>
      <c r="B3">
        <f>Experimental!N3</f>
        <v>5</v>
      </c>
      <c r="D3" s="14">
        <f t="shared" ref="D3:D12" si="0">$A$15+$B$15*EXP($C$15*A3)</f>
        <v>4.9045852684332356</v>
      </c>
      <c r="E3" s="10">
        <f t="shared" ref="E3:E12" si="1">D3-B3</f>
        <v>-9.5414731566764388E-2</v>
      </c>
      <c r="F3" s="13">
        <f t="shared" ref="F3:F12" si="2">E3^2</f>
        <v>9.1039709999577046E-3</v>
      </c>
    </row>
    <row r="4" spans="1:6">
      <c r="A4">
        <f>Experimental!F4</f>
        <v>2.1780798048440493E-3</v>
      </c>
      <c r="B4">
        <f>Experimental!N4</f>
        <v>4.8</v>
      </c>
      <c r="D4" s="14">
        <f t="shared" si="0"/>
        <v>4.7547220636562617</v>
      </c>
      <c r="E4" s="10">
        <f t="shared" si="1"/>
        <v>-4.5277936343738112E-2</v>
      </c>
      <c r="F4" s="13">
        <f t="shared" si="2"/>
        <v>2.0500915195476007E-3</v>
      </c>
    </row>
    <row r="5" spans="1:6">
      <c r="A5">
        <f>Experimental!F5</f>
        <v>1.8295870360690011E-2</v>
      </c>
      <c r="B5">
        <f>Experimental!N5</f>
        <v>2.8479999999999999</v>
      </c>
      <c r="D5" s="14">
        <f t="shared" si="0"/>
        <v>2.9513084183979195</v>
      </c>
      <c r="E5" s="10">
        <f t="shared" si="1"/>
        <v>0.1033084183979196</v>
      </c>
      <c r="F5" s="13">
        <f t="shared" si="2"/>
        <v>1.0672629311879612E-2</v>
      </c>
    </row>
    <row r="6" spans="1:6">
      <c r="A6">
        <f>Experimental!F6</f>
        <v>2.1955044432827857E-2</v>
      </c>
      <c r="B6">
        <f>Experimental!N6</f>
        <v>2.778</v>
      </c>
      <c r="D6" s="14">
        <f t="shared" si="0"/>
        <v>2.7192246757869736</v>
      </c>
      <c r="E6" s="10">
        <f t="shared" si="1"/>
        <v>-5.8775324213026447E-2</v>
      </c>
      <c r="F6" s="13">
        <f t="shared" si="2"/>
        <v>3.4545387363463728E-3</v>
      </c>
    </row>
    <row r="7" spans="1:6">
      <c r="A7">
        <f>Experimental!F7</f>
        <v>2.8402160655166323E-2</v>
      </c>
      <c r="B7">
        <f>Experimental!N7</f>
        <v>2.5459999999999998</v>
      </c>
      <c r="D7" s="14">
        <f t="shared" si="0"/>
        <v>2.4074505872770993</v>
      </c>
      <c r="E7" s="10">
        <f t="shared" si="1"/>
        <v>-0.13854941272290056</v>
      </c>
      <c r="F7" s="13">
        <f t="shared" si="2"/>
        <v>1.9195939765860637E-2</v>
      </c>
    </row>
    <row r="8" spans="1:6">
      <c r="A8">
        <f>Experimental!F8</f>
        <v>4.269036417494336E-2</v>
      </c>
      <c r="B8">
        <f>Experimental!N8</f>
        <v>1.94</v>
      </c>
      <c r="D8" s="14">
        <f t="shared" si="0"/>
        <v>2.0062699832442554</v>
      </c>
      <c r="E8" s="10">
        <f t="shared" si="1"/>
        <v>6.6269983244255481E-2</v>
      </c>
      <c r="F8" s="13">
        <f t="shared" si="2"/>
        <v>4.3917106791939026E-3</v>
      </c>
    </row>
    <row r="9" spans="1:6">
      <c r="A9">
        <f>Experimental!F9</f>
        <v>5.4713364697682274E-2</v>
      </c>
      <c r="B9">
        <f>Experimental!N9</f>
        <v>1.6679999999999999</v>
      </c>
      <c r="D9" s="14">
        <f t="shared" si="0"/>
        <v>1.8423447258053136</v>
      </c>
      <c r="E9" s="10">
        <f t="shared" si="1"/>
        <v>0.17434472580531368</v>
      </c>
      <c r="F9" s="13">
        <f t="shared" si="2"/>
        <v>3.039608341613001E-2</v>
      </c>
    </row>
    <row r="10" spans="1:6">
      <c r="A10">
        <f>Experimental!F10</f>
        <v>8.3812510890398859E-2</v>
      </c>
      <c r="B10">
        <f>Experimental!N10</f>
        <v>1.7</v>
      </c>
      <c r="D10" s="14">
        <f t="shared" si="0"/>
        <v>1.7011608343712301</v>
      </c>
      <c r="E10" s="10">
        <f t="shared" si="1"/>
        <v>1.1608343712301572E-3</v>
      </c>
      <c r="F10" s="13">
        <f t="shared" si="2"/>
        <v>1.3475364374293144E-6</v>
      </c>
    </row>
    <row r="11" spans="1:6">
      <c r="A11">
        <f>Experimental!F11</f>
        <v>0.11169193239240269</v>
      </c>
      <c r="B11">
        <f>Experimental!N11</f>
        <v>1.776</v>
      </c>
      <c r="D11" s="14">
        <f t="shared" si="0"/>
        <v>1.6726470195021581</v>
      </c>
      <c r="E11" s="10">
        <f t="shared" si="1"/>
        <v>-0.10335298049784192</v>
      </c>
      <c r="F11" s="13">
        <f t="shared" si="2"/>
        <v>1.0681838577787291E-2</v>
      </c>
    </row>
    <row r="12" spans="1:6">
      <c r="A12">
        <f>Experimental!F12</f>
        <v>0.12676424464192365</v>
      </c>
      <c r="B12">
        <f>Experimental!N12</f>
        <v>1.6950000000000001</v>
      </c>
      <c r="D12" s="14">
        <f t="shared" si="0"/>
        <v>1.668156982948771</v>
      </c>
      <c r="E12" s="10">
        <f t="shared" si="1"/>
        <v>-2.6843017051229046E-2</v>
      </c>
      <c r="F12" s="13">
        <f t="shared" si="2"/>
        <v>7.205475644125733E-4</v>
      </c>
    </row>
    <row r="14" spans="1:6">
      <c r="A14" t="s">
        <v>71</v>
      </c>
      <c r="B14" t="s">
        <v>76</v>
      </c>
      <c r="C14" t="s">
        <v>77</v>
      </c>
      <c r="E14" t="s">
        <v>75</v>
      </c>
      <c r="F14" s="13">
        <f>SUM(F2:F12)</f>
        <v>0.10582652671343877</v>
      </c>
    </row>
    <row r="15" spans="1:6">
      <c r="A15" s="12">
        <v>1.6646184963796817</v>
      </c>
      <c r="B15" s="12">
        <v>3.4784986373015632</v>
      </c>
      <c r="C15" s="12">
        <v>-54.358048361377492</v>
      </c>
    </row>
    <row r="16" spans="1:6">
      <c r="A16" t="s">
        <v>70</v>
      </c>
      <c r="B16" t="s">
        <v>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Theory</vt:lpstr>
      <vt:lpstr>FirstTest</vt:lpstr>
      <vt:lpstr>Experimental</vt:lpstr>
      <vt:lpstr>Sheet2</vt:lpstr>
      <vt:lpstr>Repeatability</vt:lpstr>
      <vt:lpstr>Curve Fitting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Wright</dc:creator>
  <cp:lastModifiedBy>David Wright</cp:lastModifiedBy>
  <dcterms:created xsi:type="dcterms:W3CDTF">2016-11-01T17:02:41Z</dcterms:created>
  <dcterms:modified xsi:type="dcterms:W3CDTF">2017-01-17T19:19:26Z</dcterms:modified>
</cp:coreProperties>
</file>