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github\C-Sharp\Projekt_2\"/>
    </mc:Choice>
  </mc:AlternateContent>
  <xr:revisionPtr revIDLastSave="0" documentId="13_ncr:1_{B54D4DF4-A485-4717-BAA6-C214E46AC7C4}" xr6:coauthVersionLast="45" xr6:coauthVersionMax="45" xr10:uidLastSave="{00000000-0000-0000-0000-000000000000}"/>
  <bookViews>
    <workbookView xWindow="-120" yWindow="-120" windowWidth="29040" windowHeight="15990" xr2:uid="{D7588036-BA06-4DD8-8C3B-2F28AD37AD71}"/>
  </bookViews>
  <sheets>
    <sheet name="Instrumentacja usprawniony" sheetId="1" r:id="rId1"/>
    <sheet name="Czas usprawniony" sheetId="2" r:id="rId2"/>
    <sheet name="instrumentacja" sheetId="3" r:id="rId3"/>
    <sheet name="czas" sheetId="4" r:id="rId4"/>
    <sheet name="Arkusz3" sheetId="7" r:id="rId5"/>
  </sheet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4" i="3" l="1"/>
  <c r="N46" i="3" l="1"/>
  <c r="N44" i="3"/>
  <c r="N43" i="3"/>
  <c r="I48" i="3"/>
  <c r="I45" i="3"/>
  <c r="I46" i="3"/>
  <c r="I44" i="3"/>
  <c r="E51" i="3"/>
  <c r="D51" i="3"/>
  <c r="C51" i="3"/>
  <c r="B51" i="3"/>
  <c r="E45" i="3"/>
  <c r="E46" i="3"/>
  <c r="E47" i="3"/>
  <c r="E48" i="3"/>
  <c r="E49" i="3"/>
  <c r="E50" i="3"/>
  <c r="E44" i="3"/>
  <c r="D45" i="3"/>
  <c r="D46" i="3"/>
  <c r="D47" i="3"/>
  <c r="D48" i="3"/>
  <c r="D49" i="3"/>
  <c r="D50" i="3"/>
  <c r="D44" i="3"/>
  <c r="B40" i="3"/>
</calcChain>
</file>

<file path=xl/sharedStrings.xml><?xml version="1.0" encoding="utf-8"?>
<sst xmlns="http://schemas.openxmlformats.org/spreadsheetml/2006/main" count="61" uniqueCount="48">
  <si>
    <t>1.</t>
  </si>
  <si>
    <t>2.</t>
  </si>
  <si>
    <t>3.</t>
  </si>
  <si>
    <t>4.</t>
  </si>
  <si>
    <t>5.</t>
  </si>
  <si>
    <t>6.</t>
  </si>
  <si>
    <t>7.</t>
  </si>
  <si>
    <t>8.</t>
  </si>
  <si>
    <t>x=</t>
  </si>
  <si>
    <t>liczby pierwsze</t>
  </si>
  <si>
    <t>pomiar</t>
  </si>
  <si>
    <t>PODSUMOWANIE - WYJŚCIE</t>
  </si>
  <si>
    <t>Statystyki regresji</t>
  </si>
  <si>
    <t>Wielokrotność R</t>
  </si>
  <si>
    <t>R kwadrat</t>
  </si>
  <si>
    <t>Dopasowany R kwadrat</t>
  </si>
  <si>
    <t>Błąd standardowy</t>
  </si>
  <si>
    <t>Obserwacje</t>
  </si>
  <si>
    <t>ANALIZA WARIANCJI</t>
  </si>
  <si>
    <t>Regresja</t>
  </si>
  <si>
    <t>Resztkowy</t>
  </si>
  <si>
    <t>Razem</t>
  </si>
  <si>
    <t>Przecięcie</t>
  </si>
  <si>
    <t>df</t>
  </si>
  <si>
    <t>SS</t>
  </si>
  <si>
    <t>MS</t>
  </si>
  <si>
    <t>F</t>
  </si>
  <si>
    <t>Istotność F</t>
  </si>
  <si>
    <t>Współczynniki</t>
  </si>
  <si>
    <t>t Stat</t>
  </si>
  <si>
    <t>Wartość-p</t>
  </si>
  <si>
    <t>Dolne 95%</t>
  </si>
  <si>
    <t>Górne 95%</t>
  </si>
  <si>
    <t>Dolne 95,0%</t>
  </si>
  <si>
    <t>Górne 95,0%</t>
  </si>
  <si>
    <t>SKŁADNIKI RESZTOWE - WYJŚCIE</t>
  </si>
  <si>
    <t>Obserwacja</t>
  </si>
  <si>
    <t>Przewidywane pomiar</t>
  </si>
  <si>
    <t>Składniki resztowe</t>
  </si>
  <si>
    <t>x*y</t>
  </si>
  <si>
    <t>x^2</t>
  </si>
  <si>
    <t>SUMA</t>
  </si>
  <si>
    <t>b=</t>
  </si>
  <si>
    <t>n=</t>
  </si>
  <si>
    <t>n=7</t>
  </si>
  <si>
    <t>b=4</t>
  </si>
  <si>
    <t>y=</t>
  </si>
  <si>
    <t>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</si>
</sst>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"/>
    <numFmt numFmtId="167" formatCode="0.0000000"/>
  </numFmts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48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/>
    </xf>
    <xf numFmtId="1" fontId="0" fillId="2" borderId="10" xfId="0" applyNumberForma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2" fillId="0" borderId="12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1" xfId="0" applyNumberFormat="1" applyFill="1" applyBorder="1" applyAlignment="1"/>
    <xf numFmtId="1" fontId="0" fillId="2" borderId="10" xfId="0" applyNumberFormat="1" applyFill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2" borderId="10" xfId="0" applyNumberFormat="1" applyFill="1" applyBorder="1" applyAlignment="1">
      <alignment horizontal="right" vertical="center"/>
    </xf>
    <xf numFmtId="1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2" borderId="14" xfId="0" applyNumberFormat="1" applyFill="1" applyBorder="1" applyAlignment="1">
      <alignment horizontal="right" vertical="center"/>
    </xf>
    <xf numFmtId="2" fontId="0" fillId="2" borderId="15" xfId="0" applyNumberFormat="1" applyFill="1" applyBorder="1" applyAlignment="1">
      <alignment horizontal="right" vertical="center"/>
    </xf>
    <xf numFmtId="2" fontId="0" fillId="3" borderId="16" xfId="0" applyNumberFormat="1" applyFill="1" applyBorder="1" applyAlignment="1">
      <alignment horizontal="right" vertical="center"/>
    </xf>
    <xf numFmtId="0" fontId="0" fillId="3" borderId="13" xfId="0" applyFill="1" applyBorder="1" applyAlignment="1">
      <alignment horizontal="right" vertical="center"/>
    </xf>
    <xf numFmtId="1" fontId="0" fillId="2" borderId="14" xfId="0" applyNumberFormat="1" applyFill="1" applyBorder="1" applyAlignment="1">
      <alignment horizontal="right" vertical="center"/>
    </xf>
    <xf numFmtId="1" fontId="0" fillId="2" borderId="15" xfId="0" applyNumberForma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left" vertical="center"/>
    </xf>
    <xf numFmtId="2" fontId="0" fillId="3" borderId="0" xfId="0" applyNumberFormat="1" applyFill="1" applyAlignment="1">
      <alignment horizontal="center" vertical="center"/>
    </xf>
    <xf numFmtId="2" fontId="0" fillId="3" borderId="16" xfId="0" applyNumberFormat="1" applyFill="1" applyBorder="1" applyAlignment="1">
      <alignment horizontal="center"/>
    </xf>
    <xf numFmtId="0" fontId="0" fillId="3" borderId="0" xfId="0" applyFill="1" applyAlignment="1">
      <alignment horizontal="right"/>
    </xf>
    <xf numFmtId="167" fontId="0" fillId="3" borderId="0" xfId="0" applyNumberFormat="1" applyFill="1" applyAlignment="1">
      <alignment horizontal="left"/>
    </xf>
    <xf numFmtId="1" fontId="0" fillId="4" borderId="17" xfId="0" applyNumberFormat="1" applyFill="1" applyBorder="1" applyAlignment="1">
      <alignment horizontal="center" vertical="center"/>
    </xf>
    <xf numFmtId="0" fontId="0" fillId="4" borderId="17" xfId="0" applyFill="1" applyBorder="1"/>
    <xf numFmtId="1" fontId="0" fillId="4" borderId="17" xfId="0" applyNumberFormat="1" applyFill="1" applyBorder="1"/>
    <xf numFmtId="1" fontId="0" fillId="3" borderId="10" xfId="0" applyNumberFormat="1" applyFill="1" applyBorder="1" applyAlignment="1">
      <alignment horizontal="right" vertical="center"/>
    </xf>
    <xf numFmtId="1" fontId="0" fillId="3" borderId="16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Liczba operacji dla danej liczby pierwszej, algorytm przyzwoity O( </a:t>
            </a:r>
            <a:r>
              <a:rPr lang="pl-PL" sz="1400" b="0" i="0" u="none" strike="noStrike" baseline="0">
                <a:effectLst/>
              </a:rPr>
              <a:t>√𝑛</a:t>
            </a:r>
            <a:r>
              <a:rPr lang="pl-PL" sz="1800" b="0" i="0" baseline="0">
                <a:effectLst/>
              </a:rPr>
              <a:t> )</a:t>
            </a:r>
            <a:endParaRPr lang="pl-PL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l-PL"/>
          </a:p>
        </c:rich>
      </c:tx>
      <c:layout>
        <c:manualLayout>
          <c:xMode val="edge"/>
          <c:yMode val="edge"/>
          <c:x val="0.17087999906052012"/>
          <c:y val="1.60320641282565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9705414339986005E-2"/>
          <c:y val="9.9104876419505675E-2"/>
          <c:w val="0.87714022324390661"/>
          <c:h val="0.785468890536979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EE-47CE-B0BC-788BFC82744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EE-47CE-B0BC-788BFC82744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EE-47CE-B0BC-788BFC82744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EE-47CE-B0BC-788BFC82744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EE-47CE-B0BC-788BFC82744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EE-47CE-B0BC-788BFC8274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'Instrumentacja usprawniony'!$B$1:$B$8</c:f>
              <c:numCache>
                <c:formatCode>0</c:formatCode>
                <c:ptCount val="8"/>
                <c:pt idx="0">
                  <c:v>100913</c:v>
                </c:pt>
                <c:pt idx="1">
                  <c:v>1009139</c:v>
                </c:pt>
                <c:pt idx="2">
                  <c:v>10091401</c:v>
                </c:pt>
                <c:pt idx="3">
                  <c:v>100914061</c:v>
                </c:pt>
                <c:pt idx="4">
                  <c:v>1009140611</c:v>
                </c:pt>
                <c:pt idx="5">
                  <c:v>10091406133</c:v>
                </c:pt>
                <c:pt idx="6">
                  <c:v>100914061337</c:v>
                </c:pt>
                <c:pt idx="7">
                  <c:v>1009140613399</c:v>
                </c:pt>
              </c:numCache>
            </c:numRef>
          </c:xVal>
          <c:yVal>
            <c:numRef>
              <c:f>'Instrumentacja usprawniony'!$C$1:$C$8</c:f>
              <c:numCache>
                <c:formatCode>General</c:formatCode>
                <c:ptCount val="8"/>
                <c:pt idx="0">
                  <c:v>159</c:v>
                </c:pt>
                <c:pt idx="1">
                  <c:v>502</c:v>
                </c:pt>
                <c:pt idx="2">
                  <c:v>1588</c:v>
                </c:pt>
                <c:pt idx="3">
                  <c:v>5023</c:v>
                </c:pt>
                <c:pt idx="4">
                  <c:v>15883</c:v>
                </c:pt>
                <c:pt idx="5">
                  <c:v>50228</c:v>
                </c:pt>
                <c:pt idx="6">
                  <c:v>158835</c:v>
                </c:pt>
                <c:pt idx="7">
                  <c:v>502280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66-47E7-AC6C-C67A097BC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54448"/>
        <c:axId val="647652152"/>
      </c:scatterChart>
      <c:valAx>
        <c:axId val="64765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Liczby</a:t>
                </a:r>
                <a:r>
                  <a:rPr lang="pl-PL" sz="1200" baseline="0"/>
                  <a:t> pierwsze</a:t>
                </a:r>
                <a:endParaRPr lang="pl-PL" sz="1200"/>
              </a:p>
            </c:rich>
          </c:tx>
          <c:layout>
            <c:manualLayout>
              <c:xMode val="edge"/>
              <c:yMode val="edge"/>
              <c:x val="0.46971093378428369"/>
              <c:y val="0.94655978623914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652152"/>
        <c:crosses val="autoZero"/>
        <c:crossBetween val="midCat"/>
      </c:valAx>
      <c:valAx>
        <c:axId val="64765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Liczba</a:t>
                </a:r>
                <a:r>
                  <a:rPr lang="pl-PL" sz="1200" baseline="0"/>
                  <a:t> operacji</a:t>
                </a:r>
                <a:endParaRPr lang="pl-PL" sz="1200"/>
              </a:p>
            </c:rich>
          </c:tx>
          <c:layout>
            <c:manualLayout>
              <c:xMode val="edge"/>
              <c:yMode val="edge"/>
              <c:x val="2.3165460022195213E-2"/>
              <c:y val="0.36729690351832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65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Czas operacji dla danej liczby pierwszej, algorytm przyzwoity O( √𝑛 )</a:t>
            </a:r>
            <a:endParaRPr lang="pl-PL">
              <a:effectLst/>
            </a:endParaRPr>
          </a:p>
        </c:rich>
      </c:tx>
      <c:layout>
        <c:manualLayout>
          <c:xMode val="edge"/>
          <c:yMode val="edge"/>
          <c:x val="0.20917612809315866"/>
          <c:y val="2.50844187168355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6251074510882638E-2"/>
          <c:y val="9.6828233841012093E-2"/>
          <c:w val="0.91224674208300383"/>
          <c:h val="0.759692486536068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55-44FE-B43A-166DFEBB9E3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B55-44FE-B43A-166DFEBB9E3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55-44FE-B43A-166DFEBB9E3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55-44FE-B43A-166DFEBB9E3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55-44FE-B43A-166DFEBB9E3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55-44FE-B43A-166DFEBB9E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'Czas usprawniony'!$B$1:$B$8</c:f>
              <c:numCache>
                <c:formatCode>0</c:formatCode>
                <c:ptCount val="8"/>
                <c:pt idx="0">
                  <c:v>100913</c:v>
                </c:pt>
                <c:pt idx="1">
                  <c:v>1009139</c:v>
                </c:pt>
                <c:pt idx="2">
                  <c:v>10091401</c:v>
                </c:pt>
                <c:pt idx="3">
                  <c:v>100914061</c:v>
                </c:pt>
                <c:pt idx="4">
                  <c:v>1009140611</c:v>
                </c:pt>
                <c:pt idx="5">
                  <c:v>10091406133</c:v>
                </c:pt>
                <c:pt idx="6">
                  <c:v>100914061337</c:v>
                </c:pt>
                <c:pt idx="7">
                  <c:v>1009140613399</c:v>
                </c:pt>
              </c:numCache>
            </c:numRef>
          </c:xVal>
          <c:yVal>
            <c:numRef>
              <c:f>'Czas usprawniony'!$C$1:$C$8</c:f>
              <c:numCache>
                <c:formatCode>0</c:formatCode>
                <c:ptCount val="8"/>
                <c:pt idx="0">
                  <c:v>133</c:v>
                </c:pt>
                <c:pt idx="1">
                  <c:v>369</c:v>
                </c:pt>
                <c:pt idx="2">
                  <c:v>1179</c:v>
                </c:pt>
                <c:pt idx="3">
                  <c:v>3703</c:v>
                </c:pt>
                <c:pt idx="4">
                  <c:v>12050</c:v>
                </c:pt>
                <c:pt idx="5">
                  <c:v>56918</c:v>
                </c:pt>
                <c:pt idx="6">
                  <c:v>192246</c:v>
                </c:pt>
                <c:pt idx="7">
                  <c:v>601415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27-4D32-AF45-2C17FB3F5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28504"/>
        <c:axId val="657828832"/>
      </c:scatterChart>
      <c:valAx>
        <c:axId val="65782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Liczby pierwsze</a:t>
                </a:r>
              </a:p>
            </c:rich>
          </c:tx>
          <c:layout>
            <c:manualLayout>
              <c:xMode val="edge"/>
              <c:yMode val="edge"/>
              <c:x val="0.4681881053077972"/>
              <c:y val="0.91286089238845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28832"/>
        <c:crosses val="autoZero"/>
        <c:crossBetween val="midCat"/>
      </c:valAx>
      <c:valAx>
        <c:axId val="6578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Czas operacji</a:t>
                </a:r>
              </a:p>
            </c:rich>
          </c:tx>
          <c:layout>
            <c:manualLayout>
              <c:xMode val="edge"/>
              <c:yMode val="edge"/>
              <c:x val="1.2242295040630836E-2"/>
              <c:y val="0.41471593908937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2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Liczba operacji dla danej liczby pierwszej, algorytm przykładowy O(n)</a:t>
            </a:r>
            <a:endParaRPr lang="pl-PL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l-PL"/>
          </a:p>
        </c:rich>
      </c:tx>
      <c:layout>
        <c:manualLayout>
          <c:xMode val="edge"/>
          <c:yMode val="edge"/>
          <c:x val="0.2320186137563631"/>
          <c:y val="1.17474302496328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5988033454040054"/>
          <c:y val="9.6113558492413112E-2"/>
          <c:w val="0.77267267047991384"/>
          <c:h val="0.7116235580684574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BF-47A9-8897-806D43B54E7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BF-47A9-8897-806D43B54E7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BF-47A9-8897-806D43B54E7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BF-47A9-8897-806D43B54E7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BF-47A9-8897-806D43B54E7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BF-47A9-8897-806D43B54E7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BF-47A9-8897-806D43B54E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instrumentacja!$B$1:$B$8</c:f>
              <c:numCache>
                <c:formatCode>0</c:formatCode>
                <c:ptCount val="8"/>
                <c:pt idx="0">
                  <c:v>100913</c:v>
                </c:pt>
                <c:pt idx="1">
                  <c:v>1009139</c:v>
                </c:pt>
                <c:pt idx="2">
                  <c:v>10091401</c:v>
                </c:pt>
                <c:pt idx="3">
                  <c:v>100914061</c:v>
                </c:pt>
                <c:pt idx="4">
                  <c:v>1009140611</c:v>
                </c:pt>
                <c:pt idx="5">
                  <c:v>10091406133</c:v>
                </c:pt>
                <c:pt idx="6">
                  <c:v>100914061337</c:v>
                </c:pt>
                <c:pt idx="7">
                  <c:v>1009140613399</c:v>
                </c:pt>
              </c:numCache>
            </c:numRef>
          </c:xVal>
          <c:yVal>
            <c:numRef>
              <c:f>instrumentacja!$C$1:$C$8</c:f>
              <c:numCache>
                <c:formatCode>0</c:formatCode>
                <c:ptCount val="8"/>
                <c:pt idx="0">
                  <c:v>25228</c:v>
                </c:pt>
                <c:pt idx="1">
                  <c:v>252284</c:v>
                </c:pt>
                <c:pt idx="2">
                  <c:v>2522850</c:v>
                </c:pt>
                <c:pt idx="3">
                  <c:v>25228515</c:v>
                </c:pt>
                <c:pt idx="4">
                  <c:v>252285152</c:v>
                </c:pt>
                <c:pt idx="5">
                  <c:v>2522851533</c:v>
                </c:pt>
                <c:pt idx="6">
                  <c:v>25228515334</c:v>
                </c:pt>
                <c:pt idx="7" formatCode="0.00">
                  <c:v>252285153347.24997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F-47A9-8897-806D43B54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476536"/>
        <c:axId val="924471288"/>
      </c:scatterChart>
      <c:valAx>
        <c:axId val="92447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Liczby pierwsze</a:t>
                </a:r>
              </a:p>
            </c:rich>
          </c:tx>
          <c:layout>
            <c:manualLayout>
              <c:xMode val="edge"/>
              <c:yMode val="edge"/>
              <c:x val="0.50232608497902265"/>
              <c:y val="0.87076673761422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4471288"/>
        <c:crosses val="autoZero"/>
        <c:crossBetween val="midCat"/>
      </c:valAx>
      <c:valAx>
        <c:axId val="92447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Liczba</a:t>
                </a:r>
                <a:r>
                  <a:rPr lang="pl-PL" sz="1200" baseline="0"/>
                  <a:t> operacji</a:t>
                </a:r>
                <a:endParaRPr lang="pl-PL" sz="1200"/>
              </a:p>
            </c:rich>
          </c:tx>
          <c:layout>
            <c:manualLayout>
              <c:xMode val="edge"/>
              <c:yMode val="edge"/>
              <c:x val="5.1569130970383369E-2"/>
              <c:y val="0.377833277448248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447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Czas operacji dla danej liczby pierwszej, algorytm przykładowy O(n)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372679688662582"/>
          <c:y val="8.4242437210679921E-2"/>
          <c:w val="0.77955723488549145"/>
          <c:h val="0.7257315946970227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2B9-47D5-AE9C-799E79F2234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2B9-47D5-AE9C-799E79F2234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B9-47D5-AE9C-799E79F2234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B9-47D5-AE9C-799E79F2234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B9-47D5-AE9C-799E79F2234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B9-47D5-AE9C-799E79F2234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B9-47D5-AE9C-799E79F223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czas!$C$1:$C$8</c:f>
              <c:numCache>
                <c:formatCode>0</c:formatCode>
                <c:ptCount val="8"/>
                <c:pt idx="0">
                  <c:v>100913</c:v>
                </c:pt>
                <c:pt idx="1">
                  <c:v>1009139</c:v>
                </c:pt>
                <c:pt idx="2">
                  <c:v>10091401</c:v>
                </c:pt>
                <c:pt idx="3">
                  <c:v>100914061</c:v>
                </c:pt>
                <c:pt idx="4">
                  <c:v>1009140611</c:v>
                </c:pt>
                <c:pt idx="5">
                  <c:v>10091406133</c:v>
                </c:pt>
                <c:pt idx="6">
                  <c:v>100914061337</c:v>
                </c:pt>
                <c:pt idx="7">
                  <c:v>1009140613399</c:v>
                </c:pt>
              </c:numCache>
            </c:numRef>
          </c:xVal>
          <c:yVal>
            <c:numRef>
              <c:f>czas!$D$1:$D$8</c:f>
              <c:numCache>
                <c:formatCode>0</c:formatCode>
                <c:ptCount val="8"/>
                <c:pt idx="0">
                  <c:v>22439</c:v>
                </c:pt>
                <c:pt idx="1">
                  <c:v>202194</c:v>
                </c:pt>
                <c:pt idx="2">
                  <c:v>2045358</c:v>
                </c:pt>
                <c:pt idx="3">
                  <c:v>20100104</c:v>
                </c:pt>
                <c:pt idx="4">
                  <c:v>204393198</c:v>
                </c:pt>
                <c:pt idx="5">
                  <c:v>4275045342</c:v>
                </c:pt>
                <c:pt idx="6">
                  <c:v>54438379459</c:v>
                </c:pt>
                <c:pt idx="7" formatCode="0.000">
                  <c:v>544383794605.64398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9-47D5-AE9C-799E79F223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31608448"/>
        <c:axId val="931604512"/>
      </c:scatterChart>
      <c:valAx>
        <c:axId val="93160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Liczby pierwsze</a:t>
                </a:r>
                <a:endParaRPr lang="pl-PL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1604512"/>
        <c:crosses val="autoZero"/>
        <c:crossBetween val="midCat"/>
      </c:valAx>
      <c:valAx>
        <c:axId val="9316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Czas</a:t>
                </a:r>
                <a:r>
                  <a:rPr lang="pl-PL" sz="1200" baseline="0"/>
                  <a:t> operacji</a:t>
                </a:r>
                <a:endParaRPr lang="pl-PL" sz="1200"/>
              </a:p>
            </c:rich>
          </c:tx>
          <c:layout>
            <c:manualLayout>
              <c:xMode val="edge"/>
              <c:yMode val="edge"/>
              <c:x val="6.7701956318730494E-2"/>
              <c:y val="0.38949336742995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160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liczby pierwsze Rozkład reszt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instrumentacja!$B$31:$B$37</c:f>
              <c:numCache>
                <c:formatCode>0</c:formatCode>
                <c:ptCount val="7"/>
                <c:pt idx="0">
                  <c:v>100913</c:v>
                </c:pt>
                <c:pt idx="1">
                  <c:v>1009139</c:v>
                </c:pt>
                <c:pt idx="2">
                  <c:v>10091401</c:v>
                </c:pt>
                <c:pt idx="3">
                  <c:v>100914061</c:v>
                </c:pt>
                <c:pt idx="4">
                  <c:v>1009140611</c:v>
                </c:pt>
                <c:pt idx="5">
                  <c:v>10091406133</c:v>
                </c:pt>
                <c:pt idx="6">
                  <c:v>100914061337</c:v>
                </c:pt>
              </c:numCache>
            </c:numRef>
          </c:xVal>
          <c:yVal>
            <c:numRef>
              <c:f>Arkusz3!$C$25:$C$31</c:f>
              <c:numCache>
                <c:formatCode>General</c:formatCode>
                <c:ptCount val="7"/>
                <c:pt idx="0">
                  <c:v>0.17212420145006035</c:v>
                </c:pt>
                <c:pt idx="1">
                  <c:v>-0.32787745801033452</c:v>
                </c:pt>
                <c:pt idx="2">
                  <c:v>0.172105947509408</c:v>
                </c:pt>
                <c:pt idx="3">
                  <c:v>0.17194000259041786</c:v>
                </c:pt>
                <c:pt idx="4">
                  <c:v>-0.32971945405006409</c:v>
                </c:pt>
                <c:pt idx="5">
                  <c:v>0.1536860466003418</c:v>
                </c:pt>
                <c:pt idx="6">
                  <c:v>-1.226043701171875E-2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82-41C2-919C-CDD9401F3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96416"/>
        <c:axId val="501796744"/>
      </c:scatterChart>
      <c:valAx>
        <c:axId val="50179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liczby pierwsze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01796744"/>
        <c:crosses val="autoZero"/>
        <c:crossBetween val="midCat"/>
      </c:valAx>
      <c:valAx>
        <c:axId val="501796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Składniki resztowe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96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liczby pierwsze Rozkład linii dopasowanej</a:t>
            </a:r>
          </a:p>
        </c:rich>
      </c:tx>
      <c:layout>
        <c:manualLayout>
          <c:xMode val="edge"/>
          <c:yMode val="edge"/>
          <c:x val="0.13293389107611547"/>
          <c:y val="5.280528052805280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pomiar</c:v>
          </c:tx>
          <c:xVal>
            <c:numRef>
              <c:f>instrumentacja!$B$31:$B$37</c:f>
              <c:numCache>
                <c:formatCode>0</c:formatCode>
                <c:ptCount val="7"/>
                <c:pt idx="0">
                  <c:v>100913</c:v>
                </c:pt>
                <c:pt idx="1">
                  <c:v>1009139</c:v>
                </c:pt>
                <c:pt idx="2">
                  <c:v>10091401</c:v>
                </c:pt>
                <c:pt idx="3">
                  <c:v>100914061</c:v>
                </c:pt>
                <c:pt idx="4">
                  <c:v>1009140611</c:v>
                </c:pt>
                <c:pt idx="5">
                  <c:v>10091406133</c:v>
                </c:pt>
                <c:pt idx="6">
                  <c:v>100914061337</c:v>
                </c:pt>
              </c:numCache>
            </c:numRef>
          </c:xVal>
          <c:yVal>
            <c:numRef>
              <c:f>instrumentacja!$C$31:$C$37</c:f>
              <c:numCache>
                <c:formatCode>0</c:formatCode>
                <c:ptCount val="7"/>
                <c:pt idx="0">
                  <c:v>25228</c:v>
                </c:pt>
                <c:pt idx="1">
                  <c:v>252284</c:v>
                </c:pt>
                <c:pt idx="2">
                  <c:v>2522850</c:v>
                </c:pt>
                <c:pt idx="3">
                  <c:v>25228515</c:v>
                </c:pt>
                <c:pt idx="4">
                  <c:v>252285152</c:v>
                </c:pt>
                <c:pt idx="5">
                  <c:v>2522851533</c:v>
                </c:pt>
                <c:pt idx="6">
                  <c:v>25228515334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54-4366-8696-8DEBB3C4F64B}"/>
            </c:ext>
          </c:extLst>
        </c:ser>
        <c:ser>
          <c:idx val="1"/>
          <c:order val="1"/>
          <c:tx>
            <c:v>Przewidywane pomiar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instrumentacja!$B$31:$B$37</c:f>
              <c:numCache>
                <c:formatCode>0</c:formatCode>
                <c:ptCount val="7"/>
                <c:pt idx="0">
                  <c:v>100913</c:v>
                </c:pt>
                <c:pt idx="1">
                  <c:v>1009139</c:v>
                </c:pt>
                <c:pt idx="2">
                  <c:v>10091401</c:v>
                </c:pt>
                <c:pt idx="3">
                  <c:v>100914061</c:v>
                </c:pt>
                <c:pt idx="4">
                  <c:v>1009140611</c:v>
                </c:pt>
                <c:pt idx="5">
                  <c:v>10091406133</c:v>
                </c:pt>
                <c:pt idx="6">
                  <c:v>100914061337</c:v>
                </c:pt>
              </c:numCache>
            </c:numRef>
          </c:xVal>
          <c:yVal>
            <c:numRef>
              <c:f>Arkusz3!$B$25:$B$31</c:f>
              <c:numCache>
                <c:formatCode>0.00</c:formatCode>
                <c:ptCount val="7"/>
                <c:pt idx="0">
                  <c:v>25227.82787579855</c:v>
                </c:pt>
                <c:pt idx="1">
                  <c:v>252284.32787745801</c:v>
                </c:pt>
                <c:pt idx="2">
                  <c:v>2522849.8278940525</c:v>
                </c:pt>
                <c:pt idx="3">
                  <c:v>25228514.828059997</c:v>
                </c:pt>
                <c:pt idx="4">
                  <c:v>252285152.32971945</c:v>
                </c:pt>
                <c:pt idx="5">
                  <c:v>2522851532.846314</c:v>
                </c:pt>
                <c:pt idx="6">
                  <c:v>25228515334.01226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54-4366-8696-8DEBB3C4F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36408"/>
        <c:axId val="659536736"/>
      </c:scatterChart>
      <c:valAx>
        <c:axId val="65953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liczby pierwsze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59536736"/>
        <c:crosses val="autoZero"/>
        <c:crossBetween val="midCat"/>
      </c:valAx>
      <c:valAx>
        <c:axId val="659536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pomiar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595364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</xdr:row>
      <xdr:rowOff>152399</xdr:rowOff>
    </xdr:from>
    <xdr:to>
      <xdr:col>19</xdr:col>
      <xdr:colOff>485775</xdr:colOff>
      <xdr:row>26</xdr:row>
      <xdr:rowOff>142874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4A69A27-7672-4DA5-8780-879A5E5BA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457199</xdr:colOff>
      <xdr:row>1</xdr:row>
      <xdr:rowOff>190499</xdr:rowOff>
    </xdr:from>
    <xdr:to>
      <xdr:col>21</xdr:col>
      <xdr:colOff>390524</xdr:colOff>
      <xdr:row>36</xdr:row>
      <xdr:rowOff>104774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B794CA9-001D-4728-A1B8-370632FA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1</xdr:row>
      <xdr:rowOff>9526</xdr:rowOff>
    </xdr:from>
    <xdr:to>
      <xdr:col>15</xdr:col>
      <xdr:colOff>9524</xdr:colOff>
      <xdr:row>32</xdr:row>
      <xdr:rowOff>123826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5D00E49-70FD-4C6B-AF48-8F33E2884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28575</xdr:rowOff>
    </xdr:from>
    <xdr:to>
      <xdr:col>23</xdr:col>
      <xdr:colOff>600075</xdr:colOff>
      <xdr:row>35</xdr:row>
      <xdr:rowOff>47624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BA6FC35-C048-4B2B-8818-B6D630AF1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15</xdr:col>
      <xdr:colOff>590549</xdr:colOff>
      <xdr:row>13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034254D-6738-4253-B3F3-AEA3FEDBC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76200</xdr:colOff>
      <xdr:row>2</xdr:row>
      <xdr:rowOff>76199</xdr:rowOff>
    </xdr:from>
    <xdr:to>
      <xdr:col>32</xdr:col>
      <xdr:colOff>381000</xdr:colOff>
      <xdr:row>36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64BDC1D-4A47-4439-9896-490D4E2CF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" refreshedDate="43954.833777430555" createdVersion="6" refreshedVersion="6" minRefreshableVersion="3" recordCount="7" xr:uid="{772A4FE2-0B57-4EE8-81F7-C7941041039A}">
  <cacheSource type="worksheet">
    <worksheetSource ref="B1:C8" sheet="instrumentacja"/>
  </cacheSource>
  <cacheFields count="2">
    <cacheField name="100913" numFmtId="1">
      <sharedItems containsSemiMixedTypes="0" containsString="0" containsNumber="1" containsInteger="1" minValue="1009139" maxValue="1009140613399" count="7">
        <n v="1009139"/>
        <n v="10091401"/>
        <n v="100914061"/>
        <n v="1009140611"/>
        <n v="10091406133"/>
        <n v="100914061337"/>
        <n v="1009140613399"/>
      </sharedItems>
    </cacheField>
    <cacheField name="25228" numFmtId="0">
      <sharedItems containsSemiMixedTypes="0" containsString="0" containsNumber="1" minValue="252284" maxValue="252285153347.24997" count="7">
        <n v="252284"/>
        <n v="2522850"/>
        <n v="25228515"/>
        <n v="252285152"/>
        <n v="2522851533"/>
        <n v="25228515334"/>
        <n v="252285153347.249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18695-B476-4561-A23E-B8DFC0512052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H4:J21" firstHeaderRow="1" firstDataRow="1" firstDataCol="0"/>
  <pivotFields count="2">
    <pivotField numFmtId="1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BBA087-2FE0-45E0-9BB6-8AA4E63521AE}" name="Tabela przestawna3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K9:M26" firstHeaderRow="1" firstDataRow="1" firstDataCol="0"/>
  <pivotFields count="2"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0FFDD-1A67-4833-A3A5-DC4E5F42DC4A}">
  <dimension ref="B1:C8"/>
  <sheetViews>
    <sheetView tabSelected="1" workbookViewId="0">
      <selection activeCell="C33" sqref="C33"/>
    </sheetView>
  </sheetViews>
  <sheetFormatPr defaultRowHeight="15" x14ac:dyDescent="0.25"/>
  <cols>
    <col min="1" max="1" width="13.140625" customWidth="1"/>
    <col min="2" max="2" width="16.7109375" customWidth="1"/>
  </cols>
  <sheetData>
    <row r="1" spans="2:3" x14ac:dyDescent="0.25">
      <c r="B1" s="1">
        <v>100913</v>
      </c>
      <c r="C1">
        <v>159</v>
      </c>
    </row>
    <row r="2" spans="2:3" x14ac:dyDescent="0.25">
      <c r="B2" s="1">
        <v>1009139</v>
      </c>
      <c r="C2">
        <v>502</v>
      </c>
    </row>
    <row r="3" spans="2:3" x14ac:dyDescent="0.25">
      <c r="B3" s="1">
        <v>10091401</v>
      </c>
      <c r="C3">
        <v>1588</v>
      </c>
    </row>
    <row r="4" spans="2:3" x14ac:dyDescent="0.25">
      <c r="B4" s="1">
        <v>100914061</v>
      </c>
      <c r="C4">
        <v>5023</v>
      </c>
    </row>
    <row r="5" spans="2:3" x14ac:dyDescent="0.25">
      <c r="B5" s="1">
        <v>1009140611</v>
      </c>
      <c r="C5">
        <v>15883</v>
      </c>
    </row>
    <row r="6" spans="2:3" x14ac:dyDescent="0.25">
      <c r="B6" s="1">
        <v>10091406133</v>
      </c>
      <c r="C6">
        <v>50228</v>
      </c>
    </row>
    <row r="7" spans="2:3" x14ac:dyDescent="0.25">
      <c r="B7" s="1">
        <v>100914061337</v>
      </c>
      <c r="C7">
        <v>158835</v>
      </c>
    </row>
    <row r="8" spans="2:3" x14ac:dyDescent="0.25">
      <c r="B8" s="1">
        <v>1009140613399</v>
      </c>
      <c r="C8">
        <v>502280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4878-CEDD-48F1-8C07-8B1B5724DBF7}">
  <dimension ref="B1:C8"/>
  <sheetViews>
    <sheetView workbookViewId="0">
      <selection activeCell="C12" sqref="C12"/>
    </sheetView>
  </sheetViews>
  <sheetFormatPr defaultRowHeight="15" x14ac:dyDescent="0.25"/>
  <cols>
    <col min="1" max="1" width="9.5703125" bestFit="1" customWidth="1"/>
    <col min="2" max="2" width="16.7109375" bestFit="1" customWidth="1"/>
    <col min="3" max="3" width="9.5703125" bestFit="1" customWidth="1"/>
  </cols>
  <sheetData>
    <row r="1" spans="2:3" x14ac:dyDescent="0.25">
      <c r="B1" s="1">
        <v>100913</v>
      </c>
      <c r="C1" s="1">
        <v>133</v>
      </c>
    </row>
    <row r="2" spans="2:3" x14ac:dyDescent="0.25">
      <c r="B2" s="1">
        <v>1009139</v>
      </c>
      <c r="C2" s="1">
        <v>369</v>
      </c>
    </row>
    <row r="3" spans="2:3" x14ac:dyDescent="0.25">
      <c r="B3" s="1">
        <v>10091401</v>
      </c>
      <c r="C3" s="1">
        <v>1179</v>
      </c>
    </row>
    <row r="4" spans="2:3" x14ac:dyDescent="0.25">
      <c r="B4" s="1">
        <v>100914061</v>
      </c>
      <c r="C4" s="1">
        <v>3703</v>
      </c>
    </row>
    <row r="5" spans="2:3" x14ac:dyDescent="0.25">
      <c r="B5" s="1">
        <v>1009140611</v>
      </c>
      <c r="C5" s="1">
        <v>12050</v>
      </c>
    </row>
    <row r="6" spans="2:3" x14ac:dyDescent="0.25">
      <c r="B6" s="1">
        <v>10091406133</v>
      </c>
      <c r="C6" s="1">
        <v>56918</v>
      </c>
    </row>
    <row r="7" spans="2:3" x14ac:dyDescent="0.25">
      <c r="B7" s="1">
        <v>100914061337</v>
      </c>
      <c r="C7" s="1">
        <v>192246</v>
      </c>
    </row>
    <row r="8" spans="2:3" x14ac:dyDescent="0.25">
      <c r="B8" s="1">
        <v>1009140613399</v>
      </c>
      <c r="C8" s="1">
        <v>601415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2CD3-8326-4A11-A84F-02D370516B95}">
  <dimension ref="A1:N54"/>
  <sheetViews>
    <sheetView topLeftCell="A13" zoomScaleNormal="100" workbookViewId="0">
      <selection activeCell="I54" sqref="I54"/>
    </sheetView>
  </sheetViews>
  <sheetFormatPr defaultRowHeight="15" x14ac:dyDescent="0.25"/>
  <cols>
    <col min="1" max="1" width="15.85546875" bestFit="1" customWidth="1"/>
    <col min="2" max="2" width="30.140625" bestFit="1" customWidth="1"/>
    <col min="3" max="3" width="23.5703125" customWidth="1"/>
    <col min="4" max="4" width="28.7109375" customWidth="1"/>
    <col min="5" max="5" width="28.140625" bestFit="1" customWidth="1"/>
    <col min="8" max="8" width="17.7109375" bestFit="1" customWidth="1"/>
    <col min="9" max="9" width="27.140625" bestFit="1" customWidth="1"/>
    <col min="11" max="11" width="17.7109375" bestFit="1" customWidth="1"/>
    <col min="12" max="12" width="14.140625" bestFit="1" customWidth="1"/>
    <col min="13" max="13" width="9.85546875" bestFit="1" customWidth="1"/>
    <col min="14" max="14" width="15.42578125" bestFit="1" customWidth="1"/>
    <col min="15" max="15" width="12" bestFit="1" customWidth="1"/>
    <col min="16" max="16" width="13.140625" bestFit="1" customWidth="1"/>
    <col min="17" max="17" width="14.28515625" bestFit="1" customWidth="1"/>
    <col min="18" max="18" width="15.42578125" bestFit="1" customWidth="1"/>
    <col min="19" max="19" width="14.28515625" bestFit="1" customWidth="1"/>
  </cols>
  <sheetData>
    <row r="1" spans="1:13" x14ac:dyDescent="0.25">
      <c r="A1" s="3" t="s">
        <v>0</v>
      </c>
      <c r="B1" s="4">
        <v>100913</v>
      </c>
      <c r="C1" s="17">
        <v>25228</v>
      </c>
    </row>
    <row r="2" spans="1:13" x14ac:dyDescent="0.25">
      <c r="A2" s="3" t="s">
        <v>1</v>
      </c>
      <c r="B2" s="4">
        <v>1009139</v>
      </c>
      <c r="C2" s="17">
        <v>252284</v>
      </c>
    </row>
    <row r="3" spans="1:13" x14ac:dyDescent="0.25">
      <c r="A3" s="3" t="s">
        <v>2</v>
      </c>
      <c r="B3" s="4">
        <v>10091401</v>
      </c>
      <c r="C3" s="17">
        <v>2522850</v>
      </c>
    </row>
    <row r="4" spans="1:13" x14ac:dyDescent="0.25">
      <c r="A4" s="3" t="s">
        <v>3</v>
      </c>
      <c r="B4" s="4">
        <v>100914061</v>
      </c>
      <c r="C4" s="17">
        <v>25228515</v>
      </c>
      <c r="H4" s="5"/>
      <c r="I4" s="6"/>
      <c r="J4" s="7"/>
    </row>
    <row r="5" spans="1:13" x14ac:dyDescent="0.25">
      <c r="A5" s="3" t="s">
        <v>4</v>
      </c>
      <c r="B5" s="4">
        <v>1009140611</v>
      </c>
      <c r="C5" s="17">
        <v>252285152</v>
      </c>
      <c r="H5" s="8"/>
      <c r="I5" s="9"/>
      <c r="J5" s="10"/>
    </row>
    <row r="6" spans="1:13" x14ac:dyDescent="0.25">
      <c r="A6" s="3" t="s">
        <v>5</v>
      </c>
      <c r="B6" s="4">
        <v>10091406133</v>
      </c>
      <c r="C6" s="17">
        <v>2522851533</v>
      </c>
      <c r="H6" s="8"/>
      <c r="I6" s="9"/>
      <c r="J6" s="10"/>
    </row>
    <row r="7" spans="1:13" x14ac:dyDescent="0.25">
      <c r="A7" s="3" t="s">
        <v>6</v>
      </c>
      <c r="B7" s="4">
        <v>100914061337</v>
      </c>
      <c r="C7" s="17">
        <v>25228515334</v>
      </c>
      <c r="H7" s="8"/>
      <c r="I7" s="9"/>
      <c r="J7" s="10"/>
    </row>
    <row r="8" spans="1:13" x14ac:dyDescent="0.25">
      <c r="A8" s="3" t="s">
        <v>7</v>
      </c>
      <c r="B8" s="4">
        <v>1009140613399</v>
      </c>
      <c r="C8" s="2">
        <v>252285153347.24997</v>
      </c>
      <c r="H8" s="8"/>
      <c r="I8" s="9"/>
      <c r="J8" s="10"/>
    </row>
    <row r="9" spans="1:13" x14ac:dyDescent="0.25">
      <c r="H9" s="8"/>
      <c r="I9" s="9"/>
      <c r="J9" s="10"/>
      <c r="K9" s="5"/>
      <c r="L9" s="6"/>
      <c r="M9" s="7"/>
    </row>
    <row r="10" spans="1:13" x14ac:dyDescent="0.25">
      <c r="H10" s="8"/>
      <c r="I10" s="9"/>
      <c r="J10" s="10"/>
      <c r="K10" s="8"/>
      <c r="L10" s="9"/>
      <c r="M10" s="10"/>
    </row>
    <row r="11" spans="1:13" x14ac:dyDescent="0.25">
      <c r="A11" s="4"/>
      <c r="H11" s="8"/>
      <c r="I11" s="9"/>
      <c r="J11" s="10"/>
      <c r="K11" s="8"/>
      <c r="L11" s="9"/>
      <c r="M11" s="10"/>
    </row>
    <row r="12" spans="1:13" x14ac:dyDescent="0.25">
      <c r="A12" s="4"/>
      <c r="B12" s="4"/>
      <c r="H12" s="8"/>
      <c r="I12" s="9"/>
      <c r="J12" s="10"/>
      <c r="K12" s="8"/>
      <c r="L12" s="9"/>
      <c r="M12" s="10"/>
    </row>
    <row r="13" spans="1:13" x14ac:dyDescent="0.25">
      <c r="H13" s="8"/>
      <c r="I13" s="9"/>
      <c r="J13" s="10"/>
      <c r="K13" s="8"/>
      <c r="L13" s="9"/>
      <c r="M13" s="10"/>
    </row>
    <row r="14" spans="1:13" x14ac:dyDescent="0.25">
      <c r="H14" s="8"/>
      <c r="I14" s="9"/>
      <c r="J14" s="10"/>
      <c r="K14" s="8"/>
      <c r="L14" s="9"/>
      <c r="M14" s="10"/>
    </row>
    <row r="15" spans="1:13" x14ac:dyDescent="0.25">
      <c r="B15" s="1"/>
      <c r="C15" s="4"/>
      <c r="H15" s="8"/>
      <c r="I15" s="9"/>
      <c r="J15" s="10"/>
      <c r="K15" s="8"/>
      <c r="L15" s="9"/>
      <c r="M15" s="10"/>
    </row>
    <row r="16" spans="1:13" x14ac:dyDescent="0.25">
      <c r="B16" s="2"/>
      <c r="H16" s="8"/>
      <c r="I16" s="9"/>
      <c r="J16" s="10"/>
      <c r="K16" s="8"/>
      <c r="L16" s="9"/>
      <c r="M16" s="10"/>
    </row>
    <row r="17" spans="2:13" x14ac:dyDescent="0.25">
      <c r="H17" s="8"/>
      <c r="I17" s="9"/>
      <c r="J17" s="10"/>
      <c r="K17" s="8"/>
      <c r="L17" s="9"/>
      <c r="M17" s="10"/>
    </row>
    <row r="18" spans="2:13" x14ac:dyDescent="0.25">
      <c r="B18" s="1"/>
      <c r="H18" s="8"/>
      <c r="I18" s="9"/>
      <c r="J18" s="10"/>
      <c r="K18" s="8"/>
      <c r="L18" s="9"/>
      <c r="M18" s="10"/>
    </row>
    <row r="19" spans="2:13" x14ac:dyDescent="0.25">
      <c r="B19" s="2"/>
      <c r="C19" s="15"/>
      <c r="H19" s="8"/>
      <c r="I19" s="9"/>
      <c r="J19" s="10"/>
      <c r="K19" s="8"/>
      <c r="L19" s="9"/>
      <c r="M19" s="10"/>
    </row>
    <row r="20" spans="2:13" x14ac:dyDescent="0.25">
      <c r="H20" s="8"/>
      <c r="I20" s="9"/>
      <c r="J20" s="10"/>
      <c r="K20" s="8"/>
      <c r="L20" s="9"/>
      <c r="M20" s="10"/>
    </row>
    <row r="21" spans="2:13" x14ac:dyDescent="0.25">
      <c r="H21" s="11"/>
      <c r="I21" s="12"/>
      <c r="J21" s="13"/>
      <c r="K21" s="8"/>
      <c r="L21" s="9"/>
      <c r="M21" s="10"/>
    </row>
    <row r="22" spans="2:13" x14ac:dyDescent="0.25">
      <c r="K22" s="8"/>
      <c r="L22" s="9"/>
      <c r="M22" s="10"/>
    </row>
    <row r="23" spans="2:13" x14ac:dyDescent="0.25">
      <c r="K23" s="8"/>
      <c r="L23" s="9"/>
      <c r="M23" s="10"/>
    </row>
    <row r="24" spans="2:13" x14ac:dyDescent="0.25">
      <c r="K24" s="8"/>
      <c r="L24" s="9"/>
      <c r="M24" s="10"/>
    </row>
    <row r="25" spans="2:13" x14ac:dyDescent="0.25">
      <c r="K25" s="8"/>
      <c r="L25" s="9"/>
      <c r="M25" s="10"/>
    </row>
    <row r="26" spans="2:13" x14ac:dyDescent="0.25">
      <c r="K26" s="11"/>
      <c r="L26" s="12"/>
      <c r="M26" s="13"/>
    </row>
    <row r="30" spans="2:13" x14ac:dyDescent="0.25">
      <c r="B30" t="s">
        <v>9</v>
      </c>
      <c r="C30" t="s">
        <v>10</v>
      </c>
    </row>
    <row r="31" spans="2:13" x14ac:dyDescent="0.25">
      <c r="B31" s="19">
        <v>100913</v>
      </c>
      <c r="C31" s="26">
        <v>25228</v>
      </c>
    </row>
    <row r="32" spans="2:13" x14ac:dyDescent="0.25">
      <c r="B32" s="19">
        <v>1009139</v>
      </c>
      <c r="C32" s="26">
        <v>252284</v>
      </c>
    </row>
    <row r="33" spans="1:14" x14ac:dyDescent="0.25">
      <c r="B33" s="19">
        <v>10091401</v>
      </c>
      <c r="C33" s="26">
        <v>2522850</v>
      </c>
    </row>
    <row r="34" spans="1:14" x14ac:dyDescent="0.25">
      <c r="B34" s="19">
        <v>100914061</v>
      </c>
      <c r="C34" s="26">
        <v>25228515</v>
      </c>
    </row>
    <row r="35" spans="1:14" x14ac:dyDescent="0.25">
      <c r="B35" s="19">
        <v>1009140611</v>
      </c>
      <c r="C35" s="26">
        <v>252285152</v>
      </c>
    </row>
    <row r="36" spans="1:14" x14ac:dyDescent="0.25">
      <c r="B36" s="19">
        <v>10091406133</v>
      </c>
      <c r="C36" s="26">
        <v>2522851533</v>
      </c>
    </row>
    <row r="37" spans="1:14" x14ac:dyDescent="0.25">
      <c r="B37" s="19">
        <v>100914061337</v>
      </c>
      <c r="C37" s="26">
        <v>25228515334</v>
      </c>
    </row>
    <row r="38" spans="1:14" x14ac:dyDescent="0.25">
      <c r="B38" s="19">
        <v>1009140613399</v>
      </c>
      <c r="C38" s="27">
        <v>25228515334.009998</v>
      </c>
    </row>
    <row r="40" spans="1:14" x14ac:dyDescent="0.25">
      <c r="B40">
        <f>LINEST(C31:C38,B31:B38,FALSE,TRUE)</f>
        <v>2.7249999998893382E-2</v>
      </c>
      <c r="H40" s="30"/>
      <c r="I40" s="30"/>
    </row>
    <row r="41" spans="1:14" x14ac:dyDescent="0.25">
      <c r="H41" s="30"/>
      <c r="I41" s="30"/>
      <c r="K41" t="s">
        <v>44</v>
      </c>
    </row>
    <row r="42" spans="1:14" x14ac:dyDescent="0.25">
      <c r="H42" s="30"/>
      <c r="I42" s="30"/>
      <c r="K42" t="s">
        <v>45</v>
      </c>
    </row>
    <row r="43" spans="1:14" x14ac:dyDescent="0.25">
      <c r="B43" s="34" t="s">
        <v>9</v>
      </c>
      <c r="C43" s="34" t="s">
        <v>10</v>
      </c>
      <c r="D43" s="34" t="s">
        <v>39</v>
      </c>
      <c r="E43" s="34" t="s">
        <v>40</v>
      </c>
      <c r="H43" s="30"/>
      <c r="I43" s="30"/>
      <c r="M43" t="s">
        <v>46</v>
      </c>
      <c r="N43" s="2">
        <f>C51/I44</f>
        <v>4004525842.2857141</v>
      </c>
    </row>
    <row r="44" spans="1:14" x14ac:dyDescent="0.25">
      <c r="A44">
        <v>1</v>
      </c>
      <c r="B44" s="35">
        <v>100913</v>
      </c>
      <c r="C44" s="31">
        <v>25228</v>
      </c>
      <c r="D44" s="46">
        <f>B44*C44</f>
        <v>2545833164</v>
      </c>
      <c r="E44" s="46">
        <f>B44*B44</f>
        <v>10183433569</v>
      </c>
      <c r="H44" s="37" t="s">
        <v>43</v>
      </c>
      <c r="I44" s="38">
        <f>A50</f>
        <v>7</v>
      </c>
      <c r="M44" t="s">
        <v>8</v>
      </c>
      <c r="N44" s="2">
        <f>B51/I44</f>
        <v>16018103370.714285</v>
      </c>
    </row>
    <row r="45" spans="1:14" x14ac:dyDescent="0.25">
      <c r="A45">
        <v>2</v>
      </c>
      <c r="B45" s="26">
        <v>1009139</v>
      </c>
      <c r="C45" s="28">
        <v>252284</v>
      </c>
      <c r="D45" s="46">
        <f t="shared" ref="D45:D50" si="0">B45*C45</f>
        <v>254589623476</v>
      </c>
      <c r="E45" s="46">
        <f t="shared" ref="E45:E50" si="1">B45*B45</f>
        <v>1018361521321</v>
      </c>
      <c r="H45" s="37" t="s">
        <v>42</v>
      </c>
      <c r="I45" s="39">
        <f>(I44*D51)-(B51*C51)</f>
        <v>1.4858297047041312E+22</v>
      </c>
    </row>
    <row r="46" spans="1:14" x14ac:dyDescent="0.25">
      <c r="A46">
        <v>3</v>
      </c>
      <c r="B46" s="26">
        <v>10091401</v>
      </c>
      <c r="C46" s="28">
        <v>2522850</v>
      </c>
      <c r="D46" s="46">
        <f t="shared" si="0"/>
        <v>25459091012850</v>
      </c>
      <c r="E46" s="46">
        <f t="shared" si="1"/>
        <v>101836374142801</v>
      </c>
      <c r="H46" s="30"/>
      <c r="I46" s="40">
        <f>(I44*E51)-(B51*B51)</f>
        <v>5.9433188187730885E+22</v>
      </c>
      <c r="M46" t="s">
        <v>47</v>
      </c>
      <c r="N46" s="2">
        <f>N43-(I48*N44)</f>
        <v>-60067887640.103165</v>
      </c>
    </row>
    <row r="47" spans="1:14" x14ac:dyDescent="0.25">
      <c r="A47">
        <v>4</v>
      </c>
      <c r="B47" s="26">
        <v>100914061</v>
      </c>
      <c r="C47" s="28">
        <v>25228515</v>
      </c>
      <c r="D47" s="46">
        <f t="shared" si="0"/>
        <v>2545911901649415</v>
      </c>
      <c r="E47" s="46">
        <f t="shared" si="1"/>
        <v>1.018364770751172E+16</v>
      </c>
      <c r="H47" s="30"/>
      <c r="I47" s="30"/>
    </row>
    <row r="48" spans="1:14" x14ac:dyDescent="0.25">
      <c r="A48">
        <v>5</v>
      </c>
      <c r="B48" s="26">
        <v>1009140611</v>
      </c>
      <c r="C48" s="28">
        <v>252285152</v>
      </c>
      <c r="D48" s="46">
        <f t="shared" si="0"/>
        <v>2.5459119243550787E+17</v>
      </c>
      <c r="E48" s="46">
        <f t="shared" si="1"/>
        <v>1.0183647727694533E+18</v>
      </c>
      <c r="H48" s="41" t="s">
        <v>42</v>
      </c>
      <c r="I48" s="42">
        <f>I46/I45</f>
        <v>3.9999999999707665</v>
      </c>
    </row>
    <row r="49" spans="1:9" x14ac:dyDescent="0.25">
      <c r="A49">
        <v>6</v>
      </c>
      <c r="B49" s="26">
        <v>10091406133</v>
      </c>
      <c r="C49" s="28">
        <v>2522851533</v>
      </c>
      <c r="D49" s="46">
        <f t="shared" si="0"/>
        <v>2.5459119432764654E+19</v>
      </c>
      <c r="E49" s="46">
        <f t="shared" si="1"/>
        <v>1.0183647774115001E+20</v>
      </c>
      <c r="H49" s="30"/>
      <c r="I49" s="30"/>
    </row>
    <row r="50" spans="1:9" x14ac:dyDescent="0.25">
      <c r="A50">
        <v>7</v>
      </c>
      <c r="B50" s="36">
        <v>100914061337</v>
      </c>
      <c r="C50" s="32">
        <v>25228515334</v>
      </c>
      <c r="D50" s="46">
        <f t="shared" si="0"/>
        <v>2.545911943856721E+21</v>
      </c>
      <c r="E50" s="46">
        <f t="shared" si="1"/>
        <v>1.0183647775527799E+22</v>
      </c>
      <c r="H50" s="30"/>
      <c r="I50" s="30"/>
    </row>
    <row r="51" spans="1:9" x14ac:dyDescent="0.25">
      <c r="A51" t="s">
        <v>41</v>
      </c>
      <c r="B51" s="29">
        <f>SUM(B44:B50)</f>
        <v>112126723595</v>
      </c>
      <c r="C51" s="33">
        <f>SUM(C44:C50)</f>
        <v>28031680896</v>
      </c>
      <c r="D51" s="47">
        <f>SUM(D44:D50)</f>
        <v>2.5716282261100492E+21</v>
      </c>
      <c r="E51" s="47">
        <f>SUM(E44:E50)</f>
        <v>1.0286512904554345E+22</v>
      </c>
    </row>
    <row r="54" spans="1:9" x14ac:dyDescent="0.25">
      <c r="I54" s="2">
        <f>(I48*B38)+N46</f>
        <v>3976494565926.3965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8881-3850-4EF6-9DAA-96583DD2A369}">
  <dimension ref="B1:D22"/>
  <sheetViews>
    <sheetView topLeftCell="B1" zoomScaleNormal="100" workbookViewId="0">
      <selection activeCell="D21" sqref="D21"/>
    </sheetView>
  </sheetViews>
  <sheetFormatPr defaultRowHeight="15" x14ac:dyDescent="0.25"/>
  <cols>
    <col min="2" max="2" width="13.140625" bestFit="1" customWidth="1"/>
    <col min="3" max="3" width="26.28515625" customWidth="1"/>
    <col min="4" max="4" width="21.5703125" customWidth="1"/>
  </cols>
  <sheetData>
    <row r="1" spans="2:4" x14ac:dyDescent="0.25">
      <c r="B1" s="3" t="s">
        <v>0</v>
      </c>
      <c r="C1" s="4">
        <v>100913</v>
      </c>
      <c r="D1" s="17">
        <v>22439</v>
      </c>
    </row>
    <row r="2" spans="2:4" x14ac:dyDescent="0.25">
      <c r="B2" s="3" t="s">
        <v>1</v>
      </c>
      <c r="C2" s="4">
        <v>1009139</v>
      </c>
      <c r="D2" s="17">
        <v>202194</v>
      </c>
    </row>
    <row r="3" spans="2:4" x14ac:dyDescent="0.25">
      <c r="B3" s="3" t="s">
        <v>2</v>
      </c>
      <c r="C3" s="4">
        <v>10091401</v>
      </c>
      <c r="D3" s="17">
        <v>2045358</v>
      </c>
    </row>
    <row r="4" spans="2:4" x14ac:dyDescent="0.25">
      <c r="B4" s="3" t="s">
        <v>3</v>
      </c>
      <c r="C4" s="4">
        <v>100914061</v>
      </c>
      <c r="D4" s="17">
        <v>20100104</v>
      </c>
    </row>
    <row r="5" spans="2:4" x14ac:dyDescent="0.25">
      <c r="B5" s="3" t="s">
        <v>4</v>
      </c>
      <c r="C5" s="4">
        <v>1009140611</v>
      </c>
      <c r="D5" s="17">
        <v>204393198</v>
      </c>
    </row>
    <row r="6" spans="2:4" x14ac:dyDescent="0.25">
      <c r="B6" s="3" t="s">
        <v>5</v>
      </c>
      <c r="C6" s="4">
        <v>10091406133</v>
      </c>
      <c r="D6" s="17">
        <v>4275045342</v>
      </c>
    </row>
    <row r="7" spans="2:4" x14ac:dyDescent="0.25">
      <c r="B7" s="3" t="s">
        <v>6</v>
      </c>
      <c r="C7" s="4">
        <v>100914061337</v>
      </c>
      <c r="D7" s="17">
        <v>54438379459</v>
      </c>
    </row>
    <row r="8" spans="2:4" x14ac:dyDescent="0.25">
      <c r="B8" s="3" t="s">
        <v>7</v>
      </c>
      <c r="C8" s="4">
        <v>1009140613399</v>
      </c>
      <c r="D8" s="18">
        <v>544383794605.64398</v>
      </c>
    </row>
    <row r="12" spans="2:4" x14ac:dyDescent="0.25">
      <c r="B12" s="4"/>
      <c r="C12" s="43"/>
      <c r="D12" s="44"/>
    </row>
    <row r="13" spans="2:4" x14ac:dyDescent="0.25">
      <c r="B13" s="4"/>
      <c r="C13" s="43"/>
      <c r="D13" s="43"/>
    </row>
    <row r="14" spans="2:4" x14ac:dyDescent="0.25">
      <c r="C14" s="43"/>
      <c r="D14" s="43"/>
    </row>
    <row r="15" spans="2:4" x14ac:dyDescent="0.25">
      <c r="C15" s="44"/>
      <c r="D15" s="44"/>
    </row>
    <row r="16" spans="2:4" x14ac:dyDescent="0.25">
      <c r="C16" s="43"/>
      <c r="D16" s="45"/>
    </row>
    <row r="17" spans="2:4" x14ac:dyDescent="0.25">
      <c r="B17" s="4"/>
      <c r="C17" s="43"/>
      <c r="D17" s="43"/>
    </row>
    <row r="18" spans="2:4" x14ac:dyDescent="0.25">
      <c r="C18" s="16"/>
      <c r="D18" s="14"/>
    </row>
    <row r="22" spans="2:4" x14ac:dyDescent="0.25">
      <c r="C22" s="2"/>
      <c r="D22" s="2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8E61-C9CB-4386-B90B-391E3AA5F9DB}">
  <dimension ref="A1:N31"/>
  <sheetViews>
    <sheetView workbookViewId="0"/>
  </sheetViews>
  <sheetFormatPr defaultRowHeight="15" x14ac:dyDescent="0.25"/>
  <cols>
    <col min="1" max="1" width="22.140625" customWidth="1"/>
    <col min="2" max="2" width="14.85546875" bestFit="1" customWidth="1"/>
    <col min="3" max="4" width="25" bestFit="1" customWidth="1"/>
    <col min="5" max="5" width="26.140625" bestFit="1" customWidth="1"/>
    <col min="6" max="9" width="12.7109375" bestFit="1" customWidth="1"/>
    <col min="14" max="14" width="23" bestFit="1" customWidth="1"/>
  </cols>
  <sheetData>
    <row r="1" spans="1:9" x14ac:dyDescent="0.25">
      <c r="A1" t="s">
        <v>11</v>
      </c>
    </row>
    <row r="2" spans="1:9" ht="15.75" thickBot="1" x14ac:dyDescent="0.3"/>
    <row r="3" spans="1:9" x14ac:dyDescent="0.25">
      <c r="A3" s="23" t="s">
        <v>12</v>
      </c>
      <c r="B3" s="23"/>
    </row>
    <row r="4" spans="1:9" x14ac:dyDescent="0.25">
      <c r="A4" s="20" t="s">
        <v>13</v>
      </c>
      <c r="B4" s="20">
        <v>1</v>
      </c>
    </row>
    <row r="5" spans="1:9" x14ac:dyDescent="0.25">
      <c r="A5" s="20" t="s">
        <v>14</v>
      </c>
      <c r="B5" s="20">
        <v>1</v>
      </c>
    </row>
    <row r="6" spans="1:9" x14ac:dyDescent="0.25">
      <c r="A6" s="20" t="s">
        <v>15</v>
      </c>
      <c r="B6" s="20">
        <v>1</v>
      </c>
    </row>
    <row r="7" spans="1:9" x14ac:dyDescent="0.25">
      <c r="A7" s="20" t="s">
        <v>16</v>
      </c>
      <c r="B7" s="20">
        <v>0.25643604956323551</v>
      </c>
    </row>
    <row r="8" spans="1:9" ht="15.75" thickBot="1" x14ac:dyDescent="0.3">
      <c r="A8" s="21" t="s">
        <v>17</v>
      </c>
      <c r="B8" s="21">
        <v>7</v>
      </c>
    </row>
    <row r="10" spans="1:9" ht="15.75" thickBot="1" x14ac:dyDescent="0.3">
      <c r="A10" t="s">
        <v>18</v>
      </c>
    </row>
    <row r="11" spans="1:9" x14ac:dyDescent="0.25">
      <c r="A11" s="22"/>
      <c r="B11" s="22" t="s">
        <v>23</v>
      </c>
      <c r="C11" s="22" t="s">
        <v>24</v>
      </c>
      <c r="D11" s="22" t="s">
        <v>25</v>
      </c>
      <c r="E11" s="22" t="s">
        <v>26</v>
      </c>
      <c r="F11" s="22" t="s">
        <v>27</v>
      </c>
    </row>
    <row r="12" spans="1:9" x14ac:dyDescent="0.25">
      <c r="A12" s="20" t="s">
        <v>19</v>
      </c>
      <c r="B12" s="24">
        <v>1</v>
      </c>
      <c r="C12" s="24">
        <v>5.3065346596963942E+20</v>
      </c>
      <c r="D12" s="24">
        <v>5.3065346596963942E+20</v>
      </c>
      <c r="E12" s="24">
        <v>8.069615637262891E+21</v>
      </c>
      <c r="F12" s="24">
        <v>3.2446790020440897E-54</v>
      </c>
    </row>
    <row r="13" spans="1:9" x14ac:dyDescent="0.25">
      <c r="A13" s="20" t="s">
        <v>20</v>
      </c>
      <c r="B13" s="24">
        <v>5</v>
      </c>
      <c r="C13" s="24">
        <v>0.32879723757799084</v>
      </c>
      <c r="D13" s="24">
        <v>6.5759447515598174E-2</v>
      </c>
      <c r="E13" s="24"/>
      <c r="F13" s="24"/>
    </row>
    <row r="14" spans="1:9" ht="15.75" thickBot="1" x14ac:dyDescent="0.3">
      <c r="A14" s="21" t="s">
        <v>21</v>
      </c>
      <c r="B14" s="25">
        <v>6</v>
      </c>
      <c r="C14" s="25">
        <v>5.3065346596963942E+20</v>
      </c>
      <c r="D14" s="25"/>
      <c r="E14" s="25"/>
      <c r="F14" s="25"/>
    </row>
    <row r="15" spans="1:9" ht="15.75" thickBot="1" x14ac:dyDescent="0.3"/>
    <row r="16" spans="1:9" x14ac:dyDescent="0.25">
      <c r="A16" s="22"/>
      <c r="B16" s="22" t="s">
        <v>28</v>
      </c>
      <c r="C16" s="22" t="s">
        <v>16</v>
      </c>
      <c r="D16" s="22" t="s">
        <v>29</v>
      </c>
      <c r="E16" s="22" t="s">
        <v>30</v>
      </c>
      <c r="F16" s="22" t="s">
        <v>31</v>
      </c>
      <c r="G16" s="22" t="s">
        <v>32</v>
      </c>
      <c r="H16" s="22" t="s">
        <v>33</v>
      </c>
      <c r="I16" s="22" t="s">
        <v>34</v>
      </c>
    </row>
    <row r="17" spans="1:14" x14ac:dyDescent="0.25">
      <c r="A17" s="20" t="s">
        <v>22</v>
      </c>
      <c r="B17" s="20">
        <v>-0.42212438583374023</v>
      </c>
      <c r="C17" s="24">
        <v>0.10668384299995223</v>
      </c>
      <c r="D17" s="24">
        <v>-3.9567789644953946</v>
      </c>
      <c r="E17" s="24">
        <v>1.0777463603367263E-2</v>
      </c>
      <c r="F17" s="20">
        <v>-0.6963639348052939</v>
      </c>
      <c r="G17" s="20">
        <v>-0.14788483686218656</v>
      </c>
      <c r="H17" s="20">
        <v>-0.6963639348052939</v>
      </c>
      <c r="I17" s="20">
        <v>-0.14788483686218656</v>
      </c>
    </row>
    <row r="18" spans="1:14" ht="15.75" thickBot="1" x14ac:dyDescent="0.3">
      <c r="A18" s="21" t="s">
        <v>9</v>
      </c>
      <c r="B18" s="21">
        <v>0.25000000000182715</v>
      </c>
      <c r="C18" s="25">
        <v>2.7830024199779663E-12</v>
      </c>
      <c r="D18" s="25">
        <v>89831039386.522156</v>
      </c>
      <c r="E18" s="25">
        <v>3.2446790020440897E-54</v>
      </c>
      <c r="F18" s="21">
        <v>0.24999999999467321</v>
      </c>
      <c r="G18" s="21">
        <v>0.25000000000898109</v>
      </c>
      <c r="H18" s="21">
        <v>0.24999999999467321</v>
      </c>
      <c r="I18" s="21">
        <v>0.25000000000898109</v>
      </c>
    </row>
    <row r="22" spans="1:14" x14ac:dyDescent="0.25">
      <c r="A22" t="s">
        <v>35</v>
      </c>
    </row>
    <row r="23" spans="1:14" ht="15.75" thickBot="1" x14ac:dyDescent="0.3"/>
    <row r="24" spans="1:14" x14ac:dyDescent="0.25">
      <c r="A24" s="22" t="s">
        <v>36</v>
      </c>
      <c r="B24" s="22" t="s">
        <v>37</v>
      </c>
      <c r="C24" s="22" t="s">
        <v>38</v>
      </c>
    </row>
    <row r="25" spans="1:14" x14ac:dyDescent="0.25">
      <c r="A25" s="20">
        <v>1</v>
      </c>
      <c r="B25" s="24">
        <v>25227.82787579855</v>
      </c>
      <c r="C25" s="20">
        <v>0.17212420145006035</v>
      </c>
    </row>
    <row r="26" spans="1:14" x14ac:dyDescent="0.25">
      <c r="A26" s="20">
        <v>2</v>
      </c>
      <c r="B26" s="24">
        <v>252284.32787745801</v>
      </c>
      <c r="C26" s="20">
        <v>-0.32787745801033452</v>
      </c>
    </row>
    <row r="27" spans="1:14" x14ac:dyDescent="0.25">
      <c r="A27" s="20">
        <v>3</v>
      </c>
      <c r="B27" s="24">
        <v>2522849.8278940525</v>
      </c>
      <c r="C27" s="20">
        <v>0.172105947509408</v>
      </c>
    </row>
    <row r="28" spans="1:14" x14ac:dyDescent="0.25">
      <c r="A28" s="20">
        <v>4</v>
      </c>
      <c r="B28" s="24">
        <v>25228514.828059997</v>
      </c>
      <c r="C28" s="20">
        <v>0.17194000259041786</v>
      </c>
      <c r="N28" s="2">
        <v>252285153347.24997</v>
      </c>
    </row>
    <row r="29" spans="1:14" x14ac:dyDescent="0.25">
      <c r="A29" s="20">
        <v>5</v>
      </c>
      <c r="B29" s="24">
        <v>252285152.32971945</v>
      </c>
      <c r="C29" s="20">
        <v>-0.32971945405006409</v>
      </c>
      <c r="N29" s="2">
        <v>25228515334.009998</v>
      </c>
    </row>
    <row r="30" spans="1:14" x14ac:dyDescent="0.25">
      <c r="A30" s="20">
        <v>6</v>
      </c>
      <c r="B30" s="24">
        <v>2522851532.846314</v>
      </c>
      <c r="C30" s="20">
        <v>0.1536860466003418</v>
      </c>
    </row>
    <row r="31" spans="1:14" ht="15.75" thickBot="1" x14ac:dyDescent="0.3">
      <c r="A31" s="21">
        <v>7</v>
      </c>
      <c r="B31" s="25">
        <v>25228515334.01226</v>
      </c>
      <c r="C31" s="21">
        <v>-1.226043701171875E-2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Instrumentacja usprawniony</vt:lpstr>
      <vt:lpstr>Czas usprawniony</vt:lpstr>
      <vt:lpstr>instrumentacja</vt:lpstr>
      <vt:lpstr>czas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2020-05-02T19:38:55Z</dcterms:created>
  <dcterms:modified xsi:type="dcterms:W3CDTF">2020-05-15T18:59:10Z</dcterms:modified>
</cp:coreProperties>
</file>