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1" codeName="{F4499BBC-C50B-8ECA-441A-04C5B9BE7170}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prosyb123.sharepoint.com/sites/PROSYB/Documents partages/02-Commerce/Propositions commercial/"/>
    </mc:Choice>
  </mc:AlternateContent>
  <xr:revisionPtr revIDLastSave="9" documentId="13_ncr:1_{E0711275-63A9-8146-B467-E35A93BFCEB4}" xr6:coauthVersionLast="47" xr6:coauthVersionMax="47" xr10:uidLastSave="{6EBA257B-69AE-0740-8716-9DFEFE31E488}"/>
  <bookViews>
    <workbookView xWindow="-58840" yWindow="1640" windowWidth="40380" windowHeight="25300" xr2:uid="{00000000-000D-0000-FFFF-FFFF00000000}"/>
  </bookViews>
  <sheets>
    <sheet name="Page de garde" sheetId="16" r:id="rId1"/>
    <sheet name="Recap_FCI" sheetId="1" r:id="rId2"/>
    <sheet name="PARA DPGF" sheetId="5" r:id="rId3"/>
    <sheet name="DPGF" sheetId="13" r:id="rId4"/>
    <sheet name="CGV PROSYB" sheetId="15" r:id="rId5"/>
    <sheet name="FAMILLE" sheetId="12" state="hidden" r:id="rId6"/>
    <sheet name="REF" sheetId="7" state="hidden" r:id="rId7"/>
    <sheet name="Revue Initialisation" sheetId="20" r:id="rId8"/>
  </sheets>
  <functionGroups builtInGroupCount="19"/>
  <definedNames>
    <definedName name="__IntlFixup" hidden="1">TRUE</definedName>
    <definedName name="_xlnm._FilterDatabase" localSheetId="5" hidden="1">FAMILLE!$A$1:$H$90</definedName>
    <definedName name="_xleta.N" hidden="1" xlm="1">#NAME?</definedName>
    <definedName name="AGENCE_INFRA">REF!$J$2:$J$91</definedName>
    <definedName name="CDP_INFRA">REF!$I$2:$I$91</definedName>
    <definedName name="COEF_FCI">Recap_FCI!$I$19</definedName>
    <definedName name="DOM">Recap_FCI!$D$79</definedName>
    <definedName name="FAM_FCI">FAMILLE!$A$2:$A$122</definedName>
    <definedName name="IC_INFRA">REF!$H$2:$H$91</definedName>
    <definedName name="_xlnm.Print_Titles" localSheetId="3">DPGF!$1:$13</definedName>
    <definedName name="LOG_FCI">Recap_FCI!$D$77</definedName>
    <definedName name="LOT_1">Recap_FCI!$K$9</definedName>
    <definedName name="LOT_FCI">Recap_FCI!$K$9:$S$9</definedName>
    <definedName name="OFFRES">REF!$K$2:$K$91</definedName>
    <definedName name="PV_FCI">Recap_FCI!$F$13</definedName>
    <definedName name="RISQ_CHAR">Recap_FCI!$D$78</definedName>
    <definedName name="TECHNOLOGIES">REF!$L$2:$L$91</definedName>
    <definedName name="TXMO1">Recap_FCI!$E$43</definedName>
    <definedName name="TXMO2">Recap_FCI!$E$44</definedName>
    <definedName name="TXMO3">Recap_FCI!$E$45</definedName>
    <definedName name="TXMO4">Recap_FCI!$E$46</definedName>
    <definedName name="TXMO5">Recap_FCI!$E$47</definedName>
    <definedName name="TXMO6">Recap_FCI!$E$48</definedName>
    <definedName name="TXMO7">Recap_FCI!$E$49</definedName>
    <definedName name="TXMO8">Recap_FCI!$E$50</definedName>
    <definedName name="_xlnm.Print_Area" localSheetId="4">'CGV PROSYB'!$A$1:$C$392</definedName>
    <definedName name="_xlnm.Print_Area" localSheetId="3">DPGF!$A$1:$AB$142</definedName>
    <definedName name="_xlnm.Print_Area" localSheetId="0">'Page de garde'!$A$1:$H$60</definedName>
    <definedName name="_xlnm.Print_Area" localSheetId="1">Recap_FCI!$A$1:$P$25</definedName>
    <definedName name="_xlnm.Print_Area" localSheetId="7">'Revue Initialisation'!$A$1:$L$75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<sst xmlns="http://schemas.openxmlformats.org/spreadsheetml/2006/main" count="1411" uniqueCount="1250">
  <si>
    <t>Client :</t>
  </si>
  <si>
    <t>Date réception AO :</t>
  </si>
  <si>
    <t>Client Preneur :</t>
  </si>
  <si>
    <t>Affaire :</t>
  </si>
  <si>
    <t>Architecte :</t>
  </si>
  <si>
    <t>Date Revue Offre :</t>
  </si>
  <si>
    <t>Maitrise d'Ouvrage :</t>
  </si>
  <si>
    <t>Site :</t>
  </si>
  <si>
    <t>Ingénieur Affaires:</t>
  </si>
  <si>
    <t>Date Remise Offre :</t>
  </si>
  <si>
    <t>Aménageur / BET / AMOA :</t>
  </si>
  <si>
    <t>Adresse:</t>
  </si>
  <si>
    <t>Agence :</t>
  </si>
  <si>
    <t>Date Soutenance :</t>
  </si>
  <si>
    <t>Maitrise d'Œuvre :</t>
  </si>
  <si>
    <t>Techno:</t>
  </si>
  <si>
    <t>BET :</t>
  </si>
  <si>
    <t>Date Décision :</t>
  </si>
  <si>
    <t>Entrepreneur Principal :</t>
  </si>
  <si>
    <t>Offre :</t>
  </si>
  <si>
    <t>Date Début Projet :</t>
  </si>
  <si>
    <t>Postes</t>
  </si>
  <si>
    <t>Qté</t>
  </si>
  <si>
    <t>P/U</t>
  </si>
  <si>
    <t>P/T</t>
  </si>
  <si>
    <t>Remarques</t>
  </si>
  <si>
    <t>Répartition des Couts par Lot</t>
  </si>
  <si>
    <t>%/MO</t>
  </si>
  <si>
    <t>%/MAT</t>
  </si>
  <si>
    <t>VDI</t>
  </si>
  <si>
    <t>CFO</t>
  </si>
  <si>
    <t>CFA</t>
  </si>
  <si>
    <t>SSI</t>
  </si>
  <si>
    <t>CVC</t>
  </si>
  <si>
    <t>OC</t>
  </si>
  <si>
    <t>Matériel</t>
  </si>
  <si>
    <t>Main d'Œuvre montage et intégration</t>
  </si>
  <si>
    <t>Code MO</t>
  </si>
  <si>
    <t>X</t>
  </si>
  <si>
    <t>Monteur Cableur</t>
  </si>
  <si>
    <t>Technicien FO</t>
  </si>
  <si>
    <t>Technicien CFO</t>
  </si>
  <si>
    <t>Technicien Cfa</t>
  </si>
  <si>
    <t>Technicien SSI</t>
  </si>
  <si>
    <t>Etude et Gouvernance Projet</t>
  </si>
  <si>
    <t>RT Conducteur de Travaux</t>
  </si>
  <si>
    <t>RT Chef de Chantier</t>
  </si>
  <si>
    <t>RT Etudes</t>
  </si>
  <si>
    <t>Chef de Projet</t>
  </si>
  <si>
    <t>Déplacement, transport</t>
  </si>
  <si>
    <t>Taxi</t>
  </si>
  <si>
    <t>Train</t>
  </si>
  <si>
    <t>Hébergement</t>
  </si>
  <si>
    <t>Avion</t>
  </si>
  <si>
    <t>Véhicules</t>
  </si>
  <si>
    <t>Base Vie</t>
  </si>
  <si>
    <t>Bungalows</t>
  </si>
  <si>
    <t>100€ / jour</t>
  </si>
  <si>
    <t>Cantine</t>
  </si>
  <si>
    <t>5€/j et par personne</t>
  </si>
  <si>
    <t>Vestaires</t>
  </si>
  <si>
    <t>Sanitaire</t>
  </si>
  <si>
    <t>Zone Stockage, Atelier</t>
  </si>
  <si>
    <t>Location outillage</t>
  </si>
  <si>
    <t>Nacelle</t>
  </si>
  <si>
    <t>Echaffaudage</t>
  </si>
  <si>
    <t>GE</t>
  </si>
  <si>
    <t>Camion Grue</t>
  </si>
  <si>
    <t>Coûts divers P&amp;L</t>
  </si>
  <si>
    <t>GARANTIE / SUPPORT</t>
  </si>
  <si>
    <t>Sur Devis</t>
  </si>
  <si>
    <t>% du PV</t>
  </si>
  <si>
    <t>LOGISTIQUE</t>
  </si>
  <si>
    <t>% du PR</t>
  </si>
  <si>
    <t>RISQUES ET CHARGES</t>
  </si>
  <si>
    <t>DOMICILIATION</t>
  </si>
  <si>
    <t>Total des Couts indirects :</t>
  </si>
  <si>
    <t>Prix de Revient Total :</t>
  </si>
  <si>
    <t>Saisie manuelle du PV :</t>
  </si>
  <si>
    <t>Prix de Vente :</t>
  </si>
  <si>
    <t>Marge :</t>
  </si>
  <si>
    <t>Prix de Vente</t>
  </si>
  <si>
    <t>Commentaires</t>
  </si>
  <si>
    <t>LOT</t>
  </si>
  <si>
    <t>FAMILLE</t>
  </si>
  <si>
    <t>PRU MAT</t>
  </si>
  <si>
    <t>PRT MAT</t>
  </si>
  <si>
    <t>PRU MO</t>
  </si>
  <si>
    <t>PRT MO</t>
  </si>
  <si>
    <t>PU MAT</t>
  </si>
  <si>
    <t>PU MO</t>
  </si>
  <si>
    <t>PT MAT</t>
  </si>
  <si>
    <t>PT MO</t>
  </si>
  <si>
    <t>Bordereaux Client (DPGF, DQE, BOM ….)</t>
  </si>
  <si>
    <t>Numéro de Ligne</t>
  </si>
  <si>
    <t>Numéros des Colonnes</t>
  </si>
  <si>
    <t>Colonnes de Calcul</t>
  </si>
  <si>
    <t>Colonnes de Profils de MO</t>
  </si>
  <si>
    <t>Création</t>
  </si>
  <si>
    <t>Participe au Récap</t>
  </si>
  <si>
    <t>Nom de la Feuille</t>
  </si>
  <si>
    <t>Lot par défaut</t>
  </si>
  <si>
    <t>Dernière ligne de Titre</t>
  </si>
  <si>
    <t>Constructeur</t>
  </si>
  <si>
    <t>Référence</t>
  </si>
  <si>
    <t>Description matériel</t>
  </si>
  <si>
    <t>Unité</t>
  </si>
  <si>
    <t>Quantité</t>
  </si>
  <si>
    <t>PU MAT+MO</t>
  </si>
  <si>
    <t>PT MAT+MO</t>
  </si>
  <si>
    <t>PRT</t>
  </si>
  <si>
    <t>KMAT</t>
  </si>
  <si>
    <t>KMO</t>
  </si>
  <si>
    <t>Ratio MO1</t>
  </si>
  <si>
    <t>HRS MO1 Total</t>
  </si>
  <si>
    <t>Ratio MO2</t>
  </si>
  <si>
    <t>HRS MO2 Total</t>
  </si>
  <si>
    <t>Ratio MO3</t>
  </si>
  <si>
    <t>HRS MO3 Total</t>
  </si>
  <si>
    <t>Ratio MO4</t>
  </si>
  <si>
    <t>HRS MO4 Total</t>
  </si>
  <si>
    <t>CDP</t>
  </si>
  <si>
    <t>Répertoire outils FCI</t>
  </si>
  <si>
    <t>c:\calcul\FCI</t>
  </si>
  <si>
    <t>Nom Feuille Modèle Bordereau</t>
  </si>
  <si>
    <t>Nom du Tarif</t>
  </si>
  <si>
    <t>Chemin complet vers le Fichier Base Tarif</t>
  </si>
  <si>
    <t>FCI_BORDEREAUX_SPIE.xlsx</t>
  </si>
  <si>
    <t>VDI COMMSCOPE</t>
  </si>
  <si>
    <t>SURETE</t>
  </si>
  <si>
    <t>VDI Tertiaire</t>
  </si>
  <si>
    <t>VDI DataCenter</t>
  </si>
  <si>
    <t>CFO Tertiaire</t>
  </si>
  <si>
    <t>CFO DataCenter</t>
  </si>
  <si>
    <t>CVC Tertiaire</t>
  </si>
  <si>
    <t>CVC DataCenter</t>
  </si>
  <si>
    <t>NOM FAMILLE</t>
  </si>
  <si>
    <t>Cables 4p</t>
  </si>
  <si>
    <t>Multipaire Téléphone</t>
  </si>
  <si>
    <t>Noyaux et accessoires de prise</t>
  </si>
  <si>
    <t>Platines 19"</t>
  </si>
  <si>
    <t>Fibres Optiques Cables, connecteurs et accessoires</t>
  </si>
  <si>
    <t>Baies, Coffrets, Fermes et accessoires</t>
  </si>
  <si>
    <t>Mise à la terre</t>
  </si>
  <si>
    <t>Chemins de cables, Cablofil et accessoires</t>
  </si>
  <si>
    <t>Equipements Contrôle d'accès</t>
  </si>
  <si>
    <t>Equipements Vidéo Surveillance</t>
  </si>
  <si>
    <t>Equipements Détection Intrusion</t>
  </si>
  <si>
    <t>Equipements Visiophonie, Interphonie</t>
  </si>
  <si>
    <t>Cables électrique</t>
  </si>
  <si>
    <t>Tableaux électriques</t>
  </si>
  <si>
    <t>Postes de transformation et Breakers</t>
  </si>
  <si>
    <t>Luminaires et lampes</t>
  </si>
  <si>
    <t>Générateurs et Moteurs électriques</t>
  </si>
  <si>
    <t>Câblage SSI</t>
  </si>
  <si>
    <t>PRODUCTION CHAUD/FROID</t>
  </si>
  <si>
    <t>CTA / EXTRACTEUR</t>
  </si>
  <si>
    <t>ROBINETTERIE</t>
  </si>
  <si>
    <t>POMPE DE CIRCULATION</t>
  </si>
  <si>
    <t>TUBE ACIER</t>
  </si>
  <si>
    <t>TUBE CUIVRE</t>
  </si>
  <si>
    <t>TUBE PVC</t>
  </si>
  <si>
    <t>CALORIFUGE TUBE</t>
  </si>
  <si>
    <t>DIVERS HYDRAULIQUE</t>
  </si>
  <si>
    <t>GAINE</t>
  </si>
  <si>
    <t>CLAPET COUPE FEU</t>
  </si>
  <si>
    <t>ACOUSTIQUE</t>
  </si>
  <si>
    <t>GRILLES / DIFFUSEURS/ BOUCHES</t>
  </si>
  <si>
    <t>CALORIFUGE GAINE</t>
  </si>
  <si>
    <t>DIVERS AERAULIQUE</t>
  </si>
  <si>
    <t>TRAITEMENT D'EAU</t>
  </si>
  <si>
    <t>TERMINAUX PLOMBERIE</t>
  </si>
  <si>
    <t>TERMINAUX CHAUFFAGE</t>
  </si>
  <si>
    <t>TERMINAUX VENTILATION</t>
  </si>
  <si>
    <t>DEPOSE HYDRAULIQUE</t>
  </si>
  <si>
    <t>DEPOSE AERAULIQUE</t>
  </si>
  <si>
    <t>SECOND ŒUVRE</t>
  </si>
  <si>
    <t>FAUX PLANCHER</t>
  </si>
  <si>
    <t>CLOISON</t>
  </si>
  <si>
    <t>DETECTION INCENDIE</t>
  </si>
  <si>
    <t>EXTINCTION INCENDIE</t>
  </si>
  <si>
    <t>Etudes, Plans d'installation, calculs</t>
  </si>
  <si>
    <t>Consommables</t>
  </si>
  <si>
    <t>Essais, Mise en Service</t>
  </si>
  <si>
    <t>Autocontrôles, Tests</t>
  </si>
  <si>
    <t>Programmation, configuration</t>
  </si>
  <si>
    <t>Manutention</t>
  </si>
  <si>
    <t>GTB / GTC</t>
  </si>
  <si>
    <t>Pilotage, Gouvernance</t>
  </si>
  <si>
    <t>AUT-00</t>
  </si>
  <si>
    <t>AUT-10</t>
  </si>
  <si>
    <t>AUT-20</t>
  </si>
  <si>
    <t>AUT-30</t>
  </si>
  <si>
    <t>AUT-40</t>
  </si>
  <si>
    <t>AUT-50</t>
  </si>
  <si>
    <t>AUT-60</t>
  </si>
  <si>
    <t>AUT-70</t>
  </si>
  <si>
    <t>AUT-80</t>
  </si>
  <si>
    <t>AUT-90</t>
  </si>
  <si>
    <t>VDI-00</t>
  </si>
  <si>
    <t>VDI-10</t>
  </si>
  <si>
    <t>VDI-20</t>
  </si>
  <si>
    <t>VDI-30</t>
  </si>
  <si>
    <t>VDI-40</t>
  </si>
  <si>
    <t>VDI-50</t>
  </si>
  <si>
    <t>VDI-60</t>
  </si>
  <si>
    <t>VDI-70</t>
  </si>
  <si>
    <t>VDI-80</t>
  </si>
  <si>
    <t>VDI-90</t>
  </si>
  <si>
    <t>SSI-00</t>
  </si>
  <si>
    <t>SSI-10</t>
  </si>
  <si>
    <t>SSI-20</t>
  </si>
  <si>
    <t>SSI-30</t>
  </si>
  <si>
    <t>SSI-40</t>
  </si>
  <si>
    <t>SSI-50</t>
  </si>
  <si>
    <t>SSI-60</t>
  </si>
  <si>
    <t>SSI-70</t>
  </si>
  <si>
    <t>SSI-80</t>
  </si>
  <si>
    <t>SSI-90</t>
  </si>
  <si>
    <t>CFO-00</t>
  </si>
  <si>
    <t>CFO-10</t>
  </si>
  <si>
    <t>CFO-20</t>
  </si>
  <si>
    <t>CFO-30</t>
  </si>
  <si>
    <t>CFO-40</t>
  </si>
  <si>
    <t>CFO-50</t>
  </si>
  <si>
    <t>CFO-60</t>
  </si>
  <si>
    <t>CFO-70</t>
  </si>
  <si>
    <t>CFO-80</t>
  </si>
  <si>
    <t>CFO-90</t>
  </si>
  <si>
    <t>CVC-00</t>
  </si>
  <si>
    <t>CVC-01</t>
  </si>
  <si>
    <t>CVC-02</t>
  </si>
  <si>
    <t>CVC-03</t>
  </si>
  <si>
    <t>CVC-04</t>
  </si>
  <si>
    <t>CVC-05</t>
  </si>
  <si>
    <t>CVC-06</t>
  </si>
  <si>
    <t>CVC-07</t>
  </si>
  <si>
    <t>CVC-08</t>
  </si>
  <si>
    <t>CVC-09</t>
  </si>
  <si>
    <t>CVC-10</t>
  </si>
  <si>
    <t>CVC-11</t>
  </si>
  <si>
    <t>CVC-12</t>
  </si>
  <si>
    <t>CVC-13</t>
  </si>
  <si>
    <t>CVC-14</t>
  </si>
  <si>
    <t>CVC-15</t>
  </si>
  <si>
    <t>CVC-20</t>
  </si>
  <si>
    <t>CVC-21</t>
  </si>
  <si>
    <t>CVC-22</t>
  </si>
  <si>
    <t>CVC-30</t>
  </si>
  <si>
    <t>CVC-31</t>
  </si>
  <si>
    <t>CVC-40</t>
  </si>
  <si>
    <t>CVC-41</t>
  </si>
  <si>
    <t>CVC-42</t>
  </si>
  <si>
    <t>CVC-50</t>
  </si>
  <si>
    <t>CVC-60</t>
  </si>
  <si>
    <t>CVC-70</t>
  </si>
  <si>
    <t>CVC-80</t>
  </si>
  <si>
    <t>CVC-90</t>
  </si>
  <si>
    <t>LOT FAM</t>
  </si>
  <si>
    <t>DRP</t>
  </si>
  <si>
    <t>DIV-10</t>
  </si>
  <si>
    <t>DIV-20</t>
  </si>
  <si>
    <t>DIV-30</t>
  </si>
  <si>
    <t>DIV-40</t>
  </si>
  <si>
    <t>DIV-50</t>
  </si>
  <si>
    <t>DIV-60</t>
  </si>
  <si>
    <t>DIV-70</t>
  </si>
  <si>
    <t>DIV-80</t>
  </si>
  <si>
    <t>DIV-90</t>
  </si>
  <si>
    <t>STE-596</t>
  </si>
  <si>
    <t>STE-338</t>
  </si>
  <si>
    <t>STE-136</t>
  </si>
  <si>
    <t>Technicien CVC</t>
  </si>
  <si>
    <t>STE-335</t>
  </si>
  <si>
    <t>DOE_PROJ</t>
  </si>
  <si>
    <t>RT_CTVX</t>
  </si>
  <si>
    <t>RT_CCHANT</t>
  </si>
  <si>
    <t>Figer Prix de Vente</t>
  </si>
  <si>
    <t>Modele SPIE</t>
  </si>
  <si>
    <t>Index Tarif</t>
  </si>
  <si>
    <t>\\ce\dfs-FI07\NATIONAL\Data-FTP\Basefc\DCE</t>
  </si>
  <si>
    <t>Fichier Revue</t>
  </si>
  <si>
    <t>REVUE_OFFRE.xlsm</t>
  </si>
  <si>
    <t>Fichier FDC</t>
  </si>
  <si>
    <t>Date de MES Promise :</t>
  </si>
  <si>
    <t>Fiche de compte.xlsm</t>
  </si>
  <si>
    <t>Fichier Para User</t>
  </si>
  <si>
    <t>ID Vendeur</t>
  </si>
  <si>
    <t>Nom du Refnoms</t>
  </si>
  <si>
    <t>C:\calcul\annuaire\para_user.xls</t>
  </si>
  <si>
    <t>Vendeur</t>
  </si>
  <si>
    <t>Opérationnels</t>
  </si>
  <si>
    <t>Agences</t>
  </si>
  <si>
    <t>Nom du Vendeur</t>
  </si>
  <si>
    <t>Tél Vendeur</t>
  </si>
  <si>
    <t>Email Vendeur</t>
  </si>
  <si>
    <t>Initiales Vendeur</t>
  </si>
  <si>
    <t>Agence AX</t>
  </si>
  <si>
    <t>Adresse Agence</t>
  </si>
  <si>
    <t>CP Agence</t>
  </si>
  <si>
    <t>Ville Agence</t>
  </si>
  <si>
    <t>Direction Activité</t>
  </si>
  <si>
    <t>Répertoire installation</t>
  </si>
  <si>
    <t>Fichier modèles bordereau</t>
  </si>
  <si>
    <t>Offres</t>
  </si>
  <si>
    <t>Technologies</t>
  </si>
  <si>
    <t>Manuel utilisation</t>
  </si>
  <si>
    <t>C:\calcul\FCI\Presentation_FCI.pdf</t>
  </si>
  <si>
    <t>S:\DASCIO\Dpt-SIO\Communs\TARIFS\Tarif_VDI_Commscope.xlsm</t>
  </si>
  <si>
    <t>Administation</t>
  </si>
  <si>
    <t>RECAPITULATIF</t>
  </si>
  <si>
    <t>MO</t>
  </si>
  <si>
    <t>MAT</t>
  </si>
  <si>
    <t>Total des Couts Directs :</t>
  </si>
  <si>
    <t>dont Prorata :</t>
  </si>
  <si>
    <t>Prix de Vente MAT :</t>
  </si>
  <si>
    <t>Prix de Vente MO :</t>
  </si>
  <si>
    <t>Coef. K MAT :</t>
  </si>
  <si>
    <t>Coef. K MO :</t>
  </si>
  <si>
    <t>% de PRORATA :</t>
  </si>
  <si>
    <t>Marge MAT :</t>
  </si>
  <si>
    <t>Marge MO :</t>
  </si>
  <si>
    <t>Feuilles DPGF</t>
  </si>
  <si>
    <t>Coûts directs</t>
  </si>
  <si>
    <t>Fichier Confo FCI</t>
  </si>
  <si>
    <t>VDI NEXANS</t>
  </si>
  <si>
    <t>S:\DASCIO\Dpt-SIO\Communs\TARIFS\Tarif_VDI_Nexans.xlsm</t>
  </si>
  <si>
    <t>Etiquettage, repérage</t>
  </si>
  <si>
    <t>Boitiers alu, boitiers de sol</t>
  </si>
  <si>
    <t>Goulottes, moulures, plinthes électriques, tube IRO, Gaine ICT, boites de dérivation …</t>
  </si>
  <si>
    <t>Eclairage de Sécurité</t>
  </si>
  <si>
    <t>Autres Equipements électriques</t>
  </si>
  <si>
    <t>Appareillage électrique, Prises de courant …</t>
  </si>
  <si>
    <t>DIV-45</t>
  </si>
  <si>
    <t>Mesure conservation, protection des ouvrages</t>
  </si>
  <si>
    <t>Pilotage, gouvernance projet</t>
  </si>
  <si>
    <t>DIV-85</t>
  </si>
  <si>
    <t>Transfert de compétence, Formations</t>
  </si>
  <si>
    <t>CFA-00</t>
  </si>
  <si>
    <t>CFA-10</t>
  </si>
  <si>
    <t>CFA-20</t>
  </si>
  <si>
    <t>CFA-30</t>
  </si>
  <si>
    <t>CFA-40</t>
  </si>
  <si>
    <t>CFA-50</t>
  </si>
  <si>
    <t>CFA-60</t>
  </si>
  <si>
    <t>CFA-70</t>
  </si>
  <si>
    <t>CFA-80</t>
  </si>
  <si>
    <t>CFA-90</t>
  </si>
  <si>
    <t>Solution de Gestion de Câblage</t>
  </si>
  <si>
    <t>Cordons de brassage, jarretières optiques</t>
  </si>
  <si>
    <t>Câblage Cfa</t>
  </si>
  <si>
    <t>CFA-95</t>
  </si>
  <si>
    <t>Solution de Téléphonie (téléphone, PABX, périphériques …)</t>
  </si>
  <si>
    <t>FCI_CONFO.xlsm</t>
  </si>
  <si>
    <t>Applications de Contrôle d'accès</t>
  </si>
  <si>
    <t>Applications de Vidéo Surveillance</t>
  </si>
  <si>
    <t>Applications et centrale de Détection Intrusion</t>
  </si>
  <si>
    <t>Applications de Visiophonie, Interphonie</t>
  </si>
  <si>
    <t>Réseau informatique (Switch, média converter, routeur …)</t>
  </si>
  <si>
    <t>Serveurs, PC, Consoles, écran, imprimantes</t>
  </si>
  <si>
    <t>CFA-99</t>
  </si>
  <si>
    <t>Technicien N1</t>
  </si>
  <si>
    <t>TIN1AV</t>
  </si>
  <si>
    <t>STE-018</t>
  </si>
  <si>
    <t>STE-163</t>
  </si>
  <si>
    <t>VR1</t>
  </si>
  <si>
    <t>VR2</t>
  </si>
  <si>
    <t>VR3</t>
  </si>
  <si>
    <t>CGV</t>
  </si>
  <si>
    <t>CGV Multisociétés.pdf</t>
  </si>
  <si>
    <t>Société</t>
  </si>
  <si>
    <t>SPIE ICS</t>
  </si>
  <si>
    <t>SIRET</t>
  </si>
  <si>
    <t>SAS au capital de 16.240.000 euros - RCS NANTERRE - SIRET 319 060 075 00813 - APE 6202A</t>
  </si>
  <si>
    <t>S:\DASCIO\Dpt-SIO\Communs\TARIFS\Tarif_VDI_Flow Business.xlsm</t>
  </si>
  <si>
    <t>VDI FLOW BUSINESS</t>
  </si>
  <si>
    <t>Qté Achat</t>
  </si>
  <si>
    <t>Arrondi (P/U) :</t>
  </si>
  <si>
    <t>Remise achats sur couts directs :</t>
  </si>
  <si>
    <t>c:\calcul\refnoms\Refnoms_AX_DASCIO.xls</t>
  </si>
  <si>
    <t>YANDJA Palou</t>
  </si>
  <si>
    <t>OPERATIONNELS</t>
  </si>
  <si>
    <t>VENTES NEUVES ET INSTALLATION</t>
  </si>
  <si>
    <t>CABLAGE  &amp; INFRASTRUCTURES VDI</t>
  </si>
  <si>
    <t>NEGOCE</t>
  </si>
  <si>
    <t>SALLES INFORMATIQUES / LOCAUX SECURISES (LTS)</t>
  </si>
  <si>
    <t>ADJONCTIONS / TRAVAUX</t>
  </si>
  <si>
    <t>ENERGIE &amp; CLIMATISATION</t>
  </si>
  <si>
    <t>TRAVAUX SUPPLEMENTAIRES (SUR AFFAIRE)</t>
  </si>
  <si>
    <t>SURETE (CONTRÔLE D'ACCES, GTC)</t>
  </si>
  <si>
    <t>DCR (PTVX, DEPANNAGE, Prestations au Ticket)</t>
  </si>
  <si>
    <t>VIDEO-PROTECTION ET IMAGERIE</t>
  </si>
  <si>
    <t>DEPLOIEMENT INDUSTRIEL (POSTES DE TRAVAIL, HORS OPERATEURS)</t>
  </si>
  <si>
    <t>PROJET CLIENT SOUS CONTRAT INFOGERANCE</t>
  </si>
  <si>
    <t>RESEAUX LOCAUX FILAIRES</t>
  </si>
  <si>
    <t>DCR CLIENT SOUS CONTRAT INFOGERANCE</t>
  </si>
  <si>
    <t>RESEAUX LOCAUX SANS FIL (WIFI)</t>
  </si>
  <si>
    <t>DEPLOIEMENT INDUSTRIEL CLIENT SOUS CONTRAT INFOGERANCE</t>
  </si>
  <si>
    <t>RESEAUX ETENDUS (WAN, MAN, FH)</t>
  </si>
  <si>
    <t>TRAVAUX CLIENT SOUS CONTRAT INFOGERANCE</t>
  </si>
  <si>
    <t>RESEAUX D'OPERATEURS</t>
  </si>
  <si>
    <t>GOUVERNANCE I.T. (ETUDES)</t>
  </si>
  <si>
    <t>CPE OPERATEURS</t>
  </si>
  <si>
    <t>ASSISTANCE A LA MISE EN ŒUVRE</t>
  </si>
  <si>
    <t>RESEAU CISCO</t>
  </si>
  <si>
    <t>GESTION ET OPTIMISATION (INVENTAIRE, AUDITS…)</t>
  </si>
  <si>
    <t>RESEAU AVAYA</t>
  </si>
  <si>
    <t>CONSEIL CLIENT SOUS CONTRAT INFOGERANCE</t>
  </si>
  <si>
    <t>RESEAU HP</t>
  </si>
  <si>
    <t>RESEAUX INDUSTRIELS ET EMBARQUES</t>
  </si>
  <si>
    <t>MAINTIEN EN CONDITION OPERATIONNELLE (M.C.O.)</t>
  </si>
  <si>
    <t>INFOGERANCE D'INFRASTRUCTURES (SUR SITE)</t>
  </si>
  <si>
    <t>SECURITE DES INFRASTRUCTURES ET TERMINAUX</t>
  </si>
  <si>
    <t>INFOGERANCE D'INFRASTRUCTURES (A DISTANCE)</t>
  </si>
  <si>
    <t>SECURITE ET PERFORMANCE DES APPLICATIONS</t>
  </si>
  <si>
    <t>INFOGERANCE UTILISATEURS (SUR SITE)</t>
  </si>
  <si>
    <t>SERVICES D'INFOGERANCE UTILISATEURS (A DISTANCE)</t>
  </si>
  <si>
    <t>RESEAUX IP DU DATACENTER</t>
  </si>
  <si>
    <t>READOSSEMENT SUR CONTRAT</t>
  </si>
  <si>
    <t>SERVEURS</t>
  </si>
  <si>
    <t>INFOGERANCE GLOBALE (SUR SITE)</t>
  </si>
  <si>
    <t>STOCKAGE, ARCHIVAGE, RESTAURATION</t>
  </si>
  <si>
    <t>INFOGERANCE GLOBALE (A DISTANCE)</t>
  </si>
  <si>
    <t>POSTES DE TRAVAIL &amp; PERIPHERIQUES BUREAUTIQUES</t>
  </si>
  <si>
    <t>LOGISTIQUE REPARATION</t>
  </si>
  <si>
    <t>VIRTUALISATION (SERVEURS, POSTES DE TRAVAIL)</t>
  </si>
  <si>
    <t>INFOGERANCE D'INFRASTRUCTURES (ASSISTANCE TECHNIQUE)</t>
  </si>
  <si>
    <t>APPLICATIONS D'ENTREPRISE (MESSAGERIE, ANNUAIRE…)</t>
  </si>
  <si>
    <t>INFOGERANCE UTILISATEURS (ASSISTANCE TECHNIQUE)</t>
  </si>
  <si>
    <t>APPLICATIONS D'ENTREPRISE (METIERS…)</t>
  </si>
  <si>
    <t>INFOGERANCE GLOBALE (ASSISTANCE TECHNIQUE)</t>
  </si>
  <si>
    <t>INFRASTRUCTURES DE TELEPHONIE (PABX, TOIP)</t>
  </si>
  <si>
    <t>LIENS OPERATEURS VOIX (SC)</t>
  </si>
  <si>
    <t>VOIX AASTRA</t>
  </si>
  <si>
    <t>LIENS OPERATEURS DATA (SC)</t>
  </si>
  <si>
    <t>VOIX CISCO</t>
  </si>
  <si>
    <t>DEPLOIEMENTS OPERATEURS SFR</t>
  </si>
  <si>
    <t>VOIX MITEL</t>
  </si>
  <si>
    <t>SERVICES MANAGES</t>
  </si>
  <si>
    <t>VOIX AVAYA</t>
  </si>
  <si>
    <t>SERVICES HEBERGES</t>
  </si>
  <si>
    <t>VOIX UNIFY</t>
  </si>
  <si>
    <t>SERVICES CLOUD</t>
  </si>
  <si>
    <t>TERMINAUX FIXES</t>
  </si>
  <si>
    <t>DEPLOIEMENTS OPERATEURS AUTRES</t>
  </si>
  <si>
    <t>TERMINAUX MOBILES &amp; OUTILS DE NOMADISME</t>
  </si>
  <si>
    <t>OUTILS D'ADMIN. VOIX &amp; TAXATION</t>
  </si>
  <si>
    <t>REVENUS OPERATEURS</t>
  </si>
  <si>
    <t>APPLI COMM UNIFIEE AASTRA</t>
  </si>
  <si>
    <t>REVISION DE PRIX &amp; AUTRES REVENUS FINANCIERS</t>
  </si>
  <si>
    <t>APPLI COMM UNIFIEE CISCO</t>
  </si>
  <si>
    <t>APPLI COMM UNIFIEE MICROSOFT</t>
  </si>
  <si>
    <t>HORS REPORTING</t>
  </si>
  <si>
    <t>APPLI COMM UNIFIEE MITEL</t>
  </si>
  <si>
    <t>APPLI COMM UNIFIEE UNIFY</t>
  </si>
  <si>
    <t>APPLI COMM UNIFIEE AVAYA</t>
  </si>
  <si>
    <t>APPLI. CENTRES DE CONTACTS &amp; SVI</t>
  </si>
  <si>
    <t>APPLI. DE MESSAGERIE (VOCALE / UNIFIEE)</t>
  </si>
  <si>
    <t>APPLI. VISIO/VIDEOCONFERENCE</t>
  </si>
  <si>
    <t>APPLI. DE COLLABORATION (AUTRES)</t>
  </si>
  <si>
    <t>53, Bd de Stalingrad</t>
  </si>
  <si>
    <t>Malakoff Cedex</t>
  </si>
  <si>
    <t>Direction des Activités Public et Industrie</t>
  </si>
  <si>
    <t>REF.</t>
  </si>
  <si>
    <t>DESIGNATION</t>
  </si>
  <si>
    <t>U.</t>
  </si>
  <si>
    <t>P.U</t>
  </si>
  <si>
    <t>PRIX TOTAL</t>
  </si>
  <si>
    <t>Coef MO</t>
  </si>
  <si>
    <t>Coef MAT</t>
  </si>
  <si>
    <t>PR TOTAL</t>
  </si>
  <si>
    <t>HRS T</t>
  </si>
  <si>
    <t>RATIO MO</t>
  </si>
  <si>
    <t>DESCRIPTION</t>
  </si>
  <si>
    <t>REFERENCE</t>
  </si>
  <si>
    <t>CONSTRUCTEUR</t>
  </si>
  <si>
    <t>Equipements</t>
  </si>
  <si>
    <t>TVA</t>
  </si>
  <si>
    <t>QTE</t>
  </si>
  <si>
    <t>Chiffrage</t>
  </si>
  <si>
    <t>Provisions (Imprimeur)</t>
  </si>
  <si>
    <t xml:space="preserve">TOTAL GENERAL TTC </t>
  </si>
  <si>
    <t>1.  Définitions</t>
  </si>
  <si>
    <t>le Fournisseur pourra résilier le Contrat sans préavis par l’envoi d’une lettre RAR adressée au Client,</t>
  </si>
  <si>
    <t>sans préjudice d’une demande d’indemnisation.</t>
  </si>
  <si>
    <r>
      <t>« </t>
    </r>
    <r>
      <rPr>
        <b/>
        <sz val="6"/>
        <color theme="1"/>
        <rFont val="Arial"/>
        <family val="2"/>
      </rPr>
      <t>Date d’établissement des prix</t>
    </r>
    <r>
      <rPr>
        <sz val="6"/>
        <color theme="1"/>
        <rFont val="Arial"/>
        <family val="2"/>
      </rPr>
      <t> » désigne la date d’établissement des prix mentionnée</t>
    </r>
  </si>
  <si>
    <t>sur la proposition commerciale du Fournisseur ou à défaut, la date d’émission de cette</t>
  </si>
  <si>
    <t>5.  Interruption et Modification</t>
  </si>
  <si>
    <t>proposition commerciale ou à défaut, la date de la première signature des Conditions</t>
  </si>
  <si>
    <t>Particulières.</t>
  </si>
  <si>
    <t>5.1 Le Fournisseur se réserve le droit d’interrompre la commercialisation, à tout</t>
  </si>
  <si>
    <r>
      <t xml:space="preserve"> « </t>
    </r>
    <r>
      <rPr>
        <b/>
        <sz val="6"/>
        <color theme="1"/>
        <rFont val="Arial"/>
        <family val="2"/>
      </rPr>
      <t>Client </t>
    </r>
    <r>
      <rPr>
        <sz val="6"/>
        <color theme="1"/>
        <rFont val="Arial"/>
        <family val="2"/>
      </rPr>
      <t>» désigne le co-contractant du Fournisseur dont les références sont précisées</t>
    </r>
  </si>
  <si>
    <t>moment, de l’un ou de plusieurs de ses Livrables et des Prestations; une telle</t>
  </si>
  <si>
    <t>dans les Conditions Particulières. Si ces dernières désignent comme bénéficiaire des</t>
  </si>
  <si>
    <t>interruption ne remettant toutefois pas en cause la fourniture de Livrables et/ou</t>
  </si>
  <si>
    <t>Livrables et/ou Prestations une entité juridique autre que le signataire, le terme Client sera</t>
  </si>
  <si>
    <t>Prestations préalablement acceptés par les Parties.</t>
  </si>
  <si>
    <t xml:space="preserve">étendu à cette entité juridique. </t>
  </si>
  <si>
    <t>5.2 Du fait de l’évolution rapide des technologies, le Fournisseur se réserve le droit de</t>
  </si>
  <si>
    <r>
      <t>« </t>
    </r>
    <r>
      <rPr>
        <b/>
        <sz val="6"/>
        <color theme="1"/>
        <rFont val="Arial"/>
        <family val="2"/>
      </rPr>
      <t>Conditions Générales</t>
    </r>
    <r>
      <rPr>
        <sz val="6"/>
        <color theme="1"/>
        <rFont val="Arial"/>
        <family val="2"/>
      </rPr>
      <t> » désignent le présent document.</t>
    </r>
  </si>
  <si>
    <t>fournir au Client des Livrables différents de ceux commandés à condition qu’une telle</t>
  </si>
  <si>
    <r>
      <t>« </t>
    </r>
    <r>
      <rPr>
        <b/>
        <sz val="6"/>
        <color theme="1"/>
        <rFont val="Arial"/>
        <family val="2"/>
      </rPr>
      <t>Conditions Particulières</t>
    </r>
    <r>
      <rPr>
        <sz val="6"/>
        <color theme="1"/>
        <rFont val="Arial"/>
        <family val="2"/>
      </rPr>
      <t> » désignent le document  signé par les Parties (ou à défaut la</t>
    </r>
  </si>
  <si>
    <t>substitution ne conduise à aucune altération des qualités inhérentes au Livrable</t>
  </si>
  <si>
    <t>proposition du Fournisseur acceptée par le Client selon les stipulations des présentes)</t>
  </si>
  <si>
    <t>initialement prévues et sans que le Contrat ne puisse donner lieu à résolution ou à</t>
  </si>
  <si>
    <t>précisant notamment les Livrables, les prix et les Prestations éventuellement souscrites</t>
  </si>
  <si>
    <t>réfaction.</t>
  </si>
  <si>
    <t xml:space="preserve">par le Client. </t>
  </si>
  <si>
    <r>
      <t>« </t>
    </r>
    <r>
      <rPr>
        <b/>
        <sz val="6"/>
        <color theme="1"/>
        <rFont val="Arial"/>
        <family val="2"/>
      </rPr>
      <t>Constructeurs </t>
    </r>
    <r>
      <rPr>
        <sz val="6"/>
        <color theme="1"/>
        <rFont val="Arial"/>
        <family val="2"/>
      </rPr>
      <t>» désignent le(s) fabricant(s) des Matériels et/ou le(s) éditeurs des</t>
    </r>
  </si>
  <si>
    <t>6.  Propriété Intellectuelle</t>
  </si>
  <si>
    <t xml:space="preserve">Logiciels. </t>
  </si>
  <si>
    <r>
      <t>« </t>
    </r>
    <r>
      <rPr>
        <b/>
        <sz val="6"/>
        <color theme="1"/>
        <rFont val="Arial"/>
        <family val="2"/>
      </rPr>
      <t>Contrat </t>
    </r>
    <r>
      <rPr>
        <sz val="6"/>
        <color theme="1"/>
        <rFont val="Arial"/>
        <family val="2"/>
      </rPr>
      <t>» désigne les Conditions Générales et les Conditions Particulières.</t>
    </r>
  </si>
  <si>
    <t>6.1 Tous plans, dessins, méthodes, concepts, savoir-faire, techniques, textes, schémas</t>
  </si>
  <si>
    <r>
      <t>« </t>
    </r>
    <r>
      <rPr>
        <b/>
        <sz val="6"/>
        <color theme="1"/>
        <rFont val="Arial"/>
        <family val="2"/>
      </rPr>
      <t>Développement Spécifique</t>
    </r>
    <r>
      <rPr>
        <sz val="6"/>
        <color theme="1"/>
        <rFont val="Arial"/>
        <family val="2"/>
      </rPr>
      <t> » désigne tout développement logiciel réalisé par le</t>
    </r>
  </si>
  <si>
    <t>et en général tous documents relatifs à la conception, à la construction, à l’exécution ou</t>
  </si>
  <si>
    <t>Fournisseur pour répondre à un besoin fonctionnel spécifique du Client lequel déclare</t>
  </si>
  <si>
    <t>mise en œuvre des Livrables, toutes mises à jour, copies de Livrables, ainsi que tous</t>
  </si>
  <si>
    <t>détenir les accords et droits nécessaires du titulaire d’un logiciel ou progiciel préexistant</t>
  </si>
  <si>
    <t>renseignements d’ordre technique ou commercial fournis à l’occasion de la proposition</t>
  </si>
  <si>
    <t>pour réaliser ledit développement. Les Développements Spécifiques sont régis par la</t>
  </si>
  <si>
    <t>commerciale et/ou du Contrat demeurent la propriété du Fournisseur et/ou de ses</t>
  </si>
  <si>
    <t xml:space="preserve">Licence d’Utilisation du Fournisseur en vigueur. </t>
  </si>
  <si>
    <t>Constructeurs et ne pourront être reproduits ou communiqués aux tiers sans l’accord</t>
  </si>
  <si>
    <r>
      <t xml:space="preserve">« </t>
    </r>
    <r>
      <rPr>
        <b/>
        <sz val="6"/>
        <color theme="1"/>
        <rFont val="Arial"/>
        <family val="2"/>
      </rPr>
      <t>Equipement</t>
    </r>
    <r>
      <rPr>
        <sz val="6"/>
        <color theme="1"/>
        <rFont val="Arial"/>
        <family val="2"/>
      </rPr>
      <t xml:space="preserve"> » désigne tout Matériel et/ou Logiciel acheté(s) par le Client auprès du</t>
    </r>
  </si>
  <si>
    <t>préalable écrit du Fournisseur et/ou de ses Constructeurs.</t>
  </si>
  <si>
    <t>Fournisseur ainsi que leur documentation associée, tels que listés limitativement dans les</t>
  </si>
  <si>
    <t>6.2 Tous droits de propriété intellectuelle attachés aux Livrables restent la propriété</t>
  </si>
  <si>
    <t>Conditions Particulières.</t>
  </si>
  <si>
    <t>entière et exclusive du Fournisseur et/ou des Constructeurs, le Client ne bénéficiant que</t>
  </si>
  <si>
    <r>
      <t xml:space="preserve"> « </t>
    </r>
    <r>
      <rPr>
        <b/>
        <sz val="6"/>
        <color theme="1"/>
        <rFont val="Arial"/>
        <family val="2"/>
      </rPr>
      <t>Fournisseur </t>
    </r>
    <r>
      <rPr>
        <sz val="6"/>
        <color theme="1"/>
        <rFont val="Arial"/>
        <family val="2"/>
      </rPr>
      <t>» désigne la Société dont les coordonnées sont précisées aux Conditions</t>
    </r>
  </si>
  <si>
    <t>des droits concédés sur les dits Livrables au titre des licences accordées par le</t>
  </si>
  <si>
    <t>Fournisseur et/ou les Constructeurs dont il déclare avoir pris connaissance et en</t>
  </si>
  <si>
    <t xml:space="preserve"> affiliées (« Société Affiliée » signifie toute entité juridique qui contrôle, est contrôlée ou est</t>
  </si>
  <si>
    <t>respecter l’intégralité des termes. En tout état de cause, le Client reconnaît que le</t>
  </si>
  <si>
    <t>sous le même contrôle qu’une des Parties au sens de l’article L.233-16 du Code de</t>
  </si>
  <si>
    <t>Fournisseur ne peut accorder plus de droits qu’il n’en a reçus du Constructeur.</t>
  </si>
  <si>
    <t>commerce.)</t>
  </si>
  <si>
    <t>Sous réserve de ses droits et de ceux des tiers qui lui sont octroyés dans les conditions</t>
  </si>
  <si>
    <r>
      <t>« </t>
    </r>
    <r>
      <rPr>
        <b/>
        <sz val="6"/>
        <color theme="1"/>
        <rFont val="Arial"/>
        <family val="2"/>
      </rPr>
      <t>Livrable </t>
    </r>
    <r>
      <rPr>
        <sz val="6"/>
        <color theme="1"/>
        <rFont val="Arial"/>
        <family val="2"/>
      </rPr>
      <t>» désigne les Développements Spécifiques, les Equipements et les Modules</t>
    </r>
  </si>
  <si>
    <t>strictes des licences concernées, le Fournisseur consentira au Client une licence non-</t>
  </si>
  <si>
    <t>exclusive d’utilisation des Livrables en France métropolitaine, selon leurs destinations,</t>
  </si>
  <si>
    <r>
      <t xml:space="preserve">« </t>
    </r>
    <r>
      <rPr>
        <b/>
        <sz val="6"/>
        <color theme="1"/>
        <rFont val="Arial"/>
        <family val="2"/>
      </rPr>
      <t>Logiciel</t>
    </r>
    <r>
      <rPr>
        <sz val="6"/>
        <color theme="1"/>
        <rFont val="Arial"/>
        <family val="2"/>
      </rPr>
      <t xml:space="preserve"> » désigne l’ensemble des programmes informatiques, procédés, règles de langage et la</t>
    </r>
  </si>
  <si>
    <t>pour les seuls besoins personnels du Client et pour la durée spécifiée dans la licence</t>
  </si>
  <si>
    <t>documentation éventuelle, sous forme de code objet, relatifs au fonctionnement d’un ensemble</t>
  </si>
  <si>
    <t>concernée. Cette licence ne conférera pas au Client le droit:</t>
  </si>
  <si>
    <t xml:space="preserve">de traitement de données pour une machine, fournis sur une bande magnétique ou sur tout autre </t>
  </si>
  <si>
    <r>
      <t>(i)</t>
    </r>
    <r>
      <rPr>
        <sz val="6"/>
        <color theme="1"/>
        <rFont val="Times New Roman"/>
        <family val="1"/>
      </rPr>
      <t xml:space="preserve">  </t>
    </r>
    <r>
      <rPr>
        <sz val="6"/>
        <color theme="1"/>
        <rFont val="Arial"/>
        <family val="2"/>
      </rPr>
      <t>de sous-licencier les Livrables;</t>
    </r>
  </si>
  <si>
    <t>support de stockage présent ou à venir.</t>
  </si>
  <si>
    <r>
      <t>(ii)</t>
    </r>
    <r>
      <rPr>
        <sz val="6"/>
        <color theme="1"/>
        <rFont val="Times New Roman"/>
        <family val="1"/>
      </rPr>
      <t xml:space="preserve"> </t>
    </r>
    <r>
      <rPr>
        <sz val="6"/>
        <color theme="1"/>
        <rFont val="Arial"/>
        <family val="2"/>
      </rPr>
      <t>de modifier ou de faire modifier par un tiers lesdits Livrables ;</t>
    </r>
  </si>
  <si>
    <r>
      <t xml:space="preserve"> « </t>
    </r>
    <r>
      <rPr>
        <b/>
        <sz val="6"/>
        <color theme="1"/>
        <rFont val="Arial"/>
        <family val="2"/>
      </rPr>
      <t>Matériel </t>
    </r>
    <r>
      <rPr>
        <sz val="6"/>
        <color theme="1"/>
        <rFont val="Arial"/>
        <family val="2"/>
      </rPr>
      <t>» désigne l’intégralité des ensembles et sous-ensembles composés d’éléments</t>
    </r>
  </si>
  <si>
    <r>
      <t>(iii)</t>
    </r>
    <r>
      <rPr>
        <sz val="6"/>
        <color theme="1"/>
        <rFont val="Times New Roman"/>
        <family val="1"/>
      </rPr>
      <t xml:space="preserve"> </t>
    </r>
    <r>
      <rPr>
        <sz val="6"/>
        <color theme="1"/>
        <rFont val="Arial"/>
        <family val="2"/>
      </rPr>
      <t>de copier ou de reproduire les Livrables à l’exception d’une copie dite de</t>
    </r>
  </si>
  <si>
    <t>physiques (PBX ou autocommutateurs, serveurs associés, éléments passifs et actifs de</t>
  </si>
  <si>
    <r>
      <t>(iv)</t>
    </r>
    <r>
      <rPr>
        <sz val="6"/>
        <color theme="1"/>
        <rFont val="Times New Roman"/>
        <family val="1"/>
      </rPr>
      <t xml:space="preserve"> </t>
    </r>
    <r>
      <rPr>
        <sz val="6"/>
        <color theme="1"/>
        <rFont val="Arial"/>
        <family val="2"/>
      </rPr>
      <t>“sauvegarde”. Toute copie devra porter la mention du droit de copyright du</t>
    </r>
  </si>
  <si>
    <t>réseaux informatiques, terminaux téléphoniques, terminaux informatiques,</t>
  </si>
  <si>
    <t>(v)Fournisseur et/ou de(s) Constructeur(s) des Livrables copiés ;</t>
  </si>
  <si>
    <t>périphériques...).</t>
  </si>
  <si>
    <r>
      <t>(vi)</t>
    </r>
    <r>
      <rPr>
        <sz val="6"/>
        <color theme="1"/>
        <rFont val="Times New Roman"/>
        <family val="1"/>
      </rPr>
      <t xml:space="preserve">  </t>
    </r>
    <r>
      <rPr>
        <sz val="6"/>
        <color theme="1"/>
        <rFont val="Arial"/>
        <family val="2"/>
      </rPr>
      <t>de permettre à un tiers d’utiliser, de copier ou de reproduire les Livrables ;</t>
    </r>
  </si>
  <si>
    <r>
      <t>« </t>
    </r>
    <r>
      <rPr>
        <b/>
        <sz val="6"/>
        <color theme="1"/>
        <rFont val="Arial"/>
        <family val="2"/>
      </rPr>
      <t>Module Logiciel</t>
    </r>
    <r>
      <rPr>
        <sz val="6"/>
        <color theme="1"/>
        <rFont val="Arial"/>
        <family val="2"/>
      </rPr>
      <t xml:space="preserve"> » désigne tout développement logiciel réalisé par le Fournisseur sous</t>
    </r>
  </si>
  <si>
    <r>
      <t>(vii)</t>
    </r>
    <r>
      <rPr>
        <sz val="6"/>
        <color theme="1"/>
        <rFont val="Times New Roman"/>
        <family val="1"/>
      </rPr>
      <t xml:space="preserve"> </t>
    </r>
    <r>
      <rPr>
        <sz val="6"/>
        <color theme="1"/>
        <rFont val="Arial"/>
        <family val="2"/>
      </rPr>
      <t xml:space="preserve">  de décompiler, traduire ou corriger les Livrables ;</t>
    </r>
  </si>
  <si>
    <t>forme d‘un module logiciel packagé. Le Module Logiciel est régi par la Licence d’Utilisation</t>
  </si>
  <si>
    <t>(vi) de mettre sur le marché à titre gratuit ou onéreux les Livrables.</t>
  </si>
  <si>
    <t xml:space="preserve">du Fournisseur en vigueur. </t>
  </si>
  <si>
    <t>6.3 Dans l’hypothèse où le Client serait informé d’un différend en matière de droits de</t>
  </si>
  <si>
    <r>
      <t>« </t>
    </r>
    <r>
      <rPr>
        <b/>
        <sz val="6"/>
        <color theme="1"/>
        <rFont val="Arial"/>
        <family val="2"/>
      </rPr>
      <t>Partie(s)</t>
    </r>
    <r>
      <rPr>
        <sz val="6"/>
        <color theme="1"/>
        <rFont val="Arial"/>
        <family val="2"/>
      </rPr>
      <t> » désigne(nt)le Fournisseur et/ou le Client.</t>
    </r>
  </si>
  <si>
    <t>propriété intellectuelle sur les Livrables, il s’engage à en informer le Fournisseur sans</t>
  </si>
  <si>
    <r>
      <t>« </t>
    </r>
    <r>
      <rPr>
        <b/>
        <sz val="6"/>
        <color theme="1"/>
        <rFont val="Arial"/>
        <family val="2"/>
      </rPr>
      <t>Prestations </t>
    </r>
    <r>
      <rPr>
        <sz val="6"/>
        <color theme="1"/>
        <rFont val="Arial"/>
        <family val="2"/>
      </rPr>
      <t>» ou « </t>
    </r>
    <r>
      <rPr>
        <b/>
        <sz val="6"/>
        <color theme="1"/>
        <rFont val="Arial"/>
        <family val="2"/>
      </rPr>
      <t>Services </t>
    </r>
    <r>
      <rPr>
        <sz val="6"/>
        <color theme="1"/>
        <rFont val="Arial"/>
        <family val="2"/>
      </rPr>
      <t>» désignent les prestations de livraison, d’installation, de</t>
    </r>
  </si>
  <si>
    <t>délai. Le Fournisseur ou le titulaire des droits de propriété intellectuelle sur les Livrables</t>
  </si>
  <si>
    <t>déploiement, de développement et/ou tout autre service non récurrent définis dans les</t>
  </si>
  <si>
    <t>assurera seule la direction de l’action en défense et toutes négociations en vue d’une</t>
  </si>
  <si>
    <t>Conditions Particulières, fournis par le Fournisseur et souscrites par le Client.</t>
  </si>
  <si>
    <t>transaction. En cas de non respect de cette stipulation, les conséquences seront à la</t>
  </si>
  <si>
    <r>
      <t>« </t>
    </r>
    <r>
      <rPr>
        <b/>
        <sz val="6"/>
        <color theme="1"/>
        <rFont val="Arial"/>
        <family val="2"/>
      </rPr>
      <t>Réserves Bloquantes</t>
    </r>
    <r>
      <rPr>
        <sz val="6"/>
        <color theme="1"/>
        <rFont val="Arial"/>
        <family val="2"/>
      </rPr>
      <t> » s’entendent comme des anomalies qui affectent des</t>
    </r>
  </si>
  <si>
    <t>charge exclusive du Client.</t>
  </si>
  <si>
    <t>fonctionnalités essentielles empêchant le fonctionnement opérationnel des Livrables mis</t>
  </si>
  <si>
    <t>Sans préjudice des stipulations des licences applicables aux Livrables, au cas où un</t>
  </si>
  <si>
    <t>en service et l’activité principale du Client.</t>
  </si>
  <si>
    <t>tribunal viendrait à juger de façon définitive qu’un Livrable contrefait un droit de propriété</t>
  </si>
  <si>
    <t>intellectuelle appartenant à un tiers, le Fournisseur aura le choix entre l’une des solutions</t>
  </si>
  <si>
    <t>2.  Objet des Conditions Générales de Vente</t>
  </si>
  <si>
    <t>suivantes :</t>
  </si>
  <si>
    <r>
      <t>(i)</t>
    </r>
    <r>
      <rPr>
        <sz val="6"/>
        <color theme="1"/>
        <rFont val="Times New Roman"/>
        <family val="1"/>
      </rPr>
      <t xml:space="preserve">    </t>
    </r>
    <r>
      <rPr>
        <sz val="6"/>
        <color theme="1"/>
        <rFont val="Arial"/>
        <family val="2"/>
      </rPr>
      <t>obtenir à ses frais le droit pour le Client de continuer à utiliser les Livrables ;</t>
    </r>
  </si>
  <si>
    <t>2.1 Les Conditions Générales régissent toutes les relations commerciales contractuelles</t>
  </si>
  <si>
    <r>
      <t>(ii)</t>
    </r>
    <r>
      <rPr>
        <sz val="6"/>
        <color theme="1"/>
        <rFont val="Times New Roman"/>
        <family val="1"/>
      </rPr>
      <t xml:space="preserve">   </t>
    </r>
    <r>
      <rPr>
        <sz val="6"/>
        <color theme="1"/>
        <rFont val="Arial"/>
        <family val="2"/>
      </rPr>
      <t>substituer aux Livrables incriminés des livrables non contrefaisants équivalents ;</t>
    </r>
  </si>
  <si>
    <t>ou précontractuelles entre le Fournisseur et le Client relatives à la fourniture de Livrables,</t>
  </si>
  <si>
    <r>
      <t>(iii)</t>
    </r>
    <r>
      <rPr>
        <sz val="6"/>
        <color theme="1"/>
        <rFont val="Times New Roman"/>
        <family val="1"/>
      </rPr>
      <t xml:space="preserve">  </t>
    </r>
    <r>
      <rPr>
        <sz val="6"/>
        <color theme="1"/>
        <rFont val="Arial"/>
        <family val="2"/>
      </rPr>
      <t>modifier les Livrables incriminés afin qu’ils ne soient plus en infraction ;</t>
    </r>
  </si>
  <si>
    <t>avec ou sans Prestation. Les autres services proposés par le Fournisseur seront régis par</t>
  </si>
  <si>
    <r>
      <t>(iv)</t>
    </r>
    <r>
      <rPr>
        <sz val="6"/>
        <color theme="1"/>
        <rFont val="Times New Roman"/>
        <family val="1"/>
      </rPr>
      <t xml:space="preserve">  </t>
    </r>
    <r>
      <rPr>
        <sz val="6"/>
        <color theme="1"/>
        <rFont val="Arial"/>
        <family val="2"/>
      </rPr>
      <t>résilier le Contrat et reprendre au Client les Livrables incriminés à un prix égal à celui</t>
    </r>
  </si>
  <si>
    <t>les conditions générales de services en vigueur chez le Fournisseur.</t>
  </si>
  <si>
    <r>
      <t>(v)</t>
    </r>
    <r>
      <rPr>
        <sz val="6"/>
        <color theme="1"/>
        <rFont val="Times New Roman"/>
        <family val="1"/>
      </rPr>
      <t xml:space="preserve">  </t>
    </r>
    <r>
      <rPr>
        <sz val="6"/>
        <color theme="1"/>
        <rFont val="Arial"/>
        <family val="2"/>
      </rPr>
      <t>auquel ils ont été achetés, diminué d’un montant déterminé par le Fournisseur en</t>
    </r>
  </si>
  <si>
    <t>2.2 L’acceptation des Conditions Particulières par le Client implique son adhésion aux</t>
  </si>
  <si>
    <r>
      <t>(vi)</t>
    </r>
    <r>
      <rPr>
        <sz val="6"/>
        <color theme="1"/>
        <rFont val="Times New Roman"/>
        <family val="1"/>
      </rPr>
      <t xml:space="preserve">  </t>
    </r>
    <r>
      <rPr>
        <sz val="6"/>
        <color theme="1"/>
        <rFont val="Arial"/>
        <family val="2"/>
      </rPr>
      <t>fonction de leur dépréciation, sous réserve que les Livrables incriminés soient</t>
    </r>
  </si>
  <si>
    <t>Conditions Générales ; étant précisé que toutes les clauses dérogatoires ou</t>
  </si>
  <si>
    <r>
      <t>(vii)</t>
    </r>
    <r>
      <rPr>
        <sz val="6"/>
        <color theme="1"/>
        <rFont val="Times New Roman"/>
        <family val="1"/>
      </rPr>
      <t xml:space="preserve"> </t>
    </r>
    <r>
      <rPr>
        <sz val="6"/>
        <color theme="1"/>
        <rFont val="Arial"/>
        <family val="2"/>
      </rPr>
      <t>retournés au Fournisseur.</t>
    </r>
  </si>
  <si>
    <t>complémentaires au Contrat seront d’interprétation strictes et devront pour être valables,</t>
  </si>
  <si>
    <t>Sauf dispositions légales contraires, l’indemnisation du Client ne pourra dépasser dix</t>
  </si>
  <si>
    <t>être préalablement acceptées par écrit par le Fournisseur.</t>
  </si>
  <si>
    <t>pour cent du prix des Livrables objets d’une action en revendication au titre du droit de</t>
  </si>
  <si>
    <t>2.3 Le Contrat est constitué des Conditions Particulières et des Conditions Générales, les</t>
  </si>
  <si>
    <t>propriété intellectuelle.</t>
  </si>
  <si>
    <t>Conditions Particulières prévalant sur les Conditions Générales. Le Contrat constitue</t>
  </si>
  <si>
    <t>6.4 Le Client s’engage à obtenir l’accord préalable et écrit du Fournisseur pour toute</t>
  </si>
  <si>
    <t>l’intégralité des documents contractuels faisant foi entre les Parties. Le Contrat annule et</t>
  </si>
  <si>
    <t>opération de cession ou transfert des Livrables, qu’elle soit à titre onéreux ou gracieux,</t>
  </si>
  <si>
    <t>remplace toute disposition écrite qui figurerait sur tout autre document, convention</t>
  </si>
  <si>
    <t>et d’obtenir de son acheteur le respect des obligations qu’il a prises envers le</t>
  </si>
  <si>
    <t>antérieure, conditions générales du Client, se rapportant au même objet.</t>
  </si>
  <si>
    <t>Fournisseur au titre du présent article.</t>
  </si>
  <si>
    <t>2.4 Le Fournisseur se réserve le droit de modifier à tout moment le contenu de ses</t>
  </si>
  <si>
    <t>Conditions Générales. De telles modifications donnent lieu à l’édition d’une nouvelle</t>
  </si>
  <si>
    <t>7.  Délais- Plage horaire d’exécution des Prestations</t>
  </si>
  <si>
    <t>version qui s’applique aux Contrats conclus après cette édition.</t>
  </si>
  <si>
    <r>
      <t>7.1</t>
    </r>
    <r>
      <rPr>
        <sz val="6"/>
        <color theme="1"/>
        <rFont val="Times New Roman"/>
        <family val="1"/>
      </rPr>
      <t xml:space="preserve">  </t>
    </r>
    <r>
      <rPr>
        <sz val="6"/>
        <color theme="1"/>
        <rFont val="Arial"/>
        <family val="2"/>
      </rPr>
      <t>Le Fournisseur s’engage à fournir ses meilleurs efforts pour respecter les délais. Les</t>
    </r>
  </si>
  <si>
    <t>3.  Informations relatives aux livrables- Pré-requis</t>
  </si>
  <si>
    <r>
      <t>7.2</t>
    </r>
    <r>
      <rPr>
        <sz val="6"/>
        <color theme="1"/>
        <rFont val="Times New Roman"/>
        <family val="1"/>
      </rPr>
      <t xml:space="preserve">  </t>
    </r>
    <r>
      <rPr>
        <sz val="6"/>
        <color theme="1"/>
        <rFont val="Arial"/>
        <family val="2"/>
      </rPr>
      <t>délais ne commencent à courir qu’à compter du plus tardif des événements</t>
    </r>
  </si>
  <si>
    <r>
      <t>7.3</t>
    </r>
    <r>
      <rPr>
        <sz val="6"/>
        <color theme="1"/>
        <rFont val="Times New Roman"/>
        <family val="1"/>
      </rPr>
      <t xml:space="preserve">  </t>
    </r>
    <r>
      <rPr>
        <sz val="6"/>
        <color theme="1"/>
        <rFont val="Arial"/>
        <family val="2"/>
      </rPr>
      <t>suivants : (i) la date de réception par le Fournisseur du Contrat dûment signé par le</t>
    </r>
  </si>
  <si>
    <t>Le Client reconnaît qu’il a, préalablement au Contrat, fourni au Fournisseur toutes</t>
  </si>
  <si>
    <r>
      <t>7.4</t>
    </r>
    <r>
      <rPr>
        <sz val="6"/>
        <color theme="1"/>
        <rFont val="Times New Roman"/>
        <family val="1"/>
      </rPr>
      <t xml:space="preserve">  </t>
    </r>
    <r>
      <rPr>
        <sz val="6"/>
        <color theme="1"/>
        <rFont val="Arial"/>
        <family val="2"/>
      </rPr>
      <t>Client (ii) ou de la date de prise d’effet du Contrat (iii) ou du paiement éventuellement</t>
    </r>
  </si>
  <si>
    <t>informations utiles à la compréhension de ses besoins et à l’exécution du Contrat. Le</t>
  </si>
  <si>
    <r>
      <t>7.5</t>
    </r>
    <r>
      <rPr>
        <sz val="6"/>
        <color theme="1"/>
        <rFont val="Times New Roman"/>
        <family val="1"/>
      </rPr>
      <t xml:space="preserve">  </t>
    </r>
    <r>
      <rPr>
        <sz val="6"/>
        <color theme="1"/>
        <rFont val="Arial"/>
        <family val="2"/>
      </rPr>
      <t>exigible à la passation du Contrat (iv) ou de l’accord de financement nécessaire le</t>
    </r>
  </si>
  <si>
    <t>Fournisseur ne pourra en aucune manière être tenue responsable des conséquences</t>
  </si>
  <si>
    <r>
      <t>7.6</t>
    </r>
    <r>
      <rPr>
        <sz val="6"/>
        <color theme="1"/>
        <rFont val="Times New Roman"/>
        <family val="1"/>
      </rPr>
      <t xml:space="preserve">  </t>
    </r>
    <r>
      <rPr>
        <sz val="6"/>
        <color theme="1"/>
        <rFont val="Arial"/>
        <family val="2"/>
      </rPr>
      <t>cas échéant. Les délais de livraison et d’installation sont des délais indicatifs.</t>
    </r>
  </si>
  <si>
    <t>d’une absence d’information de la part du Client ou de l’inexactitude des informations qui</t>
  </si>
  <si>
    <r>
      <t>7.7</t>
    </r>
    <r>
      <rPr>
        <sz val="6"/>
        <color theme="1"/>
        <rFont val="Times New Roman"/>
        <family val="1"/>
      </rPr>
      <t xml:space="preserve">  </t>
    </r>
    <r>
      <rPr>
        <sz val="6"/>
        <color theme="1"/>
        <rFont val="Arial"/>
        <family val="2"/>
      </rPr>
      <t>Le Fournisseur ne sera pas tenu responsable de tout retard d’exécution dans les</t>
    </r>
  </si>
  <si>
    <t>lui auraient été données par le Client.</t>
  </si>
  <si>
    <r>
      <t>7.8</t>
    </r>
    <r>
      <rPr>
        <sz val="6"/>
        <color theme="1"/>
        <rFont val="Times New Roman"/>
        <family val="1"/>
      </rPr>
      <t xml:space="preserve">  </t>
    </r>
    <r>
      <rPr>
        <sz val="6"/>
        <color theme="1"/>
        <rFont val="Arial"/>
        <family val="2"/>
      </rPr>
      <t>hypothèses suivantes:</t>
    </r>
  </si>
  <si>
    <t>Le Client reconnaît avoir été informé et avoir pris connaissance des spécifications</t>
  </si>
  <si>
    <t>(i) si les renseignements (notamment le(s) document(s) de paramétrage), documents</t>
  </si>
  <si>
    <t>techniques des Livrables et assume la responsabilité de ses choix en fonction de ses</t>
  </si>
  <si>
    <t>ou prestations dont la fourniture incombe au Client ne sont pas exhaustifs ou fournis</t>
  </si>
  <si>
    <t>capacités et de ses besoins. Il reconnaît avoir reçu toute information nécessaire à cet</t>
  </si>
  <si>
    <t>en temps voulu. Ceci inclut notamment l’ensemble des informations techniques</t>
  </si>
  <si>
    <t>égard. Le Client reconnaît que le bon fonctionnement des Livrables nécessite que ceux-ci</t>
  </si>
  <si>
    <t>nécessaires au Fournisseur en cas de réutilisation, dans la configuration vendue,</t>
  </si>
  <si>
    <t>soient installés dans un environnement physique adapté. Il est de la responsabilité du</t>
  </si>
  <si>
    <t>des équipements existants ;</t>
  </si>
  <si>
    <t>Client de fournir un environnement répondant aux exigences ou pré-requis pour lesdits</t>
  </si>
  <si>
    <t>(ii) en cas de force majeure ou d’événements échappant au contrôle et à la</t>
  </si>
  <si>
    <t>Livrables et de mettre à disposition du Fournisseur des locaux non affectés par le</t>
  </si>
  <si>
    <t xml:space="preserve">responsabilité du Fournisseur, de ses Constructeurs et/ou des transporteurs ; </t>
  </si>
  <si>
    <t>saturnisme, l’amiante ou autre substance reconnue comme nuisible à la santé des</t>
  </si>
  <si>
    <t>(iii) en cas de retard ou de non mise à disposition des matériels, locaux et/ou service</t>
  </si>
  <si>
    <t>intervenants. Le Client s’engage à utiliser les Livrables conformément aux spécifications</t>
  </si>
  <si>
    <t>des opérateurs ;</t>
  </si>
  <si>
    <t>d’installation et d’utilisation desdits Livrables, ainsi qu’aux conditions d’environnement</t>
  </si>
  <si>
    <t>(iv) en cas de travaux préparatoires ou d’autorisations à la charge du Client non terminés</t>
  </si>
  <si>
    <t>mentionnées dans la documentation des Constructeurs desdits Livrables.</t>
  </si>
  <si>
    <t>ou non obtenues en temps utile ;</t>
  </si>
  <si>
    <t>Les Livrables et Prestations sont limitativement listées dans les Conditions Particulières.</t>
  </si>
  <si>
    <t>(v) en cas de non respect des conditions d’environnement et de mise en service dont le</t>
  </si>
  <si>
    <t>Client est réputé avoir connaissance ;</t>
  </si>
  <si>
    <t>4.  Financement par un organisme spécialisé</t>
  </si>
  <si>
    <t>(vi) en cas de modification du fait du Client dans le volume ou la nature ou les conditions</t>
  </si>
  <si>
    <t>d’exécution de fourniture des Livrables et/ou des Prestations;</t>
  </si>
  <si>
    <t>Si les Livrables (et éventuellement les Prestations) font l’objet d’une demande de</t>
  </si>
  <si>
    <t>(vii) au cas où les locaux dans lesquels les Prestations sont à exécuter présentent un</t>
  </si>
  <si>
    <t>financement par le Client auprès d’un organisme spécialisé, le Client devra le mentionner</t>
  </si>
  <si>
    <t>risque pour la santé au sens de la réglementation en vigueur. Aussi, le Fournisseur pourra</t>
  </si>
  <si>
    <t>dans les Conditions Particulières. En tout état de cause, le Contrat ayant été conclu de</t>
  </si>
  <si>
    <t>exiger que lui soit remis tous rapports et mesurages confirmant l'absence de risque. En</t>
  </si>
  <si>
    <t>façon ferme et définitive, le Client est tenu de respecter l’ensemble des droits et obligations</t>
  </si>
  <si>
    <t>pas de découverte imprévue de produits ou matériaux présentant des risques pour la</t>
  </si>
  <si>
    <t>nés du Contrat, y compris celle de payer le prix de vente des Livrables et des Prestations</t>
  </si>
  <si>
    <t>santé (ex : amiante), ou en cas de défaillance du Client ou de tiers à mettre en œuvre des</t>
  </si>
  <si>
    <t>comptant selon les conditions de facturation et de paiement énoncées aux Conditions Générales.</t>
  </si>
  <si>
    <t>mesures de protection appropriées, le Fournisseur se réserve le droit de suspendre</t>
  </si>
  <si>
    <t>A défaut d’avoir notifié au Fournisseur l’accord de financement ainsi obtenu dans un délai de trente</t>
  </si>
  <si>
    <t>l'exécution des Prestations dans l'attente de la définition et réalisation des mesures à</t>
  </si>
  <si>
    <t>jours calendaires à compter de la conclusion du Contrat (ou en cas de remise en cause du</t>
  </si>
  <si>
    <t>prendre par le Client pour maîtriser ce risque.</t>
  </si>
  <si>
    <t>financement ainsi obtenu), le Fournisseur pourra subordonner la poursuite du Contrat à la</t>
  </si>
  <si>
    <t>7.3 Les Prestations (y compris la fourniture de Livrables) sont réalisées pendant les</t>
  </si>
  <si>
    <t xml:space="preserve"> constitution à son profit, sous quinze jours calendaires, d’une garantie à première demande</t>
  </si>
  <si>
    <t>heures et jours ouvrés (du lundi au vendredi de 8h à 18h, hors jours fériés sauf dispositions</t>
  </si>
  <si>
    <t xml:space="preserve">émanant d’un établissement bancaire domicilié en France métropolitaine d’un montant  égal </t>
  </si>
  <si>
    <t>contraires dans les Conditions Particulières). Les ajournements, séquencements,</t>
  </si>
  <si>
    <t>au montant du Contrat restant à encaisser. A défaut de cette remise dans le délai imparti,</t>
  </si>
  <si>
    <t>demandés par le Client pourront donner lieu à un supplément de prix.</t>
  </si>
  <si>
    <t>8. Livraisons et Réclamations</t>
  </si>
  <si>
    <t>11.  Conditions d’Exploitation</t>
  </si>
  <si>
    <t xml:space="preserve">8.1 Les Livrables sont livrés en France à l’adresse indiquée dans les Conditions Particulières. </t>
  </si>
  <si>
    <t>11.1 La responsabilité du Fournisseur est strictement limitée aux Livrables et/ou</t>
  </si>
  <si>
    <t>8.2 Le Client est tenu de vérifier l’état des colis livrés, la conformité du nombre  et de la</t>
  </si>
  <si>
    <t>Prestations qui lui ont été confiés. Toute intervention ou modification sur les Livrables,</t>
  </si>
  <si>
    <t>contenance des colis avec les bordereaux d’expédition et de mentionner avec précision</t>
  </si>
  <si>
    <t xml:space="preserve">faite par un tiers dégagera toute responsabilité du Fournisseur. </t>
  </si>
  <si>
    <t>ses réserves, par lettre recommandée avec accusé réception, dans les trois jours suivant</t>
  </si>
  <si>
    <t>11.2 Le Fournisseur dégage toute responsabilité à raison des incidences techniques</t>
  </si>
  <si>
    <t xml:space="preserve">la livraison desdits Livrables. </t>
  </si>
  <si>
    <t>notamment des effets parasitaires provoquées de façon directe ou indirecte par du</t>
  </si>
  <si>
    <t>Si les Livrables ne sont pas assortis d’une Prestation d’installation, le Client devra vérifier</t>
  </si>
  <si>
    <t>matériel électrique, électromécanique ou électronique installé à proximité et/ou</t>
  </si>
  <si>
    <t>le bon état de fonctionnement desdits Livrables et notifier ses éventuelles réserves, par</t>
  </si>
  <si>
    <t>étrangers aux Livrables ainsi que tout dommage résultant d’infractions aux dispositions</t>
  </si>
  <si>
    <t>lettre recommandée avec accusé réception, dans les trois jours suivant la livraison desdits</t>
  </si>
  <si>
    <t>du code pénal, du piratage et/ou de la prise de contrôle des Livrables, notamment le</t>
  </si>
  <si>
    <t>Livrables. En revanche, si le Contrat prévoit que les Livrables seront installés par le</t>
  </si>
  <si>
    <t>piratage de toute fonctionnalité permettant un accès à distance des Livrables, par un</t>
  </si>
  <si>
    <t>Fournisseur, le Client devra vérifier le bon état de fonctionnement de ces Livrables et</t>
  </si>
  <si>
    <t>tiers non autorisé par le Client. Par ailleurs, le Client est seul responsable du choix et de</t>
  </si>
  <si>
    <t>consigner ses éventuelles réserves sur le procès-verbal de réception qu’il remettra signé</t>
  </si>
  <si>
    <t>la politique de gestion des mots de passe notamment d’accès à distance sur les</t>
  </si>
  <si>
    <t>au Fournisseur lors de la mise en service des Livrables. A défaut de cette remise, la</t>
  </si>
  <si>
    <t>Equipements.</t>
  </si>
  <si>
    <t>réalisation complète des Prestations et Livrables est réputée parfaite, à défaut de</t>
  </si>
  <si>
    <t>11.3 Toutes modifications ou mises en conformité imposées par les dispositions légales</t>
  </si>
  <si>
    <t>Réserves Bloquantes notifiées par le Client par lettre recommandée avec AR dans les huit</t>
  </si>
  <si>
    <t>seront à la charge du Client.</t>
  </si>
  <si>
    <t>jours calendaires suivants la notification par le Fournisseur de la mise en service</t>
  </si>
  <si>
    <t>11.4 Le Fournisseur ne pourra en aucun cas être considéré comme responsable des</t>
  </si>
  <si>
    <t xml:space="preserve">opérationnelle (ou mise en production) des Livrables. </t>
  </si>
  <si>
    <t>variations des conditions d’émission ou de réception dues à des phénomènes</t>
  </si>
  <si>
    <t>Le fait pour le Client d’utiliser d’une quelconque manière les Livrables emporte validation</t>
  </si>
  <si>
    <t>atmosphériques, météorologiques, des perturbations ou cessation de jouissance des</t>
  </si>
  <si>
    <t>des Livrables utilisés, avec tous les effets y afférents, à compter de leur livraison. Aucune</t>
  </si>
  <si>
    <t>Livrables dues à une anomalie ou à une panne du(s) relai(s) constituant les réseaux de</t>
  </si>
  <si>
    <t>réclamation ne sera acceptée ultérieurement en cas de non respect des formalités</t>
  </si>
  <si>
    <t>télécommunications des opérateurs, de toute violation par un tiers du secret des</t>
  </si>
  <si>
    <t xml:space="preserve">énoncées au présent paragraphe. </t>
  </si>
  <si>
    <t>correspondances orales ou écrites transmises par des Livrables installés par le</t>
  </si>
  <si>
    <t>8.3 En cas de notification/consignation de réserves dans les conditions précitées, le</t>
  </si>
  <si>
    <t>Fournisseur.</t>
  </si>
  <si>
    <t>Client devra laisser au Fournisseur toute facilité pour procéder à la constatation de ces</t>
  </si>
  <si>
    <t>11.5 En ce qui concerne les réseaux sans fil, la couverture garantie par le Fournisseur</t>
  </si>
  <si>
    <t>anomalies pour y remédier et s’abstiendra d’intervenir lui-même ou de faire intervenir des</t>
  </si>
  <si>
    <t>porte sur l’ensemble du site destiné à recevoir ledit Equipement, étant précisé que cette</t>
  </si>
  <si>
    <t>tiers. Aucun retour ne sera effectué sans l’autorisation du Fournisseur. Le retour de tout</t>
  </si>
  <si>
    <t>couverture peut toutefois comporter des zones d’ombres du fait des matériaux utilisés</t>
  </si>
  <si>
    <t>ou partie du Livrable ne dispense pas le Client de ses obligations de payer les factures à</t>
  </si>
  <si>
    <t>notamment fer, acier dans la construction ou structure du bâtiment ainsi que dans</t>
  </si>
  <si>
    <t>l’échéance convenue. Le Livrable retourné sera au choix du Fournisseur, remplacé, remis</t>
  </si>
  <si>
    <t>l’aménagement intérieur des locaux notamment cloisonnement, rayonnages... Dès lors,</t>
  </si>
  <si>
    <t xml:space="preserve">en état dans ses ateliers, remboursé ou déduit des factures ultérieures. </t>
  </si>
  <si>
    <t>toute modification du bâtiment ou des locaux, ultérieure à l’établissement de la</t>
  </si>
  <si>
    <t>8.4 La présente procédure de validation des Livrables (assortis ou non d’une Prestation</t>
  </si>
  <si>
    <t>proposition commerciale, pouvant entraîner de nouvelles zones d’ombres, dégagera</t>
  </si>
  <si>
    <t>d’installation) est applicable site par site. En cas d’échelonnement des livraisons des</t>
  </si>
  <si>
    <t>toute responsabilité du Fournisseur quant à leur impact sur la couverture, par</t>
  </si>
  <si>
    <t>Livrables sur un même site, cette procédure s’appliquera à chaque livraison, sauf</t>
  </si>
  <si>
    <t>l’Equipement du site concerné.</t>
  </si>
  <si>
    <t>indication contraire du Fournisseur.</t>
  </si>
  <si>
    <t>11.6 Le Client devra utiliser les Livrables dans le respect de la réglementation en</t>
  </si>
  <si>
    <t>vigueur, notamment en procédant à toute déclaration légalement obligatoire. En outre,</t>
  </si>
  <si>
    <t>9. Transfert des Risques - Réserve de Propriété</t>
  </si>
  <si>
    <t>le Client utilisateur d’une musique d’attente sur les Livrables devra procéder à une</t>
  </si>
  <si>
    <t>déclaration auprès des sociétés de gestion de droits d’auteur et droits voisins et payer</t>
  </si>
  <si>
    <t>9.1 Le transfert des risques intervient au moment de la livraison du Livrable au Client,</t>
  </si>
  <si>
    <t>respectivement les droits d’auteurs et droits voisins si l’œuvre utilisée ou le</t>
  </si>
  <si>
    <t>A compter de cette livraison, le Client devra répondre des pertes, détériorations et</t>
  </si>
  <si>
    <t>phonogramme n’est pas tombée dans le domaine public.</t>
  </si>
  <si>
    <t>dépréciations qui pourraient affecter les Livrables pour quelque cause que ce soit et</t>
  </si>
  <si>
    <t>11.7 Le Client s’interdit de revendre les Livrables sur le territoire français. Le Client</t>
  </si>
  <si>
    <t>prendre à sa charge la réparation de tous dommages résultant notamment de vol incendie,</t>
  </si>
  <si>
    <t>s’interdit également de revendre ou utiliser les Livrables sur un territoire différent de celui</t>
  </si>
  <si>
    <t>détérioration ou destruction de ces Livrables. Le Client s’engage en conséquence à</t>
  </si>
  <si>
    <t>de la France Métropolitaine. Toute utilisation dans un territoire tiers devra faire l’objet</t>
  </si>
  <si>
    <t>souscrire une police d’assurance auprès d’une compagnie d’assurance notoire domiciliée</t>
  </si>
  <si>
    <t>d’une cotation spécifique ; une telle cotation relevant de la capacité du Constructeur</t>
  </si>
  <si>
    <t>en France métropolitaine couvrant les risques susceptibles de survenir aux Livrables.</t>
  </si>
  <si>
    <t>et/ou du Fournisseur à assurer ou non la garantie ou autres obligations dans ce pays</t>
  </si>
  <si>
    <t>9.2  Les Livrables demeurent la propriété exclusive du Fournisseur jusqu’au complet</t>
  </si>
  <si>
    <t>tiers, dans un tel cas, la vente est soumise à la condition suspensive de l’accord du</t>
  </si>
  <si>
    <t>paiement du prix par le Client. A défaut de paiement par le Client de tout ou partie du prix</t>
  </si>
  <si>
    <t xml:space="preserve">Constructeur concerné. </t>
  </si>
  <si>
    <t>aux échéances convenues et quinze jours après la mise en demeure par lettre</t>
  </si>
  <si>
    <t>11.8 En respect de la législation applicable sur le maniement et le traitement des</t>
  </si>
  <si>
    <t>recommandée avec accusé réception demeurée infructueuse, le Fournisseur pourra</t>
  </si>
  <si>
    <t>Déchets Equipements Electrique et Electroniques (DEEE), le Client convient qu'il</t>
  </si>
  <si>
    <t>notifier au Client la résiliation de plein droit de tout ou partie du Contrat, étant précisé que</t>
  </si>
  <si>
    <t>n'attend pas du Fournisseur qu’il organise le traitement, la récupération, le transport,</t>
  </si>
  <si>
    <t>tout acompte versé restera acquis à cette dernière. Le Client s’interdit avant le complet</t>
  </si>
  <si>
    <t>l'entreposage, la dépose, la collecte ou la manipulation de déchets dangereux ni des</t>
  </si>
  <si>
    <t>paiement du prix, de nantir ou de constituer une quelconque sûreté sur les Livrables sauf</t>
  </si>
  <si>
    <t>déchets électriques et électroniques. Ces obligations relèvent selon la législation</t>
  </si>
  <si>
    <t>accord préalable écrit du Fournisseur. En cas de saisie-arrêt ou de toute autre intervention</t>
  </si>
  <si>
    <t>applicable de la responsabilité des Constructeurs. Toutefois concernant la dépose ou le</t>
  </si>
  <si>
    <t>d’un tiers sur les Livrables, le Client devra notifier par lettre recommandée avec AR à ce</t>
  </si>
  <si>
    <t>transport jusqu’à un centre de collecte désigné par le(s) Constructeur(s), le Fournisseur</t>
  </si>
  <si>
    <t>tiers de l’existence de la clause de réserve de propriété et en informer par écrit et sans</t>
  </si>
  <si>
    <t>pourra se voir confier ces prestations sous réserve que ces prestations fassent l’objet</t>
  </si>
  <si>
    <t>délai le Fournisseur afin que cette dernière puisse préserver ses droits.</t>
  </si>
  <si>
    <t>d’une cotation spécifique et d’un contrat spécifique, facturable par le Fournisseur et</t>
  </si>
  <si>
    <t>payable par le Client. Concernant les DEEE historiques (mis sur le marché avant le 13</t>
  </si>
  <si>
    <t>10.  Garantie</t>
  </si>
  <si>
    <t>août 2005) : les responsabilités de la dépose, de la collecte, de l'enlèvement et du</t>
  </si>
  <si>
    <t>traitement des déchets d'EEE fournis par le Fournisseur restent à la charge du Client.</t>
  </si>
  <si>
    <t xml:space="preserve">10.1 Garantie du Matériel </t>
  </si>
  <si>
    <t>Le Fournisseur garantit, sauf dérogation écrite expressément convenue, le Matériel neuf</t>
  </si>
  <si>
    <t>12.  Prix</t>
  </si>
  <si>
    <t>fourni, selon les termes et conditions du Constructeur dudit Matériel et de la documentation</t>
  </si>
  <si>
    <t>du Constructeur associée audit Matériel.</t>
  </si>
  <si>
    <t>12.1 Les prix s’entendent en Euros hors taxes, ExWorks, livraison sur site du Client en</t>
  </si>
  <si>
    <t>Cette garantie est, dans tous les cas, strictement limitée, soit à l’échange gratuit des</t>
  </si>
  <si>
    <t>France Métropolitaine. En cas de livraison en dehors de la France métropolitaine, le</t>
  </si>
  <si>
    <t>pièces présentant les défauts susvisés, soit à la réparation gratuite de ces pièces, dans</t>
  </si>
  <si>
    <t>Client fera les déclarations et démarches auprès des autorités compétentes et prendra</t>
  </si>
  <si>
    <t>les ateliers du Fournisseur ou de ses Constructeurs en intégrant éventuellement des</t>
  </si>
  <si>
    <t>en charge les frais de livraison, licences, droits de douanes et autres frais liés à</t>
  </si>
  <si>
    <t>pièces remises à neuf et reconditionnées. Elles ne couvrent ni les interventions sur site, ni</t>
  </si>
  <si>
    <t>l’exportation. Sauf stipulations contraires, les prix des Livrables sont ceux du tarif en</t>
  </si>
  <si>
    <t>les frais de transport des Equipements.</t>
  </si>
  <si>
    <t>vigueur. Les remises peuvent être accordées Contrat par Contrat. Les frais de transport</t>
  </si>
  <si>
    <t>10.2 Garantie du Logiciel, des Développements Spécifiques ou Modules Logiciels</t>
  </si>
  <si>
    <t>sont fixés forfaitairement et facturés en sus selon le tarif en vigueur au moment de</t>
  </si>
  <si>
    <t>Le Fournisseur garantit, sauf dérogation expressément convenue, les Logiciels, les</t>
  </si>
  <si>
    <t>l’expédition des Livrables.</t>
  </si>
  <si>
    <t>Développements Spécifiques ou les Modules Logiciels fournis, selon les termes et</t>
  </si>
  <si>
    <t>12.2 Le Fournisseur demeure libre de modifier à tout moment le prix des Livrables et</t>
  </si>
  <si>
    <t xml:space="preserve">conditions de la licence du Constructeur et/ou du Fournisseur. </t>
  </si>
  <si>
    <t>des Prestations portés sur les catalogues, notices, prospectus, tarifs et barèmes, une</t>
  </si>
  <si>
    <t>10.3 Généralités</t>
  </si>
  <si>
    <t xml:space="preserve">telle modification n’affectant cependant pas les Contrats en vigueur. </t>
  </si>
  <si>
    <t>Pour bénéficier des garanties définies ci-dessus, le Client doit immédiatement aviser par</t>
  </si>
  <si>
    <t>12.3 Sauf indication contraire, les prix mentionnés sur la proposition commerciale du</t>
  </si>
  <si>
    <t>écrit le Fournisseur des défauts affectant les Livrables pendant leur période de garantie et</t>
  </si>
  <si>
    <t xml:space="preserve">Fournisseur sont valables pendant trente jours calendaires. </t>
  </si>
  <si>
    <t>faciliter leur constatation. Toute extension de garantie (durée, modalités d’intervention…)</t>
  </si>
  <si>
    <t>12.4 Le prix fixé dans la proposition commerciale acceptée ou dans les Conditions</t>
  </si>
  <si>
    <t xml:space="preserve">fera l’objet d’un devis. </t>
  </si>
  <si>
    <t>Particulières signées est actualisable si un délai supérieur à trente jours calendaires</t>
  </si>
  <si>
    <t>Sauf accord écrit préalable contraire, l’échange, la réparation ou la modification d’une</t>
  </si>
  <si>
    <t>s’écoule entre la Date d’établissement des prix et la date de démarrage des Prestations</t>
  </si>
  <si>
    <t>pièce pendant la période de garantie ne peut avoir pour effet de prolonger ladite période.</t>
  </si>
  <si>
    <t>ou de commande des Livrables. En particulier, en cours d’exécution, le Fournisseur sera</t>
  </si>
  <si>
    <t>Les garanties ci-dessus visées ne s’appliquent pas par suite notamment :</t>
  </si>
  <si>
    <t>en droit de réviser ses prix selon les conditions suivantes :</t>
  </si>
  <si>
    <t>(i) d’une mauvaise utilisation ou du non respect par le Client des conditions d’exploitation,</t>
  </si>
  <si>
    <t>12.4.1 Concernant les Livrables, le Fournisseur actualisera leurs prix au regard de l’évolution</t>
  </si>
  <si>
    <t>d’installation et d’environnement préconisées par le Fournisseur et/ou des Constructeurs ;</t>
  </si>
  <si>
    <t xml:space="preserve"> à la hausse des prix publics du Constructeur, notamment dans le cadre d’un Contrat faisant</t>
  </si>
  <si>
    <t>(ii) d’une défaillance du système électrique ou de climatisation ou plus généralement,</t>
  </si>
  <si>
    <t xml:space="preserve"> l’objet de diverses commandes échelonnées dans le temps.</t>
  </si>
  <si>
    <t>tout autre accident dont l’origine est extérieure aux Livrables ;</t>
  </si>
  <si>
    <t>12.4.2 Concernant les Prestations, les prix mentionnés dans les Conditions Particulières seront</t>
  </si>
  <si>
    <t>(iii) de dégâts résultant de dommages intervenus pendant le déplacement par le Client</t>
  </si>
  <si>
    <t>révisés une fois par an à chaque date anniversaire du Contrat selon la formule suivante :</t>
  </si>
  <si>
    <t>des Livrables ;</t>
  </si>
  <si>
    <t>« P1 = Po x (0.20 x FSD21 / FSD2o + 0.80 x ICHT IME1/ ICHT IMEo)</t>
  </si>
  <si>
    <t>(iv) de l’association ou de l’intégration des Livrables dans des matériels défaillants et/ou</t>
  </si>
  <si>
    <t>« Po » et « P1 » étant le montant du prix avant et après révision ;</t>
  </si>
  <si>
    <t>non fournis par le Fournisseur, sauf accord écrit ;</t>
  </si>
  <si>
    <t xml:space="preserve">« FSD2o», et « ICHT-IMEo» étant respectivement l'indice des « Frais et Services Divers » </t>
  </si>
  <si>
    <t>(v) de dégâts consécutifs à des interventions ou des modifications sur les Livrables</t>
  </si>
  <si>
    <t>et l’indice des "Coûts Horaires du Travail tous salariés dans les Industries Mécaniques</t>
  </si>
  <si>
    <t>effectuées par un tiers autre que le Fournisseur (ou que ses sous-traitants) ;</t>
  </si>
  <si>
    <t>et Electriques" indiqués dans le bulletin officiel de la concurrence, de la consommation et</t>
  </si>
  <si>
    <t>(vi) d’utilisation des Livrables dans un but autre que celui auquel ils sont destinés ;</t>
  </si>
  <si>
    <t>de la répression des fraudes (B.O.C.C.R.F) à la date de démarrage des Services,</t>
  </si>
  <si>
    <t>(vii) d’anomalies résultant de matériels connectés aux Livrables en dérangement ou</t>
  </si>
  <si>
    <t>« FSD2 1», et « ICHT-IME1» étant ces mêmes indices, les derniers connus à la date de</t>
  </si>
  <si>
    <t>n’assurant pas le service prévu ;</t>
  </si>
  <si>
    <t>la révision de prix, indiqués dans le B.O.C.C.R.F ou toutes autres publications officielles qui lui</t>
  </si>
  <si>
    <t xml:space="preserve">(viii) de défauts de liaison consécutifs à une mauvaise propagation </t>
  </si>
  <si>
    <t>seraient substituées. Dans le cas où des dispositions légales ou réglementaires ne permettraient</t>
  </si>
  <si>
    <t>(ix) de modifications apportées aux Livrables qui peuvent être rendues obligatoires en</t>
  </si>
  <si>
    <t xml:space="preserve">pas l'application de la présente clause de révision, les nouvelles dispositions en vigueur s'y </t>
  </si>
  <si>
    <t>application de la réglementation;</t>
  </si>
  <si>
    <t>substitueraient d'office ou à *défaut celles en vigueur au sein du Fournisseur. En tout état de cause,</t>
  </si>
  <si>
    <t>(x) de modification ou de suppression des marques, des numéros de série ou des</t>
  </si>
  <si>
    <t>la révision de prix opérée ne pourra aboutir à un prix révisé inférieur au prix des Prestations de</t>
  </si>
  <si>
    <t>étiquettes de repérage sur les Livrables;</t>
  </si>
  <si>
    <t>l’année précédente.</t>
  </si>
  <si>
    <t>(xi) de dommages directs ou indirects provenant d’un dégât des eaux, de la foudre,</t>
  </si>
  <si>
    <t>12.5 Le prix s’entend sur les bases économiques et légales en vigueur à la Date</t>
  </si>
  <si>
    <t>d'une surtension ou d’une suspension/interruption du réseau d’un opérateur</t>
  </si>
  <si>
    <t>d’établissement des prix par le Fournisseur. En conséquence, en cas de modification</t>
  </si>
  <si>
    <t>téléphonique filaire, câblé ou radio, d’un réseau électrique, ou d’un phénomène</t>
  </si>
  <si>
    <t>législative ou réglementaire, en cas de décision administrative ayant une incidence sur</t>
  </si>
  <si>
    <t>tellurique, de l’humidité, d’émanations chimiques, d’une chute de matériel, d’actes de</t>
  </si>
  <si>
    <t>l’exécution des Prestations ou si surviennent de nouvelles contraintes sanitaires liées à toute</t>
  </si>
  <si>
    <t>vandalisme, de prises de contrôle par un tiers non-habilité par le Client et n'ayant pas</t>
  </si>
  <si>
    <t>épidémie ou pandémie empêchant ou rendant l’exécution du Contrat plus onéreuse, le Fournisseur</t>
  </si>
  <si>
    <t>pour cause l'usage normal des Livrables, de dégradations ou pour tout autre cas fortuit</t>
  </si>
  <si>
    <t>sera en droit de réajuster ses prix de façon à ce que l’équilibre économique existant à la Date</t>
  </si>
  <si>
    <t xml:space="preserve">ou cas de force majeure. </t>
  </si>
  <si>
    <t>d’établissement des prix soit rétabli. Pour les prix établis sur la base d’une parité euro/dollar,</t>
  </si>
  <si>
    <t>Les pièces ou organes consommables ou sujets à une usure rapide, tels que les cordons</t>
  </si>
  <si>
    <t>la parité retenue sera celle en vigueur le jour de l’établissement de la proposition commerciale,</t>
  </si>
  <si>
    <t>souples, lampes, piles, accumulateurs, sont exclus de la présente garantie.</t>
  </si>
  <si>
    <t>le cas échéant mise à jour si un délai supérieur à trente (30) jours s’écoule entre la Date</t>
  </si>
  <si>
    <t>d’Etablissement des prix et la date de Commande. En cas de hausse du dollar de plus de</t>
  </si>
  <si>
    <t>Le présent article ne s’appliquera cependant pas à toute Information Confidentielle qui :</t>
  </si>
  <si>
    <t>deux pourcent par rapport à la parité initialement retenue, une actualisation du prix sera</t>
  </si>
  <si>
    <t>(i) est passée dans le domaine public autrement que suite à une violation de la présente clause,</t>
  </si>
  <si>
    <t>effectuée par le Fournisseur, calculée au taux de la variation de la parité euro/dollar du jour</t>
  </si>
  <si>
    <t>(ii) est dispensée par écrit de l’obligation de confidentialité, (iii) est reçue d’un tiers valablement, de</t>
  </si>
  <si>
    <t>de la prise d’effet du Contrat.</t>
  </si>
  <si>
    <t>bonne foi et sans violation de l’obligation de confidentialité, (iv) est développée indépendamment</t>
  </si>
  <si>
    <t>12.6 Les engagements de Fournisseur sont strictement limités aux Livrables et</t>
  </si>
  <si>
    <t>de toute divulgation intervenant dans le cadre du Contrat.</t>
  </si>
  <si>
    <t>Prestations décrits dans le présent Contrat et ses éventuels avenants. Dès lors les</t>
  </si>
  <si>
    <t>Par dérogation à ce qui précède, les Parties sont autorisées à communiquer toutes</t>
  </si>
  <si>
    <t>fournitures ou travaux non compris dans le Contrat devront faire l’objet d’un accord écrit</t>
  </si>
  <si>
    <t>Informations Confidentielles à toute autorité juridictionnelle ou administrative légalement</t>
  </si>
  <si>
    <t xml:space="preserve"> entre les Parties et d’une cotation spécifique.</t>
  </si>
  <si>
    <t>habilitée à exiger une telle communication, sous réserve, cependant, que la Partie</t>
  </si>
  <si>
    <t xml:space="preserve">12.7 Si un changement de circonstances imprévisibles survenait lors ou postérieurement à la </t>
  </si>
  <si>
    <t>obligée de divulguer les informations ait préalablement averti l’autre Partie. Toutefois,</t>
  </si>
  <si>
    <t>conclusion du Contrat, rendant l'exécution excessivement onéreuse pour l’une des Parties qui</t>
  </si>
  <si>
    <t>chaque Partie pourra communiquer, sous la plus stricte confidentialité, le présent</t>
  </si>
  <si>
    <t>n'avait pas accepté d'en assumer le risque, celle-ci peut demander une renégociation du Contrat</t>
  </si>
  <si>
    <t>Contrat et les documents y afférents à son courtier d'assurance, à ses commissaires</t>
  </si>
  <si>
    <t>à l’autre Partie. Les Parties s’engagent à se concerter dans un effort de compréhension et d’équité</t>
  </si>
  <si>
    <t>aux comptes, aux organismes fiscaux et sociaux en cas de contrôle, et à leur maison</t>
  </si>
  <si>
    <t>pour apporter au Contrat les amendements propres à remédier à cette situation, de façon à replacer</t>
  </si>
  <si>
    <t xml:space="preserve">mère respective. </t>
  </si>
  <si>
    <t>les Parties dans une position d’équilibre comparable à celle qui existait au moment de la conclusion</t>
  </si>
  <si>
    <t>du Contrat. Les discussions seront menées de bonne foi, dans le respect du secret des affaires.</t>
  </si>
  <si>
    <t>17.  Protection des Données à caractère personnel</t>
  </si>
  <si>
    <t>A défaut d’accord entre les Parties dans un délai de trois (3) mois à compter de la date de la demande</t>
  </si>
  <si>
    <t>envoyée par l’une des Parties à l’autre, chacune des Parties aura la faculté de mettre fin au Contrat,</t>
  </si>
  <si>
    <t>Chacune des Parties s’engage à respecter la règlementation en vigueur applicable au</t>
  </si>
  <si>
    <t xml:space="preserve">sous réserve du respect d’un préavis de trois (3) mois, notifié par lettre recommandée avec accusé </t>
  </si>
  <si>
    <t>traitement de Données à caractère personnel et en particulier (i) la loi du 6 janvier 1978</t>
  </si>
  <si>
    <t>de réception. Pendant ce préavis, le Contrat se poursuivra aux conditions initiales.</t>
  </si>
  <si>
    <t>relative à l’informatique, aux fichiers et aux libertés, telle que modifiée ainsi que (ii) le</t>
  </si>
  <si>
    <t>Règlement Général sur la Protection des Données (UE) 2016-679 à compter du 25 mai 2018</t>
  </si>
  <si>
    <t>13. Conditions de Facturation</t>
  </si>
  <si>
    <t>Les informations et Données à caractère personnelles du Client (ci-après « les Données</t>
  </si>
  <si>
    <t>») recueillies directement ou indirectement par le Prestataire à l’occasion du présent</t>
  </si>
  <si>
    <t>Sauf stipulations contraires, le Fournisseur facturera au Client 30 % du montant du Contrat</t>
  </si>
  <si>
    <t>Contrat, ne sont utilisées et ne font l’objet de communication extérieure que pour les</t>
  </si>
  <si>
    <t xml:space="preserve"> à titre d’acompte dès signature du Contrat puis :</t>
  </si>
  <si>
    <t>seules nécessités de l’exécution du Contrat, ou pour satisfaire aux obligations légales</t>
  </si>
  <si>
    <t>-   la valeur des Livrables en fonction des livraisons effectuées dans le mois,</t>
  </si>
  <si>
    <t xml:space="preserve">et réglementaires, ce que le Client accepte expressément. </t>
  </si>
  <si>
    <t xml:space="preserve">- la valeur restante du Contrat, sur situation mensuelle, en fonction de l’état d’avancement </t>
  </si>
  <si>
    <t>Elles peuvent donner lieu à l’exercice par les personnes physiques concernées des</t>
  </si>
  <si>
    <t>des Prestations effectuées dans le mois.</t>
  </si>
  <si>
    <t>droits conférés par la règlementation en vigueur, susvisée.</t>
  </si>
  <si>
    <t>Les Données recueillies dans le cadre du présent Contrat peuvent être communiquées</t>
  </si>
  <si>
    <t>14. Conditions de Paiement</t>
  </si>
  <si>
    <t>aux établissements faisant partie du groupe auquel appartient le Prestataire et/ou en</t>
  </si>
  <si>
    <t xml:space="preserve">cas de cession du présent Contrat. </t>
  </si>
  <si>
    <t>14.1 L’acompte est exigible dès la signature du Contrat. Les autres factures du</t>
  </si>
  <si>
    <t>Au titre du Contrat, le Client, en sa qualité de Responsable de Traitement, reconnaît</t>
  </si>
  <si>
    <t>Fournisseur sont payables à trente jours calendaires à compter de la date d’émission de</t>
  </si>
  <si>
    <t>que, des Données peuvent être concernées et autorise le Prestataire à les traiter pour</t>
  </si>
  <si>
    <t>facture. Les paiements sont effectués nets et sans escompte. En aucun cas le règlement</t>
  </si>
  <si>
    <t>son compte dans la stricte limite nécessaire à la fourniture des Services et à l’exécution</t>
  </si>
  <si>
    <t>de la facture adressée par le Fournisseur n’est subordonné à la production de documents</t>
  </si>
  <si>
    <t>du présent Contrat. Le Client s’engage à fournir toutes les informations nécessaires</t>
  </si>
  <si>
    <t>autres que ceux mentionnés dans les Conditions Particulières.</t>
  </si>
  <si>
    <t>(nature des traitements, finalités, catégories de personnes concernées, instructions</t>
  </si>
  <si>
    <t>14.2 Dans le cas où une retenue de garantie serait demandée à Fournisseur, cette</t>
  </si>
  <si>
    <t>documentées du Client, procédures, autorisations administratives, moyens techniques</t>
  </si>
  <si>
    <t>dernière pourra être remplacée par une caution personnelle et solidaire émanant d’un</t>
  </si>
  <si>
    <t>et organisationnels en place…) et obtenir le consentement des personnes dont les</t>
  </si>
  <si>
    <t>établissement financier notoire.</t>
  </si>
  <si>
    <t>Données sont traitées et/ou les autorisations administratives, conformément à la</t>
  </si>
  <si>
    <t>14.3 En cas de retard de paiement de tout ou partie du prix par le Client, le Fournisseur</t>
  </si>
  <si>
    <t>règlementation en vigueur, afin de permettre un tel traitement desdites Données par le</t>
  </si>
  <si>
    <t>pourra à son choix, nonobstant la réclamation de dommages-intérêts (i) poursuivre</t>
  </si>
  <si>
    <t>Prestataire.</t>
  </si>
  <si>
    <t>l’exécution forcée du Contrat, (ii) réclamer la restitution des Livrables et le paiement des</t>
  </si>
  <si>
    <t>Le Responsable de Traitement reconnait qu’il est seul responsable de la détermination</t>
  </si>
  <si>
    <t>frais engagés par le Fournisseur notamment pour le montage, le démontage, le transport</t>
  </si>
  <si>
    <t>de l’objet et des moyens des traitements des Données; le Responsable de Traitement</t>
  </si>
  <si>
    <t>et l’assurance desdits Equipements (iii) résilier immédiatement et sans formalités le</t>
  </si>
  <si>
    <t>reconnait qu’il est garant de (i) l’exactitude, l’adéquation et de la complétude des</t>
  </si>
  <si>
    <t>Contrat aux torts exclusifs du Client (iv) suspendre l’exécution du Contrat sans formalités.</t>
  </si>
  <si>
    <t>instructions qu’il donne au Prestataire, ainsi que (ii) de la licéité, loyauté, transparence</t>
  </si>
  <si>
    <t>En tout état de cause, le Fournisseur conservera les acomptes déjà versés et cela même</t>
  </si>
  <si>
    <t>des traitements des Données.</t>
  </si>
  <si>
    <t xml:space="preserve">dans le cadre d’une procédure collective. </t>
  </si>
  <si>
    <t>En la matière, le Prestataire agit uniquement sur instructions documentées du Client.</t>
  </si>
  <si>
    <t>L’ensemble des créances du Fournisseur sur le Client deviendra immédiatement exigible.</t>
  </si>
  <si>
    <t>Le Prestataire s’engage à ne pas transférer de Données vers des pays tiers hors de</t>
  </si>
  <si>
    <t>Tout retard de paiement donnera lieu à application de la pénalité légalement prévue dont</t>
  </si>
  <si>
    <t>l’Union Européenne ou vers des pays ne présentant pas de niveau de protection adéquat</t>
  </si>
  <si>
    <t>le taux est égal au taux d'intérêt appliqué par la Banque Centrale Européenne à son</t>
  </si>
  <si>
    <t>ou vers des entités n’ayant pas signé de clauses contractuelles types telles qu’édictées</t>
  </si>
  <si>
    <t>opération de refinancement la plus récente majoré de 10 points de pourcentage . En</t>
  </si>
  <si>
    <t>par les autorités européennes.</t>
  </si>
  <si>
    <t>application de l’article L. 441-10 du Code de commerce, tout retard de paiement donnera</t>
  </si>
  <si>
    <t xml:space="preserve">Le Prestataire, en tant que Sous-traitant de traitement de Données, </t>
  </si>
  <si>
    <t>lieu à application de plein droit d’une indemnité forfaitaire pour frais de recouvrement de</t>
  </si>
  <si>
    <t>(i) tient à la disposition du Client, une trame de livrable intitulé « Plan de Gestion des</t>
  </si>
  <si>
    <t>quarante (40) euros. Ce montant pourra être réévalué en cas de frais complémentaires</t>
  </si>
  <si>
    <t>Données à Caractère Personnel »,</t>
  </si>
  <si>
    <t>dûment justifiés.</t>
  </si>
  <si>
    <t>(ii) veille à ce que son personnel et ses sous-traitants soient soumis à une obligation de</t>
  </si>
  <si>
    <t>confidentialité dans la gestion de ces Données,</t>
  </si>
  <si>
    <t>15. Responsabilité</t>
  </si>
  <si>
    <t>(iii) met à la disposition du Client, sur demande expresse de ce dernier, les informations</t>
  </si>
  <si>
    <t>nécessaires à la démonstration du respect de ses obligations,</t>
  </si>
  <si>
    <t>15.1 La responsabilité du Fournisseur est limitée aux dommages matériels directs subis</t>
  </si>
  <si>
    <t>(iv) recourt à un sous-traitant suivant agrément du Responsable de Traitement dans les</t>
  </si>
  <si>
    <t>par le Client et dus à la seule faute du Fournisseur dans le cadre du Contrat. Le</t>
  </si>
  <si>
    <t>conditions définies conjointement dans le Plan de Gestion des Données,</t>
  </si>
  <si>
    <t>Fournisseur ne pourra en aucun cas être tenu responsable de tout dommage subi par un</t>
  </si>
  <si>
    <t>(v) coopère avec le Client et avec la ou les Autorités de Contrôle en cas d’audit ou de</t>
  </si>
  <si>
    <t>tiers (à l’exception des dommages corporels), ni de tout dommage qui aurait une origine</t>
  </si>
  <si>
    <t>contrôle de ces derniers ou de violation avérée des Données.</t>
  </si>
  <si>
    <t>étrangère au Fournisseur, ni des dommages indirects, des dommages immatériels ainsi</t>
  </si>
  <si>
    <t>Aux fins de préciser les besoins et les procédures dans le cadre de l’exécution des</t>
  </si>
  <si>
    <t>que des préjudices financiers ou commerciaux, des pertes de profit, perte d’économies</t>
  </si>
  <si>
    <t>Prestations au titre du Contrat, le Client s’engage à compléter le questionnaire remis par</t>
  </si>
  <si>
    <t>escomptées, de la perte d’image, des pertes de bénéfice, des pertes d’exploitation, des</t>
  </si>
  <si>
    <t>le Prestataire. Suivant analyse des réponses audit questionnaire, les Parties peuvent</t>
  </si>
  <si>
    <t>pertes de données et trafic, de toute intrusion de virus, de toutes violations par un tiers</t>
  </si>
  <si>
    <t>mettre en place soit un avenant au présent Contrat soit un Plan de Gestion des Données</t>
  </si>
  <si>
    <t>des correspondances orales ou écrites émises avec les Livrables vendus par le</t>
  </si>
  <si>
    <t>(ou tout autre type de livrable) établi conjointement et signé des deux Parties. Ces</t>
  </si>
  <si>
    <t xml:space="preserve">Fournisseur. </t>
  </si>
  <si>
    <t>documents précisent, en respect des articles 28 à 33 du RGPD, le rôle de chacune des</t>
  </si>
  <si>
    <t>Dans l’hypothèse où la responsabilité du Fournisseur serait engagée, le montant des</t>
  </si>
  <si>
    <t>Parties, les typologies des traitements des Données, les modalités opérationnelles,</t>
  </si>
  <si>
    <t>dommages - intérêts auxquels pourrait prétendre le Client sera égal au prix HT des</t>
  </si>
  <si>
    <t>organisationnelles  et financières correspondantes.</t>
  </si>
  <si>
    <t>Livrables et/ou des Prestations ayant généré le(s) dommage(s). Toutefois le montant</t>
  </si>
  <si>
    <t>En tout état de cause, le Prestataire ne pourra se substituer au Client quant aux</t>
  </si>
  <si>
    <t>cumulé des dommages - intérêts ne saurait en aucun cas excéder un montant total de</t>
  </si>
  <si>
    <t>responsabilités de ce dernier au titre de la règlementation applicable.</t>
  </si>
  <si>
    <t>cinq cent mille euros hors taxes. En cas de mise en œuvre de la responsabilité du</t>
  </si>
  <si>
    <t>Le Client certifie avoir souscrit à toute couverture assurantielle relative à une perte,</t>
  </si>
  <si>
    <t>Fournisseur, le Client devra minimiser les coûts, pertes et dommages y afférents. Par</t>
  </si>
  <si>
    <t>détérioration, violation de ses Données.</t>
  </si>
  <si>
    <t>conséquent, le Client et ses assureurs, dont le Client se porte fort, renoncent</t>
  </si>
  <si>
    <t>expressément à tous recours excédant les limitations de responsabilité visées au Contrat,</t>
  </si>
  <si>
    <t>En cas de défaillance prouvée du Prestataire quant à une perte, détérioration, violation</t>
  </si>
  <si>
    <t>tant à l'encontre du Fournisseur que de ses assureurs.</t>
  </si>
  <si>
    <t>des Données, le Prestataire s’engage à restaurer la configuration et/ou les Données à</t>
  </si>
  <si>
    <t>15.2 En aucune hypothèse, le Fournisseur ne saurait être tenu responsable de l’utilisation</t>
  </si>
  <si>
    <t>partir de la dernière sauvegarde exploitable (i) par le système de sauvegarde du Client</t>
  </si>
  <si>
    <t>non conforme des Livrables en ce compris l’utilisation de toute fonctionnalité y afférent,</t>
  </si>
  <si>
    <t>ou (ii) fournie au titre de la Prestation ou (iii) selon les modalités prévues dans les</t>
  </si>
  <si>
    <t>par le Client, ses employés, ses agents ou par tout tiers. En particulier, le Fournisseur ne</t>
  </si>
  <si>
    <t>conditions spécifiques du Prestataire le cas échéant.</t>
  </si>
  <si>
    <t>pourra en aucun cas être tenu responsable des dommages résultant du piratage et/ou de</t>
  </si>
  <si>
    <t>la prise de contrôle des Livrables, notamment le piratage de toute fonctionnalité permettant</t>
  </si>
  <si>
    <t>18. Ethique – Environnement - Sécurité</t>
  </si>
  <si>
    <t>un accès à distance des Livrables, par un tiers non autorisé par le Client.</t>
  </si>
  <si>
    <t>15.3 Les obligations du Fournisseur relatives à la vente des Livrables et aux Prestations</t>
  </si>
  <si>
    <t>Le Fournisseur reconnaît respecter les principes d’Ethique des affaires et de</t>
  </si>
  <si>
    <t>sont des obligations de moyens.</t>
  </si>
  <si>
    <t>développement durable et s’appuie de manière générale sur un ensemble de valeurs et</t>
  </si>
  <si>
    <t>15.4 En cas de réutilisation des Livrables, le Fournisseur ne saurait être tenu responsable</t>
  </si>
  <si>
    <t xml:space="preserve">de directives. </t>
  </si>
  <si>
    <t>notamment d’un défaut de compatibilité lié à un manque d’information de la part du Client</t>
  </si>
  <si>
    <t>Ces valeurs et principes font partie d'un cadre plus général de principes fondamentaux</t>
  </si>
  <si>
    <t>concernant les caractéristiques desdits Livrables.</t>
  </si>
  <si>
    <t>incluant la Déclaration Universelle des Droits de l'Homme, les normes de l’Organisation</t>
  </si>
  <si>
    <t>15.5 Aucune action judiciaire ou réclamation par lettre avec accusé réception, quelle</t>
  </si>
  <si>
    <t>Internationale du Travail, les directives de l'OCDE (en particulier celles qui concernent</t>
  </si>
  <si>
    <t>qu'elle soit, ne pourra être engagée ou formulée par le Client, plus d'un an après la date</t>
  </si>
  <si>
    <t>les efforts pour combattre la corruption) , la Convention sur les Droits de l’Enfant adoptée</t>
  </si>
  <si>
    <t>de la dernière facture.</t>
  </si>
  <si>
    <t>par l’Assemblée Générale de l’ONU, la Convention de Stockholm datée de 1998 sur les</t>
  </si>
  <si>
    <t>15.6 Lorsque le Livrable est raccordé au réseau du Client ou d’un tiers, la responsabilité</t>
  </si>
  <si>
    <t>Polluants Organiques Persistants, le Protocole de Montréal de septembre 1987 sur les</t>
  </si>
  <si>
    <t>du Fournisseur est limitée au point de raccordement dudit Livrable sur ce réseau.</t>
  </si>
  <si>
    <t>Substances Réduisant la Couche d’Ozone, la Convention de Bâle datée de 1989 sur le</t>
  </si>
  <si>
    <t>Les prix sont déterminés en considération de la présente clause.</t>
  </si>
  <si>
    <t>Contrôle des Mouvements Transfrontaliers des Déchets Dangereux et de leur Recyclage,</t>
  </si>
  <si>
    <t>la Directive 2002/96/CE sur les Déchets d’Équipements Électriques et Électroniques</t>
  </si>
  <si>
    <t>16. Confidentialité</t>
  </si>
  <si>
    <t>(lorsque la fourniture a lieu sur le territoire de la Communauté Européenne), la Directive</t>
  </si>
  <si>
    <t>2002/95/CE sur la Réduction des Substances Dangereuses (lorsque la fourniture a lieu</t>
  </si>
  <si>
    <t>Chacune des Parties s'engage à garder strictement confidentielle toute information qui a</t>
  </si>
  <si>
    <t>sur le territoire de la Communauté Européenne).</t>
  </si>
  <si>
    <t>été portée à sa connaissance dans le cadre de l'exécution du Contrat, pendant la durée</t>
  </si>
  <si>
    <t xml:space="preserve">du Contrat et les trois années suivant son expiration. </t>
  </si>
  <si>
    <t>19. Divers</t>
  </si>
  <si>
    <t>Sont considérées comme confidentielles :(i) tout devis émanant du Fournisseur, (ii) le</t>
  </si>
  <si>
    <t>Contrat, (iii) toutes informations désignées par écrit comme confidentielles par l'une des</t>
  </si>
  <si>
    <t>19.1 Le Client renonce, sauf accord écrit et préalable du Fournisseur, à faire, directement</t>
  </si>
  <si>
    <t>Parties, (iv) toutes informations portant sur les Livrables, Prestations, organisation</t>
  </si>
  <si>
    <t>ou indirectement, des offres d’engagement à un collaborateur du Fournisseur affecté à</t>
  </si>
  <si>
    <t>ou activités de l'autre Partie ou d'un tiers tel que Constructeur et plus généralement toute</t>
  </si>
  <si>
    <t>l’exécution des Prestations ou de le prendre à son service et ce, sous quelque statut que</t>
  </si>
  <si>
    <t xml:space="preserve">information de nature financière, technique et commerciale. </t>
  </si>
  <si>
    <t>ce soit. Cette renonciation est valable pendant la durée du Contrat et une période de vingt</t>
  </si>
  <si>
    <t>quatre mois suivant son expiration. Dans le cas où le Client ne respecterait pas cet</t>
  </si>
  <si>
    <t>engagement, il s’engage à dédommager le Fournisseur en lui versant une indemnité au</t>
  </si>
  <si>
    <t>moins égale à vingt quatre mois de la rémunération brute perçue par ce collaborateur</t>
  </si>
  <si>
    <t>avant sa date de départ.</t>
  </si>
  <si>
    <t>19.2 Le Fournisseur se réserve la possibilité de faire état du Contrat, du nom du Client et</t>
  </si>
  <si>
    <t>d’une description succincte des Livrables et des Prestations qui y sont associées, à titre</t>
  </si>
  <si>
    <t>de référence.</t>
  </si>
  <si>
    <t>19.3 Les stipulations des articles 3, 4, 6, 9, 12 à 16 constituent des conditions</t>
  </si>
  <si>
    <t>substantielles sans lesquelles le Fournisseur n’aurait pas contracté. En cas de non respect</t>
  </si>
  <si>
    <t>de l’un de ces articles par le Client, le Fournisseur sera en droit de résilier immédiatement</t>
  </si>
  <si>
    <t>et sans formalités judiciaires le Contrat aux torts exclusifs du Client par lettre</t>
  </si>
  <si>
    <t>recommandée avec AR, sans préjudice des dommages-intérêts auxquels elle pourrait</t>
  </si>
  <si>
    <t>prétendre.</t>
  </si>
  <si>
    <t>19.4 Sauf disposition légale contraire, le Client ne peut résilier le Contrat sans l’accord</t>
  </si>
  <si>
    <t>écrit du Fournisseur. En cas de résiliation par le Client, l’acompte éventuellement versé</t>
  </si>
  <si>
    <t>restera acquis au Fournisseur à titre d’indemnité, sans préjudice du paiement des</t>
  </si>
  <si>
    <t>Livrables et Prestations réalisées. Au cas où aucun acompte n’aurait été versé par le</t>
  </si>
  <si>
    <t>Client, le Fournisseur se réserve le droit de réclamer le paiement d’une indemnité d’un</t>
  </si>
  <si>
    <t>montant égal à trente pourcent du montant TTC de la Commande, sans préjudice du</t>
  </si>
  <si>
    <t xml:space="preserve">remboursement de l’intégralité des frais engagés par le Fournisseur. </t>
  </si>
  <si>
    <t>19.5 Le Fournisseur se réserve le droit de transférer et/ou sous-traiter à tout tiers qualifié</t>
  </si>
  <si>
    <t>les droits et obligations résultant du Contrat. Le Client ne pourra s'en prévaloir pour</t>
  </si>
  <si>
    <t xml:space="preserve">revendiquer la résiliation du Contrat du fait du Fournisseur. </t>
  </si>
  <si>
    <t>19.6 Si une ou plusieurs stipulation(s) du Contrat et/ou présent document s’avérai(en)t</t>
  </si>
  <si>
    <t>nulle(s) ou non valide(s) et déclarée(s)comme telle(s) en application d’une loi, d’un</t>
  </si>
  <si>
    <t>règlement ou à la suite d’une décision définitive d’une juridiction compétente, les autres</t>
  </si>
  <si>
    <t>clauses garderaient leur force et leur portée. Les Parties négocieront de bonne foi et</t>
  </si>
  <si>
    <t>s’efforceront de remplacer cette clause par une clause qui, dans ses effets, se</t>
  </si>
  <si>
    <t>rapprocherait de l’intention initiale des Parties et de l’objectif économique de la clause</t>
  </si>
  <si>
    <t>concernée.</t>
  </si>
  <si>
    <t>19.7 Sous réserve de l’article « Interruption et modification » le Contrat ne pourra être</t>
  </si>
  <si>
    <t>modifié que par voie d’avenant daté et signé par les Parties.</t>
  </si>
  <si>
    <t>20. Loi Applicable – Tribunal Compétent</t>
  </si>
  <si>
    <t>Le Contrat est régi par le droit Français. Dans le cas où une traduction serait effectuée</t>
  </si>
  <si>
    <t>dans une autre langue, la version française aura pleine autorité sur la traduction.</t>
  </si>
  <si>
    <t>Pour tout litige, relatif notamment à l’interprétation, à l’exécution, à la résiliation ou à</t>
  </si>
  <si>
    <t>l’annulation du Contrat, les Parties s’efforceront de parvenir à un accord amiable. A défaut</t>
  </si>
  <si>
    <t>d’accord amiable, dans un délai de trente jours à compter de la réception de la notification</t>
  </si>
  <si>
    <t>écrite du différend, le litige relèvera de la compétence exclusive du Tribunal de Commerce</t>
  </si>
  <si>
    <t>de Nanterre, même en cas de pluralité de défendeurs, d’appel en garantie ou d’action en référé.</t>
  </si>
  <si>
    <t>21. Acceptation</t>
  </si>
  <si>
    <t>Les présentes Conditions Générales font partie intégrante de l’accord qui lie les Parties.</t>
  </si>
  <si>
    <t>Le Client reconnaît qu’il a lu les présentes Conditions Générales et qu’il en a parfaitement</t>
  </si>
  <si>
    <t>compris la teneur et qu’il en accepte les termes et conditions en ce compris sa clause de</t>
  </si>
  <si>
    <t>réserve de propriété telle que prévue à l’article 9.2.</t>
  </si>
  <si>
    <t>TOTAL GENERAL HORS PRORATA HT</t>
  </si>
  <si>
    <t xml:space="preserve">Nota :
</t>
  </si>
  <si>
    <t>ZVK</t>
  </si>
  <si>
    <t>CONDITIONS GENERALES DE VENTE Edition 01 2025</t>
  </si>
  <si>
    <t>Particulières ou au Bon de Commande. Le Fournisseur peut être PROSYB ou l’une de ses sociétés</t>
  </si>
  <si>
    <t>Installation CloudLink</t>
  </si>
  <si>
    <t>N° d'Offre :</t>
  </si>
  <si>
    <t>Woody SEALE</t>
  </si>
  <si>
    <t>Jean-Miche BARBIER</t>
  </si>
  <si>
    <t>PROSYB</t>
  </si>
  <si>
    <t>3 av Jacques Chaban Delmas Roissy</t>
  </si>
  <si>
    <t xml:space="preserve">77 680 Roissy en Brie </t>
  </si>
  <si>
    <t>France</t>
  </si>
  <si>
    <t>woody.seale@prosyb.com</t>
  </si>
  <si>
    <t xml:space="preserve">Email: </t>
  </si>
  <si>
    <r>
      <rPr>
        <b/>
        <sz val="14"/>
        <color theme="1" tint="0.34998626667073579"/>
        <rFont val="Avenir Next Regular"/>
      </rPr>
      <t>Contact :</t>
    </r>
    <r>
      <rPr>
        <sz val="14"/>
        <color theme="1" tint="0.34998626667073579"/>
        <rFont val="Avenir Next Regular"/>
      </rPr>
      <t xml:space="preserve"> </t>
    </r>
  </si>
  <si>
    <r>
      <rPr>
        <b/>
        <sz val="14"/>
        <color theme="1" tint="0.34998626667073579"/>
        <rFont val="Avenir Next Regular"/>
      </rPr>
      <t>Tel:</t>
    </r>
    <r>
      <rPr>
        <sz val="14"/>
        <color theme="1" tint="0.34998626667073579"/>
        <rFont val="Avenir Next Regular"/>
      </rPr>
      <t xml:space="preserve"> </t>
    </r>
  </si>
  <si>
    <t>07.71.69.47.99</t>
  </si>
  <si>
    <t>DPGF</t>
  </si>
  <si>
    <t xml:space="preserve">Etude et organisation de projet </t>
  </si>
  <si>
    <t>1.1</t>
  </si>
  <si>
    <t>1.2</t>
  </si>
  <si>
    <t>ens</t>
  </si>
  <si>
    <t>OPTION 1</t>
  </si>
  <si>
    <t>OPTIONS</t>
  </si>
  <si>
    <t>Prix de vente</t>
  </si>
  <si>
    <t>OBJET</t>
  </si>
  <si>
    <t>Affaire</t>
  </si>
  <si>
    <t>Client</t>
  </si>
  <si>
    <t>REVUE D'INITIALISATION PROJET</t>
  </si>
  <si>
    <t>Passation Commerce → Production — à compléter à la commande</t>
  </si>
  <si>
    <t>INFORMATIONS GÉNÉRALES DU PROJET</t>
  </si>
  <si>
    <t>Nom du projet (Affaire)</t>
  </si>
  <si>
    <t>Référence FCI / Axonaut</t>
  </si>
  <si>
    <t>À compléter</t>
  </si>
  <si>
    <t>Site</t>
  </si>
  <si>
    <t>Adresse chantier</t>
  </si>
  <si>
    <t>Type de bâtiment</t>
  </si>
  <si>
    <t>Technologie</t>
  </si>
  <si>
    <t>Offre</t>
  </si>
  <si>
    <t>N° Offre</t>
  </si>
  <si>
    <t>Phase projet</t>
  </si>
  <si>
    <t>Date de passation Commerce→Prod</t>
  </si>
  <si>
    <t/>
  </si>
  <si>
    <t>N° Commande client</t>
  </si>
  <si>
    <t>CONTACTS &amp; INTERVENANTS</t>
  </si>
  <si>
    <t>Client Preneur</t>
  </si>
  <si>
    <t>Maîtrise d'Ouvrage (MOA)</t>
  </si>
  <si>
    <t>Contact client (nom / tél / mail)</t>
  </si>
  <si>
    <t>Aménageur / BET / AMOA</t>
  </si>
  <si>
    <t>Maîtrise d'Œuvre (MOE)</t>
  </si>
  <si>
    <t>Entrepreneur Principal</t>
  </si>
  <si>
    <t>Architecte</t>
  </si>
  <si>
    <t>BET</t>
  </si>
  <si>
    <t>Agence PROSYB</t>
  </si>
  <si>
    <t>ÉQUIPE PROJET PROSYB</t>
  </si>
  <si>
    <t>Responsable commercial / Ingénieur Affaires</t>
  </si>
  <si>
    <t>Chargé d'affaire</t>
  </si>
  <si>
    <t>Conducteur de travaux pressenti</t>
  </si>
  <si>
    <t>Chef de chantier pressenti</t>
  </si>
  <si>
    <t>BET impliqué</t>
  </si>
  <si>
    <t>Heures internes prévues</t>
  </si>
  <si>
    <t>OBJECTIFS &amp; ENJEUX</t>
  </si>
  <si>
    <t>Objectif principal du projet</t>
  </si>
  <si>
    <t>Contexte du projet</t>
  </si>
  <si>
    <t>Points forts du dossier</t>
  </si>
  <si>
    <t>Risques identifiés</t>
  </si>
  <si>
    <t>Alliés du projet</t>
  </si>
  <si>
    <t>Freins ou ennemis potentiels</t>
  </si>
  <si>
    <t>PLANNING PRÉVISIONNEL</t>
  </si>
  <si>
    <t>Date réception AO</t>
  </si>
  <si>
    <t>Date revue offre</t>
  </si>
  <si>
    <t>Date remise offre</t>
  </si>
  <si>
    <t>Date soutenance</t>
  </si>
  <si>
    <t>Date décision</t>
  </si>
  <si>
    <t>Date début projet</t>
  </si>
  <si>
    <t>Début intervention prévue</t>
  </si>
  <si>
    <t>Fin estimée</t>
  </si>
  <si>
    <t>Délai global</t>
  </si>
  <si>
    <t>Date de MES promise</t>
  </si>
  <si>
    <t>Contraintes spécifiques</t>
  </si>
  <si>
    <t>CONDITIONS CONTRACTUELLES &amp; FINANCIÈRES</t>
  </si>
  <si>
    <t>Conditions de règlement</t>
  </si>
  <si>
    <t>Retenue de garantie</t>
  </si>
  <si>
    <t>Pénalités de retard</t>
  </si>
  <si>
    <t>Modalités de facturation / échéancier</t>
  </si>
  <si>
    <t>Révision de prix</t>
  </si>
  <si>
    <t>Assurance décennale requise</t>
  </si>
  <si>
    <t>BUDGET &amp; RESSOURCES</t>
  </si>
  <si>
    <t>Budget total vendu (HT)</t>
  </si>
  <si>
    <t>Marge brute cible</t>
  </si>
  <si>
    <t>Budget Matériel</t>
  </si>
  <si>
    <t>Budget Main d'Œuvre</t>
  </si>
  <si>
    <t>Budget Sous-traitance (SSTT)</t>
  </si>
  <si>
    <t>Heures prévues internes</t>
  </si>
  <si>
    <t>Fournitures principales</t>
  </si>
  <si>
    <t>SOUS-TRAITANTS PRESSENTIS</t>
  </si>
  <si>
    <t>Sous-traitant</t>
  </si>
  <si>
    <t>Rôle</t>
  </si>
  <si>
    <t>Budget alloué</t>
  </si>
  <si>
    <t>Contact / Tél</t>
  </si>
  <si>
    <t>Devis reçu</t>
  </si>
  <si>
    <t>Contrat signé</t>
  </si>
  <si>
    <t>☐</t>
  </si>
  <si>
    <t>CHECKLIST DOCUMENTS &amp; PASSATION</t>
  </si>
  <si>
    <t>État</t>
  </si>
  <si>
    <t>Élément à vérifier / Document</t>
  </si>
  <si>
    <t>Commentaire</t>
  </si>
  <si>
    <t>Bon de commande obtenu et archivé (Axonaut + dossier partagé)</t>
  </si>
  <si>
    <t>Devis / DPGF chiffrage validé et signé</t>
  </si>
  <si>
    <t>Passation Commerce → Production réalisée et actée</t>
  </si>
  <si>
    <t>Acompte facturé / reçu (si applicable)</t>
  </si>
  <si>
    <t>CCTP / DCE transmis à la production</t>
  </si>
  <si>
    <t>Plans (existants / projet) transmis</t>
  </si>
  <si>
    <t>Planning prévisionnel communiqué au client</t>
  </si>
  <si>
    <t>Dossier client créé (Axonaut + dossier partagé)</t>
  </si>
  <si>
    <t>Sous-traitants consultés et devis reçus</t>
  </si>
  <si>
    <t>Contrats de sous-traitance signés</t>
  </si>
  <si>
    <t>Attestations d'assurance décennale sous-traitants vérifiées</t>
  </si>
  <si>
    <t>Déclaration de sous-traitance transmise au client (si nécessaire)</t>
  </si>
  <si>
    <t>Commande matériel initiée / fournisseurs consultés</t>
  </si>
  <si>
    <t>PARTICIPANTS À LA REVUE / VALIDATION</t>
  </si>
  <si>
    <t>Commerce</t>
  </si>
  <si>
    <t>Production</t>
  </si>
  <si>
    <t>Administratif</t>
  </si>
  <si>
    <t>Direction</t>
  </si>
  <si>
    <t>Client (si applicable)</t>
  </si>
  <si>
    <t>Autre</t>
  </si>
  <si>
    <t>Nom :</t>
  </si>
  <si>
    <t>Date :</t>
  </si>
  <si>
    <t>Signature / Visa :</t>
  </si>
  <si>
    <t>À la fin de la revue, document à imprimer en PDF et à archiver dans le dossier projet (Axonaut + dossier partagé).</t>
  </si>
  <si>
    <t>PROSYB — Énergies et Connectivités  |  Revue d'Initialisation Projet — v2.0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</si>
</sst>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(&quot;€&quot;* #,##0.00_);_(&quot;€&quot;* \(#,##0.00\);_(&quot;€&quot;* &quot;-&quot;??_);_(@_)"/>
    <numFmt numFmtId="167" formatCode="_(* #,##0.00_);_(* \(#,##0.00\);_(* &quot;-&quot;??_);_(@_)"/>
    <numFmt numFmtId="168" formatCode="[$-40C]d\-mmm\-yy;@"/>
    <numFmt numFmtId="169" formatCode="_-* #,##0.00\ [$€-40C]_-;\-* #,##0.00\ [$€-40C]_-;_-* &quot;-&quot;??\ [$€-40C]_-;_-@_-"/>
    <numFmt numFmtId="170" formatCode="0.0%"/>
    <numFmt numFmtId="171" formatCode="_-* #,##0\ [$€-40C]_-;\-* #,##0\ [$€-40C]_-;_-* &quot;-&quot;??\ [$€-40C]_-;_-@_-"/>
    <numFmt numFmtId="172" formatCode="_-* #,##0.0\ _€_-;\-* #,##0.0\ _€_-;_-* &quot;-&quot;??\ _€_-;_-@_-"/>
    <numFmt numFmtId="173" formatCode="#,##0.00&quot; €&quot;"/>
    <numFmt numFmtId="174" formatCode="#,##0.00&quot; F&quot;;[Red]\-#,##0.00&quot; F&quot;"/>
    <numFmt numFmtId="175" formatCode="0.0000"/>
    <numFmt numFmtId="176" formatCode="_-* #,##0.00\ &quot;F&quot;_-;\-* #,##0.00\ &quot;F&quot;_-;_-* &quot;-&quot;??\ &quot;F&quot;_-;_-@_-"/>
    <numFmt numFmtId="177" formatCode="d/m/yy\ h:mm;@"/>
    <numFmt numFmtId="178" formatCode="#,##0.00[$€];[Red]\-#,##0.00[$€]"/>
    <numFmt numFmtId="179" formatCode="&quot;$&quot;#,##0_);[Red]\(&quot;$&quot;#,##0\)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_-* #,##0.00\ [$€-1]_-;\-* #,##0.00\ [$€-1]_-;_-* &quot;-&quot;??\ [$€-1]_-"/>
    <numFmt numFmtId="183" formatCode="_([$€]* #,##0.00_);_([$€]* \(#,##0.00\);_([$€]* &quot;-&quot;??_);_(@_)"/>
    <numFmt numFmtId="184" formatCode="&quot;€&quot;#,##0.00_);\(&quot;€&quot;#,##0.00\)"/>
    <numFmt numFmtId="185" formatCode="&quot;$&quot;#,##0.00"/>
    <numFmt numFmtId="186" formatCode="_-* #,##0.00\ _F_-;\-* #,##0.00\ _F_-;_-* &quot;-&quot;??\ _F_-;_-@_-"/>
    <numFmt numFmtId="187" formatCode="_-* #,##0.00\ [$€]_-;\-* #,##0.00\ [$€]_-;_-* &quot;-&quot;??\ [$€]_-;_-@_-"/>
    <numFmt numFmtId="188" formatCode="_*#,##0.00\ \k\W"/>
    <numFmt numFmtId="189" formatCode="0.00_)"/>
    <numFmt numFmtId="190" formatCode="#,##0;[Red]#,##0"/>
    <numFmt numFmtId="191" formatCode="_*#,##0\ \W"/>
    <numFmt numFmtId="192" formatCode="#,##0.00\ &quot;€&quot;"/>
    <numFmt numFmtId="193" formatCode="_-* #,##0.000\ [$€-40C]_-;\-* #,##0.000\ [$€-40C]_-;_-* &quot;-&quot;??\ [$€-40C]_-;_-@_-"/>
  </numFmts>
  <fonts count="183">
    <font>
      <sz val="10"/>
      <name val="Genev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Geneva"/>
      <family val="2"/>
    </font>
    <font>
      <sz val="10"/>
      <name val="Calibri"/>
      <family val="2"/>
      <scheme val="minor"/>
    </font>
    <font>
      <sz val="10"/>
      <name val="Times New Roman"/>
      <family val="1"/>
    </font>
    <font>
      <b/>
      <sz val="10"/>
      <name val="Calibri"/>
      <family val="2"/>
      <scheme val="minor"/>
    </font>
    <font>
      <sz val="9"/>
      <name val="HelveticaNeue LT 45 Light"/>
      <family val="2"/>
    </font>
    <font>
      <sz val="9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8" tint="-0.499984740745262"/>
      <name val="Calibri"/>
      <family val="2"/>
      <scheme val="minor"/>
    </font>
    <font>
      <sz val="9"/>
      <color theme="8" tint="-0.249977111117893"/>
      <name val="Calibri"/>
      <family val="2"/>
      <scheme val="minor"/>
    </font>
    <font>
      <b/>
      <sz val="9"/>
      <color theme="8" tint="-0.499984740745262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9"/>
      <color indexed="81"/>
      <name val="Tahoma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color rgb="FFFF0000"/>
      <name val="Arial"/>
      <family val="2"/>
    </font>
    <font>
      <b/>
      <sz val="10"/>
      <color theme="0" tint="-0.49998474074526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0"/>
      <color theme="0" tint="-0.249977111117893"/>
      <name val="Calibri"/>
      <family val="2"/>
      <scheme val="minor"/>
    </font>
    <font>
      <b/>
      <sz val="10"/>
      <name val="Genev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sz val="10"/>
      <name val="Helv"/>
      <family val="2"/>
    </font>
    <font>
      <sz val="9"/>
      <color theme="1"/>
      <name val="Calibri"/>
      <family val="2"/>
      <scheme val="minor"/>
    </font>
    <font>
      <sz val="12"/>
      <name val="Tms Rmn"/>
    </font>
    <font>
      <u/>
      <sz val="10"/>
      <color indexed="12"/>
      <name val="Times New Roman"/>
      <family val="1"/>
    </font>
    <font>
      <sz val="12"/>
      <name val="宋体"/>
      <family val="3"/>
      <charset val="134"/>
    </font>
    <font>
      <sz val="10"/>
      <name val="Arial"/>
      <family val="2"/>
    </font>
    <font>
      <b/>
      <i/>
      <sz val="10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Arial Narrow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i/>
      <sz val="10"/>
      <color indexed="8"/>
      <name val="Arial"/>
      <family val="2"/>
    </font>
    <font>
      <sz val="11"/>
      <color indexed="10"/>
      <name val="Calibri"/>
      <family val="2"/>
    </font>
    <font>
      <sz val="11"/>
      <color indexed="14"/>
      <name val="Calibri"/>
      <family val="2"/>
    </font>
    <font>
      <b/>
      <sz val="11"/>
      <color indexed="10"/>
      <name val="Calibri"/>
      <family val="2"/>
    </font>
    <font>
      <b/>
      <sz val="11"/>
      <color indexed="52"/>
      <name val="Calibri"/>
      <family val="2"/>
    </font>
    <font>
      <b/>
      <sz val="14"/>
      <color indexed="8"/>
      <name val="Arial"/>
      <family val="2"/>
    </font>
    <font>
      <sz val="11"/>
      <color indexed="52"/>
      <name val="Calibri"/>
      <family val="2"/>
    </font>
    <font>
      <b/>
      <sz val="12"/>
      <color indexed="12"/>
      <name val="Arial"/>
      <family val="2"/>
    </font>
    <font>
      <b/>
      <u/>
      <sz val="12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indexed="9"/>
      <name val="Calibri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20"/>
      <name val="Calibri"/>
      <family val="2"/>
    </font>
    <font>
      <sz val="7"/>
      <color indexed="8"/>
      <name val="Arial"/>
      <family val="2"/>
    </font>
    <font>
      <u/>
      <sz val="10"/>
      <color indexed="12"/>
      <name val="Arial"/>
      <family val="2"/>
    </font>
    <font>
      <b/>
      <i/>
      <sz val="10"/>
      <color indexed="10"/>
      <name val="Arial"/>
      <family val="2"/>
    </font>
    <font>
      <sz val="10"/>
      <name val="MS Sans Serif"/>
      <family val="2"/>
    </font>
    <font>
      <sz val="11"/>
      <color indexed="60"/>
      <name val="Calibri"/>
      <family val="2"/>
    </font>
    <font>
      <sz val="11"/>
      <color indexed="19"/>
      <name val="Calibri"/>
      <family val="2"/>
    </font>
    <font>
      <b/>
      <i/>
      <sz val="9"/>
      <name val="Arial"/>
      <family val="2"/>
    </font>
    <font>
      <sz val="10"/>
      <name val="Courier"/>
      <family val="3"/>
    </font>
    <font>
      <sz val="10"/>
      <name val="Century Gothic"/>
      <family val="2"/>
    </font>
    <font>
      <sz val="12"/>
      <name val="System"/>
      <family val="2"/>
    </font>
    <font>
      <b/>
      <sz val="11"/>
      <color indexed="63"/>
      <name val="Calibri"/>
      <family val="2"/>
    </font>
    <font>
      <sz val="12"/>
      <color indexed="14"/>
      <name val="Helv"/>
    </font>
    <font>
      <b/>
      <sz val="12"/>
      <color indexed="29"/>
      <name val="Times New Roman"/>
      <family val="1"/>
    </font>
    <font>
      <b/>
      <sz val="8"/>
      <name val="Arial"/>
      <family val="2"/>
    </font>
    <font>
      <sz val="10"/>
      <color indexed="8"/>
      <name val="Arial Narrow"/>
      <family val="2"/>
    </font>
    <font>
      <b/>
      <i/>
      <sz val="10"/>
      <color indexed="8"/>
      <name val="Arial"/>
      <family val="2"/>
    </font>
    <font>
      <sz val="10"/>
      <name val="HelveticaNeue LT 45 Light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sz val="11"/>
      <color indexed="8"/>
      <name val="Arial"/>
      <family val="2"/>
    </font>
    <font>
      <sz val="12"/>
      <color indexed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u/>
      <sz val="11"/>
      <name val="Arial"/>
      <family val="2"/>
    </font>
    <font>
      <b/>
      <sz val="9"/>
      <name val="Arial"/>
      <family val="2"/>
    </font>
    <font>
      <b/>
      <sz val="10"/>
      <name val="Times New Roman"/>
      <family val="1"/>
    </font>
    <font>
      <sz val="8"/>
      <name val="Geneva"/>
      <family val="2"/>
    </font>
    <font>
      <sz val="8"/>
      <color theme="7" tint="-0.499984740745262"/>
      <name val="Calibri"/>
      <family val="2"/>
      <scheme val="minor"/>
    </font>
    <font>
      <b/>
      <sz val="9"/>
      <color theme="7" tint="-0.499984740745262"/>
      <name val="Calibri"/>
      <family val="2"/>
      <scheme val="minor"/>
    </font>
    <font>
      <sz val="10"/>
      <color theme="1"/>
      <name val="HelveticaNeue LT 45 Light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i/>
      <sz val="10"/>
      <color theme="1"/>
      <name val="Calibri"/>
      <family val="2"/>
    </font>
    <font>
      <sz val="6"/>
      <color theme="1"/>
      <name val="Arial"/>
      <family val="2"/>
    </font>
    <font>
      <b/>
      <sz val="12"/>
      <color rgb="FF000000"/>
      <name val="Arial"/>
      <family val="2"/>
    </font>
    <font>
      <b/>
      <sz val="14"/>
      <color theme="5" tint="-0.49980162968840602"/>
      <name val="Calibri"/>
      <family val="2"/>
      <scheme val="minor"/>
    </font>
    <font>
      <b/>
      <sz val="8"/>
      <color rgb="FF000000"/>
      <name val="Arial"/>
      <family val="2"/>
    </font>
    <font>
      <sz val="11"/>
      <color theme="9" tint="-0.49980162968840602"/>
      <name val="Calibri"/>
      <family val="2"/>
      <scheme val="minor"/>
    </font>
    <font>
      <sz val="8"/>
      <color rgb="FF000080"/>
      <name val="Arial"/>
      <family val="2"/>
    </font>
    <font>
      <b/>
      <sz val="6"/>
      <color theme="1"/>
      <name val="Arial"/>
      <family val="2"/>
    </font>
    <font>
      <sz val="6"/>
      <color theme="1"/>
      <name val="Times New Roman"/>
      <family val="1"/>
    </font>
    <font>
      <sz val="2"/>
      <color theme="1"/>
      <name val="Arial"/>
      <family val="2"/>
    </font>
    <font>
      <b/>
      <sz val="7"/>
      <color rgb="FF002060"/>
      <name val="Arial"/>
      <family val="2"/>
    </font>
    <font>
      <sz val="7"/>
      <color rgb="FF002060"/>
      <name val="Arial"/>
      <family val="2"/>
    </font>
    <font>
      <sz val="5"/>
      <color theme="1"/>
      <name val="Calibri"/>
      <family val="2"/>
      <scheme val="minor"/>
    </font>
    <font>
      <sz val="6"/>
      <color rgb="FF000000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  <font>
      <sz val="6"/>
      <color rgb="FF000080"/>
      <name val="Arial"/>
      <family val="2"/>
    </font>
    <font>
      <b/>
      <sz val="10"/>
      <color rgb="FF000000"/>
      <name val="Avenir Next Regular"/>
    </font>
    <font>
      <b/>
      <sz val="12"/>
      <color rgb="FF000000"/>
      <name val="Avenir Next Regular"/>
    </font>
    <font>
      <sz val="10"/>
      <color theme="1"/>
      <name val="Avenir Next Regular"/>
    </font>
    <font>
      <sz val="10"/>
      <name val="Avenir Next Regular"/>
    </font>
    <font>
      <sz val="9"/>
      <color rgb="FF000000"/>
      <name val="Tahoma"/>
      <family val="2"/>
    </font>
    <font>
      <sz val="9"/>
      <name val="Avenir Next Regular"/>
    </font>
    <font>
      <b/>
      <sz val="14"/>
      <color theme="1" tint="0.249977111117893"/>
      <name val="Avenir Next Regular"/>
    </font>
    <font>
      <sz val="14"/>
      <color theme="1"/>
      <name val="Avenir Next Regular"/>
    </font>
    <font>
      <sz val="14"/>
      <name val="Avenir Next Regular"/>
    </font>
    <font>
      <sz val="14"/>
      <color rgb="FFFF0000"/>
      <name val="Avenir Next Regular"/>
    </font>
    <font>
      <sz val="14"/>
      <color theme="1" tint="0.249977111117893"/>
      <name val="Avenir Next Regular"/>
    </font>
    <font>
      <b/>
      <sz val="14"/>
      <color theme="1"/>
      <name val="Avenir Next Regular"/>
    </font>
    <font>
      <b/>
      <sz val="12"/>
      <color theme="1"/>
      <name val="Avenir Next Regular"/>
    </font>
    <font>
      <sz val="12"/>
      <color theme="1"/>
      <name val="Avenir Next Regular"/>
    </font>
    <font>
      <b/>
      <sz val="14"/>
      <color theme="1" tint="0.34998626667073579"/>
      <name val="Avenir Next Regular"/>
    </font>
    <font>
      <sz val="14"/>
      <color theme="1" tint="0.34998626667073579"/>
      <name val="Avenir Next Regular"/>
    </font>
    <font>
      <b/>
      <sz val="10"/>
      <color theme="1"/>
      <name val="Avenir Next Regular"/>
    </font>
    <font>
      <sz val="9"/>
      <color theme="1"/>
      <name val="Avenir Next Regular"/>
    </font>
    <font>
      <b/>
      <sz val="10"/>
      <name val="Avenir Next Regular"/>
    </font>
    <font>
      <sz val="12"/>
      <name val="Avenir Next Regular"/>
    </font>
    <font>
      <b/>
      <sz val="12"/>
      <name val="Avenir Next Regular"/>
    </font>
    <font>
      <sz val="9"/>
      <color rgb="FFFF0000"/>
      <name val="Calibri"/>
      <family val="2"/>
    </font>
    <font>
      <b/>
      <sz val="9"/>
      <color rgb="FF000000"/>
      <name val="Tahoma"/>
      <family val="2"/>
    </font>
    <font>
      <sz val="12"/>
      <color theme="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2"/>
      <color theme="9" tint="-0.249977111117893"/>
      <name val="Avenir Next Regular"/>
    </font>
    <font>
      <sz val="12"/>
      <color theme="9" tint="-0.249977111117893"/>
      <name val="Arial"/>
      <family val="2"/>
    </font>
    <font>
      <b/>
      <sz val="22"/>
      <color rgb="FFFFFFFF"/>
      <name val="Arial"/>
      <family val="2"/>
    </font>
    <font>
      <i/>
      <sz val="9"/>
      <color rgb="FFEDEAFB"/>
      <name val="Arial"/>
      <family val="2"/>
    </font>
    <font>
      <b/>
      <sz val="18"/>
      <color rgb="FFFFFFFF"/>
      <name val="Arial"/>
      <family val="2"/>
    </font>
    <font>
      <i/>
      <sz val="10.5"/>
      <color rgb="FFEDEAFB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i/>
      <sz val="9"/>
      <color rgb="FF595959"/>
      <name val="Calibri"/>
      <family val="2"/>
    </font>
    <font>
      <b/>
      <sz val="10"/>
      <color rgb="FF2B2640"/>
      <name val="Arial"/>
      <family val="2"/>
    </font>
    <font>
      <i/>
      <sz val="8"/>
      <color rgb="FF8A85A0"/>
      <name val="Arial"/>
      <family val="2"/>
    </font>
    <font>
      <b/>
      <sz val="9"/>
      <color rgb="FF1F3864"/>
      <name val="Calibri"/>
      <family val="2"/>
    </font>
    <font>
      <b/>
      <sz val="10"/>
      <color rgb="FFC00000"/>
      <name val="Calibri"/>
      <family val="2"/>
    </font>
  </fonts>
  <fills count="7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58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8860F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EDEAFB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</fills>
  <borders count="231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theme="3" tint="-0.24994659260841701"/>
      </left>
      <right/>
      <top style="medium">
        <color theme="3" tint="-0.24994659260841701"/>
      </top>
      <bottom/>
      <diagonal/>
    </border>
    <border>
      <left/>
      <right/>
      <top style="medium">
        <color theme="3" tint="-0.24994659260841701"/>
      </top>
      <bottom/>
      <diagonal/>
    </border>
    <border>
      <left/>
      <right style="hair">
        <color indexed="64"/>
      </right>
      <top style="medium">
        <color theme="3" tint="-0.24994659260841701"/>
      </top>
      <bottom/>
      <diagonal/>
    </border>
    <border>
      <left style="hair">
        <color indexed="64"/>
      </left>
      <right style="hair">
        <color indexed="64"/>
      </right>
      <top style="medium">
        <color theme="3" tint="-0.24994659260841701"/>
      </top>
      <bottom/>
      <diagonal/>
    </border>
    <border>
      <left style="hair">
        <color indexed="64"/>
      </left>
      <right style="medium">
        <color theme="3" tint="-0.24994659260841701"/>
      </right>
      <top style="medium">
        <color theme="3" tint="-0.24994659260841701"/>
      </top>
      <bottom/>
      <diagonal/>
    </border>
    <border>
      <left style="medium">
        <color theme="8" tint="-0.499984740745262"/>
      </left>
      <right/>
      <top style="medium">
        <color theme="8" tint="-0.499984740745262"/>
      </top>
      <bottom/>
      <diagonal/>
    </border>
    <border>
      <left/>
      <right/>
      <top style="medium">
        <color theme="8" tint="-0.499984740745262"/>
      </top>
      <bottom/>
      <diagonal/>
    </border>
    <border>
      <left/>
      <right style="medium">
        <color theme="8" tint="-0.499984740745262"/>
      </right>
      <top style="medium">
        <color theme="8" tint="-0.499984740745262"/>
      </top>
      <bottom/>
      <diagonal/>
    </border>
    <border>
      <left style="medium">
        <color theme="3" tint="-0.2499465926084170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theme="3" tint="-0.24994659260841701"/>
      </right>
      <top/>
      <bottom style="thin">
        <color indexed="64"/>
      </bottom>
      <diagonal/>
    </border>
    <border>
      <left style="medium">
        <color theme="8" tint="-0.499984740745262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theme="8" tint="-0.499984740745262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theme="3" tint="-0.24994659260841701"/>
      </right>
      <top style="thin">
        <color indexed="64"/>
      </top>
      <bottom style="thin">
        <color indexed="64"/>
      </bottom>
      <diagonal/>
    </border>
    <border>
      <left style="medium">
        <color theme="8" tint="-0.499984740745262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theme="8" tint="-0.499984740745262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theme="8" tint="-0.499984740745262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theme="3" tint="-0.24994659260841701"/>
      </right>
      <top/>
      <bottom style="hair">
        <color indexed="64"/>
      </bottom>
      <diagonal/>
    </border>
    <border>
      <left style="medium">
        <color theme="8" tint="-0.499984740745262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theme="8" tint="-0.499984740745262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theme="3" tint="-0.24994659260841701"/>
      </right>
      <top style="hair">
        <color indexed="64"/>
      </top>
      <bottom style="hair">
        <color indexed="64"/>
      </bottom>
      <diagonal/>
    </border>
    <border>
      <left style="medium">
        <color theme="8" tint="-0.499984740745262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theme="8" tint="-0.499984740745262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theme="3" tint="-0.24994659260841701"/>
      </right>
      <top style="hair">
        <color indexed="64"/>
      </top>
      <bottom style="thin">
        <color indexed="64"/>
      </bottom>
      <diagonal/>
    </border>
    <border>
      <left style="medium">
        <color theme="8" tint="-0.499984740745262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theme="8" tint="-0.499984740745262"/>
      </right>
      <top style="hair">
        <color indexed="64"/>
      </top>
      <bottom style="thin">
        <color indexed="64"/>
      </bottom>
      <diagonal/>
    </border>
    <border>
      <left style="medium">
        <color theme="3" tint="-0.24994659260841701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theme="3" tint="-0.24994659260841701"/>
      </right>
      <top/>
      <bottom/>
      <diagonal/>
    </border>
    <border>
      <left style="medium">
        <color theme="8" tint="-0.499984740745262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theme="8" tint="-0.499984740745262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theme="3" tint="-0.24994659260841701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theme="3" tint="-0.24994659260841701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theme="8" tint="-0.499984740745262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theme="3" tint="-0.24994659260841701"/>
      </left>
      <right/>
      <top/>
      <bottom/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/>
      <diagonal/>
    </border>
    <border>
      <left style="thin">
        <color theme="0" tint="-0.14996795556505021"/>
      </left>
      <right style="medium">
        <color theme="8" tint="-0.499984740745262"/>
      </right>
      <top style="thin">
        <color indexed="64"/>
      </top>
      <bottom/>
      <diagonal/>
    </border>
    <border>
      <left style="medium">
        <color theme="3" tint="-0.24994659260841701"/>
      </left>
      <right/>
      <top style="thin">
        <color indexed="64"/>
      </top>
      <bottom/>
      <diagonal/>
    </border>
    <border>
      <left style="medium">
        <color theme="3" tint="-0.24994659260841701"/>
      </left>
      <right/>
      <top/>
      <bottom style="medium">
        <color theme="3" tint="-0.24994659260841701"/>
      </bottom>
      <diagonal/>
    </border>
    <border>
      <left/>
      <right/>
      <top/>
      <bottom style="medium">
        <color theme="3" tint="-0.24994659260841701"/>
      </bottom>
      <diagonal/>
    </border>
    <border>
      <left style="medium">
        <color theme="8" tint="-0.499984740745262"/>
      </left>
      <right style="hair">
        <color indexed="64"/>
      </right>
      <top style="hair">
        <color indexed="64"/>
      </top>
      <bottom style="medium">
        <color theme="8" tint="-0.4999847407452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theme="8" tint="-0.499984740745262"/>
      </bottom>
      <diagonal/>
    </border>
    <border>
      <left style="hair">
        <color indexed="64"/>
      </left>
      <right style="medium">
        <color theme="8" tint="-0.499984740745262"/>
      </right>
      <top style="hair">
        <color indexed="64"/>
      </top>
      <bottom style="medium">
        <color theme="8" tint="-0.499984740745262"/>
      </bottom>
      <diagonal/>
    </border>
    <border>
      <left style="medium">
        <color theme="8" tint="-0.499984740745262"/>
      </left>
      <right/>
      <top/>
      <bottom/>
      <diagonal/>
    </border>
    <border>
      <left/>
      <right style="medium">
        <color theme="8" tint="-0.499984740745262"/>
      </right>
      <top/>
      <bottom/>
      <diagonal/>
    </border>
    <border>
      <left style="medium">
        <color theme="8" tint="-0.499984740745262"/>
      </left>
      <right/>
      <top/>
      <bottom style="medium">
        <color theme="8" tint="-0.499984740745262"/>
      </bottom>
      <diagonal/>
    </border>
    <border>
      <left/>
      <right/>
      <top/>
      <bottom style="medium">
        <color theme="8" tint="-0.499984740745262"/>
      </bottom>
      <diagonal/>
    </border>
    <border>
      <left/>
      <right style="medium">
        <color theme="8" tint="-0.499984740745262"/>
      </right>
      <top/>
      <bottom style="medium">
        <color theme="8" tint="-0.4999847407452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8" tint="-0.499984740745262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theme="3" tint="-0.24994659260841701"/>
      </left>
      <right style="thin">
        <color indexed="64"/>
      </right>
      <top style="thin">
        <color indexed="64"/>
      </top>
      <bottom/>
      <diagonal/>
    </border>
    <border>
      <left style="medium">
        <color theme="3" tint="-0.24994659260841701"/>
      </left>
      <right style="thin">
        <color indexed="64"/>
      </right>
      <top/>
      <bottom/>
      <diagonal/>
    </border>
    <border>
      <left/>
      <right style="medium">
        <color theme="3" tint="-0.24994659260841701"/>
      </right>
      <top/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medium">
        <color theme="8" tint="-0.499984740745262"/>
      </right>
      <top/>
      <bottom/>
      <diagonal/>
    </border>
    <border>
      <left style="medium">
        <color theme="8" tint="-0.499984740745262"/>
      </left>
      <right/>
      <top style="medium">
        <color theme="8" tint="-0.499984740745262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theme="8" tint="-0.499984740745262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theme="8" tint="-0.499984740745262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theme="8" tint="-0.499984740745262"/>
      </top>
      <bottom style="thin">
        <color indexed="64"/>
      </bottom>
      <diagonal/>
    </border>
    <border>
      <left style="hair">
        <color indexed="64"/>
      </left>
      <right style="medium">
        <color theme="8" tint="-0.499984740745262"/>
      </right>
      <top style="medium">
        <color theme="8" tint="-0.499984740745262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theme="8" tint="-0.4999847407452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theme="8" tint="-0.499984740745262"/>
      </bottom>
      <diagonal/>
    </border>
    <border>
      <left style="medium">
        <color theme="3" tint="-0.24994659260841701"/>
      </left>
      <right style="thin">
        <color indexed="64"/>
      </right>
      <top/>
      <bottom style="medium">
        <color theme="3" tint="-0.24994659260841701"/>
      </bottom>
      <diagonal/>
    </border>
    <border>
      <left style="thin">
        <color indexed="64"/>
      </left>
      <right/>
      <top style="hair">
        <color indexed="64"/>
      </top>
      <bottom style="medium">
        <color theme="3" tint="-0.24994659260841701"/>
      </bottom>
      <diagonal/>
    </border>
    <border>
      <left/>
      <right style="hair">
        <color indexed="64"/>
      </right>
      <top style="hair">
        <color indexed="64"/>
      </top>
      <bottom style="medium">
        <color theme="3" tint="-0.2499465926084170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theme="3" tint="-0.24994659260841701"/>
      </bottom>
      <diagonal/>
    </border>
    <border>
      <left style="hair">
        <color indexed="64"/>
      </left>
      <right style="medium">
        <color theme="3" tint="-0.24994659260841701"/>
      </right>
      <top style="hair">
        <color indexed="64"/>
      </top>
      <bottom style="medium">
        <color theme="3" tint="-0.24994659260841701"/>
      </bottom>
      <diagonal/>
    </border>
    <border>
      <left/>
      <right style="medium">
        <color theme="3" tint="-0.24994659260841701"/>
      </right>
      <top/>
      <bottom style="medium">
        <color theme="3" tint="-0.24994659260841701"/>
      </bottom>
      <diagonal/>
    </border>
    <border>
      <left/>
      <right style="thin">
        <color theme="0" tint="-0.14996795556505021"/>
      </right>
      <top style="medium">
        <color theme="8" tint="-0.499984740745262"/>
      </top>
      <bottom/>
      <diagonal/>
    </border>
    <border>
      <left/>
      <right style="thin">
        <color theme="0" tint="-0.14996795556505021"/>
      </right>
      <top/>
      <bottom style="medium">
        <color theme="8" tint="-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8" tint="-0.499984740745262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8" tint="-0.499984740745262"/>
      </right>
      <top style="medium">
        <color theme="8" tint="-0.49998474074526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8" tint="-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theme="8" tint="-0.499984740745262"/>
      </bottom>
      <diagonal/>
    </border>
    <border>
      <left style="thin">
        <color theme="0" tint="-0.14996795556505021"/>
      </left>
      <right style="medium">
        <color theme="8" tint="-0.499984740745262"/>
      </right>
      <top style="thin">
        <color theme="0" tint="-0.14996795556505021"/>
      </top>
      <bottom style="medium">
        <color theme="8" tint="-0.499984740745262"/>
      </bottom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8" tint="-0.499984740745262"/>
      </top>
      <bottom/>
      <diagonal/>
    </border>
    <border>
      <left style="thin">
        <color theme="0" tint="-0.14993743705557422"/>
      </left>
      <right style="medium">
        <color theme="8" tint="-0.499984740745262"/>
      </right>
      <top style="medium">
        <color theme="8" tint="-0.49998474074526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 style="medium">
        <color theme="8" tint="-0.499984740745262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theme="8" tint="-0.499984740745262"/>
      </bottom>
      <diagonal/>
    </border>
    <border>
      <left style="thin">
        <color theme="0" tint="-0.14993743705557422"/>
      </left>
      <right style="medium">
        <color theme="8" tint="-0.499984740745262"/>
      </right>
      <top/>
      <bottom style="medium">
        <color theme="8" tint="-0.499984740745262"/>
      </bottom>
      <diagonal/>
    </border>
    <border>
      <left/>
      <right style="thin">
        <color theme="0" tint="-0.14993743705557422"/>
      </right>
      <top/>
      <bottom/>
      <diagonal/>
    </border>
    <border>
      <left/>
      <right style="thin">
        <color theme="0" tint="-0.14993743705557422"/>
      </right>
      <top/>
      <bottom style="medium">
        <color theme="8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8" tint="-0.499984740745262"/>
      </right>
      <top style="medium">
        <color theme="8" tint="-0.499984740745262"/>
      </top>
      <bottom style="thin">
        <color indexed="64"/>
      </bottom>
      <diagonal/>
    </border>
    <border>
      <left/>
      <right style="medium">
        <color theme="8" tint="-0.499984740745262"/>
      </right>
      <top style="thin">
        <color indexed="64"/>
      </top>
      <bottom/>
      <diagonal/>
    </border>
    <border>
      <left/>
      <right style="medium">
        <color theme="8" tint="-0.499984740745262"/>
      </right>
      <top style="medium">
        <color theme="8" tint="-0.499984740745262"/>
      </top>
      <bottom style="thin">
        <color theme="0" tint="-0.14996795556505021"/>
      </bottom>
      <diagonal/>
    </border>
    <border>
      <left/>
      <right style="medium">
        <color theme="8" tint="-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theme="8" tint="-0.499984740745262"/>
      </right>
      <top style="thin">
        <color theme="0" tint="-0.14996795556505021"/>
      </top>
      <bottom style="medium">
        <color theme="8" tint="-0.499984740745262"/>
      </bottom>
      <diagonal/>
    </border>
    <border>
      <left style="medium">
        <color theme="8" tint="-0.499984740745262"/>
      </left>
      <right style="thin">
        <color theme="8" tint="-0.499984740745262"/>
      </right>
      <top style="medium">
        <color theme="8" tint="-0.499984740745262"/>
      </top>
      <bottom style="thin">
        <color indexed="64"/>
      </bottom>
      <diagonal/>
    </border>
    <border>
      <left style="thin">
        <color theme="8" tint="-0.499984740745262"/>
      </left>
      <right style="thin">
        <color theme="8" tint="-0.499984740745262"/>
      </right>
      <top style="medium">
        <color theme="8" tint="-0.499984740745262"/>
      </top>
      <bottom style="thin">
        <color indexed="64"/>
      </bottom>
      <diagonal/>
    </border>
    <border>
      <left style="medium">
        <color theme="8" tint="-0.499984740745262"/>
      </left>
      <right style="thin">
        <color theme="8" tint="-0.499984740745262"/>
      </right>
      <top style="thin">
        <color indexed="64"/>
      </top>
      <bottom/>
      <diagonal/>
    </border>
    <border>
      <left style="thin">
        <color theme="8" tint="-0.499984740745262"/>
      </left>
      <right style="thin">
        <color theme="8" tint="-0.499984740745262"/>
      </right>
      <top style="thin">
        <color indexed="64"/>
      </top>
      <bottom/>
      <diagonal/>
    </border>
    <border>
      <left style="medium">
        <color theme="8" tint="-0.499984740745262"/>
      </left>
      <right style="thin">
        <color theme="8" tint="-0.499984740745262"/>
      </right>
      <top/>
      <bottom/>
      <diagonal/>
    </border>
    <border>
      <left style="thin">
        <color theme="8" tint="-0.499984740745262"/>
      </left>
      <right style="thin">
        <color theme="8" tint="-0.499984740745262"/>
      </right>
      <top/>
      <bottom/>
      <diagonal/>
    </border>
    <border>
      <left style="medium">
        <color theme="8" tint="-0.499984740745262"/>
      </left>
      <right style="thin">
        <color theme="8" tint="-0.499984740745262"/>
      </right>
      <top style="medium">
        <color theme="8" tint="-0.499984740745262"/>
      </top>
      <bottom style="thin">
        <color theme="0" tint="-0.14996795556505021"/>
      </bottom>
      <diagonal/>
    </border>
    <border>
      <left style="thin">
        <color theme="8" tint="-0.499984740745262"/>
      </left>
      <right style="thin">
        <color theme="8" tint="-0.499984740745262"/>
      </right>
      <top style="medium">
        <color theme="8" tint="-0.499984740745262"/>
      </top>
      <bottom style="thin">
        <color theme="0" tint="-0.14996795556505021"/>
      </bottom>
      <diagonal/>
    </border>
    <border>
      <left style="medium">
        <color theme="8" tint="-0.499984740745262"/>
      </left>
      <right style="thin">
        <color theme="8" tint="-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8" tint="-0.499984740745262"/>
      </left>
      <right style="thin">
        <color theme="8" tint="-0.499984740745262"/>
      </right>
      <top style="thin">
        <color theme="0" tint="-0.14996795556505021"/>
      </top>
      <bottom style="medium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0" tint="-0.14996795556505021"/>
      </top>
      <bottom style="medium">
        <color theme="8" tint="-0.499984740745262"/>
      </bottom>
      <diagonal/>
    </border>
    <border>
      <left style="medium">
        <color theme="8" tint="-0.499984740745262"/>
      </left>
      <right style="thin">
        <color theme="8" tint="-0.499984740745262"/>
      </right>
      <top style="medium">
        <color theme="8" tint="-0.499984740745262"/>
      </top>
      <bottom/>
      <diagonal/>
    </border>
    <border>
      <left style="thin">
        <color theme="8" tint="-0.499984740745262"/>
      </left>
      <right style="thin">
        <color theme="8" tint="-0.499984740745262"/>
      </right>
      <top style="medium">
        <color theme="8" tint="-0.499984740745262"/>
      </top>
      <bottom/>
      <diagonal/>
    </border>
    <border>
      <left style="medium">
        <color theme="8" tint="-0.499984740745262"/>
      </left>
      <right style="thin">
        <color theme="8" tint="-0.499984740745262"/>
      </right>
      <top/>
      <bottom style="medium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/>
      <bottom style="medium">
        <color theme="8" tint="-0.499984740745262"/>
      </bottom>
      <diagonal/>
    </border>
    <border>
      <left/>
      <right style="medium">
        <color theme="8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8" tint="-0.499984740745262"/>
      </right>
      <top/>
      <bottom style="thin">
        <color indexed="64"/>
      </bottom>
      <diagonal/>
    </border>
    <border>
      <left/>
      <right style="medium">
        <color theme="8" tint="-0.499984740745262"/>
      </right>
      <top style="hair">
        <color indexed="64"/>
      </top>
      <bottom style="hair">
        <color indexed="64"/>
      </bottom>
      <diagonal/>
    </border>
    <border>
      <left/>
      <right style="medium">
        <color theme="8" tint="-0.499984740745262"/>
      </right>
      <top style="thin">
        <color indexed="64"/>
      </top>
      <bottom style="hair">
        <color indexed="64"/>
      </bottom>
      <diagonal/>
    </border>
    <border>
      <left/>
      <right style="medium">
        <color theme="8" tint="-0.499984740745262"/>
      </right>
      <top/>
      <bottom style="hair">
        <color indexed="64"/>
      </bottom>
      <diagonal/>
    </border>
    <border>
      <left/>
      <right style="medium">
        <color theme="8" tint="-0.499984740745262"/>
      </right>
      <top style="hair">
        <color indexed="64"/>
      </top>
      <bottom style="thin">
        <color indexed="64"/>
      </bottom>
      <diagonal/>
    </border>
    <border>
      <left/>
      <right style="medium">
        <color theme="8" tint="-0.499984740745262"/>
      </right>
      <top style="hair">
        <color indexed="64"/>
      </top>
      <bottom style="medium">
        <color theme="8" tint="-0.499984740745262"/>
      </bottom>
      <diagonal/>
    </border>
    <border>
      <left style="medium">
        <color theme="8" tint="-0.499984740745262"/>
      </left>
      <right style="thin">
        <color theme="8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indexed="64"/>
      </top>
      <bottom style="thin">
        <color indexed="64"/>
      </bottom>
      <diagonal/>
    </border>
    <border>
      <left style="medium">
        <color theme="8" tint="-0.499984740745262"/>
      </left>
      <right style="thin">
        <color theme="8" tint="-0.499984740745262"/>
      </right>
      <top/>
      <bottom style="thin">
        <color indexed="64"/>
      </bottom>
      <diagonal/>
    </border>
    <border>
      <left style="thin">
        <color theme="8" tint="-0.499984740745262"/>
      </left>
      <right style="thin">
        <color theme="8" tint="-0.499984740745262"/>
      </right>
      <top/>
      <bottom style="thin">
        <color indexed="64"/>
      </bottom>
      <diagonal/>
    </border>
    <border>
      <left style="medium">
        <color theme="8" tint="-0.499984740745262"/>
      </left>
      <right style="thin">
        <color theme="8" tint="-0.499984740745262"/>
      </right>
      <top style="hair">
        <color indexed="64"/>
      </top>
      <bottom style="hair">
        <color indexed="64"/>
      </bottom>
      <diagonal/>
    </border>
    <border>
      <left style="thin">
        <color theme="8" tint="-0.499984740745262"/>
      </left>
      <right style="thin">
        <color theme="8" tint="-0.499984740745262"/>
      </right>
      <top style="hair">
        <color indexed="64"/>
      </top>
      <bottom style="hair">
        <color indexed="64"/>
      </bottom>
      <diagonal/>
    </border>
    <border>
      <left style="medium">
        <color theme="8" tint="-0.499984740745262"/>
      </left>
      <right style="thin">
        <color theme="8" tint="-0.499984740745262"/>
      </right>
      <top style="thin">
        <color indexed="64"/>
      </top>
      <bottom style="hair">
        <color indexed="64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indexed="64"/>
      </top>
      <bottom style="hair">
        <color indexed="64"/>
      </bottom>
      <diagonal/>
    </border>
    <border>
      <left style="medium">
        <color theme="8" tint="-0.499984740745262"/>
      </left>
      <right style="thin">
        <color theme="8" tint="-0.499984740745262"/>
      </right>
      <top/>
      <bottom style="hair">
        <color indexed="64"/>
      </bottom>
      <diagonal/>
    </border>
    <border>
      <left style="thin">
        <color theme="8" tint="-0.499984740745262"/>
      </left>
      <right style="thin">
        <color theme="8" tint="-0.499984740745262"/>
      </right>
      <top/>
      <bottom style="hair">
        <color indexed="64"/>
      </bottom>
      <diagonal/>
    </border>
    <border>
      <left style="medium">
        <color theme="8" tint="-0.499984740745262"/>
      </left>
      <right style="thin">
        <color theme="8" tint="-0.499984740745262"/>
      </right>
      <top style="hair">
        <color indexed="64"/>
      </top>
      <bottom style="thin">
        <color indexed="64"/>
      </bottom>
      <diagonal/>
    </border>
    <border>
      <left style="thin">
        <color theme="8" tint="-0.499984740745262"/>
      </left>
      <right style="thin">
        <color theme="8" tint="-0.499984740745262"/>
      </right>
      <top style="hair">
        <color indexed="64"/>
      </top>
      <bottom style="thin">
        <color indexed="64"/>
      </bottom>
      <diagonal/>
    </border>
    <border>
      <left style="medium">
        <color theme="8" tint="-0.499984740745262"/>
      </left>
      <right style="thin">
        <color theme="8" tint="-0.499984740745262"/>
      </right>
      <top style="hair">
        <color indexed="64"/>
      </top>
      <bottom style="medium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hair">
        <color indexed="64"/>
      </top>
      <bottom style="medium">
        <color theme="8" tint="-0.499984740745262"/>
      </bottom>
      <diagonal/>
    </border>
    <border>
      <left style="dashed">
        <color indexed="64"/>
      </left>
      <right style="medium">
        <color theme="3" tint="-0.24994659260841701"/>
      </right>
      <top style="thin">
        <color indexed="64"/>
      </top>
      <bottom/>
      <diagonal/>
    </border>
    <border>
      <left style="dashed">
        <color indexed="64"/>
      </left>
      <right style="medium">
        <color theme="3" tint="-0.2499465926084170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939">
    <xf numFmtId="0" fontId="0" fillId="0" borderId="0"/>
    <xf numFmtId="167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0" fontId="16" fillId="0" borderId="0"/>
    <xf numFmtId="0" fontId="10" fillId="0" borderId="0"/>
    <xf numFmtId="176" fontId="14" fillId="0" borderId="0" applyFont="0" applyFill="0" applyBorder="0" applyAlignment="0" applyProtection="0"/>
    <xf numFmtId="178" fontId="12" fillId="0" borderId="0" applyFont="0" applyFill="0" applyBorder="0" applyAlignment="0" applyProtection="0"/>
    <xf numFmtId="176" fontId="33" fillId="0" borderId="0" applyFont="0" applyFill="0" applyBorder="0" applyAlignment="0" applyProtection="0"/>
    <xf numFmtId="0" fontId="10" fillId="0" borderId="0"/>
    <xf numFmtId="0" fontId="33" fillId="0" borderId="0"/>
    <xf numFmtId="0" fontId="14" fillId="0" borderId="0"/>
    <xf numFmtId="0" fontId="33" fillId="0" borderId="0"/>
    <xf numFmtId="0" fontId="33" fillId="0" borderId="0"/>
    <xf numFmtId="0" fontId="10" fillId="0" borderId="0"/>
    <xf numFmtId="9" fontId="33" fillId="0" borderId="0" applyFont="0" applyFill="0" applyBorder="0" applyAlignment="0" applyProtection="0"/>
    <xf numFmtId="167" fontId="12" fillId="0" borderId="0" applyFont="0" applyFill="0" applyBorder="0" applyAlignment="0" applyProtection="0"/>
    <xf numFmtId="0" fontId="33" fillId="0" borderId="0"/>
    <xf numFmtId="0" fontId="9" fillId="0" borderId="0"/>
    <xf numFmtId="166" fontId="9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6" fillId="0" borderId="0" applyNumberFormat="0" applyFill="0" applyBorder="0" applyAlignment="0" applyProtection="0"/>
    <xf numFmtId="0" fontId="47" fillId="0" borderId="0"/>
    <xf numFmtId="0" fontId="47" fillId="0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8" fillId="22" borderId="0" applyNumberFormat="0" applyBorder="0" applyAlignment="0" applyProtection="0"/>
    <xf numFmtId="0" fontId="48" fillId="22" borderId="0" applyNumberFormat="0" applyBorder="0" applyAlignment="0" applyProtection="0"/>
    <xf numFmtId="0" fontId="48" fillId="22" borderId="0" applyNumberFormat="0" applyBorder="0" applyAlignment="0" applyProtection="0"/>
    <xf numFmtId="0" fontId="48" fillId="22" borderId="0" applyNumberFormat="0" applyBorder="0" applyAlignment="0" applyProtection="0"/>
    <xf numFmtId="0" fontId="48" fillId="22" borderId="0" applyNumberFormat="0" applyBorder="0" applyAlignment="0" applyProtection="0"/>
    <xf numFmtId="0" fontId="48" fillId="22" borderId="0" applyNumberFormat="0" applyBorder="0" applyAlignment="0" applyProtection="0"/>
    <xf numFmtId="0" fontId="48" fillId="25" borderId="0" applyNumberFormat="0" applyBorder="0" applyAlignment="0" applyProtection="0"/>
    <xf numFmtId="0" fontId="48" fillId="25" borderId="0" applyNumberFormat="0" applyBorder="0" applyAlignment="0" applyProtection="0"/>
    <xf numFmtId="0" fontId="48" fillId="25" borderId="0" applyNumberFormat="0" applyBorder="0" applyAlignment="0" applyProtection="0"/>
    <xf numFmtId="0" fontId="48" fillId="25" borderId="0" applyNumberFormat="0" applyBorder="0" applyAlignment="0" applyProtection="0"/>
    <xf numFmtId="0" fontId="48" fillId="25" borderId="0" applyNumberFormat="0" applyBorder="0" applyAlignment="0" applyProtection="0"/>
    <xf numFmtId="0" fontId="48" fillId="25" borderId="0" applyNumberFormat="0" applyBorder="0" applyAlignment="0" applyProtection="0"/>
    <xf numFmtId="0" fontId="48" fillId="28" borderId="0" applyNumberFormat="0" applyBorder="0" applyAlignment="0" applyProtection="0"/>
    <xf numFmtId="0" fontId="48" fillId="28" borderId="0" applyNumberFormat="0" applyBorder="0" applyAlignment="0" applyProtection="0"/>
    <xf numFmtId="0" fontId="48" fillId="28" borderId="0" applyNumberFormat="0" applyBorder="0" applyAlignment="0" applyProtection="0"/>
    <xf numFmtId="0" fontId="48" fillId="28" borderId="0" applyNumberFormat="0" applyBorder="0" applyAlignment="0" applyProtection="0"/>
    <xf numFmtId="0" fontId="48" fillId="28" borderId="0" applyNumberFormat="0" applyBorder="0" applyAlignment="0" applyProtection="0"/>
    <xf numFmtId="0" fontId="48" fillId="28" borderId="0" applyNumberFormat="0" applyBorder="0" applyAlignment="0" applyProtection="0"/>
    <xf numFmtId="0" fontId="48" fillId="31" borderId="0" applyNumberFormat="0" applyBorder="0" applyAlignment="0" applyProtection="0"/>
    <xf numFmtId="0" fontId="48" fillId="31" borderId="0" applyNumberFormat="0" applyBorder="0" applyAlignment="0" applyProtection="0"/>
    <xf numFmtId="0" fontId="48" fillId="31" borderId="0" applyNumberFormat="0" applyBorder="0" applyAlignment="0" applyProtection="0"/>
    <xf numFmtId="0" fontId="48" fillId="31" borderId="0" applyNumberFormat="0" applyBorder="0" applyAlignment="0" applyProtection="0"/>
    <xf numFmtId="0" fontId="48" fillId="31" borderId="0" applyNumberFormat="0" applyBorder="0" applyAlignment="0" applyProtection="0"/>
    <xf numFmtId="0" fontId="48" fillId="31" borderId="0" applyNumberFormat="0" applyBorder="0" applyAlignment="0" applyProtection="0"/>
    <xf numFmtId="0" fontId="48" fillId="34" borderId="0" applyNumberFormat="0" applyBorder="0" applyAlignment="0" applyProtection="0"/>
    <xf numFmtId="0" fontId="48" fillId="34" borderId="0" applyNumberFormat="0" applyBorder="0" applyAlignment="0" applyProtection="0"/>
    <xf numFmtId="0" fontId="48" fillId="34" borderId="0" applyNumberFormat="0" applyBorder="0" applyAlignment="0" applyProtection="0"/>
    <xf numFmtId="0" fontId="48" fillId="34" borderId="0" applyNumberFormat="0" applyBorder="0" applyAlignment="0" applyProtection="0"/>
    <xf numFmtId="0" fontId="48" fillId="34" borderId="0" applyNumberFormat="0" applyBorder="0" applyAlignment="0" applyProtection="0"/>
    <xf numFmtId="0" fontId="48" fillId="34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23" borderId="0" applyNumberFormat="0" applyBorder="0" applyAlignment="0" applyProtection="0"/>
    <xf numFmtId="0" fontId="48" fillId="23" borderId="0" applyNumberFormat="0" applyBorder="0" applyAlignment="0" applyProtection="0"/>
    <xf numFmtId="0" fontId="48" fillId="23" borderId="0" applyNumberFormat="0" applyBorder="0" applyAlignment="0" applyProtection="0"/>
    <xf numFmtId="0" fontId="48" fillId="23" borderId="0" applyNumberFormat="0" applyBorder="0" applyAlignment="0" applyProtection="0"/>
    <xf numFmtId="0" fontId="48" fillId="23" borderId="0" applyNumberFormat="0" applyBorder="0" applyAlignment="0" applyProtection="0"/>
    <xf numFmtId="0" fontId="48" fillId="23" borderId="0" applyNumberFormat="0" applyBorder="0" applyAlignment="0" applyProtection="0"/>
    <xf numFmtId="0" fontId="48" fillId="26" borderId="0" applyNumberFormat="0" applyBorder="0" applyAlignment="0" applyProtection="0"/>
    <xf numFmtId="0" fontId="48" fillId="26" borderId="0" applyNumberFormat="0" applyBorder="0" applyAlignment="0" applyProtection="0"/>
    <xf numFmtId="0" fontId="48" fillId="26" borderId="0" applyNumberFormat="0" applyBorder="0" applyAlignment="0" applyProtection="0"/>
    <xf numFmtId="0" fontId="48" fillId="26" borderId="0" applyNumberFormat="0" applyBorder="0" applyAlignment="0" applyProtection="0"/>
    <xf numFmtId="0" fontId="48" fillId="26" borderId="0" applyNumberFormat="0" applyBorder="0" applyAlignment="0" applyProtection="0"/>
    <xf numFmtId="0" fontId="48" fillId="26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32" borderId="0" applyNumberFormat="0" applyBorder="0" applyAlignment="0" applyProtection="0"/>
    <xf numFmtId="0" fontId="48" fillId="32" borderId="0" applyNumberFormat="0" applyBorder="0" applyAlignment="0" applyProtection="0"/>
    <xf numFmtId="0" fontId="48" fillId="32" borderId="0" applyNumberFormat="0" applyBorder="0" applyAlignment="0" applyProtection="0"/>
    <xf numFmtId="0" fontId="48" fillId="32" borderId="0" applyNumberFormat="0" applyBorder="0" applyAlignment="0" applyProtection="0"/>
    <xf numFmtId="0" fontId="48" fillId="32" borderId="0" applyNumberFormat="0" applyBorder="0" applyAlignment="0" applyProtection="0"/>
    <xf numFmtId="0" fontId="48" fillId="32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8" borderId="0" applyNumberFormat="0" applyBorder="0" applyAlignment="0" applyProtection="0"/>
    <xf numFmtId="0" fontId="48" fillId="38" borderId="0" applyNumberFormat="0" applyBorder="0" applyAlignment="0" applyProtection="0"/>
    <xf numFmtId="0" fontId="48" fillId="38" borderId="0" applyNumberFormat="0" applyBorder="0" applyAlignment="0" applyProtection="0"/>
    <xf numFmtId="0" fontId="48" fillId="38" borderId="0" applyNumberFormat="0" applyBorder="0" applyAlignment="0" applyProtection="0"/>
    <xf numFmtId="0" fontId="48" fillId="38" borderId="0" applyNumberFormat="0" applyBorder="0" applyAlignment="0" applyProtection="0"/>
    <xf numFmtId="0" fontId="48" fillId="38" borderId="0" applyNumberFormat="0" applyBorder="0" applyAlignment="0" applyProtection="0"/>
    <xf numFmtId="0" fontId="45" fillId="21" borderId="0" applyNumberFormat="0" applyBorder="0" applyAlignment="0" applyProtection="0"/>
    <xf numFmtId="0" fontId="45" fillId="24" borderId="0" applyNumberFormat="0" applyBorder="0" applyAlignment="0" applyProtection="0"/>
    <xf numFmtId="0" fontId="45" fillId="27" borderId="0" applyNumberFormat="0" applyBorder="0" applyAlignment="0" applyProtection="0"/>
    <xf numFmtId="0" fontId="45" fillId="30" borderId="0" applyNumberFormat="0" applyBorder="0" applyAlignment="0" applyProtection="0"/>
    <xf numFmtId="0" fontId="45" fillId="33" borderId="0" applyNumberFormat="0" applyBorder="0" applyAlignment="0" applyProtection="0"/>
    <xf numFmtId="0" fontId="45" fillId="36" borderId="0" applyNumberFormat="0" applyBorder="0" applyAlignment="0" applyProtection="0"/>
    <xf numFmtId="179" fontId="33" fillId="0" borderId="0"/>
    <xf numFmtId="179" fontId="33" fillId="0" borderId="0"/>
    <xf numFmtId="179" fontId="33" fillId="0" borderId="0"/>
    <xf numFmtId="179" fontId="33" fillId="0" borderId="0"/>
    <xf numFmtId="179" fontId="33" fillId="0" borderId="0"/>
    <xf numFmtId="0" fontId="49" fillId="0" borderId="0" applyNumberFormat="0" applyFill="0" applyBorder="0" applyAlignment="0" applyProtection="0"/>
    <xf numFmtId="0" fontId="48" fillId="20" borderId="103" applyNumberFormat="0" applyFont="0" applyAlignment="0" applyProtection="0"/>
    <xf numFmtId="0" fontId="48" fillId="20" borderId="103" applyNumberFormat="0" applyFont="0" applyAlignment="0" applyProtection="0"/>
    <xf numFmtId="0" fontId="48" fillId="20" borderId="103" applyNumberFormat="0" applyFont="0" applyAlignment="0" applyProtection="0"/>
    <xf numFmtId="0" fontId="48" fillId="20" borderId="103" applyNumberFormat="0" applyFont="0" applyAlignment="0" applyProtection="0"/>
    <xf numFmtId="0" fontId="48" fillId="20" borderId="103" applyNumberFormat="0" applyFont="0" applyAlignment="0" applyProtection="0"/>
    <xf numFmtId="0" fontId="48" fillId="20" borderId="103" applyNumberFormat="0" applyFont="0" applyAlignment="0" applyProtection="0"/>
    <xf numFmtId="0" fontId="48" fillId="20" borderId="103" applyNumberFormat="0" applyFont="0" applyAlignment="0" applyProtection="0"/>
    <xf numFmtId="180" fontId="33" fillId="0" borderId="0" applyFont="0" applyFill="0" applyBorder="0" applyAlignment="0" applyProtection="0"/>
    <xf numFmtId="181" fontId="33" fillId="0" borderId="0" applyFont="0" applyFill="0" applyBorder="0" applyAlignment="0" applyProtection="0"/>
    <xf numFmtId="182" fontId="33" fillId="0" borderId="0" applyFont="0" applyFill="0" applyBorder="0" applyAlignment="0" applyProtection="0"/>
    <xf numFmtId="182" fontId="33" fillId="0" borderId="0" applyFont="0" applyFill="0" applyBorder="0" applyAlignment="0" applyProtection="0"/>
    <xf numFmtId="182" fontId="33" fillId="0" borderId="0" applyFont="0" applyFill="0" applyBorder="0" applyAlignment="0" applyProtection="0"/>
    <xf numFmtId="182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83" fontId="47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167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3" fillId="0" borderId="0"/>
    <xf numFmtId="0" fontId="33" fillId="0" borderId="0"/>
    <xf numFmtId="0" fontId="3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8" fillId="0" borderId="0" applyFont="0" applyFill="0" applyBorder="0" applyAlignment="0" applyProtection="0"/>
    <xf numFmtId="185" fontId="33" fillId="0" borderId="82">
      <alignment vertical="top"/>
    </xf>
    <xf numFmtId="185" fontId="33" fillId="0" borderId="82">
      <alignment vertical="top"/>
    </xf>
    <xf numFmtId="185" fontId="33" fillId="0" borderId="82">
      <alignment vertical="top"/>
    </xf>
    <xf numFmtId="185" fontId="33" fillId="0" borderId="82">
      <alignment vertical="top"/>
    </xf>
    <xf numFmtId="185" fontId="33" fillId="0" borderId="82">
      <alignment vertical="top"/>
    </xf>
    <xf numFmtId="0" fontId="33" fillId="39" borderId="0"/>
    <xf numFmtId="0" fontId="47" fillId="0" borderId="0"/>
    <xf numFmtId="0" fontId="34" fillId="0" borderId="0" applyNumberFormat="0">
      <alignment vertical="top" wrapText="1" shrinkToFit="1"/>
    </xf>
    <xf numFmtId="0" fontId="11" fillId="0" borderId="104" applyNumberFormat="0" applyFill="0" applyAlignment="0" applyProtection="0"/>
    <xf numFmtId="180" fontId="33" fillId="0" borderId="0" applyFont="0" applyFill="0" applyBorder="0" applyAlignment="0" applyProtection="0"/>
    <xf numFmtId="181" fontId="33" fillId="0" borderId="0" applyFont="0" applyFill="0" applyBorder="0" applyAlignment="0" applyProtection="0"/>
    <xf numFmtId="0" fontId="51" fillId="0" borderId="0">
      <alignment vertical="center"/>
    </xf>
    <xf numFmtId="0" fontId="8" fillId="0" borderId="0"/>
    <xf numFmtId="166" fontId="8" fillId="0" borderId="0" applyFont="0" applyFill="0" applyBorder="0" applyAlignment="0" applyProtection="0"/>
    <xf numFmtId="0" fontId="52" fillId="0" borderId="0"/>
    <xf numFmtId="186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164" fontId="33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33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33" fillId="0" borderId="0"/>
    <xf numFmtId="0" fontId="33" fillId="0" borderId="0"/>
    <xf numFmtId="0" fontId="56" fillId="40" borderId="0" applyNumberFormat="0" applyBorder="0" applyAlignment="0" applyProtection="0"/>
    <xf numFmtId="0" fontId="56" fillId="40" borderId="0" applyNumberFormat="0" applyBorder="0" applyAlignment="0" applyProtection="0"/>
    <xf numFmtId="0" fontId="56" fillId="40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4" borderId="0" applyNumberFormat="0" applyBorder="0" applyAlignment="0" applyProtection="0"/>
    <xf numFmtId="0" fontId="56" fillId="44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6" borderId="0" applyNumberFormat="0" applyBorder="0" applyAlignment="0" applyProtection="0"/>
    <xf numFmtId="0" fontId="56" fillId="46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56" fillId="46" borderId="0" applyNumberFormat="0" applyBorder="0" applyAlignment="0" applyProtection="0"/>
    <xf numFmtId="0" fontId="56" fillId="46" borderId="0" applyNumberFormat="0" applyBorder="0" applyAlignment="0" applyProtection="0"/>
    <xf numFmtId="0" fontId="56" fillId="44" borderId="0" applyNumberFormat="0" applyBorder="0" applyAlignment="0" applyProtection="0"/>
    <xf numFmtId="0" fontId="56" fillId="44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9" borderId="0" applyNumberFormat="0" applyBorder="0" applyAlignment="0" applyProtection="0"/>
    <xf numFmtId="0" fontId="56" fillId="49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51" borderId="0" applyNumberFormat="0" applyBorder="0" applyAlignment="0" applyProtection="0"/>
    <xf numFmtId="0" fontId="56" fillId="51" borderId="0" applyNumberFormat="0" applyBorder="0" applyAlignment="0" applyProtection="0"/>
    <xf numFmtId="0" fontId="56" fillId="51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49" borderId="0" applyNumberFormat="0" applyBorder="0" applyAlignment="0" applyProtection="0"/>
    <xf numFmtId="0" fontId="56" fillId="49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8" fillId="44" borderId="0" applyNumberFormat="0" applyBorder="0" applyAlignment="0" applyProtection="0"/>
    <xf numFmtId="0" fontId="58" fillId="54" borderId="0" applyNumberFormat="0" applyBorder="0" applyAlignment="0" applyProtection="0"/>
    <xf numFmtId="0" fontId="58" fillId="54" borderId="0" applyNumberFormat="0" applyBorder="0" applyAlignment="0" applyProtection="0"/>
    <xf numFmtId="0" fontId="58" fillId="54" borderId="0" applyNumberFormat="0" applyBorder="0" applyAlignment="0" applyProtection="0"/>
    <xf numFmtId="0" fontId="58" fillId="54" borderId="0" applyNumberFormat="0" applyBorder="0" applyAlignment="0" applyProtection="0"/>
    <xf numFmtId="0" fontId="58" fillId="55" borderId="0" applyNumberFormat="0" applyBorder="0" applyAlignment="0" applyProtection="0"/>
    <xf numFmtId="0" fontId="58" fillId="49" borderId="0" applyNumberFormat="0" applyBorder="0" applyAlignment="0" applyProtection="0"/>
    <xf numFmtId="0" fontId="58" fillId="49" borderId="0" applyNumberFormat="0" applyBorder="0" applyAlignment="0" applyProtection="0"/>
    <xf numFmtId="0" fontId="58" fillId="49" borderId="0" applyNumberFormat="0" applyBorder="0" applyAlignment="0" applyProtection="0"/>
    <xf numFmtId="0" fontId="58" fillId="49" borderId="0" applyNumberFormat="0" applyBorder="0" applyAlignment="0" applyProtection="0"/>
    <xf numFmtId="0" fontId="58" fillId="51" borderId="0" applyNumberFormat="0" applyBorder="0" applyAlignment="0" applyProtection="0"/>
    <xf numFmtId="0" fontId="58" fillId="50" borderId="0" applyNumberFormat="0" applyBorder="0" applyAlignment="0" applyProtection="0"/>
    <xf numFmtId="0" fontId="58" fillId="50" borderId="0" applyNumberFormat="0" applyBorder="0" applyAlignment="0" applyProtection="0"/>
    <xf numFmtId="0" fontId="58" fillId="50" borderId="0" applyNumberFormat="0" applyBorder="0" applyAlignment="0" applyProtection="0"/>
    <xf numFmtId="0" fontId="58" fillId="50" borderId="0" applyNumberFormat="0" applyBorder="0" applyAlignment="0" applyProtection="0"/>
    <xf numFmtId="0" fontId="58" fillId="41" borderId="0" applyNumberFormat="0" applyBorder="0" applyAlignment="0" applyProtection="0"/>
    <xf numFmtId="0" fontId="58" fillId="56" borderId="0" applyNumberFormat="0" applyBorder="0" applyAlignment="0" applyProtection="0"/>
    <xf numFmtId="0" fontId="58" fillId="56" borderId="0" applyNumberFormat="0" applyBorder="0" applyAlignment="0" applyProtection="0"/>
    <xf numFmtId="0" fontId="58" fillId="56" borderId="0" applyNumberFormat="0" applyBorder="0" applyAlignment="0" applyProtection="0"/>
    <xf numFmtId="0" fontId="58" fillId="56" borderId="0" applyNumberFormat="0" applyBorder="0" applyAlignment="0" applyProtection="0"/>
    <xf numFmtId="0" fontId="58" fillId="44" borderId="0" applyNumberFormat="0" applyBorder="0" applyAlignment="0" applyProtection="0"/>
    <xf numFmtId="0" fontId="58" fillId="57" borderId="0" applyNumberFormat="0" applyBorder="0" applyAlignment="0" applyProtection="0"/>
    <xf numFmtId="0" fontId="58" fillId="57" borderId="0" applyNumberFormat="0" applyBorder="0" applyAlignment="0" applyProtection="0"/>
    <xf numFmtId="0" fontId="58" fillId="57" borderId="0" applyNumberFormat="0" applyBorder="0" applyAlignment="0" applyProtection="0"/>
    <xf numFmtId="0" fontId="58" fillId="57" borderId="0" applyNumberFormat="0" applyBorder="0" applyAlignment="0" applyProtection="0"/>
    <xf numFmtId="0" fontId="58" fillId="49" borderId="0" applyNumberFormat="0" applyBorder="0" applyAlignment="0" applyProtection="0"/>
    <xf numFmtId="0" fontId="58" fillId="58" borderId="0" applyNumberFormat="0" applyBorder="0" applyAlignment="0" applyProtection="0"/>
    <xf numFmtId="0" fontId="58" fillId="58" borderId="0" applyNumberFormat="0" applyBorder="0" applyAlignment="0" applyProtection="0"/>
    <xf numFmtId="0" fontId="58" fillId="58" borderId="0" applyNumberFormat="0" applyBorder="0" applyAlignment="0" applyProtection="0"/>
    <xf numFmtId="0" fontId="58" fillId="58" borderId="0" applyNumberFormat="0" applyBorder="0" applyAlignment="0" applyProtection="0"/>
    <xf numFmtId="0" fontId="58" fillId="57" borderId="0" applyNumberFormat="0" applyBorder="0" applyAlignment="0" applyProtection="0"/>
    <xf numFmtId="0" fontId="58" fillId="49" borderId="0" applyNumberFormat="0" applyBorder="0" applyAlignment="0" applyProtection="0"/>
    <xf numFmtId="0" fontId="58" fillId="53" borderId="0" applyNumberFormat="0" applyBorder="0" applyAlignment="0" applyProtection="0"/>
    <xf numFmtId="0" fontId="58" fillId="52" borderId="0" applyNumberFormat="0" applyBorder="0" applyAlignment="0" applyProtection="0"/>
    <xf numFmtId="0" fontId="58" fillId="57" borderId="0" applyNumberFormat="0" applyBorder="0" applyAlignment="0" applyProtection="0"/>
    <xf numFmtId="0" fontId="58" fillId="45" borderId="0" applyNumberFormat="0" applyBorder="0" applyAlignment="0" applyProtection="0"/>
    <xf numFmtId="0" fontId="58" fillId="57" borderId="0" applyNumberFormat="0" applyBorder="0" applyAlignment="0" applyProtection="0"/>
    <xf numFmtId="0" fontId="58" fillId="57" borderId="0" applyNumberFormat="0" applyBorder="0" applyAlignment="0" applyProtection="0"/>
    <xf numFmtId="0" fontId="58" fillId="57" borderId="0" applyNumberFormat="0" applyBorder="0" applyAlignment="0" applyProtection="0"/>
    <xf numFmtId="0" fontId="58" fillId="57" borderId="0" applyNumberFormat="0" applyBorder="0" applyAlignment="0" applyProtection="0"/>
    <xf numFmtId="0" fontId="58" fillId="59" borderId="0" applyNumberFormat="0" applyBorder="0" applyAlignment="0" applyProtection="0"/>
    <xf numFmtId="0" fontId="58" fillId="59" borderId="0" applyNumberFormat="0" applyBorder="0" applyAlignment="0" applyProtection="0"/>
    <xf numFmtId="0" fontId="58" fillId="59" borderId="0" applyNumberFormat="0" applyBorder="0" applyAlignment="0" applyProtection="0"/>
    <xf numFmtId="0" fontId="58" fillId="59" borderId="0" applyNumberFormat="0" applyBorder="0" applyAlignment="0" applyProtection="0"/>
    <xf numFmtId="0" fontId="58" fillId="59" borderId="0" applyNumberFormat="0" applyBorder="0" applyAlignment="0" applyProtection="0"/>
    <xf numFmtId="0" fontId="58" fillId="59" borderId="0" applyNumberFormat="0" applyBorder="0" applyAlignment="0" applyProtection="0"/>
    <xf numFmtId="0" fontId="58" fillId="59" borderId="0" applyNumberFormat="0" applyBorder="0" applyAlignment="0" applyProtection="0"/>
    <xf numFmtId="0" fontId="58" fillId="59" borderId="0" applyNumberFormat="0" applyBorder="0" applyAlignment="0" applyProtection="0"/>
    <xf numFmtId="0" fontId="58" fillId="60" borderId="0" applyNumberFormat="0" applyBorder="0" applyAlignment="0" applyProtection="0"/>
    <xf numFmtId="0" fontId="58" fillId="60" borderId="0" applyNumberFormat="0" applyBorder="0" applyAlignment="0" applyProtection="0"/>
    <xf numFmtId="0" fontId="58" fillId="60" borderId="0" applyNumberFormat="0" applyBorder="0" applyAlignment="0" applyProtection="0"/>
    <xf numFmtId="0" fontId="58" fillId="57" borderId="0" applyNumberFormat="0" applyBorder="0" applyAlignment="0" applyProtection="0"/>
    <xf numFmtId="0" fontId="58" fillId="57" borderId="0" applyNumberFormat="0" applyBorder="0" applyAlignment="0" applyProtection="0"/>
    <xf numFmtId="0" fontId="58" fillId="57" borderId="0" applyNumberFormat="0" applyBorder="0" applyAlignment="0" applyProtection="0"/>
    <xf numFmtId="0" fontId="58" fillId="55" borderId="0" applyNumberFormat="0" applyBorder="0" applyAlignment="0" applyProtection="0"/>
    <xf numFmtId="0" fontId="58" fillId="55" borderId="0" applyNumberFormat="0" applyBorder="0" applyAlignment="0" applyProtection="0"/>
    <xf numFmtId="0" fontId="58" fillId="55" borderId="0" applyNumberFormat="0" applyBorder="0" applyAlignment="0" applyProtection="0"/>
    <xf numFmtId="0" fontId="58" fillId="55" borderId="0" applyNumberFormat="0" applyBorder="0" applyAlignment="0" applyProtection="0"/>
    <xf numFmtId="4" fontId="34" fillId="0" borderId="0" applyNumberFormat="0" applyFill="0" applyBorder="0" applyAlignment="0" applyProtection="0">
      <alignment horizontal="left" vertical="top" wrapText="1"/>
    </xf>
    <xf numFmtId="49" fontId="59" fillId="46" borderId="0">
      <alignment horizontal="left" vertical="top" wrapText="1"/>
    </xf>
    <xf numFmtId="49" fontId="59" fillId="46" borderId="0">
      <alignment horizontal="left" vertical="top" wrapText="1"/>
    </xf>
    <xf numFmtId="49" fontId="59" fillId="46" borderId="0">
      <alignment horizontal="left" vertical="top" wrapText="1"/>
    </xf>
    <xf numFmtId="49" fontId="59" fillId="46" borderId="0">
      <alignment horizontal="left" vertical="top" wrapText="1"/>
    </xf>
    <xf numFmtId="49" fontId="59" fillId="46" borderId="0">
      <alignment horizontal="left" vertical="top" wrapText="1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41" borderId="0" applyNumberFormat="0" applyBorder="0" applyAlignment="0" applyProtection="0"/>
    <xf numFmtId="0" fontId="62" fillId="46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49" fontId="64" fillId="46" borderId="0">
      <alignment horizontal="left" vertical="top" wrapText="1"/>
    </xf>
    <xf numFmtId="0" fontId="60" fillId="0" borderId="144" applyNumberFormat="0" applyFill="0" applyAlignment="0" applyProtection="0"/>
    <xf numFmtId="0" fontId="65" fillId="0" borderId="145" applyNumberFormat="0" applyFill="0" applyAlignment="0" applyProtection="0"/>
    <xf numFmtId="0" fontId="65" fillId="0" borderId="145" applyNumberFormat="0" applyFill="0" applyAlignment="0" applyProtection="0"/>
    <xf numFmtId="0" fontId="65" fillId="0" borderId="145" applyNumberFormat="0" applyFill="0" applyAlignment="0" applyProtection="0"/>
    <xf numFmtId="0" fontId="65" fillId="0" borderId="145" applyNumberFormat="0" applyFill="0" applyAlignment="0" applyProtection="0"/>
    <xf numFmtId="49" fontId="66" fillId="46" borderId="0">
      <alignment horizontal="left" vertical="top" wrapText="1"/>
    </xf>
    <xf numFmtId="49" fontId="67" fillId="46" borderId="0">
      <alignment horizontal="left" vertical="top" wrapText="1"/>
    </xf>
    <xf numFmtId="49" fontId="68" fillId="46" borderId="0">
      <alignment horizontal="left" vertical="top" wrapText="1"/>
    </xf>
    <xf numFmtId="0" fontId="69" fillId="61" borderId="146" applyNumberForma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49" fontId="70" fillId="0" borderId="0">
      <alignment horizontal="left" vertical="top"/>
    </xf>
    <xf numFmtId="49" fontId="71" fillId="46" borderId="0">
      <alignment horizontal="left" vertical="top" wrapText="1"/>
    </xf>
    <xf numFmtId="0" fontId="33" fillId="0" borderId="141" applyNumberFormat="0" applyFont="0" applyFill="0" applyProtection="0">
      <alignment wrapText="1"/>
    </xf>
    <xf numFmtId="0" fontId="33" fillId="0" borderId="141" applyNumberFormat="0" applyFont="0" applyFill="0" applyProtection="0">
      <alignment wrapText="1"/>
    </xf>
    <xf numFmtId="0" fontId="33" fillId="0" borderId="141" applyNumberFormat="0" applyFont="0" applyFill="0" applyProtection="0">
      <alignment wrapText="1"/>
    </xf>
    <xf numFmtId="0" fontId="33" fillId="0" borderId="141" applyNumberFormat="0" applyFont="0" applyFill="0" applyProtection="0">
      <alignment wrapText="1"/>
    </xf>
    <xf numFmtId="0" fontId="33" fillId="0" borderId="141" applyNumberFormat="0" applyFont="0" applyFill="0" applyProtection="0">
      <alignment wrapText="1"/>
    </xf>
    <xf numFmtId="0" fontId="33" fillId="0" borderId="141" applyNumberFormat="0" applyFont="0" applyFill="0" applyProtection="0">
      <alignment wrapText="1"/>
    </xf>
    <xf numFmtId="0" fontId="33" fillId="0" borderId="141" applyNumberFormat="0" applyFont="0" applyFill="0" applyProtection="0">
      <alignment wrapText="1"/>
    </xf>
    <xf numFmtId="0" fontId="33" fillId="0" borderId="141" applyNumberFormat="0" applyFont="0" applyFill="0" applyProtection="0">
      <alignment wrapText="1"/>
    </xf>
    <xf numFmtId="0" fontId="33" fillId="0" borderId="141" applyNumberFormat="0" applyFont="0" applyFill="0" applyProtection="0">
      <alignment wrapText="1"/>
    </xf>
    <xf numFmtId="0" fontId="33" fillId="0" borderId="141" applyNumberFormat="0" applyFont="0" applyFill="0" applyProtection="0">
      <alignment wrapText="1"/>
    </xf>
    <xf numFmtId="0" fontId="33" fillId="0" borderId="141" applyNumberFormat="0" applyFont="0" applyFill="0" applyProtection="0">
      <alignment wrapText="1"/>
    </xf>
    <xf numFmtId="0" fontId="33" fillId="0" borderId="141" applyNumberFormat="0" applyFont="0" applyFill="0" applyProtection="0">
      <alignment wrapText="1"/>
    </xf>
    <xf numFmtId="0" fontId="33" fillId="0" borderId="141" applyNumberFormat="0" applyFont="0" applyFill="0" applyProtection="0">
      <alignment wrapText="1"/>
    </xf>
    <xf numFmtId="0" fontId="33" fillId="0" borderId="141" applyNumberFormat="0" applyFont="0" applyFill="0" applyProtection="0">
      <alignment wrapText="1"/>
    </xf>
    <xf numFmtId="0" fontId="72" fillId="53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3" fillId="0" borderId="0" applyNumberFormat="0" applyFill="0" applyBorder="0" applyAlignment="0" applyProtection="0"/>
    <xf numFmtId="0" fontId="74" fillId="42" borderId="0" applyNumberFormat="0" applyBorder="0" applyAlignment="0" applyProtection="0"/>
    <xf numFmtId="0" fontId="75" fillId="0" borderId="148" applyFill="0" applyBorder="0"/>
    <xf numFmtId="0" fontId="34" fillId="0" borderId="148" applyBorder="0">
      <alignment horizontal="center" vertical="center"/>
    </xf>
    <xf numFmtId="0" fontId="76" fillId="0" borderId="148" applyBorder="0">
      <alignment horizontal="center" vertical="center"/>
    </xf>
    <xf numFmtId="0" fontId="77" fillId="0" borderId="149" applyNumberFormat="0" applyFill="0" applyAlignment="0" applyProtection="0"/>
    <xf numFmtId="0" fontId="78" fillId="0" borderId="150" applyNumberFormat="0" applyFill="0" applyAlignment="0" applyProtection="0"/>
    <xf numFmtId="0" fontId="79" fillId="0" borderId="151" applyNumberFormat="0" applyFill="0" applyAlignment="0" applyProtection="0"/>
    <xf numFmtId="0" fontId="79" fillId="0" borderId="151" applyNumberFormat="0" applyFill="0" applyAlignment="0" applyProtection="0"/>
    <xf numFmtId="0" fontId="79" fillId="0" borderId="151" applyNumberFormat="0" applyFill="0" applyAlignment="0" applyProtection="0"/>
    <xf numFmtId="0" fontId="79" fillId="0" borderId="151" applyNumberFormat="0" applyFill="0" applyAlignment="0" applyProtection="0"/>
    <xf numFmtId="0" fontId="79" fillId="0" borderId="151" applyNumberFormat="0" applyFill="0" applyAlignment="0" applyProtection="0"/>
    <xf numFmtId="0" fontId="79" fillId="0" borderId="151" applyNumberFormat="0" applyFill="0" applyAlignment="0" applyProtection="0"/>
    <xf numFmtId="0" fontId="79" fillId="0" borderId="151" applyNumberFormat="0" applyFill="0" applyAlignment="0" applyProtection="0"/>
    <xf numFmtId="0" fontId="79" fillId="0" borderId="151" applyNumberFormat="0" applyFill="0" applyAlignment="0" applyProtection="0"/>
    <xf numFmtId="0" fontId="79" fillId="0" borderId="151" applyNumberFormat="0" applyFill="0" applyAlignment="0" applyProtection="0"/>
    <xf numFmtId="0" fontId="79" fillId="0" borderId="0" applyNumberFormat="0" applyFill="0" applyBorder="0" applyAlignment="0" applyProtection="0"/>
    <xf numFmtId="49" fontId="71" fillId="0" borderId="0">
      <alignment horizontal="left" vertical="top"/>
    </xf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80" fillId="43" borderId="0" applyNumberFormat="0" applyBorder="0" applyAlignment="0" applyProtection="0"/>
    <xf numFmtId="0" fontId="80" fillId="41" borderId="0" applyNumberFormat="0" applyBorder="0" applyAlignment="0" applyProtection="0"/>
    <xf numFmtId="0" fontId="80" fillId="41" borderId="0" applyNumberFormat="0" applyBorder="0" applyAlignment="0" applyProtection="0"/>
    <xf numFmtId="0" fontId="80" fillId="41" borderId="0" applyNumberFormat="0" applyBorder="0" applyAlignment="0" applyProtection="0"/>
    <xf numFmtId="0" fontId="80" fillId="41" borderId="0" applyNumberFormat="0" applyBorder="0" applyAlignment="0" applyProtection="0"/>
    <xf numFmtId="49" fontId="81" fillId="0" borderId="0">
      <alignment horizontal="left" vertical="top"/>
    </xf>
    <xf numFmtId="188" fontId="33" fillId="0" borderId="0" applyFont="0" applyFill="0" applyBorder="0" applyAlignment="0" applyProtection="0">
      <alignment horizontal="left" vertical="center"/>
    </xf>
    <xf numFmtId="0" fontId="82" fillId="0" borderId="0" applyNumberFormat="0" applyFill="0" applyBorder="0" applyAlignment="0" applyProtection="0"/>
    <xf numFmtId="0" fontId="65" fillId="0" borderId="145" applyNumberFormat="0" applyFill="0" applyAlignment="0" applyProtection="0"/>
    <xf numFmtId="49" fontId="83" fillId="46" borderId="0">
      <alignment horizontal="left" vertical="top" wrapText="1"/>
    </xf>
    <xf numFmtId="49" fontId="83" fillId="46" borderId="0">
      <alignment horizontal="left" vertical="top" wrapText="1"/>
    </xf>
    <xf numFmtId="49" fontId="64" fillId="46" borderId="0">
      <alignment horizontal="left" vertical="top"/>
    </xf>
    <xf numFmtId="38" fontId="84" fillId="0" borderId="0" applyFont="0" applyFill="0" applyBorder="0" applyAlignment="0" applyProtection="0"/>
    <xf numFmtId="0" fontId="14" fillId="0" borderId="142" applyFont="0" applyFill="0" applyBorder="0" applyAlignment="0" applyProtection="0">
      <protection locked="0"/>
    </xf>
    <xf numFmtId="186" fontId="33" fillId="0" borderId="0" applyFont="0" applyFill="0" applyBorder="0" applyAlignment="0" applyProtection="0"/>
    <xf numFmtId="165" fontId="56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56" fillId="0" borderId="0" applyFont="0" applyFill="0" applyBorder="0" applyAlignment="0" applyProtection="0"/>
    <xf numFmtId="0" fontId="85" fillId="53" borderId="0" applyNumberFormat="0" applyBorder="0" applyAlignment="0" applyProtection="0"/>
    <xf numFmtId="0" fontId="86" fillId="53" borderId="0" applyNumberFormat="0" applyBorder="0" applyAlignment="0" applyProtection="0"/>
    <xf numFmtId="0" fontId="85" fillId="53" borderId="0" applyNumberFormat="0" applyBorder="0" applyAlignment="0" applyProtection="0"/>
    <xf numFmtId="0" fontId="85" fillId="53" borderId="0" applyNumberFormat="0" applyBorder="0" applyAlignment="0" applyProtection="0"/>
    <xf numFmtId="0" fontId="85" fillId="53" borderId="0" applyNumberFormat="0" applyBorder="0" applyAlignment="0" applyProtection="0"/>
    <xf numFmtId="0" fontId="85" fillId="53" borderId="0" applyNumberFormat="0" applyBorder="0" applyAlignment="0" applyProtection="0"/>
    <xf numFmtId="0" fontId="32" fillId="0" borderId="0" applyNumberFormat="0" applyFill="0" applyBorder="0" applyAlignment="0" applyProtection="0">
      <alignment vertical="top" wrapText="1"/>
    </xf>
    <xf numFmtId="0" fontId="87" fillId="0" borderId="0" applyNumberFormat="0" applyFill="0" applyBorder="0" applyAlignment="0" applyProtection="0"/>
    <xf numFmtId="0" fontId="88" fillId="0" borderId="0"/>
    <xf numFmtId="0" fontId="88" fillId="0" borderId="0"/>
    <xf numFmtId="0" fontId="33" fillId="0" borderId="0"/>
    <xf numFmtId="0" fontId="55" fillId="0" borderId="0"/>
    <xf numFmtId="0" fontId="89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33" fillId="0" borderId="0"/>
    <xf numFmtId="0" fontId="33" fillId="0" borderId="0"/>
    <xf numFmtId="0" fontId="90" fillId="0" borderId="0"/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0" borderId="141" applyNumberFormat="0" applyFont="0" applyFill="0" applyAlignment="0" applyProtection="0"/>
    <xf numFmtId="0" fontId="33" fillId="0" borderId="141" applyNumberFormat="0" applyFont="0" applyFill="0" applyAlignment="0" applyProtection="0"/>
    <xf numFmtId="0" fontId="33" fillId="0" borderId="141" applyNumberFormat="0" applyFont="0" applyFill="0" applyAlignment="0" applyProtection="0"/>
    <xf numFmtId="0" fontId="33" fillId="0" borderId="141" applyNumberFormat="0" applyFont="0" applyFill="0" applyAlignment="0" applyProtection="0"/>
    <xf numFmtId="0" fontId="33" fillId="0" borderId="141" applyNumberFormat="0" applyFont="0" applyFill="0" applyAlignment="0" applyProtection="0"/>
    <xf numFmtId="0" fontId="33" fillId="0" borderId="141" applyNumberFormat="0" applyFont="0" applyFill="0" applyAlignment="0" applyProtection="0"/>
    <xf numFmtId="0" fontId="33" fillId="0" borderId="141" applyNumberFormat="0" applyFont="0" applyFill="0" applyAlignment="0" applyProtection="0"/>
    <xf numFmtId="0" fontId="33" fillId="0" borderId="141" applyNumberFormat="0" applyFont="0" applyFill="0" applyAlignment="0" applyProtection="0"/>
    <xf numFmtId="0" fontId="33" fillId="0" borderId="141" applyNumberFormat="0" applyFont="0" applyFill="0" applyAlignment="0" applyProtection="0"/>
    <xf numFmtId="0" fontId="33" fillId="0" borderId="141" applyNumberFormat="0" applyFont="0" applyFill="0" applyAlignment="0" applyProtection="0"/>
    <xf numFmtId="0" fontId="33" fillId="0" borderId="141" applyNumberFormat="0" applyFont="0" applyFill="0" applyAlignment="0" applyProtection="0"/>
    <xf numFmtId="0" fontId="33" fillId="0" borderId="141" applyNumberFormat="0" applyFont="0" applyFill="0" applyAlignment="0" applyProtection="0"/>
    <xf numFmtId="0" fontId="33" fillId="0" borderId="141" applyNumberFormat="0" applyFont="0" applyFill="0" applyAlignment="0" applyProtection="0"/>
    <xf numFmtId="0" fontId="33" fillId="0" borderId="141" applyNumberFormat="0" applyFont="0" applyFill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4" fontId="34" fillId="0" borderId="141">
      <alignment vertical="top"/>
    </xf>
    <xf numFmtId="4" fontId="34" fillId="0" borderId="141">
      <alignment vertical="top"/>
    </xf>
    <xf numFmtId="4" fontId="34" fillId="0" borderId="141">
      <alignment vertical="top"/>
    </xf>
    <xf numFmtId="4" fontId="34" fillId="0" borderId="141">
      <alignment vertical="top"/>
    </xf>
    <xf numFmtId="4" fontId="34" fillId="0" borderId="141">
      <alignment vertical="top"/>
    </xf>
    <xf numFmtId="4" fontId="34" fillId="0" borderId="141">
      <alignment vertical="top"/>
    </xf>
    <xf numFmtId="4" fontId="34" fillId="0" borderId="141">
      <alignment vertical="top"/>
    </xf>
    <xf numFmtId="4" fontId="34" fillId="0" borderId="141">
      <alignment vertical="top"/>
    </xf>
    <xf numFmtId="4" fontId="34" fillId="0" borderId="141">
      <alignment vertical="top"/>
    </xf>
    <xf numFmtId="4" fontId="34" fillId="0" borderId="141">
      <alignment vertical="top"/>
    </xf>
    <xf numFmtId="4" fontId="34" fillId="0" borderId="141">
      <alignment vertical="top"/>
    </xf>
    <xf numFmtId="4" fontId="34" fillId="0" borderId="141">
      <alignment vertical="top"/>
    </xf>
    <xf numFmtId="4" fontId="34" fillId="0" borderId="141">
      <alignment vertical="top"/>
    </xf>
    <xf numFmtId="4" fontId="34" fillId="0" borderId="141">
      <alignment vertical="top"/>
    </xf>
    <xf numFmtId="4" fontId="33" fillId="0" borderId="54">
      <alignment vertical="top"/>
    </xf>
    <xf numFmtId="189" fontId="92" fillId="0" borderId="142"/>
    <xf numFmtId="0" fontId="74" fillId="44" borderId="0" applyNumberFormat="0" applyBorder="0" applyAlignment="0" applyProtection="0"/>
    <xf numFmtId="0" fontId="74" fillId="42" borderId="0" applyNumberFormat="0" applyBorder="0" applyAlignment="0" applyProtection="0"/>
    <xf numFmtId="0" fontId="74" fillId="42" borderId="0" applyNumberFormat="0" applyBorder="0" applyAlignment="0" applyProtection="0"/>
    <xf numFmtId="0" fontId="74" fillId="42" borderId="0" applyNumberFormat="0" applyBorder="0" applyAlignment="0" applyProtection="0"/>
    <xf numFmtId="0" fontId="74" fillId="42" borderId="0" applyNumberFormat="0" applyBorder="0" applyAlignment="0" applyProtection="0"/>
    <xf numFmtId="0" fontId="91" fillId="46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190" fontId="93" fillId="0" borderId="153"/>
    <xf numFmtId="3" fontId="94" fillId="0" borderId="141">
      <alignment vertical="top"/>
    </xf>
    <xf numFmtId="3" fontId="94" fillId="0" borderId="141">
      <alignment vertical="top"/>
    </xf>
    <xf numFmtId="3" fontId="94" fillId="0" borderId="141">
      <alignment vertical="top"/>
    </xf>
    <xf numFmtId="3" fontId="94" fillId="0" borderId="141">
      <alignment vertical="top"/>
    </xf>
    <xf numFmtId="3" fontId="94" fillId="0" borderId="141">
      <alignment vertical="top"/>
    </xf>
    <xf numFmtId="3" fontId="94" fillId="0" borderId="141">
      <alignment vertical="top"/>
    </xf>
    <xf numFmtId="3" fontId="94" fillId="0" borderId="141">
      <alignment vertical="top"/>
    </xf>
    <xf numFmtId="3" fontId="94" fillId="0" borderId="141">
      <alignment vertical="top"/>
    </xf>
    <xf numFmtId="3" fontId="94" fillId="0" borderId="141">
      <alignment vertical="top"/>
    </xf>
    <xf numFmtId="3" fontId="94" fillId="0" borderId="141">
      <alignment vertical="top"/>
    </xf>
    <xf numFmtId="3" fontId="94" fillId="0" borderId="141">
      <alignment vertical="top"/>
    </xf>
    <xf numFmtId="3" fontId="94" fillId="0" borderId="141">
      <alignment vertical="top"/>
    </xf>
    <xf numFmtId="3" fontId="94" fillId="0" borderId="141">
      <alignment vertical="top"/>
    </xf>
    <xf numFmtId="3" fontId="94" fillId="0" borderId="141">
      <alignment vertical="top"/>
    </xf>
    <xf numFmtId="49" fontId="95" fillId="46" borderId="0">
      <alignment horizontal="left" vertical="top" wrapText="1"/>
    </xf>
    <xf numFmtId="49" fontId="96" fillId="46" borderId="0">
      <alignment horizontal="left" vertical="top" wrapText="1"/>
    </xf>
    <xf numFmtId="0" fontId="97" fillId="0" borderId="0">
      <alignment horizontal="centerContinuous" vertical="center"/>
    </xf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49" fontId="100" fillId="46" borderId="0">
      <alignment horizontal="left" vertical="top" wrapText="1"/>
    </xf>
    <xf numFmtId="49" fontId="101" fillId="0" borderId="0">
      <alignment horizontal="left" vertical="top"/>
    </xf>
    <xf numFmtId="0" fontId="77" fillId="0" borderId="154" applyNumberFormat="0" applyFill="0" applyAlignment="0" applyProtection="0"/>
    <xf numFmtId="0" fontId="102" fillId="0" borderId="155" applyNumberFormat="0" applyFill="0" applyAlignment="0" applyProtection="0"/>
    <xf numFmtId="0" fontId="102" fillId="0" borderId="155" applyNumberFormat="0" applyFill="0" applyAlignment="0" applyProtection="0"/>
    <xf numFmtId="0" fontId="102" fillId="0" borderId="155" applyNumberFormat="0" applyFill="0" applyAlignment="0" applyProtection="0"/>
    <xf numFmtId="0" fontId="102" fillId="0" borderId="155" applyNumberFormat="0" applyFill="0" applyAlignment="0" applyProtection="0"/>
    <xf numFmtId="0" fontId="78" fillId="0" borderId="156" applyNumberFormat="0" applyFill="0" applyAlignment="0" applyProtection="0"/>
    <xf numFmtId="0" fontId="103" fillId="0" borderId="150" applyNumberFormat="0" applyFill="0" applyAlignment="0" applyProtection="0"/>
    <xf numFmtId="0" fontId="103" fillId="0" borderId="150" applyNumberFormat="0" applyFill="0" applyAlignment="0" applyProtection="0"/>
    <xf numFmtId="0" fontId="103" fillId="0" borderId="150" applyNumberFormat="0" applyFill="0" applyAlignment="0" applyProtection="0"/>
    <xf numFmtId="0" fontId="103" fillId="0" borderId="150" applyNumberFormat="0" applyFill="0" applyAlignment="0" applyProtection="0"/>
    <xf numFmtId="0" fontId="79" fillId="0" borderId="157" applyNumberFormat="0" applyFill="0" applyAlignment="0" applyProtection="0"/>
    <xf numFmtId="0" fontId="79" fillId="0" borderId="157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79" fillId="0" borderId="157" applyNumberFormat="0" applyFill="0" applyAlignment="0" applyProtection="0"/>
    <xf numFmtId="0" fontId="79" fillId="0" borderId="157" applyNumberFormat="0" applyFill="0" applyAlignment="0" applyProtection="0"/>
    <xf numFmtId="0" fontId="79" fillId="0" borderId="157" applyNumberFormat="0" applyFill="0" applyAlignment="0" applyProtection="0"/>
    <xf numFmtId="0" fontId="79" fillId="0" borderId="157" applyNumberFormat="0" applyFill="0" applyAlignment="0" applyProtection="0"/>
    <xf numFmtId="0" fontId="79" fillId="0" borderId="157" applyNumberFormat="0" applyFill="0" applyAlignment="0" applyProtection="0"/>
    <xf numFmtId="0" fontId="79" fillId="0" borderId="157" applyNumberFormat="0" applyFill="0" applyAlignment="0" applyProtection="0"/>
    <xf numFmtId="0" fontId="79" fillId="0" borderId="157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79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5" fillId="0" borderId="54" applyNumberFormat="0" applyFill="0" applyProtection="0">
      <alignment horizontal="left" vertical="top"/>
    </xf>
    <xf numFmtId="0" fontId="34" fillId="0" borderId="54" applyNumberFormat="0" applyFill="0" applyProtection="0">
      <alignment horizontal="left" vertical="top" indent="8"/>
    </xf>
    <xf numFmtId="4" fontId="75" fillId="0" borderId="54" applyNumberFormat="0" applyFill="0" applyProtection="0">
      <alignment horizontal="left" vertical="top"/>
    </xf>
    <xf numFmtId="0" fontId="106" fillId="0" borderId="54" applyNumberFormat="0" applyFill="0" applyProtection="0">
      <alignment horizontal="left" vertical="top" indent="1"/>
    </xf>
    <xf numFmtId="0" fontId="34" fillId="0" borderId="54" applyNumberFormat="0" applyFill="0" applyProtection="0">
      <alignment horizontal="left" vertical="top" indent="2"/>
    </xf>
    <xf numFmtId="0" fontId="34" fillId="0" borderId="54" applyNumberFormat="0" applyFill="0" applyProtection="0">
      <alignment horizontal="left" vertical="top" indent="3"/>
    </xf>
    <xf numFmtId="0" fontId="34" fillId="0" borderId="54" applyNumberFormat="0" applyFill="0" applyProtection="0">
      <alignment horizontal="left" vertical="top" indent="4"/>
    </xf>
    <xf numFmtId="0" fontId="34" fillId="0" borderId="54" applyNumberFormat="0" applyFill="0" applyProtection="0">
      <alignment horizontal="left" vertical="top" indent="5"/>
    </xf>
    <xf numFmtId="0" fontId="34" fillId="0" borderId="54" applyNumberFormat="0" applyFill="0" applyProtection="0">
      <alignment horizontal="left" vertical="top" indent="6"/>
    </xf>
    <xf numFmtId="0" fontId="34" fillId="0" borderId="54" applyNumberFormat="0" applyFill="0" applyProtection="0">
      <alignment horizontal="left" vertical="top" indent="7"/>
    </xf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107" fillId="0" borderId="161">
      <alignment vertical="center"/>
    </xf>
    <xf numFmtId="3" fontId="107" fillId="62" borderId="89" applyFill="0">
      <alignment vertical="center"/>
    </xf>
    <xf numFmtId="3" fontId="107" fillId="62" borderId="89" applyFill="0">
      <alignment vertical="center"/>
    </xf>
    <xf numFmtId="3" fontId="107" fillId="62" borderId="89" applyFill="0">
      <alignment vertical="center"/>
    </xf>
    <xf numFmtId="3" fontId="107" fillId="62" borderId="89" applyFill="0">
      <alignment vertical="center"/>
    </xf>
    <xf numFmtId="0" fontId="34" fillId="0" borderId="141">
      <alignment horizontal="center" vertical="top"/>
    </xf>
    <xf numFmtId="0" fontId="34" fillId="0" borderId="141">
      <alignment horizontal="center" vertical="top"/>
    </xf>
    <xf numFmtId="0" fontId="34" fillId="0" borderId="141">
      <alignment horizontal="center" vertical="top"/>
    </xf>
    <xf numFmtId="0" fontId="34" fillId="0" borderId="141">
      <alignment horizontal="center" vertical="top"/>
    </xf>
    <xf numFmtId="0" fontId="34" fillId="0" borderId="141">
      <alignment horizontal="center" vertical="top"/>
    </xf>
    <xf numFmtId="0" fontId="34" fillId="0" borderId="141">
      <alignment horizontal="center" vertical="top"/>
    </xf>
    <xf numFmtId="0" fontId="34" fillId="0" borderId="141">
      <alignment horizontal="center" vertical="top"/>
    </xf>
    <xf numFmtId="0" fontId="34" fillId="0" borderId="141">
      <alignment horizontal="center" vertical="top"/>
    </xf>
    <xf numFmtId="0" fontId="34" fillId="0" borderId="141">
      <alignment horizontal="center" vertical="top"/>
    </xf>
    <xf numFmtId="0" fontId="34" fillId="0" borderId="141">
      <alignment horizontal="center" vertical="top"/>
    </xf>
    <xf numFmtId="0" fontId="34" fillId="0" borderId="141">
      <alignment horizontal="center" vertical="top"/>
    </xf>
    <xf numFmtId="0" fontId="34" fillId="0" borderId="141">
      <alignment horizontal="center" vertical="top"/>
    </xf>
    <xf numFmtId="0" fontId="34" fillId="0" borderId="141">
      <alignment horizontal="center" vertical="top"/>
    </xf>
    <xf numFmtId="0" fontId="34" fillId="0" borderId="141">
      <alignment horizontal="center" vertical="top"/>
    </xf>
    <xf numFmtId="0" fontId="69" fillId="61" borderId="146" applyNumberFormat="0" applyAlignment="0" applyProtection="0"/>
    <xf numFmtId="0" fontId="69" fillId="61" borderId="146" applyNumberFormat="0" applyAlignment="0" applyProtection="0"/>
    <xf numFmtId="0" fontId="69" fillId="61" borderId="146" applyNumberFormat="0" applyAlignment="0" applyProtection="0"/>
    <xf numFmtId="0" fontId="69" fillId="61" borderId="146" applyNumberFormat="0" applyAlignment="0" applyProtection="0"/>
    <xf numFmtId="0" fontId="60" fillId="0" borderId="0" applyNumberFormat="0" applyFill="0" applyBorder="0" applyAlignment="0" applyProtection="0"/>
    <xf numFmtId="191" fontId="33" fillId="0" borderId="0" applyFont="0" applyFill="0" applyBorder="0" applyAlignment="0" applyProtection="0">
      <alignment horizontal="left" vertical="center"/>
    </xf>
    <xf numFmtId="0" fontId="111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3" fillId="0" borderId="0"/>
    <xf numFmtId="0" fontId="1" fillId="0" borderId="0"/>
  </cellStyleXfs>
  <cellXfs count="742">
    <xf numFmtId="0" fontId="0" fillId="0" borderId="0" xfId="0"/>
    <xf numFmtId="0" fontId="13" fillId="2" borderId="0" xfId="0" applyFont="1" applyFill="1" applyAlignment="1">
      <alignment vertical="center"/>
    </xf>
    <xf numFmtId="0" fontId="13" fillId="2" borderId="0" xfId="4" applyFont="1" applyFill="1" applyAlignment="1">
      <alignment horizontal="right" vertical="center"/>
    </xf>
    <xf numFmtId="0" fontId="15" fillId="2" borderId="0" xfId="4" applyFont="1" applyFill="1" applyAlignment="1">
      <alignment horizontal="left" vertical="center"/>
    </xf>
    <xf numFmtId="0" fontId="17" fillId="2" borderId="0" xfId="5" applyFont="1" applyFill="1" applyAlignment="1">
      <alignment vertical="center"/>
    </xf>
    <xf numFmtId="0" fontId="17" fillId="2" borderId="0" xfId="5" applyFont="1" applyFill="1" applyAlignment="1">
      <alignment horizontal="center" vertical="center"/>
    </xf>
    <xf numFmtId="0" fontId="15" fillId="0" borderId="0" xfId="4" applyFont="1" applyAlignment="1">
      <alignment horizontal="left" vertical="center"/>
    </xf>
    <xf numFmtId="0" fontId="17" fillId="0" borderId="0" xfId="5" applyFont="1" applyAlignment="1">
      <alignment vertical="center"/>
    </xf>
    <xf numFmtId="0" fontId="13" fillId="0" borderId="0" xfId="0" applyFont="1" applyAlignment="1">
      <alignment vertical="center"/>
    </xf>
    <xf numFmtId="0" fontId="13" fillId="2" borderId="0" xfId="0" applyFont="1" applyFill="1" applyAlignment="1">
      <alignment horizontal="right" vertical="center"/>
    </xf>
    <xf numFmtId="0" fontId="15" fillId="0" borderId="1" xfId="0" applyFont="1" applyBorder="1" applyAlignment="1">
      <alignment vertical="center"/>
    </xf>
    <xf numFmtId="0" fontId="15" fillId="2" borderId="0" xfId="0" applyFont="1" applyFill="1" applyAlignment="1">
      <alignment vertical="center"/>
    </xf>
    <xf numFmtId="168" fontId="15" fillId="0" borderId="1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0" fontId="17" fillId="2" borderId="0" xfId="5" applyFont="1" applyFill="1" applyAlignment="1">
      <alignment horizontal="right" vertical="center"/>
    </xf>
    <xf numFmtId="0" fontId="21" fillId="4" borderId="16" xfId="4" applyFont="1" applyFill="1" applyBorder="1" applyAlignment="1">
      <alignment horizontal="center" vertical="center"/>
    </xf>
    <xf numFmtId="0" fontId="21" fillId="4" borderId="17" xfId="4" applyFont="1" applyFill="1" applyBorder="1" applyAlignment="1">
      <alignment horizontal="center" vertical="center"/>
    </xf>
    <xf numFmtId="0" fontId="18" fillId="6" borderId="22" xfId="0" applyFont="1" applyFill="1" applyBorder="1" applyAlignment="1">
      <alignment horizontal="center" vertical="center"/>
    </xf>
    <xf numFmtId="171" fontId="15" fillId="8" borderId="25" xfId="0" applyNumberFormat="1" applyFont="1" applyFill="1" applyBorder="1" applyAlignment="1">
      <alignment vertical="center"/>
    </xf>
    <xf numFmtId="171" fontId="15" fillId="8" borderId="14" xfId="0" applyNumberFormat="1" applyFont="1" applyFill="1" applyBorder="1" applyAlignment="1">
      <alignment vertical="center"/>
    </xf>
    <xf numFmtId="171" fontId="15" fillId="8" borderId="26" xfId="0" applyNumberFormat="1" applyFont="1" applyFill="1" applyBorder="1" applyAlignment="1">
      <alignment vertical="center"/>
    </xf>
    <xf numFmtId="171" fontId="15" fillId="8" borderId="28" xfId="0" applyNumberFormat="1" applyFont="1" applyFill="1" applyBorder="1" applyAlignment="1">
      <alignment vertical="center"/>
    </xf>
    <xf numFmtId="171" fontId="15" fillId="8" borderId="29" xfId="0" applyNumberFormat="1" applyFont="1" applyFill="1" applyBorder="1" applyAlignment="1">
      <alignment vertical="center"/>
    </xf>
    <xf numFmtId="171" fontId="15" fillId="8" borderId="30" xfId="0" applyNumberFormat="1" applyFont="1" applyFill="1" applyBorder="1" applyAlignment="1">
      <alignment vertical="center"/>
    </xf>
    <xf numFmtId="0" fontId="11" fillId="9" borderId="31" xfId="6" applyFont="1" applyFill="1" applyBorder="1" applyAlignment="1">
      <alignment horizontal="center" vertical="center"/>
    </xf>
    <xf numFmtId="172" fontId="15" fillId="9" borderId="32" xfId="0" applyNumberFormat="1" applyFont="1" applyFill="1" applyBorder="1" applyAlignment="1">
      <alignment vertical="center"/>
    </xf>
    <xf numFmtId="173" fontId="15" fillId="9" borderId="32" xfId="6" applyNumberFormat="1" applyFont="1" applyFill="1" applyBorder="1" applyAlignment="1">
      <alignment horizontal="center" vertical="center"/>
    </xf>
    <xf numFmtId="169" fontId="15" fillId="9" borderId="32" xfId="2" applyNumberFormat="1" applyFont="1" applyFill="1" applyBorder="1" applyAlignment="1">
      <alignment vertical="center"/>
    </xf>
    <xf numFmtId="49" fontId="15" fillId="9" borderId="33" xfId="3" applyNumberFormat="1" applyFont="1" applyFill="1" applyBorder="1" applyAlignment="1">
      <alignment horizontal="center" vertical="center"/>
    </xf>
    <xf numFmtId="9" fontId="25" fillId="8" borderId="34" xfId="3" applyFont="1" applyFill="1" applyBorder="1" applyAlignment="1">
      <alignment horizontal="center" vertical="center"/>
    </xf>
    <xf numFmtId="9" fontId="25" fillId="8" borderId="27" xfId="3" applyFont="1" applyFill="1" applyBorder="1" applyAlignment="1">
      <alignment horizontal="center" vertical="center"/>
    </xf>
    <xf numFmtId="172" fontId="17" fillId="8" borderId="35" xfId="1" applyNumberFormat="1" applyFont="1" applyFill="1" applyBorder="1" applyAlignment="1">
      <alignment horizontal="center" vertical="center"/>
    </xf>
    <xf numFmtId="172" fontId="17" fillId="8" borderId="32" xfId="1" applyNumberFormat="1" applyFont="1" applyFill="1" applyBorder="1" applyAlignment="1">
      <alignment horizontal="center" vertical="center"/>
    </xf>
    <xf numFmtId="172" fontId="17" fillId="8" borderId="36" xfId="1" applyNumberFormat="1" applyFont="1" applyFill="1" applyBorder="1" applyAlignment="1">
      <alignment horizontal="center" vertical="center"/>
    </xf>
    <xf numFmtId="0" fontId="11" fillId="0" borderId="31" xfId="6" applyFont="1" applyBorder="1" applyAlignment="1">
      <alignment horizontal="center" vertical="center"/>
    </xf>
    <xf numFmtId="173" fontId="15" fillId="9" borderId="37" xfId="6" applyNumberFormat="1" applyFont="1" applyFill="1" applyBorder="1" applyAlignment="1">
      <alignment horizontal="center" vertical="center"/>
    </xf>
    <xf numFmtId="169" fontId="15" fillId="9" borderId="37" xfId="2" applyNumberFormat="1" applyFont="1" applyFill="1" applyBorder="1" applyAlignment="1">
      <alignment vertical="center"/>
    </xf>
    <xf numFmtId="49" fontId="15" fillId="9" borderId="38" xfId="3" applyNumberFormat="1" applyFont="1" applyFill="1" applyBorder="1" applyAlignment="1">
      <alignment horizontal="center" vertical="center"/>
    </xf>
    <xf numFmtId="9" fontId="25" fillId="8" borderId="39" xfId="3" applyFont="1" applyFill="1" applyBorder="1" applyAlignment="1">
      <alignment horizontal="center" vertical="center"/>
    </xf>
    <xf numFmtId="9" fontId="25" fillId="8" borderId="40" xfId="3" applyFont="1" applyFill="1" applyBorder="1" applyAlignment="1">
      <alignment horizontal="center" vertical="center"/>
    </xf>
    <xf numFmtId="172" fontId="17" fillId="8" borderId="31" xfId="1" applyNumberFormat="1" applyFont="1" applyFill="1" applyBorder="1" applyAlignment="1">
      <alignment horizontal="center" vertical="center"/>
    </xf>
    <xf numFmtId="172" fontId="17" fillId="8" borderId="37" xfId="1" applyNumberFormat="1" applyFont="1" applyFill="1" applyBorder="1" applyAlignment="1">
      <alignment horizontal="center" vertical="center"/>
    </xf>
    <xf numFmtId="172" fontId="17" fillId="8" borderId="41" xfId="1" applyNumberFormat="1" applyFont="1" applyFill="1" applyBorder="1" applyAlignment="1">
      <alignment horizontal="center" vertical="center"/>
    </xf>
    <xf numFmtId="173" fontId="13" fillId="9" borderId="37" xfId="6" applyNumberFormat="1" applyFont="1" applyFill="1" applyBorder="1" applyAlignment="1">
      <alignment horizontal="center" vertical="center"/>
    </xf>
    <xf numFmtId="169" fontId="13" fillId="9" borderId="37" xfId="2" applyNumberFormat="1" applyFont="1" applyFill="1" applyBorder="1" applyAlignment="1">
      <alignment vertical="center"/>
    </xf>
    <xf numFmtId="49" fontId="13" fillId="9" borderId="38" xfId="3" applyNumberFormat="1" applyFont="1" applyFill="1" applyBorder="1" applyAlignment="1">
      <alignment horizontal="center" vertical="center"/>
    </xf>
    <xf numFmtId="0" fontId="11" fillId="0" borderId="42" xfId="6" applyFont="1" applyBorder="1" applyAlignment="1">
      <alignment horizontal="center" vertical="center"/>
    </xf>
    <xf numFmtId="172" fontId="15" fillId="9" borderId="14" xfId="0" applyNumberFormat="1" applyFont="1" applyFill="1" applyBorder="1" applyAlignment="1">
      <alignment vertical="center"/>
    </xf>
    <xf numFmtId="169" fontId="13" fillId="9" borderId="44" xfId="2" applyNumberFormat="1" applyFont="1" applyFill="1" applyBorder="1" applyAlignment="1">
      <alignment vertical="center"/>
    </xf>
    <xf numFmtId="9" fontId="25" fillId="8" borderId="46" xfId="3" applyFont="1" applyFill="1" applyBorder="1" applyAlignment="1">
      <alignment horizontal="center" vertical="center"/>
    </xf>
    <xf numFmtId="9" fontId="25" fillId="8" borderId="47" xfId="3" applyFont="1" applyFill="1" applyBorder="1" applyAlignment="1">
      <alignment horizontal="center" vertical="center"/>
    </xf>
    <xf numFmtId="172" fontId="17" fillId="8" borderId="42" xfId="1" applyNumberFormat="1" applyFont="1" applyFill="1" applyBorder="1" applyAlignment="1">
      <alignment horizontal="center" vertical="center"/>
    </xf>
    <xf numFmtId="172" fontId="17" fillId="8" borderId="44" xfId="1" applyNumberFormat="1" applyFont="1" applyFill="1" applyBorder="1" applyAlignment="1">
      <alignment horizontal="center" vertical="center"/>
    </xf>
    <xf numFmtId="172" fontId="17" fillId="8" borderId="48" xfId="1" applyNumberFormat="1" applyFont="1" applyFill="1" applyBorder="1" applyAlignment="1">
      <alignment horizontal="center" vertical="center"/>
    </xf>
    <xf numFmtId="0" fontId="23" fillId="2" borderId="0" xfId="0" applyFont="1" applyFill="1" applyAlignment="1">
      <alignment horizontal="left" vertical="center" indent="1"/>
    </xf>
    <xf numFmtId="0" fontId="15" fillId="2" borderId="50" xfId="0" applyFont="1" applyFill="1" applyBorder="1" applyAlignment="1">
      <alignment horizontal="left" vertical="center" indent="1"/>
    </xf>
    <xf numFmtId="0" fontId="15" fillId="2" borderId="0" xfId="0" applyFont="1" applyFill="1" applyAlignment="1">
      <alignment horizontal="center" vertical="center"/>
    </xf>
    <xf numFmtId="169" fontId="15" fillId="2" borderId="0" xfId="0" applyNumberFormat="1" applyFont="1" applyFill="1" applyAlignment="1">
      <alignment vertical="center"/>
    </xf>
    <xf numFmtId="49" fontId="15" fillId="2" borderId="51" xfId="0" applyNumberFormat="1" applyFont="1" applyFill="1" applyBorder="1" applyAlignment="1">
      <alignment horizontal="center" vertical="center"/>
    </xf>
    <xf numFmtId="171" fontId="26" fillId="7" borderId="52" xfId="3" applyNumberFormat="1" applyFont="1" applyFill="1" applyBorder="1" applyAlignment="1">
      <alignment horizontal="center" vertical="center"/>
    </xf>
    <xf numFmtId="171" fontId="26" fillId="7" borderId="24" xfId="3" applyNumberFormat="1" applyFont="1" applyFill="1" applyBorder="1" applyAlignment="1">
      <alignment horizontal="center" vertical="center"/>
    </xf>
    <xf numFmtId="171" fontId="26" fillId="7" borderId="53" xfId="2" applyNumberFormat="1" applyFont="1" applyFill="1" applyBorder="1" applyAlignment="1">
      <alignment vertical="center"/>
    </xf>
    <xf numFmtId="171" fontId="26" fillId="7" borderId="54" xfId="2" applyNumberFormat="1" applyFont="1" applyFill="1" applyBorder="1" applyAlignment="1">
      <alignment vertical="center"/>
    </xf>
    <xf numFmtId="171" fontId="26" fillId="7" borderId="55" xfId="2" applyNumberFormat="1" applyFont="1" applyFill="1" applyBorder="1" applyAlignment="1">
      <alignment vertical="center"/>
    </xf>
    <xf numFmtId="0" fontId="15" fillId="0" borderId="32" xfId="0" applyFont="1" applyBorder="1" applyAlignment="1">
      <alignment horizontal="center" vertical="center"/>
    </xf>
    <xf numFmtId="169" fontId="13" fillId="9" borderId="32" xfId="2" applyNumberFormat="1" applyFont="1" applyFill="1" applyBorder="1" applyAlignment="1">
      <alignment vertical="center"/>
    </xf>
    <xf numFmtId="49" fontId="13" fillId="9" borderId="33" xfId="3" applyNumberFormat="1" applyFont="1" applyFill="1" applyBorder="1" applyAlignment="1">
      <alignment horizontal="center" vertical="center"/>
    </xf>
    <xf numFmtId="9" fontId="17" fillId="0" borderId="34" xfId="3" applyFont="1" applyBorder="1" applyAlignment="1">
      <alignment horizontal="center" vertical="center"/>
    </xf>
    <xf numFmtId="9" fontId="17" fillId="0" borderId="27" xfId="3" applyFont="1" applyBorder="1" applyAlignment="1">
      <alignment horizontal="center" vertical="center"/>
    </xf>
    <xf numFmtId="9" fontId="17" fillId="0" borderId="35" xfId="3" applyFont="1" applyBorder="1" applyAlignment="1">
      <alignment horizontal="center" vertical="center"/>
    </xf>
    <xf numFmtId="9" fontId="17" fillId="0" borderId="32" xfId="3" applyFont="1" applyBorder="1" applyAlignment="1">
      <alignment horizontal="center" vertical="center"/>
    </xf>
    <xf numFmtId="9" fontId="17" fillId="0" borderId="36" xfId="3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9" fontId="17" fillId="0" borderId="39" xfId="3" applyFont="1" applyBorder="1" applyAlignment="1">
      <alignment horizontal="center" vertical="center"/>
    </xf>
    <xf numFmtId="9" fontId="17" fillId="0" borderId="40" xfId="3" applyFont="1" applyBorder="1" applyAlignment="1">
      <alignment horizontal="center" vertical="center"/>
    </xf>
    <xf numFmtId="9" fontId="17" fillId="0" borderId="31" xfId="3" applyFont="1" applyBorder="1" applyAlignment="1">
      <alignment horizontal="center" vertical="center"/>
    </xf>
    <xf numFmtId="9" fontId="17" fillId="0" borderId="37" xfId="3" applyFont="1" applyBorder="1" applyAlignment="1">
      <alignment horizontal="center" vertical="center"/>
    </xf>
    <xf numFmtId="9" fontId="17" fillId="0" borderId="41" xfId="3" applyFont="1" applyBorder="1" applyAlignment="1">
      <alignment horizontal="center" vertical="center"/>
    </xf>
    <xf numFmtId="0" fontId="15" fillId="0" borderId="57" xfId="0" applyFont="1" applyBorder="1" applyAlignment="1">
      <alignment horizontal="center" vertical="center"/>
    </xf>
    <xf numFmtId="173" fontId="15" fillId="9" borderId="57" xfId="6" applyNumberFormat="1" applyFont="1" applyFill="1" applyBorder="1" applyAlignment="1">
      <alignment horizontal="center" vertical="center"/>
    </xf>
    <xf numFmtId="169" fontId="13" fillId="9" borderId="57" xfId="2" applyNumberFormat="1" applyFont="1" applyFill="1" applyBorder="1" applyAlignment="1">
      <alignment vertical="center"/>
    </xf>
    <xf numFmtId="49" fontId="13" fillId="9" borderId="58" xfId="3" applyNumberFormat="1" applyFont="1" applyFill="1" applyBorder="1" applyAlignment="1">
      <alignment horizontal="center" vertical="center"/>
    </xf>
    <xf numFmtId="9" fontId="17" fillId="0" borderId="46" xfId="3" applyFont="1" applyBorder="1" applyAlignment="1">
      <alignment horizontal="center" vertical="center"/>
    </xf>
    <xf numFmtId="9" fontId="17" fillId="0" borderId="47" xfId="3" applyFont="1" applyBorder="1" applyAlignment="1">
      <alignment horizontal="center" vertical="center"/>
    </xf>
    <xf numFmtId="9" fontId="17" fillId="0" borderId="42" xfId="3" applyFont="1" applyBorder="1" applyAlignment="1">
      <alignment horizontal="center" vertical="center"/>
    </xf>
    <xf numFmtId="9" fontId="17" fillId="0" borderId="44" xfId="3" applyFont="1" applyBorder="1" applyAlignment="1">
      <alignment horizontal="center" vertical="center"/>
    </xf>
    <xf numFmtId="9" fontId="17" fillId="0" borderId="48" xfId="3" applyFont="1" applyBorder="1" applyAlignment="1">
      <alignment horizontal="center" vertical="center"/>
    </xf>
    <xf numFmtId="0" fontId="23" fillId="2" borderId="59" xfId="0" applyFont="1" applyFill="1" applyBorder="1" applyAlignment="1">
      <alignment horizontal="left" vertical="center" indent="1"/>
    </xf>
    <xf numFmtId="0" fontId="15" fillId="2" borderId="60" xfId="0" applyFont="1" applyFill="1" applyBorder="1" applyAlignment="1">
      <alignment horizontal="left" vertical="center" indent="1"/>
    </xf>
    <xf numFmtId="0" fontId="15" fillId="2" borderId="59" xfId="0" applyFont="1" applyFill="1" applyBorder="1" applyAlignment="1">
      <alignment horizontal="center" vertical="center"/>
    </xf>
    <xf numFmtId="0" fontId="15" fillId="2" borderId="59" xfId="0" applyFont="1" applyFill="1" applyBorder="1" applyAlignment="1">
      <alignment vertical="center"/>
    </xf>
    <xf numFmtId="169" fontId="15" fillId="2" borderId="59" xfId="0" applyNumberFormat="1" applyFont="1" applyFill="1" applyBorder="1" applyAlignment="1">
      <alignment vertical="center"/>
    </xf>
    <xf numFmtId="49" fontId="15" fillId="2" borderId="61" xfId="0" applyNumberFormat="1" applyFont="1" applyFill="1" applyBorder="1" applyAlignment="1">
      <alignment horizontal="center" vertical="center"/>
    </xf>
    <xf numFmtId="173" fontId="15" fillId="0" borderId="32" xfId="6" applyNumberFormat="1" applyFont="1" applyBorder="1" applyAlignment="1">
      <alignment horizontal="center" vertical="center"/>
    </xf>
    <xf numFmtId="49" fontId="13" fillId="0" borderId="33" xfId="3" applyNumberFormat="1" applyFont="1" applyBorder="1" applyAlignment="1">
      <alignment horizontal="center" vertical="center"/>
    </xf>
    <xf numFmtId="173" fontId="15" fillId="0" borderId="37" xfId="6" applyNumberFormat="1" applyFont="1" applyBorder="1" applyAlignment="1">
      <alignment horizontal="center" vertical="center"/>
    </xf>
    <xf numFmtId="49" fontId="13" fillId="0" borderId="38" xfId="3" applyNumberFormat="1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173" fontId="15" fillId="0" borderId="44" xfId="6" applyNumberFormat="1" applyFont="1" applyBorder="1" applyAlignment="1">
      <alignment horizontal="center" vertical="center"/>
    </xf>
    <xf numFmtId="49" fontId="13" fillId="0" borderId="45" xfId="3" applyNumberFormat="1" applyFont="1" applyBorder="1" applyAlignment="1">
      <alignment horizontal="center" vertical="center"/>
    </xf>
    <xf numFmtId="173" fontId="15" fillId="2" borderId="59" xfId="0" applyNumberFormat="1" applyFont="1" applyFill="1" applyBorder="1" applyAlignment="1">
      <alignment vertical="center"/>
    </xf>
    <xf numFmtId="173" fontId="15" fillId="0" borderId="57" xfId="6" applyNumberFormat="1" applyFont="1" applyBorder="1" applyAlignment="1">
      <alignment horizontal="center" vertical="center"/>
    </xf>
    <xf numFmtId="49" fontId="13" fillId="0" borderId="58" xfId="3" applyNumberFormat="1" applyFont="1" applyBorder="1" applyAlignment="1">
      <alignment horizontal="center" vertical="center"/>
    </xf>
    <xf numFmtId="9" fontId="25" fillId="8" borderId="31" xfId="3" applyFont="1" applyFill="1" applyBorder="1" applyAlignment="1">
      <alignment horizontal="center" vertical="center"/>
    </xf>
    <xf numFmtId="9" fontId="25" fillId="8" borderId="37" xfId="3" applyFont="1" applyFill="1" applyBorder="1" applyAlignment="1">
      <alignment horizontal="center" vertical="center"/>
    </xf>
    <xf numFmtId="9" fontId="25" fillId="8" borderId="41" xfId="3" applyFont="1" applyFill="1" applyBorder="1" applyAlignment="1">
      <alignment horizontal="center" vertical="center"/>
    </xf>
    <xf numFmtId="10" fontId="13" fillId="9" borderId="37" xfId="0" applyNumberFormat="1" applyFont="1" applyFill="1" applyBorder="1" applyAlignment="1">
      <alignment horizontal="center" vertical="center"/>
    </xf>
    <xf numFmtId="9" fontId="25" fillId="8" borderId="65" xfId="3" applyFont="1" applyFill="1" applyBorder="1" applyAlignment="1">
      <alignment horizontal="center" vertical="center"/>
    </xf>
    <xf numFmtId="9" fontId="13" fillId="9" borderId="37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3" fillId="2" borderId="17" xfId="0" applyFont="1" applyFill="1" applyBorder="1" applyAlignment="1">
      <alignment horizontal="center" vertical="center"/>
    </xf>
    <xf numFmtId="169" fontId="27" fillId="6" borderId="32" xfId="3" applyNumberFormat="1" applyFont="1" applyFill="1" applyBorder="1" applyAlignment="1">
      <alignment horizontal="center" vertical="center"/>
    </xf>
    <xf numFmtId="169" fontId="23" fillId="6" borderId="32" xfId="3" applyNumberFormat="1" applyFont="1" applyFill="1" applyBorder="1" applyAlignment="1">
      <alignment horizontal="center" vertical="center"/>
    </xf>
    <xf numFmtId="175" fontId="27" fillId="6" borderId="27" xfId="0" applyNumberFormat="1" applyFont="1" applyFill="1" applyBorder="1" applyAlignment="1">
      <alignment horizontal="center" vertical="center"/>
    </xf>
    <xf numFmtId="169" fontId="27" fillId="11" borderId="37" xfId="3" applyNumberFormat="1" applyFont="1" applyFill="1" applyBorder="1" applyAlignment="1">
      <alignment horizontal="center" vertical="center"/>
    </xf>
    <xf numFmtId="169" fontId="23" fillId="11" borderId="37" xfId="3" applyNumberFormat="1" applyFont="1" applyFill="1" applyBorder="1" applyAlignment="1">
      <alignment horizontal="center" vertical="center"/>
    </xf>
    <xf numFmtId="175" fontId="27" fillId="11" borderId="40" xfId="0" applyNumberFormat="1" applyFont="1" applyFill="1" applyBorder="1" applyAlignment="1">
      <alignment horizontal="center" vertical="center"/>
    </xf>
    <xf numFmtId="169" fontId="27" fillId="6" borderId="37" xfId="3" applyNumberFormat="1" applyFont="1" applyFill="1" applyBorder="1" applyAlignment="1">
      <alignment horizontal="center" vertical="center"/>
    </xf>
    <xf numFmtId="169" fontId="23" fillId="6" borderId="37" xfId="3" applyNumberFormat="1" applyFont="1" applyFill="1" applyBorder="1" applyAlignment="1">
      <alignment horizontal="center" vertical="center"/>
    </xf>
    <xf numFmtId="175" fontId="27" fillId="6" borderId="40" xfId="0" applyNumberFormat="1" applyFont="1" applyFill="1" applyBorder="1" applyAlignment="1">
      <alignment horizontal="center" vertical="center"/>
    </xf>
    <xf numFmtId="169" fontId="27" fillId="11" borderId="44" xfId="3" applyNumberFormat="1" applyFont="1" applyFill="1" applyBorder="1" applyAlignment="1">
      <alignment horizontal="center" vertical="center"/>
    </xf>
    <xf numFmtId="169" fontId="23" fillId="11" borderId="44" xfId="3" applyNumberFormat="1" applyFont="1" applyFill="1" applyBorder="1" applyAlignment="1">
      <alignment horizontal="center" vertical="center"/>
    </xf>
    <xf numFmtId="175" fontId="27" fillId="11" borderId="4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8" fillId="13" borderId="81" xfId="0" applyFont="1" applyFill="1" applyBorder="1" applyAlignment="1">
      <alignment horizontal="center"/>
    </xf>
    <xf numFmtId="0" fontId="23" fillId="10" borderId="82" xfId="0" applyFont="1" applyFill="1" applyBorder="1" applyAlignment="1">
      <alignment horizontal="center"/>
    </xf>
    <xf numFmtId="0" fontId="13" fillId="0" borderId="0" xfId="0" applyFont="1"/>
    <xf numFmtId="0" fontId="15" fillId="15" borderId="83" xfId="0" applyFont="1" applyFill="1" applyBorder="1" applyAlignment="1">
      <alignment horizontal="center"/>
    </xf>
    <xf numFmtId="0" fontId="37" fillId="10" borderId="83" xfId="0" applyFont="1" applyFill="1" applyBorder="1" applyAlignment="1">
      <alignment horizontal="center"/>
    </xf>
    <xf numFmtId="4" fontId="38" fillId="9" borderId="82" xfId="0" applyNumberFormat="1" applyFont="1" applyFill="1" applyBorder="1" applyAlignment="1">
      <alignment horizontal="center" vertical="center"/>
    </xf>
    <xf numFmtId="1" fontId="39" fillId="9" borderId="82" xfId="0" applyNumberFormat="1" applyFont="1" applyFill="1" applyBorder="1" applyAlignment="1">
      <alignment horizontal="center" vertical="center"/>
    </xf>
    <xf numFmtId="1" fontId="38" fillId="9" borderId="82" xfId="0" applyNumberFormat="1" applyFont="1" applyFill="1" applyBorder="1" applyAlignment="1">
      <alignment horizontal="center" vertical="center"/>
    </xf>
    <xf numFmtId="2" fontId="15" fillId="9" borderId="82" xfId="7" applyNumberFormat="1" applyFont="1" applyFill="1" applyBorder="1" applyAlignment="1">
      <alignment horizontal="center"/>
    </xf>
    <xf numFmtId="0" fontId="40" fillId="14" borderId="82" xfId="0" applyFont="1" applyFill="1" applyBorder="1" applyAlignment="1">
      <alignment horizontal="center"/>
    </xf>
    <xf numFmtId="0" fontId="40" fillId="10" borderId="82" xfId="0" applyFont="1" applyFill="1" applyBorder="1" applyAlignment="1">
      <alignment horizontal="center"/>
    </xf>
    <xf numFmtId="0" fontId="15" fillId="0" borderId="0" xfId="0" applyFont="1"/>
    <xf numFmtId="177" fontId="15" fillId="0" borderId="83" xfId="0" applyNumberFormat="1" applyFont="1" applyBorder="1" applyAlignment="1">
      <alignment horizontal="center" vertical="center"/>
    </xf>
    <xf numFmtId="0" fontId="15" fillId="0" borderId="83" xfId="0" applyFont="1" applyBorder="1" applyAlignment="1">
      <alignment horizontal="center" vertical="center"/>
    </xf>
    <xf numFmtId="0" fontId="38" fillId="0" borderId="82" xfId="0" applyFont="1" applyBorder="1" applyAlignment="1">
      <alignment horizontal="center" vertical="center"/>
    </xf>
    <xf numFmtId="0" fontId="39" fillId="5" borderId="82" xfId="0" applyFont="1" applyFill="1" applyBorder="1" applyAlignment="1">
      <alignment horizontal="center" vertical="center"/>
    </xf>
    <xf numFmtId="0" fontId="39" fillId="0" borderId="82" xfId="0" applyFont="1" applyBorder="1" applyAlignment="1">
      <alignment horizontal="center" vertical="center"/>
    </xf>
    <xf numFmtId="0" fontId="15" fillId="0" borderId="82" xfId="7" applyNumberFormat="1" applyFont="1" applyFill="1" applyBorder="1" applyAlignment="1">
      <alignment horizontal="center" vertical="center"/>
    </xf>
    <xf numFmtId="0" fontId="36" fillId="14" borderId="82" xfId="0" applyFont="1" applyFill="1" applyBorder="1" applyAlignment="1">
      <alignment horizontal="center" vertical="center"/>
    </xf>
    <xf numFmtId="0" fontId="41" fillId="10" borderId="82" xfId="0" applyFont="1" applyFill="1" applyBorder="1" applyAlignment="1">
      <alignment horizontal="center" vertical="center"/>
    </xf>
    <xf numFmtId="0" fontId="42" fillId="0" borderId="0" xfId="0" applyFont="1" applyAlignment="1">
      <alignment horizontal="right"/>
    </xf>
    <xf numFmtId="4" fontId="35" fillId="0" borderId="0" xfId="0" applyNumberFormat="1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2" fontId="14" fillId="0" borderId="0" xfId="7" applyNumberFormat="1" applyFont="1" applyFill="1" applyBorder="1" applyAlignment="1">
      <alignment horizontal="center"/>
    </xf>
    <xf numFmtId="0" fontId="0" fillId="9" borderId="0" xfId="0" applyFill="1"/>
    <xf numFmtId="0" fontId="42" fillId="0" borderId="84" xfId="0" applyFont="1" applyBorder="1" applyAlignment="1">
      <alignment horizontal="center"/>
    </xf>
    <xf numFmtId="0" fontId="0" fillId="10" borderId="0" xfId="0" applyFill="1"/>
    <xf numFmtId="0" fontId="42" fillId="0" borderId="85" xfId="0" applyFont="1" applyBorder="1" applyAlignment="1">
      <alignment horizontal="center"/>
    </xf>
    <xf numFmtId="0" fontId="42" fillId="0" borderId="86" xfId="0" applyFont="1" applyBorder="1" applyAlignment="1">
      <alignment horizontal="center"/>
    </xf>
    <xf numFmtId="0" fontId="0" fillId="0" borderId="87" xfId="0" applyBorder="1" applyAlignment="1">
      <alignment horizontal="center"/>
    </xf>
    <xf numFmtId="0" fontId="0" fillId="0" borderId="88" xfId="0" applyBorder="1" applyAlignment="1">
      <alignment horizontal="center"/>
    </xf>
    <xf numFmtId="0" fontId="0" fillId="0" borderId="89" xfId="0" applyBorder="1"/>
    <xf numFmtId="0" fontId="0" fillId="0" borderId="90" xfId="0" applyBorder="1" applyAlignment="1">
      <alignment horizontal="center"/>
    </xf>
    <xf numFmtId="0" fontId="0" fillId="0" borderId="91" xfId="0" applyBorder="1" applyAlignment="1">
      <alignment horizontal="center"/>
    </xf>
    <xf numFmtId="0" fontId="0" fillId="0" borderId="92" xfId="0" applyBorder="1"/>
    <xf numFmtId="0" fontId="0" fillId="0" borderId="96" xfId="0" applyBorder="1" applyAlignment="1">
      <alignment horizontal="center"/>
    </xf>
    <xf numFmtId="0" fontId="13" fillId="0" borderId="2" xfId="0" applyFont="1" applyBorder="1" applyAlignment="1">
      <alignment vertical="center"/>
    </xf>
    <xf numFmtId="0" fontId="0" fillId="17" borderId="87" xfId="0" applyFill="1" applyBorder="1" applyAlignment="1">
      <alignment horizontal="center"/>
    </xf>
    <xf numFmtId="0" fontId="0" fillId="9" borderId="87" xfId="0" applyFill="1" applyBorder="1" applyAlignment="1">
      <alignment horizontal="center"/>
    </xf>
    <xf numFmtId="0" fontId="0" fillId="18" borderId="87" xfId="0" applyFill="1" applyBorder="1" applyAlignment="1">
      <alignment horizontal="center"/>
    </xf>
    <xf numFmtId="0" fontId="0" fillId="15" borderId="87" xfId="0" applyFill="1" applyBorder="1" applyAlignment="1">
      <alignment horizontal="center"/>
    </xf>
    <xf numFmtId="0" fontId="0" fillId="19" borderId="87" xfId="0" applyFill="1" applyBorder="1" applyAlignment="1">
      <alignment horizontal="center"/>
    </xf>
    <xf numFmtId="0" fontId="0" fillId="16" borderId="87" xfId="0" applyFill="1" applyBorder="1" applyAlignment="1">
      <alignment horizontal="center"/>
    </xf>
    <xf numFmtId="0" fontId="0" fillId="10" borderId="87" xfId="0" applyFill="1" applyBorder="1" applyAlignment="1">
      <alignment horizontal="center"/>
    </xf>
    <xf numFmtId="0" fontId="23" fillId="6" borderId="100" xfId="4" applyFont="1" applyFill="1" applyBorder="1" applyAlignment="1">
      <alignment vertical="center" textRotation="90"/>
    </xf>
    <xf numFmtId="0" fontId="23" fillId="6" borderId="101" xfId="4" applyFont="1" applyFill="1" applyBorder="1" applyAlignment="1">
      <alignment vertical="center" textRotation="90"/>
    </xf>
    <xf numFmtId="0" fontId="23" fillId="6" borderId="49" xfId="4" applyFont="1" applyFill="1" applyBorder="1" applyAlignment="1">
      <alignment vertical="center" textRotation="90"/>
    </xf>
    <xf numFmtId="170" fontId="24" fillId="7" borderId="23" xfId="3" applyNumberFormat="1" applyFont="1" applyFill="1" applyBorder="1" applyAlignment="1">
      <alignment vertical="center"/>
    </xf>
    <xf numFmtId="170" fontId="24" fillId="7" borderId="98" xfId="3" applyNumberFormat="1" applyFont="1" applyFill="1" applyBorder="1" applyAlignment="1">
      <alignment vertical="center"/>
    </xf>
    <xf numFmtId="170" fontId="24" fillId="7" borderId="24" xfId="3" applyNumberFormat="1" applyFont="1" applyFill="1" applyBorder="1" applyAlignment="1">
      <alignment vertical="center"/>
    </xf>
    <xf numFmtId="170" fontId="24" fillId="7" borderId="99" xfId="3" applyNumberFormat="1" applyFont="1" applyFill="1" applyBorder="1" applyAlignment="1">
      <alignment vertical="center"/>
    </xf>
    <xf numFmtId="0" fontId="23" fillId="2" borderId="100" xfId="4" applyFont="1" applyFill="1" applyBorder="1" applyAlignment="1">
      <alignment vertical="center" textRotation="90"/>
    </xf>
    <xf numFmtId="0" fontId="23" fillId="2" borderId="101" xfId="4" applyFont="1" applyFill="1" applyBorder="1" applyAlignment="1">
      <alignment vertical="center" textRotation="90"/>
    </xf>
    <xf numFmtId="0" fontId="18" fillId="6" borderId="1" xfId="0" applyFont="1" applyFill="1" applyBorder="1" applyAlignment="1">
      <alignment horizontal="left" vertical="center" indent="1"/>
    </xf>
    <xf numFmtId="0" fontId="18" fillId="6" borderId="1" xfId="0" applyFont="1" applyFill="1" applyBorder="1" applyAlignment="1">
      <alignment horizontal="left" vertical="center"/>
    </xf>
    <xf numFmtId="0" fontId="18" fillId="6" borderId="1" xfId="0" applyFont="1" applyFill="1" applyBorder="1" applyAlignment="1">
      <alignment vertical="center"/>
    </xf>
    <xf numFmtId="169" fontId="18" fillId="6" borderId="1" xfId="0" applyNumberFormat="1" applyFont="1" applyFill="1" applyBorder="1" applyAlignment="1">
      <alignment vertical="center"/>
    </xf>
    <xf numFmtId="0" fontId="15" fillId="6" borderId="102" xfId="0" applyFont="1" applyFill="1" applyBorder="1" applyAlignment="1">
      <alignment horizontal="center" vertical="center"/>
    </xf>
    <xf numFmtId="169" fontId="18" fillId="6" borderId="19" xfId="0" applyNumberFormat="1" applyFont="1" applyFill="1" applyBorder="1" applyAlignment="1">
      <alignment vertical="center"/>
    </xf>
    <xf numFmtId="0" fontId="44" fillId="9" borderId="64" xfId="6" applyFont="1" applyFill="1" applyBorder="1" applyAlignment="1">
      <alignment horizontal="left" vertical="center" indent="1"/>
    </xf>
    <xf numFmtId="0" fontId="44" fillId="9" borderId="2" xfId="6" applyFont="1" applyFill="1" applyBorder="1" applyAlignment="1">
      <alignment horizontal="left" vertical="center" indent="1"/>
    </xf>
    <xf numFmtId="0" fontId="44" fillId="9" borderId="2" xfId="6" applyFont="1" applyFill="1" applyBorder="1" applyAlignment="1">
      <alignment horizontal="left" vertical="center"/>
    </xf>
    <xf numFmtId="0" fontId="44" fillId="9" borderId="56" xfId="6" applyFont="1" applyFill="1" applyBorder="1" applyAlignment="1">
      <alignment horizontal="left" vertical="center"/>
    </xf>
    <xf numFmtId="0" fontId="0" fillId="9" borderId="0" xfId="0" applyFill="1" applyAlignment="1">
      <alignment horizontal="right"/>
    </xf>
    <xf numFmtId="0" fontId="0" fillId="10" borderId="0" xfId="0" applyFill="1" applyAlignment="1">
      <alignment horizontal="right"/>
    </xf>
    <xf numFmtId="0" fontId="0" fillId="10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0" fillId="0" borderId="82" xfId="0" applyBorder="1"/>
    <xf numFmtId="0" fontId="42" fillId="0" borderId="97" xfId="0" applyFont="1" applyBorder="1" applyAlignment="1">
      <alignment horizontal="center"/>
    </xf>
    <xf numFmtId="0" fontId="0" fillId="0" borderId="88" xfId="0" applyBorder="1"/>
    <xf numFmtId="0" fontId="0" fillId="0" borderId="91" xfId="0" applyBorder="1"/>
    <xf numFmtId="0" fontId="0" fillId="0" borderId="105" xfId="0" applyBorder="1"/>
    <xf numFmtId="0" fontId="42" fillId="0" borderId="106" xfId="0" applyFont="1" applyBorder="1" applyAlignment="1">
      <alignment horizontal="center"/>
    </xf>
    <xf numFmtId="0" fontId="0" fillId="0" borderId="83" xfId="0" applyBorder="1"/>
    <xf numFmtId="0" fontId="0" fillId="0" borderId="107" xfId="0" applyBorder="1"/>
    <xf numFmtId="168" fontId="15" fillId="0" borderId="2" xfId="0" applyNumberFormat="1" applyFont="1" applyBorder="1" applyAlignment="1">
      <alignment horizontal="center" vertical="center"/>
    </xf>
    <xf numFmtId="14" fontId="15" fillId="0" borderId="2" xfId="0" applyNumberFormat="1" applyFont="1" applyBorder="1" applyAlignment="1">
      <alignment horizontal="center" vertical="center"/>
    </xf>
    <xf numFmtId="0" fontId="11" fillId="9" borderId="2" xfId="6" applyFont="1" applyFill="1" applyBorder="1" applyAlignment="1">
      <alignment horizontal="center" vertical="center"/>
    </xf>
    <xf numFmtId="171" fontId="23" fillId="8" borderId="76" xfId="2" applyNumberFormat="1" applyFont="1" applyFill="1" applyBorder="1" applyAlignment="1">
      <alignment vertical="center"/>
    </xf>
    <xf numFmtId="171" fontId="18" fillId="8" borderId="108" xfId="2" applyNumberFormat="1" applyFont="1" applyFill="1" applyBorder="1" applyAlignment="1">
      <alignment vertical="center"/>
    </xf>
    <xf numFmtId="171" fontId="18" fillId="8" borderId="109" xfId="2" applyNumberFormat="1" applyFont="1" applyFill="1" applyBorder="1" applyAlignment="1">
      <alignment vertical="center"/>
    </xf>
    <xf numFmtId="171" fontId="18" fillId="8" borderId="110" xfId="2" applyNumberFormat="1" applyFont="1" applyFill="1" applyBorder="1" applyAlignment="1">
      <alignment vertical="center"/>
    </xf>
    <xf numFmtId="169" fontId="27" fillId="6" borderId="0" xfId="2" applyNumberFormat="1" applyFont="1" applyFill="1" applyBorder="1" applyAlignment="1">
      <alignment vertical="center"/>
    </xf>
    <xf numFmtId="169" fontId="27" fillId="11" borderId="0" xfId="2" applyNumberFormat="1" applyFont="1" applyFill="1" applyBorder="1" applyAlignment="1">
      <alignment vertical="center"/>
    </xf>
    <xf numFmtId="0" fontId="20" fillId="4" borderId="17" xfId="4" applyFont="1" applyFill="1" applyBorder="1" applyAlignment="1">
      <alignment horizontal="center" vertical="center"/>
    </xf>
    <xf numFmtId="0" fontId="22" fillId="5" borderId="113" xfId="4" applyFont="1" applyFill="1" applyBorder="1" applyAlignment="1">
      <alignment horizontal="center" vertical="center"/>
    </xf>
    <xf numFmtId="0" fontId="22" fillId="5" borderId="114" xfId="4" applyFont="1" applyFill="1" applyBorder="1" applyAlignment="1">
      <alignment horizontal="center" vertical="center"/>
    </xf>
    <xf numFmtId="0" fontId="22" fillId="5" borderId="115" xfId="4" applyFont="1" applyFill="1" applyBorder="1" applyAlignment="1">
      <alignment horizontal="center" vertical="center"/>
    </xf>
    <xf numFmtId="0" fontId="20" fillId="4" borderId="20" xfId="4" applyFont="1" applyFill="1" applyBorder="1" applyAlignment="1">
      <alignment horizontal="center" vertical="center"/>
    </xf>
    <xf numFmtId="9" fontId="25" fillId="8" borderId="73" xfId="3" applyFont="1" applyFill="1" applyBorder="1" applyAlignment="1">
      <alignment horizontal="center" vertical="center"/>
    </xf>
    <xf numFmtId="9" fontId="25" fillId="8" borderId="116" xfId="3" applyFont="1" applyFill="1" applyBorder="1" applyAlignment="1">
      <alignment horizontal="center" vertical="center"/>
    </xf>
    <xf numFmtId="9" fontId="25" fillId="8" borderId="117" xfId="3" applyFont="1" applyFill="1" applyBorder="1" applyAlignment="1">
      <alignment horizontal="center" vertical="center"/>
    </xf>
    <xf numFmtId="9" fontId="25" fillId="8" borderId="74" xfId="3" applyFont="1" applyFill="1" applyBorder="1" applyAlignment="1">
      <alignment horizontal="center" vertical="center"/>
    </xf>
    <xf numFmtId="9" fontId="25" fillId="8" borderId="75" xfId="3" applyFont="1" applyFill="1" applyBorder="1" applyAlignment="1">
      <alignment horizontal="center" vertical="center"/>
    </xf>
    <xf numFmtId="0" fontId="23" fillId="2" borderId="118" xfId="4" applyFont="1" applyFill="1" applyBorder="1" applyAlignment="1">
      <alignment vertical="center" textRotation="90"/>
    </xf>
    <xf numFmtId="9" fontId="13" fillId="9" borderId="121" xfId="0" applyNumberFormat="1" applyFont="1" applyFill="1" applyBorder="1" applyAlignment="1">
      <alignment horizontal="center" vertical="center"/>
    </xf>
    <xf numFmtId="173" fontId="13" fillId="9" borderId="121" xfId="6" applyNumberFormat="1" applyFont="1" applyFill="1" applyBorder="1" applyAlignment="1">
      <alignment horizontal="center" vertical="center"/>
    </xf>
    <xf numFmtId="169" fontId="13" fillId="9" borderId="121" xfId="2" applyNumberFormat="1" applyFont="1" applyFill="1" applyBorder="1" applyAlignment="1">
      <alignment vertical="center"/>
    </xf>
    <xf numFmtId="49" fontId="13" fillId="9" borderId="122" xfId="3" applyNumberFormat="1" applyFont="1" applyFill="1" applyBorder="1" applyAlignment="1">
      <alignment horizontal="center" vertical="center"/>
    </xf>
    <xf numFmtId="169" fontId="23" fillId="0" borderId="51" xfId="2" applyNumberFormat="1" applyFont="1" applyFill="1" applyBorder="1" applyAlignment="1">
      <alignment horizontal="center" vertical="center"/>
    </xf>
    <xf numFmtId="169" fontId="27" fillId="6" borderId="59" xfId="2" applyNumberFormat="1" applyFont="1" applyFill="1" applyBorder="1" applyAlignment="1">
      <alignment vertical="center"/>
    </xf>
    <xf numFmtId="169" fontId="18" fillId="11" borderId="0" xfId="2" applyNumberFormat="1" applyFont="1" applyFill="1" applyBorder="1" applyAlignment="1">
      <alignment vertical="center"/>
    </xf>
    <xf numFmtId="169" fontId="27" fillId="11" borderId="72" xfId="2" applyNumberFormat="1" applyFont="1" applyFill="1" applyBorder="1" applyAlignment="1">
      <alignment vertical="center"/>
    </xf>
    <xf numFmtId="169" fontId="28" fillId="6" borderId="0" xfId="2" applyNumberFormat="1" applyFont="1" applyFill="1" applyBorder="1" applyAlignment="1">
      <alignment vertical="center"/>
    </xf>
    <xf numFmtId="0" fontId="15" fillId="6" borderId="51" xfId="0" applyFont="1" applyFill="1" applyBorder="1" applyAlignment="1">
      <alignment horizontal="center" vertical="center"/>
    </xf>
    <xf numFmtId="171" fontId="17" fillId="12" borderId="52" xfId="2" applyNumberFormat="1" applyFont="1" applyFill="1" applyBorder="1" applyAlignment="1">
      <alignment vertical="center"/>
    </xf>
    <xf numFmtId="171" fontId="17" fillId="12" borderId="24" xfId="2" applyNumberFormat="1" applyFont="1" applyFill="1" applyBorder="1" applyAlignment="1">
      <alignment vertical="center"/>
    </xf>
    <xf numFmtId="171" fontId="17" fillId="12" borderId="67" xfId="2" applyNumberFormat="1" applyFont="1" applyFill="1" applyBorder="1" applyAlignment="1">
      <alignment vertical="center"/>
    </xf>
    <xf numFmtId="171" fontId="17" fillId="12" borderId="68" xfId="2" applyNumberFormat="1" applyFont="1" applyFill="1" applyBorder="1" applyAlignment="1">
      <alignment vertical="center"/>
    </xf>
    <xf numFmtId="171" fontId="17" fillId="12" borderId="69" xfId="2" applyNumberFormat="1" applyFont="1" applyFill="1" applyBorder="1" applyAlignment="1">
      <alignment vertical="center"/>
    </xf>
    <xf numFmtId="171" fontId="23" fillId="8" borderId="99" xfId="2" applyNumberFormat="1" applyFont="1" applyFill="1" applyBorder="1" applyAlignment="1">
      <alignment vertical="center"/>
    </xf>
    <xf numFmtId="171" fontId="17" fillId="8" borderId="76" xfId="2" applyNumberFormat="1" applyFont="1" applyFill="1" applyBorder="1" applyAlignment="1">
      <alignment vertical="center"/>
    </xf>
    <xf numFmtId="171" fontId="17" fillId="8" borderId="99" xfId="2" applyNumberFormat="1" applyFont="1" applyFill="1" applyBorder="1" applyAlignment="1">
      <alignment vertical="center"/>
    </xf>
    <xf numFmtId="171" fontId="17" fillId="8" borderId="108" xfId="2" applyNumberFormat="1" applyFont="1" applyFill="1" applyBorder="1" applyAlignment="1">
      <alignment vertical="center"/>
    </xf>
    <xf numFmtId="171" fontId="17" fillId="8" borderId="109" xfId="2" applyNumberFormat="1" applyFont="1" applyFill="1" applyBorder="1" applyAlignment="1">
      <alignment vertical="center"/>
    </xf>
    <xf numFmtId="171" fontId="17" fillId="8" borderId="110" xfId="2" applyNumberFormat="1" applyFont="1" applyFill="1" applyBorder="1" applyAlignment="1">
      <alignment vertical="center"/>
    </xf>
    <xf numFmtId="171" fontId="13" fillId="12" borderId="76" xfId="2" applyNumberFormat="1" applyFont="1" applyFill="1" applyBorder="1" applyAlignment="1">
      <alignment vertical="center"/>
    </xf>
    <xf numFmtId="171" fontId="13" fillId="12" borderId="99" xfId="2" applyNumberFormat="1" applyFont="1" applyFill="1" applyBorder="1" applyAlignment="1">
      <alignment vertical="center"/>
    </xf>
    <xf numFmtId="171" fontId="13" fillId="12" borderId="108" xfId="2" applyNumberFormat="1" applyFont="1" applyFill="1" applyBorder="1" applyAlignment="1">
      <alignment vertical="center"/>
    </xf>
    <xf numFmtId="171" fontId="13" fillId="12" borderId="109" xfId="2" applyNumberFormat="1" applyFont="1" applyFill="1" applyBorder="1" applyAlignment="1">
      <alignment vertical="center"/>
    </xf>
    <xf numFmtId="171" fontId="13" fillId="12" borderId="110" xfId="2" applyNumberFormat="1" applyFont="1" applyFill="1" applyBorder="1" applyAlignment="1">
      <alignment vertical="center"/>
    </xf>
    <xf numFmtId="171" fontId="27" fillId="8" borderId="8" xfId="2" applyNumberFormat="1" applyFont="1" applyFill="1" applyBorder="1" applyAlignment="1">
      <alignment vertical="center"/>
    </xf>
    <xf numFmtId="170" fontId="18" fillId="0" borderId="126" xfId="3" applyNumberFormat="1" applyFont="1" applyFill="1" applyBorder="1" applyAlignment="1">
      <alignment horizontal="center" vertical="center"/>
    </xf>
    <xf numFmtId="170" fontId="18" fillId="0" borderId="127" xfId="3" applyNumberFormat="1" applyFont="1" applyFill="1" applyBorder="1" applyAlignment="1">
      <alignment horizontal="center" vertical="center"/>
    </xf>
    <xf numFmtId="170" fontId="18" fillId="0" borderId="128" xfId="3" applyNumberFormat="1" applyFont="1" applyFill="1" applyBorder="1" applyAlignment="1">
      <alignment horizontal="center" vertical="center"/>
    </xf>
    <xf numFmtId="170" fontId="18" fillId="0" borderId="129" xfId="3" applyNumberFormat="1" applyFont="1" applyFill="1" applyBorder="1" applyAlignment="1">
      <alignment horizontal="center" vertical="center"/>
    </xf>
    <xf numFmtId="170" fontId="18" fillId="0" borderId="130" xfId="3" applyNumberFormat="1" applyFont="1" applyFill="1" applyBorder="1" applyAlignment="1">
      <alignment horizontal="center" vertical="center"/>
    </xf>
    <xf numFmtId="170" fontId="18" fillId="0" borderId="131" xfId="3" applyNumberFormat="1" applyFont="1" applyFill="1" applyBorder="1" applyAlignment="1">
      <alignment horizontal="center" vertical="center"/>
    </xf>
    <xf numFmtId="171" fontId="13" fillId="8" borderId="9" xfId="2" applyNumberFormat="1" applyFont="1" applyFill="1" applyBorder="1" applyAlignment="1">
      <alignment horizontal="right" vertical="center"/>
    </xf>
    <xf numFmtId="171" fontId="23" fillId="12" borderId="76" xfId="2" applyNumberFormat="1" applyFont="1" applyFill="1" applyBorder="1" applyAlignment="1">
      <alignment vertical="center"/>
    </xf>
    <xf numFmtId="171" fontId="13" fillId="12" borderId="0" xfId="2" applyNumberFormat="1" applyFont="1" applyFill="1" applyBorder="1" applyAlignment="1">
      <alignment horizontal="right" vertical="center"/>
    </xf>
    <xf numFmtId="171" fontId="13" fillId="8" borderId="133" xfId="2" applyNumberFormat="1" applyFont="1" applyFill="1" applyBorder="1" applyAlignment="1">
      <alignment vertical="center"/>
    </xf>
    <xf numFmtId="171" fontId="13" fillId="8" borderId="134" xfId="2" applyNumberFormat="1" applyFont="1" applyFill="1" applyBorder="1" applyAlignment="1">
      <alignment vertical="center"/>
    </xf>
    <xf numFmtId="171" fontId="13" fillId="12" borderId="135" xfId="2" applyNumberFormat="1" applyFont="1" applyFill="1" applyBorder="1" applyAlignment="1">
      <alignment vertical="center"/>
    </xf>
    <xf numFmtId="171" fontId="13" fillId="12" borderId="136" xfId="2" applyNumberFormat="1" applyFont="1" applyFill="1" applyBorder="1" applyAlignment="1">
      <alignment vertical="center"/>
    </xf>
    <xf numFmtId="175" fontId="13" fillId="8" borderId="135" xfId="1" applyNumberFormat="1" applyFont="1" applyFill="1" applyBorder="1" applyAlignment="1">
      <alignment horizontal="center" vertical="top" wrapText="1"/>
    </xf>
    <xf numFmtId="175" fontId="13" fillId="8" borderId="136" xfId="1" applyNumberFormat="1" applyFont="1" applyFill="1" applyBorder="1" applyAlignment="1">
      <alignment horizontal="center" vertical="top" wrapText="1"/>
    </xf>
    <xf numFmtId="175" fontId="13" fillId="12" borderId="137" xfId="1" applyNumberFormat="1" applyFont="1" applyFill="1" applyBorder="1" applyAlignment="1">
      <alignment horizontal="center" vertical="top" wrapText="1"/>
    </xf>
    <xf numFmtId="175" fontId="13" fillId="12" borderId="138" xfId="1" applyNumberFormat="1" applyFont="1" applyFill="1" applyBorder="1" applyAlignment="1">
      <alignment horizontal="center" vertical="top" wrapText="1"/>
    </xf>
    <xf numFmtId="171" fontId="17" fillId="12" borderId="8" xfId="2" applyNumberFormat="1" applyFont="1" applyFill="1" applyBorder="1" applyAlignment="1">
      <alignment vertical="center"/>
    </xf>
    <xf numFmtId="170" fontId="17" fillId="12" borderId="78" xfId="3" applyNumberFormat="1" applyFont="1" applyFill="1" applyBorder="1" applyAlignment="1">
      <alignment horizontal="center" vertical="center"/>
    </xf>
    <xf numFmtId="170" fontId="17" fillId="8" borderId="76" xfId="3" applyNumberFormat="1" applyFont="1" applyFill="1" applyBorder="1" applyAlignment="1">
      <alignment horizontal="center" vertical="center"/>
    </xf>
    <xf numFmtId="0" fontId="53" fillId="7" borderId="111" xfId="4" applyFont="1" applyFill="1" applyBorder="1" applyAlignment="1">
      <alignment horizontal="center" vertical="center"/>
    </xf>
    <xf numFmtId="0" fontId="53" fillId="7" borderId="112" xfId="4" applyFont="1" applyFill="1" applyBorder="1" applyAlignment="1">
      <alignment horizontal="center" vertical="center"/>
    </xf>
    <xf numFmtId="10" fontId="27" fillId="6" borderId="51" xfId="3" applyNumberFormat="1" applyFont="1" applyFill="1" applyBorder="1" applyAlignment="1">
      <alignment horizontal="center" vertical="center"/>
    </xf>
    <xf numFmtId="0" fontId="13" fillId="8" borderId="76" xfId="0" applyFont="1" applyFill="1" applyBorder="1" applyAlignment="1">
      <alignment vertical="top" wrapText="1"/>
    </xf>
    <xf numFmtId="0" fontId="13" fillId="12" borderId="78" xfId="0" applyFont="1" applyFill="1" applyBorder="1" applyAlignment="1">
      <alignment vertical="top" wrapText="1"/>
    </xf>
    <xf numFmtId="0" fontId="13" fillId="8" borderId="139" xfId="0" applyFont="1" applyFill="1" applyBorder="1" applyAlignment="1">
      <alignment horizontal="right" vertical="center" wrapText="1"/>
    </xf>
    <xf numFmtId="0" fontId="13" fillId="12" borderId="140" xfId="0" applyFont="1" applyFill="1" applyBorder="1" applyAlignment="1">
      <alignment horizontal="right" vertical="center" wrapText="1"/>
    </xf>
    <xf numFmtId="170" fontId="15" fillId="12" borderId="124" xfId="3" applyNumberFormat="1" applyFont="1" applyFill="1" applyBorder="1" applyAlignment="1">
      <alignment horizontal="right" vertical="center"/>
    </xf>
    <xf numFmtId="170" fontId="39" fillId="8" borderId="132" xfId="3" applyNumberFormat="1" applyFont="1" applyFill="1" applyBorder="1" applyAlignment="1">
      <alignment horizontal="right" vertical="center"/>
    </xf>
    <xf numFmtId="170" fontId="39" fillId="12" borderId="125" xfId="3" applyNumberFormat="1" applyFont="1" applyFill="1" applyBorder="1" applyAlignment="1">
      <alignment horizontal="right" vertical="center"/>
    </xf>
    <xf numFmtId="0" fontId="38" fillId="9" borderId="82" xfId="0" applyFont="1" applyFill="1" applyBorder="1" applyAlignment="1">
      <alignment horizontal="center" vertical="center"/>
    </xf>
    <xf numFmtId="0" fontId="18" fillId="0" borderId="10" xfId="0" applyFont="1" applyBorder="1" applyAlignment="1">
      <alignment vertical="top"/>
    </xf>
    <xf numFmtId="0" fontId="18" fillId="0" borderId="77" xfId="0" applyFont="1" applyBorder="1" applyAlignment="1">
      <alignment vertical="top"/>
    </xf>
    <xf numFmtId="0" fontId="18" fillId="0" borderId="80" xfId="0" applyFont="1" applyBorder="1" applyAlignment="1">
      <alignment vertical="top"/>
    </xf>
    <xf numFmtId="0" fontId="22" fillId="63" borderId="162" xfId="4" applyFont="1" applyFill="1" applyBorder="1" applyAlignment="1">
      <alignment vertical="center"/>
    </xf>
    <xf numFmtId="0" fontId="11" fillId="9" borderId="43" xfId="6" applyFont="1" applyFill="1" applyBorder="1" applyAlignment="1">
      <alignment horizontal="center" vertical="center"/>
    </xf>
    <xf numFmtId="49" fontId="15" fillId="9" borderId="45" xfId="3" applyNumberFormat="1" applyFont="1" applyFill="1" applyBorder="1" applyAlignment="1">
      <alignment horizontal="center" vertical="center"/>
    </xf>
    <xf numFmtId="173" fontId="15" fillId="9" borderId="44" xfId="6" applyNumberFormat="1" applyFont="1" applyFill="1" applyBorder="1" applyAlignment="1">
      <alignment horizontal="center" vertical="center"/>
    </xf>
    <xf numFmtId="0" fontId="22" fillId="63" borderId="162" xfId="4" applyFont="1" applyFill="1" applyBorder="1" applyAlignment="1">
      <alignment horizontal="center" vertical="center"/>
    </xf>
    <xf numFmtId="171" fontId="17" fillId="14" borderId="163" xfId="2" applyNumberFormat="1" applyFont="1" applyFill="1" applyBorder="1" applyAlignment="1">
      <alignment vertical="center"/>
    </xf>
    <xf numFmtId="171" fontId="17" fillId="9" borderId="77" xfId="2" applyNumberFormat="1" applyFont="1" applyFill="1" applyBorder="1" applyAlignment="1">
      <alignment vertical="center"/>
    </xf>
    <xf numFmtId="171" fontId="13" fillId="14" borderId="77" xfId="2" applyNumberFormat="1" applyFont="1" applyFill="1" applyBorder="1" applyAlignment="1">
      <alignment vertical="center"/>
    </xf>
    <xf numFmtId="171" fontId="18" fillId="9" borderId="77" xfId="2" applyNumberFormat="1" applyFont="1" applyFill="1" applyBorder="1" applyAlignment="1">
      <alignment vertical="center"/>
    </xf>
    <xf numFmtId="170" fontId="18" fillId="0" borderId="164" xfId="3" applyNumberFormat="1" applyFont="1" applyFill="1" applyBorder="1" applyAlignment="1">
      <alignment horizontal="center" vertical="center"/>
    </xf>
    <xf numFmtId="170" fontId="18" fillId="0" borderId="165" xfId="3" applyNumberFormat="1" applyFont="1" applyFill="1" applyBorder="1" applyAlignment="1">
      <alignment horizontal="center" vertical="center"/>
    </xf>
    <xf numFmtId="170" fontId="18" fillId="0" borderId="166" xfId="3" applyNumberFormat="1" applyFont="1" applyFill="1" applyBorder="1" applyAlignment="1">
      <alignment horizontal="center" vertical="center"/>
    </xf>
    <xf numFmtId="171" fontId="13" fillId="9" borderId="10" xfId="2" applyNumberFormat="1" applyFont="1" applyFill="1" applyBorder="1" applyAlignment="1">
      <alignment vertical="center"/>
    </xf>
    <xf numFmtId="175" fontId="13" fillId="9" borderId="77" xfId="1" applyNumberFormat="1" applyFont="1" applyFill="1" applyBorder="1" applyAlignment="1">
      <alignment horizontal="center" vertical="top" wrapText="1"/>
    </xf>
    <xf numFmtId="175" fontId="13" fillId="14" borderId="80" xfId="1" applyNumberFormat="1" applyFont="1" applyFill="1" applyBorder="1" applyAlignment="1">
      <alignment horizontal="center" vertical="top" wrapText="1"/>
    </xf>
    <xf numFmtId="0" fontId="22" fillId="63" borderId="167" xfId="4" applyFont="1" applyFill="1" applyBorder="1" applyAlignment="1">
      <alignment horizontal="center" vertical="center"/>
    </xf>
    <xf numFmtId="0" fontId="22" fillId="63" borderId="168" xfId="4" applyFont="1" applyFill="1" applyBorder="1" applyAlignment="1">
      <alignment horizontal="center" vertical="center"/>
    </xf>
    <xf numFmtId="171" fontId="17" fillId="14" borderId="169" xfId="2" applyNumberFormat="1" applyFont="1" applyFill="1" applyBorder="1" applyAlignment="1">
      <alignment vertical="center"/>
    </xf>
    <xf numFmtId="171" fontId="17" fillId="14" borderId="170" xfId="2" applyNumberFormat="1" applyFont="1" applyFill="1" applyBorder="1" applyAlignment="1">
      <alignment vertical="center"/>
    </xf>
    <xf numFmtId="171" fontId="17" fillId="9" borderId="171" xfId="2" applyNumberFormat="1" applyFont="1" applyFill="1" applyBorder="1" applyAlignment="1">
      <alignment vertical="center"/>
    </xf>
    <xf numFmtId="171" fontId="17" fillId="9" borderId="172" xfId="2" applyNumberFormat="1" applyFont="1" applyFill="1" applyBorder="1" applyAlignment="1">
      <alignment vertical="center"/>
    </xf>
    <xf numFmtId="171" fontId="13" fillId="14" borderId="171" xfId="2" applyNumberFormat="1" applyFont="1" applyFill="1" applyBorder="1" applyAlignment="1">
      <alignment vertical="center"/>
    </xf>
    <xf numFmtId="171" fontId="13" fillId="14" borderId="172" xfId="2" applyNumberFormat="1" applyFont="1" applyFill="1" applyBorder="1" applyAlignment="1">
      <alignment vertical="center"/>
    </xf>
    <xf numFmtId="171" fontId="18" fillId="9" borderId="171" xfId="2" applyNumberFormat="1" applyFont="1" applyFill="1" applyBorder="1" applyAlignment="1">
      <alignment vertical="center"/>
    </xf>
    <xf numFmtId="171" fontId="18" fillId="9" borderId="172" xfId="2" applyNumberFormat="1" applyFont="1" applyFill="1" applyBorder="1" applyAlignment="1">
      <alignment vertical="center"/>
    </xf>
    <xf numFmtId="170" fontId="18" fillId="0" borderId="173" xfId="3" applyNumberFormat="1" applyFont="1" applyFill="1" applyBorder="1" applyAlignment="1">
      <alignment horizontal="center" vertical="center"/>
    </xf>
    <xf numFmtId="170" fontId="18" fillId="0" borderId="174" xfId="3" applyNumberFormat="1" applyFont="1" applyFill="1" applyBorder="1" applyAlignment="1">
      <alignment horizontal="center" vertical="center"/>
    </xf>
    <xf numFmtId="170" fontId="18" fillId="0" borderId="175" xfId="3" applyNumberFormat="1" applyFont="1" applyFill="1" applyBorder="1" applyAlignment="1">
      <alignment horizontal="center" vertical="center"/>
    </xf>
    <xf numFmtId="170" fontId="18" fillId="0" borderId="176" xfId="3" applyNumberFormat="1" applyFont="1" applyFill="1" applyBorder="1" applyAlignment="1">
      <alignment horizontal="center" vertical="center"/>
    </xf>
    <xf numFmtId="170" fontId="18" fillId="0" borderId="177" xfId="3" applyNumberFormat="1" applyFont="1" applyFill="1" applyBorder="1" applyAlignment="1">
      <alignment horizontal="center" vertical="center"/>
    </xf>
    <xf numFmtId="170" fontId="18" fillId="0" borderId="178" xfId="3" applyNumberFormat="1" applyFont="1" applyFill="1" applyBorder="1" applyAlignment="1">
      <alignment horizontal="center" vertical="center"/>
    </xf>
    <xf numFmtId="171" fontId="13" fillId="9" borderId="179" xfId="2" applyNumberFormat="1" applyFont="1" applyFill="1" applyBorder="1" applyAlignment="1">
      <alignment vertical="center"/>
    </xf>
    <xf numFmtId="171" fontId="13" fillId="9" borderId="180" xfId="2" applyNumberFormat="1" applyFont="1" applyFill="1" applyBorder="1" applyAlignment="1">
      <alignment vertical="center"/>
    </xf>
    <xf numFmtId="175" fontId="13" fillId="9" borderId="171" xfId="1" applyNumberFormat="1" applyFont="1" applyFill="1" applyBorder="1" applyAlignment="1">
      <alignment horizontal="center" vertical="top" wrapText="1"/>
    </xf>
    <xf numFmtId="175" fontId="13" fillId="9" borderId="172" xfId="1" applyNumberFormat="1" applyFont="1" applyFill="1" applyBorder="1" applyAlignment="1">
      <alignment horizontal="center" vertical="top" wrapText="1"/>
    </xf>
    <xf numFmtId="175" fontId="13" fillId="14" borderId="181" xfId="1" applyNumberFormat="1" applyFont="1" applyFill="1" applyBorder="1" applyAlignment="1">
      <alignment horizontal="center" vertical="top" wrapText="1"/>
    </xf>
    <xf numFmtId="175" fontId="13" fillId="14" borderId="182" xfId="1" applyNumberFormat="1" applyFont="1" applyFill="1" applyBorder="1" applyAlignment="1">
      <alignment horizontal="center" vertical="top" wrapText="1"/>
    </xf>
    <xf numFmtId="0" fontId="18" fillId="0" borderId="179" xfId="0" applyFont="1" applyBorder="1" applyAlignment="1">
      <alignment vertical="top"/>
    </xf>
    <xf numFmtId="0" fontId="18" fillId="0" borderId="180" xfId="0" applyFont="1" applyBorder="1" applyAlignment="1">
      <alignment vertical="top"/>
    </xf>
    <xf numFmtId="0" fontId="18" fillId="0" borderId="171" xfId="0" applyFont="1" applyBorder="1" applyAlignment="1">
      <alignment vertical="top"/>
    </xf>
    <xf numFmtId="0" fontId="18" fillId="0" borderId="172" xfId="0" applyFont="1" applyBorder="1" applyAlignment="1">
      <alignment vertical="top"/>
    </xf>
    <xf numFmtId="0" fontId="18" fillId="0" borderId="181" xfId="0" applyFont="1" applyBorder="1" applyAlignment="1">
      <alignment vertical="top"/>
    </xf>
    <xf numFmtId="0" fontId="18" fillId="0" borderId="182" xfId="0" applyFont="1" applyBorder="1" applyAlignment="1">
      <alignment vertical="top"/>
    </xf>
    <xf numFmtId="0" fontId="22" fillId="63" borderId="183" xfId="4" applyFont="1" applyFill="1" applyBorder="1" applyAlignment="1">
      <alignment horizontal="center" vertical="center"/>
    </xf>
    <xf numFmtId="171" fontId="15" fillId="9" borderId="184" xfId="0" applyNumberFormat="1" applyFont="1" applyFill="1" applyBorder="1" applyAlignment="1">
      <alignment vertical="center"/>
    </xf>
    <xf numFmtId="172" fontId="17" fillId="9" borderId="185" xfId="1" applyNumberFormat="1" applyFont="1" applyFill="1" applyBorder="1" applyAlignment="1">
      <alignment horizontal="center" vertical="center"/>
    </xf>
    <xf numFmtId="171" fontId="15" fillId="9" borderId="186" xfId="0" applyNumberFormat="1" applyFont="1" applyFill="1" applyBorder="1" applyAlignment="1">
      <alignment vertical="center"/>
    </xf>
    <xf numFmtId="172" fontId="17" fillId="9" borderId="187" xfId="1" applyNumberFormat="1" applyFont="1" applyFill="1" applyBorder="1" applyAlignment="1">
      <alignment horizontal="center" vertical="center"/>
    </xf>
    <xf numFmtId="172" fontId="17" fillId="9" borderId="188" xfId="1" applyNumberFormat="1" applyFont="1" applyFill="1" applyBorder="1" applyAlignment="1">
      <alignment horizontal="center" vertical="center"/>
    </xf>
    <xf numFmtId="171" fontId="39" fillId="14" borderId="77" xfId="2" applyNumberFormat="1" applyFont="1" applyFill="1" applyBorder="1" applyAlignment="1">
      <alignment vertical="center"/>
    </xf>
    <xf numFmtId="9" fontId="17" fillId="0" borderId="187" xfId="3" applyFont="1" applyBorder="1" applyAlignment="1">
      <alignment horizontal="center" vertical="center"/>
    </xf>
    <xf numFmtId="9" fontId="17" fillId="0" borderId="185" xfId="3" applyFont="1" applyBorder="1" applyAlignment="1">
      <alignment horizontal="center" vertical="center"/>
    </xf>
    <xf numFmtId="9" fontId="17" fillId="0" borderId="188" xfId="3" applyFont="1" applyBorder="1" applyAlignment="1">
      <alignment horizontal="center" vertical="center"/>
    </xf>
    <xf numFmtId="9" fontId="17" fillId="9" borderId="185" xfId="3" applyFont="1" applyFill="1" applyBorder="1" applyAlignment="1">
      <alignment horizontal="center" vertical="center"/>
    </xf>
    <xf numFmtId="9" fontId="17" fillId="9" borderId="189" xfId="3" applyFont="1" applyFill="1" applyBorder="1" applyAlignment="1">
      <alignment horizontal="center" vertical="center"/>
    </xf>
    <xf numFmtId="0" fontId="22" fillId="63" borderId="167" xfId="4" applyFont="1" applyFill="1" applyBorder="1" applyAlignment="1">
      <alignment vertical="center"/>
    </xf>
    <xf numFmtId="0" fontId="22" fillId="63" borderId="168" xfId="4" applyFont="1" applyFill="1" applyBorder="1" applyAlignment="1">
      <alignment vertical="center"/>
    </xf>
    <xf numFmtId="0" fontId="22" fillId="63" borderId="190" xfId="4" applyFont="1" applyFill="1" applyBorder="1" applyAlignment="1">
      <alignment horizontal="center" vertical="center"/>
    </xf>
    <xf numFmtId="0" fontId="22" fillId="63" borderId="191" xfId="4" applyFont="1" applyFill="1" applyBorder="1" applyAlignment="1">
      <alignment horizontal="center" vertical="center"/>
    </xf>
    <xf numFmtId="171" fontId="15" fillId="9" borderId="192" xfId="0" applyNumberFormat="1" applyFont="1" applyFill="1" applyBorder="1" applyAlignment="1">
      <alignment vertical="center"/>
    </xf>
    <xf numFmtId="171" fontId="15" fillId="9" borderId="193" xfId="0" applyNumberFormat="1" applyFont="1" applyFill="1" applyBorder="1" applyAlignment="1">
      <alignment vertical="center"/>
    </xf>
    <xf numFmtId="172" fontId="17" fillId="9" borderId="194" xfId="1" applyNumberFormat="1" applyFont="1" applyFill="1" applyBorder="1" applyAlignment="1">
      <alignment horizontal="center" vertical="center"/>
    </xf>
    <xf numFmtId="172" fontId="17" fillId="9" borderId="195" xfId="1" applyNumberFormat="1" applyFont="1" applyFill="1" applyBorder="1" applyAlignment="1">
      <alignment horizontal="center" vertical="center"/>
    </xf>
    <xf numFmtId="171" fontId="15" fillId="9" borderId="196" xfId="0" applyNumberFormat="1" applyFont="1" applyFill="1" applyBorder="1" applyAlignment="1">
      <alignment vertical="center"/>
    </xf>
    <xf numFmtId="171" fontId="15" fillId="9" borderId="197" xfId="0" applyNumberFormat="1" applyFont="1" applyFill="1" applyBorder="1" applyAlignment="1">
      <alignment vertical="center"/>
    </xf>
    <xf numFmtId="172" fontId="17" fillId="9" borderId="198" xfId="1" applyNumberFormat="1" applyFont="1" applyFill="1" applyBorder="1" applyAlignment="1">
      <alignment horizontal="center" vertical="center"/>
    </xf>
    <xf numFmtId="172" fontId="17" fillId="9" borderId="199" xfId="1" applyNumberFormat="1" applyFont="1" applyFill="1" applyBorder="1" applyAlignment="1">
      <alignment horizontal="center" vertical="center"/>
    </xf>
    <xf numFmtId="172" fontId="17" fillId="9" borderId="200" xfId="1" applyNumberFormat="1" applyFont="1" applyFill="1" applyBorder="1" applyAlignment="1">
      <alignment horizontal="center" vertical="center"/>
    </xf>
    <xf numFmtId="172" fontId="17" fillId="9" borderId="201" xfId="1" applyNumberFormat="1" applyFont="1" applyFill="1" applyBorder="1" applyAlignment="1">
      <alignment horizontal="center" vertical="center"/>
    </xf>
    <xf numFmtId="171" fontId="39" fillId="14" borderId="171" xfId="2" applyNumberFormat="1" applyFont="1" applyFill="1" applyBorder="1" applyAlignment="1">
      <alignment vertical="center"/>
    </xf>
    <xf numFmtId="171" fontId="39" fillId="14" borderId="172" xfId="2" applyNumberFormat="1" applyFont="1" applyFill="1" applyBorder="1" applyAlignment="1">
      <alignment vertical="center"/>
    </xf>
    <xf numFmtId="9" fontId="17" fillId="0" borderId="198" xfId="3" applyFont="1" applyBorder="1" applyAlignment="1">
      <alignment horizontal="center" vertical="center"/>
    </xf>
    <xf numFmtId="9" fontId="17" fillId="0" borderId="199" xfId="3" applyFont="1" applyBorder="1" applyAlignment="1">
      <alignment horizontal="center" vertical="center"/>
    </xf>
    <xf numFmtId="9" fontId="17" fillId="0" borderId="194" xfId="3" applyFont="1" applyBorder="1" applyAlignment="1">
      <alignment horizontal="center" vertical="center"/>
    </xf>
    <xf numFmtId="9" fontId="17" fillId="0" borderId="195" xfId="3" applyFont="1" applyBorder="1" applyAlignment="1">
      <alignment horizontal="center" vertical="center"/>
    </xf>
    <xf numFmtId="9" fontId="17" fillId="0" borderId="200" xfId="3" applyFont="1" applyBorder="1" applyAlignment="1">
      <alignment horizontal="center" vertical="center"/>
    </xf>
    <xf numFmtId="9" fontId="17" fillId="0" borderId="201" xfId="3" applyFont="1" applyBorder="1" applyAlignment="1">
      <alignment horizontal="center" vertical="center"/>
    </xf>
    <xf numFmtId="9" fontId="17" fillId="9" borderId="194" xfId="3" applyFont="1" applyFill="1" applyBorder="1" applyAlignment="1">
      <alignment horizontal="center" vertical="center"/>
    </xf>
    <xf numFmtId="9" fontId="17" fillId="9" borderId="195" xfId="3" applyFont="1" applyFill="1" applyBorder="1" applyAlignment="1">
      <alignment horizontal="center" vertical="center"/>
    </xf>
    <xf numFmtId="9" fontId="17" fillId="9" borderId="202" xfId="3" applyFont="1" applyFill="1" applyBorder="1" applyAlignment="1">
      <alignment horizontal="center" vertical="center"/>
    </xf>
    <xf numFmtId="9" fontId="17" fillId="9" borderId="203" xfId="3" applyFont="1" applyFill="1" applyBorder="1" applyAlignment="1">
      <alignment horizontal="center" vertical="center"/>
    </xf>
    <xf numFmtId="0" fontId="108" fillId="10" borderId="0" xfId="0" applyFont="1" applyFill="1" applyAlignment="1">
      <alignment horizontal="left"/>
    </xf>
    <xf numFmtId="0" fontId="18" fillId="12" borderId="79" xfId="0" applyFont="1" applyFill="1" applyBorder="1" applyAlignment="1">
      <alignment vertical="top"/>
    </xf>
    <xf numFmtId="0" fontId="23" fillId="12" borderId="79" xfId="0" applyFont="1" applyFill="1" applyBorder="1" applyAlignment="1">
      <alignment horizontal="right" vertical="center"/>
    </xf>
    <xf numFmtId="0" fontId="18" fillId="8" borderId="80" xfId="0" applyFont="1" applyFill="1" applyBorder="1" applyAlignment="1">
      <alignment horizontal="center" vertical="center"/>
    </xf>
    <xf numFmtId="0" fontId="109" fillId="6" borderId="204" xfId="0" applyFont="1" applyFill="1" applyBorder="1" applyAlignment="1">
      <alignment horizontal="center" vertical="center"/>
    </xf>
    <xf numFmtId="169" fontId="110" fillId="11" borderId="205" xfId="2" applyNumberFormat="1" applyFont="1" applyFill="1" applyBorder="1" applyAlignment="1">
      <alignment horizontal="center" vertical="center"/>
    </xf>
    <xf numFmtId="0" fontId="18" fillId="0" borderId="9" xfId="0" applyFont="1" applyBorder="1" applyAlignment="1">
      <alignment vertical="top"/>
    </xf>
    <xf numFmtId="0" fontId="18" fillId="0" borderId="0" xfId="0" applyFont="1" applyAlignment="1">
      <alignment vertical="top"/>
    </xf>
    <xf numFmtId="0" fontId="113" fillId="0" borderId="0" xfId="3933" applyFont="1"/>
    <xf numFmtId="0" fontId="115" fillId="0" borderId="0" xfId="3933" applyFont="1" applyAlignment="1">
      <alignment vertical="center"/>
    </xf>
    <xf numFmtId="0" fontId="114" fillId="0" borderId="0" xfId="3933" applyFont="1"/>
    <xf numFmtId="169" fontId="113" fillId="0" borderId="0" xfId="3933" applyNumberFormat="1" applyFont="1"/>
    <xf numFmtId="0" fontId="112" fillId="0" borderId="0" xfId="3933" applyFont="1" applyAlignment="1">
      <alignment horizontal="center"/>
    </xf>
    <xf numFmtId="0" fontId="114" fillId="0" borderId="0" xfId="3933" applyFont="1" applyAlignment="1">
      <alignment horizontal="center"/>
    </xf>
    <xf numFmtId="0" fontId="113" fillId="0" borderId="0" xfId="3935" applyNumberFormat="1" applyFont="1" applyFill="1" applyAlignment="1">
      <alignment horizontal="center"/>
    </xf>
    <xf numFmtId="164" fontId="113" fillId="0" borderId="0" xfId="3935" applyFont="1" applyFill="1" applyAlignment="1">
      <alignment horizontal="center"/>
    </xf>
    <xf numFmtId="164" fontId="117" fillId="0" borderId="0" xfId="3935" applyFont="1" applyFill="1" applyAlignment="1">
      <alignment horizontal="center"/>
    </xf>
    <xf numFmtId="169" fontId="114" fillId="0" borderId="0" xfId="3933" applyNumberFormat="1" applyFont="1"/>
    <xf numFmtId="164" fontId="118" fillId="0" borderId="0" xfId="3935" applyFont="1" applyFill="1" applyAlignment="1">
      <alignment horizontal="center"/>
    </xf>
    <xf numFmtId="173" fontId="37" fillId="9" borderId="32" xfId="6" applyNumberFormat="1" applyFont="1" applyFill="1" applyBorder="1" applyAlignment="1">
      <alignment horizontal="center" vertical="center"/>
    </xf>
    <xf numFmtId="0" fontId="114" fillId="0" borderId="0" xfId="3933" applyFont="1" applyAlignment="1">
      <alignment vertical="top"/>
    </xf>
    <xf numFmtId="0" fontId="113" fillId="0" borderId="0" xfId="3933" applyFont="1" applyAlignment="1">
      <alignment vertical="top"/>
    </xf>
    <xf numFmtId="0" fontId="116" fillId="0" borderId="0" xfId="3933" applyFont="1" applyAlignment="1">
      <alignment horizontal="center"/>
    </xf>
    <xf numFmtId="173" fontId="37" fillId="9" borderId="37" xfId="6" applyNumberFormat="1" applyFont="1" applyFill="1" applyBorder="1" applyAlignment="1">
      <alignment horizontal="center" vertical="center"/>
    </xf>
    <xf numFmtId="0" fontId="122" fillId="0" borderId="0" xfId="3933" applyFont="1" applyAlignment="1">
      <alignment vertical="top"/>
    </xf>
    <xf numFmtId="0" fontId="37" fillId="0" borderId="37" xfId="0" applyFont="1" applyBorder="1" applyAlignment="1">
      <alignment horizontal="center" vertical="center"/>
    </xf>
    <xf numFmtId="0" fontId="122" fillId="0" borderId="0" xfId="3933" applyFont="1"/>
    <xf numFmtId="0" fontId="119" fillId="0" borderId="0" xfId="3933" applyFont="1"/>
    <xf numFmtId="10" fontId="29" fillId="11" borderId="123" xfId="3" applyNumberFormat="1" applyFont="1" applyFill="1" applyBorder="1" applyAlignment="1">
      <alignment horizontal="center" vertical="center"/>
    </xf>
    <xf numFmtId="0" fontId="116" fillId="0" borderId="0" xfId="3933" applyFont="1" applyAlignment="1">
      <alignment horizontal="left" wrapText="1"/>
    </xf>
    <xf numFmtId="0" fontId="0" fillId="5" borderId="0" xfId="0" applyFill="1"/>
    <xf numFmtId="0" fontId="125" fillId="5" borderId="0" xfId="0" applyFont="1" applyFill="1"/>
    <xf numFmtId="0" fontId="124" fillId="5" borderId="0" xfId="0" applyFont="1" applyFill="1" applyAlignment="1">
      <alignment vertical="center"/>
    </xf>
    <xf numFmtId="0" fontId="126" fillId="0" borderId="0" xfId="0" applyFont="1"/>
    <xf numFmtId="0" fontId="124" fillId="0" borderId="0" xfId="0" applyFont="1" applyAlignment="1">
      <alignment vertical="center"/>
    </xf>
    <xf numFmtId="0" fontId="127" fillId="0" borderId="12" xfId="0" applyFont="1" applyBorder="1" applyAlignment="1">
      <alignment horizontal="justify" vertical="center"/>
    </xf>
    <xf numFmtId="0" fontId="128" fillId="0" borderId="0" xfId="0" applyFont="1"/>
    <xf numFmtId="0" fontId="124" fillId="0" borderId="0" xfId="0" applyFont="1" applyAlignment="1">
      <alignment horizontal="justify" vertical="center"/>
    </xf>
    <xf numFmtId="0" fontId="129" fillId="0" borderId="0" xfId="0" applyFont="1" applyAlignment="1">
      <alignment horizontal="justify" vertical="center"/>
    </xf>
    <xf numFmtId="0" fontId="0" fillId="0" borderId="0" xfId="0" applyAlignment="1">
      <alignment vertical="center"/>
    </xf>
    <xf numFmtId="0" fontId="132" fillId="0" borderId="0" xfId="0" applyFont="1" applyAlignment="1">
      <alignment horizontal="justify" vertical="center"/>
    </xf>
    <xf numFmtId="0" fontId="44" fillId="0" borderId="0" xfId="0" applyFont="1" applyAlignment="1">
      <alignment vertical="center"/>
    </xf>
    <xf numFmtId="0" fontId="133" fillId="0" borderId="0" xfId="0" applyFont="1" applyAlignment="1">
      <alignment vertical="center"/>
    </xf>
    <xf numFmtId="0" fontId="134" fillId="0" borderId="0" xfId="0" applyFont="1" applyAlignment="1">
      <alignment vertical="center"/>
    </xf>
    <xf numFmtId="0" fontId="129" fillId="0" borderId="0" xfId="0" applyFont="1" applyAlignment="1">
      <alignment vertical="center"/>
    </xf>
    <xf numFmtId="0" fontId="124" fillId="0" borderId="0" xfId="0" applyFont="1"/>
    <xf numFmtId="0" fontId="135" fillId="0" borderId="0" xfId="0" applyFont="1" applyAlignment="1">
      <alignment horizontal="center" vertical="center" wrapText="1"/>
    </xf>
    <xf numFmtId="0" fontId="125" fillId="0" borderId="0" xfId="0" applyFont="1"/>
    <xf numFmtId="0" fontId="134" fillId="0" borderId="0" xfId="0" applyFont="1"/>
    <xf numFmtId="0" fontId="124" fillId="0" borderId="0" xfId="0" applyFont="1" applyAlignment="1">
      <alignment horizontal="left" vertical="center"/>
    </xf>
    <xf numFmtId="0" fontId="136" fillId="0" borderId="0" xfId="0" applyFont="1" applyAlignment="1">
      <alignment horizontal="justify" vertical="center"/>
    </xf>
    <xf numFmtId="0" fontId="137" fillId="0" borderId="0" xfId="0" applyFont="1" applyAlignment="1">
      <alignment horizontal="justify" vertical="center"/>
    </xf>
    <xf numFmtId="0" fontId="124" fillId="0" borderId="0" xfId="0" quotePrefix="1" applyFont="1" applyAlignment="1">
      <alignment horizontal="justify" vertical="center"/>
    </xf>
    <xf numFmtId="0" fontId="138" fillId="0" borderId="0" xfId="0" applyFont="1" applyAlignment="1">
      <alignment horizontal="justify" vertical="center"/>
    </xf>
    <xf numFmtId="0" fontId="139" fillId="0" borderId="0" xfId="0" applyFont="1" applyAlignment="1">
      <alignment vertical="center"/>
    </xf>
    <xf numFmtId="0" fontId="136" fillId="0" borderId="0" xfId="0" applyFont="1"/>
    <xf numFmtId="0" fontId="147" fillId="0" borderId="0" xfId="3933" applyFont="1"/>
    <xf numFmtId="169" fontId="147" fillId="0" borderId="0" xfId="3933" applyNumberFormat="1" applyFont="1"/>
    <xf numFmtId="0" fontId="148" fillId="0" borderId="0" xfId="0" applyFont="1" applyAlignment="1">
      <alignment vertical="center"/>
    </xf>
    <xf numFmtId="164" fontId="148" fillId="0" borderId="0" xfId="3935" applyFont="1" applyFill="1" applyBorder="1" applyAlignment="1">
      <alignment horizontal="center"/>
    </xf>
    <xf numFmtId="164" fontId="147" fillId="0" borderId="0" xfId="3935" applyFont="1" applyFill="1" applyBorder="1" applyAlignment="1">
      <alignment horizontal="center"/>
    </xf>
    <xf numFmtId="0" fontId="148" fillId="0" borderId="0" xfId="3933" applyFont="1"/>
    <xf numFmtId="0" fontId="150" fillId="0" borderId="0" xfId="0" applyFont="1" applyAlignment="1">
      <alignment vertical="center" wrapText="1"/>
    </xf>
    <xf numFmtId="0" fontId="146" fillId="0" borderId="0" xfId="0" applyFont="1" applyAlignment="1">
      <alignment vertical="center" wrapText="1"/>
    </xf>
    <xf numFmtId="0" fontId="151" fillId="0" borderId="0" xfId="3933" applyFont="1" applyAlignment="1">
      <alignment horizontal="left"/>
    </xf>
    <xf numFmtId="14" fontId="147" fillId="0" borderId="0" xfId="3933" applyNumberFormat="1" applyFont="1" applyAlignment="1">
      <alignment horizontal="left"/>
    </xf>
    <xf numFmtId="14" fontId="153" fillId="0" borderId="0" xfId="3933" applyNumberFormat="1" applyFont="1" applyAlignment="1">
      <alignment horizontal="left"/>
    </xf>
    <xf numFmtId="0" fontId="154" fillId="0" borderId="0" xfId="0" applyFont="1" applyAlignment="1">
      <alignment vertical="center" wrapText="1"/>
    </xf>
    <xf numFmtId="0" fontId="155" fillId="0" borderId="0" xfId="0" applyFont="1" applyAlignment="1">
      <alignment vertical="center" wrapText="1"/>
    </xf>
    <xf numFmtId="169" fontId="118" fillId="0" borderId="0" xfId="3935" applyNumberFormat="1" applyFont="1" applyFill="1" applyBorder="1" applyAlignment="1">
      <alignment horizontal="center" vertical="top"/>
    </xf>
    <xf numFmtId="167" fontId="118" fillId="0" borderId="0" xfId="1" applyFont="1" applyFill="1" applyBorder="1" applyAlignment="1">
      <alignment horizontal="center" vertical="top"/>
    </xf>
    <xf numFmtId="0" fontId="118" fillId="0" borderId="0" xfId="3935" applyNumberFormat="1" applyFont="1" applyFill="1" applyBorder="1" applyAlignment="1">
      <alignment horizontal="center" vertical="top"/>
    </xf>
    <xf numFmtId="169" fontId="113" fillId="0" borderId="0" xfId="3935" applyNumberFormat="1" applyFont="1" applyFill="1" applyBorder="1" applyAlignment="1">
      <alignment horizontal="center" vertical="top"/>
    </xf>
    <xf numFmtId="169" fontId="121" fillId="0" borderId="0" xfId="3935" applyNumberFormat="1" applyFont="1" applyFill="1" applyBorder="1" applyAlignment="1">
      <alignment horizontal="center" vertical="top"/>
    </xf>
    <xf numFmtId="167" fontId="121" fillId="0" borderId="0" xfId="1" applyFont="1" applyFill="1" applyBorder="1" applyAlignment="1">
      <alignment horizontal="center" vertical="top"/>
    </xf>
    <xf numFmtId="0" fontId="121" fillId="0" borderId="0" xfId="3935" applyNumberFormat="1" applyFont="1" applyFill="1" applyBorder="1" applyAlignment="1">
      <alignment horizontal="center" vertical="top"/>
    </xf>
    <xf numFmtId="169" fontId="122" fillId="0" borderId="0" xfId="3935" applyNumberFormat="1" applyFont="1" applyFill="1" applyBorder="1" applyAlignment="1">
      <alignment horizontal="center" vertical="top"/>
    </xf>
    <xf numFmtId="169" fontId="114" fillId="0" borderId="0" xfId="3935" applyNumberFormat="1" applyFont="1" applyFill="1" applyBorder="1" applyAlignment="1">
      <alignment horizontal="center" vertical="top"/>
    </xf>
    <xf numFmtId="193" fontId="145" fillId="64" borderId="0" xfId="3935" applyNumberFormat="1" applyFont="1" applyFill="1" applyBorder="1" applyAlignment="1">
      <alignment horizontal="center" vertical="top"/>
    </xf>
    <xf numFmtId="167" fontId="145" fillId="66" borderId="0" xfId="1" applyFont="1" applyFill="1" applyBorder="1" applyAlignment="1">
      <alignment horizontal="center" vertical="top"/>
    </xf>
    <xf numFmtId="0" fontId="114" fillId="0" borderId="142" xfId="3936" applyFont="1" applyBorder="1" applyAlignment="1">
      <alignment horizontal="center" vertical="top"/>
    </xf>
    <xf numFmtId="0" fontId="114" fillId="5" borderId="142" xfId="3936" applyFont="1" applyFill="1" applyBorder="1" applyAlignment="1">
      <alignment horizontal="center" vertical="top"/>
    </xf>
    <xf numFmtId="0" fontId="142" fillId="5" borderId="142" xfId="3937" applyFont="1" applyFill="1" applyBorder="1" applyAlignment="1">
      <alignment horizontal="center" vertical="top"/>
    </xf>
    <xf numFmtId="0" fontId="113" fillId="0" borderId="142" xfId="3934" applyNumberFormat="1" applyFont="1" applyFill="1" applyBorder="1" applyAlignment="1">
      <alignment horizontal="center" vertical="top"/>
    </xf>
    <xf numFmtId="0" fontId="113" fillId="5" borderId="142" xfId="3934" applyNumberFormat="1" applyFont="1" applyFill="1" applyBorder="1" applyAlignment="1">
      <alignment horizontal="center" vertical="top"/>
    </xf>
    <xf numFmtId="0" fontId="142" fillId="5" borderId="142" xfId="1" applyNumberFormat="1" applyFont="1" applyFill="1" applyBorder="1" applyAlignment="1">
      <alignment horizontal="center" vertical="top"/>
    </xf>
    <xf numFmtId="0" fontId="113" fillId="0" borderId="142" xfId="3936" applyFont="1" applyBorder="1" applyAlignment="1">
      <alignment vertical="top"/>
    </xf>
    <xf numFmtId="49" fontId="141" fillId="5" borderId="142" xfId="0" quotePrefix="1" applyNumberFormat="1" applyFont="1" applyFill="1" applyBorder="1" applyAlignment="1">
      <alignment horizontal="left" wrapText="1"/>
    </xf>
    <xf numFmtId="0" fontId="121" fillId="5" borderId="142" xfId="3936" applyFont="1" applyFill="1" applyBorder="1" applyAlignment="1">
      <alignment horizontal="center" vertical="top"/>
    </xf>
    <xf numFmtId="0" fontId="122" fillId="5" borderId="142" xfId="3934" applyNumberFormat="1" applyFont="1" applyFill="1" applyBorder="1" applyAlignment="1">
      <alignment horizontal="center" vertical="top"/>
    </xf>
    <xf numFmtId="0" fontId="44" fillId="5" borderId="142" xfId="3937" applyFont="1" applyFill="1" applyBorder="1" applyAlignment="1">
      <alignment horizontal="left" vertical="top" wrapText="1"/>
    </xf>
    <xf numFmtId="0" fontId="142" fillId="5" borderId="142" xfId="3937" applyFont="1" applyFill="1" applyBorder="1" applyAlignment="1">
      <alignment horizontal="left" vertical="top" wrapText="1"/>
    </xf>
    <xf numFmtId="0" fontId="143" fillId="5" borderId="0" xfId="3936" applyFont="1" applyFill="1" applyAlignment="1">
      <alignment horizontal="center" vertical="top" wrapText="1"/>
    </xf>
    <xf numFmtId="164" fontId="149" fillId="5" borderId="0" xfId="3935" applyFont="1" applyFill="1" applyBorder="1" applyAlignment="1">
      <alignment horizontal="center"/>
    </xf>
    <xf numFmtId="0" fontId="155" fillId="0" borderId="0" xfId="3933" applyFont="1" applyAlignment="1">
      <alignment horizontal="left"/>
    </xf>
    <xf numFmtId="0" fontId="156" fillId="0" borderId="0" xfId="3933" applyFont="1" applyAlignment="1">
      <alignment horizontal="center"/>
    </xf>
    <xf numFmtId="0" fontId="142" fillId="0" borderId="0" xfId="3933" applyFont="1"/>
    <xf numFmtId="0" fontId="142" fillId="0" borderId="0" xfId="3935" applyNumberFormat="1" applyFont="1" applyFill="1" applyAlignment="1">
      <alignment horizontal="center"/>
    </xf>
    <xf numFmtId="164" fontId="145" fillId="0" borderId="0" xfId="3935" applyFont="1" applyFill="1" applyAlignment="1">
      <alignment horizontal="center"/>
    </xf>
    <xf numFmtId="164" fontId="157" fillId="0" borderId="0" xfId="3935" applyFont="1" applyFill="1" applyAlignment="1">
      <alignment horizontal="center"/>
    </xf>
    <xf numFmtId="164" fontId="142" fillId="0" borderId="0" xfId="3935" applyFont="1" applyFill="1" applyAlignment="1">
      <alignment horizontal="center"/>
    </xf>
    <xf numFmtId="0" fontId="143" fillId="0" borderId="0" xfId="3933" applyFont="1"/>
    <xf numFmtId="169" fontId="142" fillId="0" borderId="0" xfId="3933" applyNumberFormat="1" applyFont="1"/>
    <xf numFmtId="0" fontId="142" fillId="0" borderId="0" xfId="3935" applyNumberFormat="1" applyFont="1" applyFill="1" applyBorder="1" applyAlignment="1">
      <alignment horizontal="center"/>
    </xf>
    <xf numFmtId="164" fontId="145" fillId="0" borderId="0" xfId="3935" applyFont="1" applyFill="1" applyBorder="1" applyAlignment="1">
      <alignment horizontal="center"/>
    </xf>
    <xf numFmtId="164" fontId="157" fillId="0" borderId="0" xfId="3935" applyFont="1" applyFill="1" applyBorder="1" applyAlignment="1">
      <alignment horizontal="center"/>
    </xf>
    <xf numFmtId="164" fontId="142" fillId="0" borderId="0" xfId="3935" applyFont="1" applyFill="1" applyBorder="1" applyAlignment="1">
      <alignment horizontal="center"/>
    </xf>
    <xf numFmtId="0" fontId="158" fillId="0" borderId="0" xfId="3933" applyFont="1"/>
    <xf numFmtId="0" fontId="147" fillId="0" borderId="0" xfId="3935" applyNumberFormat="1" applyFont="1" applyFill="1" applyBorder="1" applyAlignment="1">
      <alignment horizontal="center"/>
    </xf>
    <xf numFmtId="14" fontId="142" fillId="0" borderId="0" xfId="3933" applyNumberFormat="1" applyFont="1" applyAlignment="1">
      <alignment horizontal="left"/>
    </xf>
    <xf numFmtId="0" fontId="143" fillId="0" borderId="0" xfId="3933" applyFont="1" applyAlignment="1">
      <alignment horizontal="left"/>
    </xf>
    <xf numFmtId="0" fontId="142" fillId="0" borderId="142" xfId="3936" applyFont="1" applyBorder="1" applyAlignment="1">
      <alignment vertical="top"/>
    </xf>
    <xf numFmtId="0" fontId="143" fillId="0" borderId="0" xfId="3936" applyFont="1" applyAlignment="1">
      <alignment horizontal="center" vertical="top"/>
    </xf>
    <xf numFmtId="0" fontId="143" fillId="0" borderId="142" xfId="3936" applyFont="1" applyBorder="1" applyAlignment="1">
      <alignment horizontal="center" vertical="top"/>
    </xf>
    <xf numFmtId="0" fontId="142" fillId="0" borderId="142" xfId="3934" applyNumberFormat="1" applyFont="1" applyFill="1" applyBorder="1" applyAlignment="1">
      <alignment horizontal="center" vertical="top"/>
    </xf>
    <xf numFmtId="169" fontId="145" fillId="0" borderId="0" xfId="3935" applyNumberFormat="1" applyFont="1" applyFill="1" applyBorder="1" applyAlignment="1">
      <alignment horizontal="center" vertical="top"/>
    </xf>
    <xf numFmtId="167" fontId="145" fillId="0" borderId="0" xfId="1" applyFont="1" applyFill="1" applyBorder="1" applyAlignment="1">
      <alignment horizontal="center" vertical="top"/>
    </xf>
    <xf numFmtId="0" fontId="145" fillId="0" borderId="0" xfId="3935" applyNumberFormat="1" applyFont="1" applyFill="1" applyBorder="1" applyAlignment="1">
      <alignment horizontal="center" vertical="top"/>
    </xf>
    <xf numFmtId="169" fontId="142" fillId="0" borderId="0" xfId="3935" applyNumberFormat="1" applyFont="1" applyFill="1" applyBorder="1" applyAlignment="1">
      <alignment horizontal="center" vertical="top"/>
    </xf>
    <xf numFmtId="4" fontId="143" fillId="0" borderId="0" xfId="3936" applyNumberFormat="1" applyFont="1" applyAlignment="1">
      <alignment horizontal="right" vertical="top"/>
    </xf>
    <xf numFmtId="169" fontId="142" fillId="0" borderId="0" xfId="3936" applyNumberFormat="1" applyFont="1" applyAlignment="1">
      <alignment horizontal="right" vertical="top"/>
    </xf>
    <xf numFmtId="169" fontId="142" fillId="0" borderId="141" xfId="3936" applyNumberFormat="1" applyFont="1" applyBorder="1" applyAlignment="1">
      <alignment horizontal="right" vertical="top"/>
    </xf>
    <xf numFmtId="0" fontId="153" fillId="0" borderId="141" xfId="3937" applyFont="1" applyBorder="1" applyAlignment="1">
      <alignment horizontal="center" vertical="top" wrapText="1"/>
    </xf>
    <xf numFmtId="0" fontId="159" fillId="5" borderId="0" xfId="3936" applyFont="1" applyFill="1" applyAlignment="1">
      <alignment horizontal="center" vertical="top"/>
    </xf>
    <xf numFmtId="0" fontId="159" fillId="5" borderId="142" xfId="3936" applyFont="1" applyFill="1" applyBorder="1" applyAlignment="1">
      <alignment horizontal="center" vertical="top"/>
    </xf>
    <xf numFmtId="0" fontId="153" fillId="5" borderId="142" xfId="3934" applyNumberFormat="1" applyFont="1" applyFill="1" applyBorder="1" applyAlignment="1">
      <alignment horizontal="center" vertical="top"/>
    </xf>
    <xf numFmtId="169" fontId="159" fillId="0" borderId="0" xfId="3935" applyNumberFormat="1" applyFont="1" applyFill="1" applyBorder="1" applyAlignment="1">
      <alignment horizontal="center" vertical="top"/>
    </xf>
    <xf numFmtId="167" fontId="159" fillId="0" borderId="0" xfId="1" applyFont="1" applyFill="1" applyBorder="1" applyAlignment="1">
      <alignment horizontal="center" vertical="top"/>
    </xf>
    <xf numFmtId="0" fontId="159" fillId="0" borderId="0" xfId="3935" applyNumberFormat="1" applyFont="1" applyFill="1" applyBorder="1" applyAlignment="1">
      <alignment horizontal="center" vertical="top"/>
    </xf>
    <xf numFmtId="169" fontId="153" fillId="0" borderId="0" xfId="3935" applyNumberFormat="1" applyFont="1" applyFill="1" applyBorder="1" applyAlignment="1">
      <alignment horizontal="center" vertical="top"/>
    </xf>
    <xf numFmtId="169" fontId="153" fillId="0" borderId="0" xfId="3936" applyNumberFormat="1" applyFont="1" applyAlignment="1">
      <alignment horizontal="right" vertical="top"/>
    </xf>
    <xf numFmtId="169" fontId="153" fillId="0" borderId="141" xfId="3936" applyNumberFormat="1" applyFont="1" applyBorder="1" applyAlignment="1">
      <alignment horizontal="right" vertical="top"/>
    </xf>
    <xf numFmtId="0" fontId="142" fillId="0" borderId="141" xfId="3937" applyFont="1" applyBorder="1" applyAlignment="1">
      <alignment horizontal="center" vertical="top"/>
    </xf>
    <xf numFmtId="0" fontId="143" fillId="5" borderId="0" xfId="3936" applyFont="1" applyFill="1" applyAlignment="1">
      <alignment horizontal="center" vertical="top"/>
    </xf>
    <xf numFmtId="0" fontId="143" fillId="5" borderId="142" xfId="3936" applyFont="1" applyFill="1" applyBorder="1" applyAlignment="1">
      <alignment horizontal="center" vertical="top"/>
    </xf>
    <xf numFmtId="0" fontId="142" fillId="5" borderId="142" xfId="3934" applyNumberFormat="1" applyFont="1" applyFill="1" applyBorder="1" applyAlignment="1">
      <alignment horizontal="center" vertical="top"/>
    </xf>
    <xf numFmtId="169" fontId="143" fillId="0" borderId="0" xfId="3935" applyNumberFormat="1" applyFont="1" applyFill="1" applyBorder="1" applyAlignment="1">
      <alignment horizontal="center" vertical="top"/>
    </xf>
    <xf numFmtId="0" fontId="143" fillId="5" borderId="0" xfId="3936" applyFont="1" applyFill="1" applyAlignment="1">
      <alignment horizontal="left" vertical="top" wrapText="1"/>
    </xf>
    <xf numFmtId="169" fontId="145" fillId="65" borderId="0" xfId="3935" applyNumberFormat="1" applyFont="1" applyFill="1" applyBorder="1" applyAlignment="1">
      <alignment horizontal="center" vertical="top"/>
    </xf>
    <xf numFmtId="167" fontId="145" fillId="64" borderId="0" xfId="1" applyFont="1" applyFill="1" applyBorder="1" applyAlignment="1">
      <alignment horizontal="center" vertical="top"/>
    </xf>
    <xf numFmtId="167" fontId="145" fillId="67" borderId="0" xfId="1" applyFont="1" applyFill="1" applyBorder="1" applyAlignment="1">
      <alignment horizontal="center" vertical="top"/>
    </xf>
    <xf numFmtId="167" fontId="145" fillId="68" borderId="0" xfId="1" applyFont="1" applyFill="1" applyBorder="1" applyAlignment="1">
      <alignment horizontal="center" vertical="top"/>
    </xf>
    <xf numFmtId="169" fontId="143" fillId="0" borderId="141" xfId="3936" applyNumberFormat="1" applyFont="1" applyBorder="1" applyAlignment="1">
      <alignment horizontal="right" vertical="top"/>
    </xf>
    <xf numFmtId="0" fontId="152" fillId="0" borderId="207" xfId="3933" applyFont="1" applyBorder="1" applyAlignment="1">
      <alignment horizontal="center"/>
    </xf>
    <xf numFmtId="0" fontId="152" fillId="0" borderId="210" xfId="3933" applyFont="1" applyBorder="1"/>
    <xf numFmtId="0" fontId="160" fillId="0" borderId="81" xfId="3933" applyFont="1" applyBorder="1" applyAlignment="1">
      <alignment horizontal="center"/>
    </xf>
    <xf numFmtId="0" fontId="160" fillId="0" borderId="210" xfId="3933" applyFont="1" applyBorder="1" applyAlignment="1">
      <alignment horizontal="center"/>
    </xf>
    <xf numFmtId="169" fontId="160" fillId="0" borderId="210" xfId="3935" applyNumberFormat="1" applyFont="1" applyFill="1" applyBorder="1" applyAlignment="1">
      <alignment horizontal="center"/>
    </xf>
    <xf numFmtId="167" fontId="160" fillId="0" borderId="210" xfId="1" applyFont="1" applyFill="1" applyBorder="1" applyAlignment="1">
      <alignment horizontal="center"/>
    </xf>
    <xf numFmtId="0" fontId="160" fillId="0" borderId="210" xfId="3935" applyNumberFormat="1" applyFont="1" applyFill="1" applyBorder="1" applyAlignment="1">
      <alignment horizontal="center"/>
    </xf>
    <xf numFmtId="169" fontId="152" fillId="0" borderId="210" xfId="3935" applyNumberFormat="1" applyFont="1" applyFill="1" applyBorder="1" applyAlignment="1">
      <alignment horizontal="center"/>
    </xf>
    <xf numFmtId="0" fontId="160" fillId="0" borderId="207" xfId="3933" applyFont="1" applyBorder="1" applyAlignment="1">
      <alignment horizontal="right"/>
    </xf>
    <xf numFmtId="169" fontId="152" fillId="0" borderId="209" xfId="3933" applyNumberFormat="1" applyFont="1" applyBorder="1" applyAlignment="1">
      <alignment horizontal="right"/>
    </xf>
    <xf numFmtId="169" fontId="152" fillId="0" borderId="207" xfId="3933" applyNumberFormat="1" applyFont="1" applyBorder="1" applyAlignment="1">
      <alignment horizontal="right"/>
    </xf>
    <xf numFmtId="192" fontId="152" fillId="0" borderId="210" xfId="3936" applyNumberFormat="1" applyFont="1" applyBorder="1" applyAlignment="1">
      <alignment vertical="center"/>
    </xf>
    <xf numFmtId="0" fontId="153" fillId="0" borderId="21" xfId="3933" applyFont="1" applyBorder="1"/>
    <xf numFmtId="169" fontId="152" fillId="0" borderId="88" xfId="3933" applyNumberFormat="1" applyFont="1" applyBorder="1" applyAlignment="1">
      <alignment horizontal="right"/>
    </xf>
    <xf numFmtId="169" fontId="152" fillId="0" borderId="82" xfId="3933" applyNumberFormat="1" applyFont="1" applyBorder="1" applyAlignment="1">
      <alignment horizontal="right"/>
    </xf>
    <xf numFmtId="192" fontId="152" fillId="0" borderId="82" xfId="3936" applyNumberFormat="1" applyFont="1" applyBorder="1" applyAlignment="1">
      <alignment vertical="center"/>
    </xf>
    <xf numFmtId="0" fontId="114" fillId="0" borderId="0" xfId="3936" applyFont="1" applyAlignment="1">
      <alignment horizontal="center" vertical="top"/>
    </xf>
    <xf numFmtId="4" fontId="114" fillId="0" borderId="0" xfId="3936" applyNumberFormat="1" applyFont="1" applyAlignment="1">
      <alignment horizontal="right" vertical="top"/>
    </xf>
    <xf numFmtId="169" fontId="113" fillId="0" borderId="0" xfId="3936" applyNumberFormat="1" applyFont="1" applyAlignment="1">
      <alignment horizontal="right" vertical="top"/>
    </xf>
    <xf numFmtId="0" fontId="121" fillId="5" borderId="0" xfId="3936" applyFont="1" applyFill="1" applyAlignment="1">
      <alignment horizontal="center" vertical="top"/>
    </xf>
    <xf numFmtId="4" fontId="121" fillId="0" borderId="0" xfId="3936" applyNumberFormat="1" applyFont="1" applyAlignment="1">
      <alignment horizontal="right" vertical="top"/>
    </xf>
    <xf numFmtId="169" fontId="122" fillId="0" borderId="0" xfId="3936" applyNumberFormat="1" applyFont="1" applyAlignment="1">
      <alignment horizontal="right" vertical="top"/>
    </xf>
    <xf numFmtId="0" fontId="114" fillId="5" borderId="0" xfId="3936" applyFont="1" applyFill="1" applyAlignment="1">
      <alignment horizontal="center" vertical="top"/>
    </xf>
    <xf numFmtId="0" fontId="112" fillId="0" borderId="218" xfId="3936" applyFont="1" applyBorder="1" applyAlignment="1">
      <alignment horizontal="right" vertical="top"/>
    </xf>
    <xf numFmtId="169" fontId="113" fillId="0" borderId="219" xfId="3936" applyNumberFormat="1" applyFont="1" applyBorder="1" applyAlignment="1">
      <alignment horizontal="right" vertical="top"/>
    </xf>
    <xf numFmtId="0" fontId="120" fillId="0" borderId="218" xfId="3937" applyFont="1" applyBorder="1" applyAlignment="1">
      <alignment horizontal="center" vertical="top" wrapText="1"/>
    </xf>
    <xf numFmtId="169" fontId="122" fillId="0" borderId="219" xfId="3936" applyNumberFormat="1" applyFont="1" applyBorder="1" applyAlignment="1">
      <alignment horizontal="right" vertical="top"/>
    </xf>
    <xf numFmtId="0" fontId="44" fillId="0" borderId="218" xfId="3937" applyFont="1" applyBorder="1" applyAlignment="1">
      <alignment horizontal="center" vertical="top"/>
    </xf>
    <xf numFmtId="0" fontId="44" fillId="0" borderId="220" xfId="3937" applyFont="1" applyBorder="1" applyAlignment="1">
      <alignment horizontal="center" vertical="top"/>
    </xf>
    <xf numFmtId="0" fontId="142" fillId="5" borderId="221" xfId="3937" applyFont="1" applyFill="1" applyBorder="1" applyAlignment="1">
      <alignment horizontal="left" vertical="top" wrapText="1"/>
    </xf>
    <xf numFmtId="0" fontId="143" fillId="5" borderId="222" xfId="3936" applyFont="1" applyFill="1" applyBorder="1" applyAlignment="1">
      <alignment horizontal="center" vertical="top" wrapText="1"/>
    </xf>
    <xf numFmtId="0" fontId="114" fillId="5" borderId="222" xfId="3936" applyFont="1" applyFill="1" applyBorder="1" applyAlignment="1">
      <alignment horizontal="center" vertical="top" wrapText="1"/>
    </xf>
    <xf numFmtId="0" fontId="114" fillId="5" borderId="222" xfId="3936" applyFont="1" applyFill="1" applyBorder="1" applyAlignment="1">
      <alignment horizontal="left" vertical="top" wrapText="1"/>
    </xf>
    <xf numFmtId="0" fontId="44" fillId="5" borderId="221" xfId="3937" applyFont="1" applyFill="1" applyBorder="1" applyAlignment="1">
      <alignment horizontal="center" vertical="top"/>
    </xf>
    <xf numFmtId="0" fontId="44" fillId="5" borderId="221" xfId="1" applyNumberFormat="1" applyFont="1" applyFill="1" applyBorder="1" applyAlignment="1">
      <alignment horizontal="center" vertical="top"/>
    </xf>
    <xf numFmtId="193" fontId="118" fillId="64" borderId="222" xfId="3935" applyNumberFormat="1" applyFont="1" applyFill="1" applyBorder="1" applyAlignment="1">
      <alignment horizontal="center" vertical="top"/>
    </xf>
    <xf numFmtId="169" fontId="118" fillId="65" borderId="222" xfId="3935" applyNumberFormat="1" applyFont="1" applyFill="1" applyBorder="1" applyAlignment="1">
      <alignment horizontal="center" vertical="top"/>
    </xf>
    <xf numFmtId="167" fontId="118" fillId="66" borderId="222" xfId="1" applyFont="1" applyFill="1" applyBorder="1" applyAlignment="1">
      <alignment horizontal="center" vertical="top"/>
    </xf>
    <xf numFmtId="167" fontId="118" fillId="64" borderId="222" xfId="1" applyFont="1" applyFill="1" applyBorder="1" applyAlignment="1">
      <alignment horizontal="center" vertical="top"/>
    </xf>
    <xf numFmtId="167" fontId="118" fillId="67" borderId="222" xfId="1" applyFont="1" applyFill="1" applyBorder="1" applyAlignment="1">
      <alignment horizontal="center" vertical="top"/>
    </xf>
    <xf numFmtId="167" fontId="118" fillId="68" borderId="222" xfId="1" applyFont="1" applyFill="1" applyBorder="1" applyAlignment="1">
      <alignment horizontal="center" vertical="top"/>
    </xf>
    <xf numFmtId="0" fontId="118" fillId="0" borderId="222" xfId="3935" applyNumberFormat="1" applyFont="1" applyFill="1" applyBorder="1" applyAlignment="1">
      <alignment horizontal="center" vertical="top"/>
    </xf>
    <xf numFmtId="169" fontId="114" fillId="0" borderId="222" xfId="3935" applyNumberFormat="1" applyFont="1" applyFill="1" applyBorder="1" applyAlignment="1">
      <alignment horizontal="center" vertical="top"/>
    </xf>
    <xf numFmtId="4" fontId="114" fillId="0" borderId="222" xfId="3936" applyNumberFormat="1" applyFont="1" applyBorder="1" applyAlignment="1">
      <alignment horizontal="right" vertical="top"/>
    </xf>
    <xf numFmtId="169" fontId="113" fillId="0" borderId="222" xfId="3936" applyNumberFormat="1" applyFont="1" applyBorder="1" applyAlignment="1">
      <alignment horizontal="right" vertical="top"/>
    </xf>
    <xf numFmtId="169" fontId="114" fillId="0" borderId="223" xfId="3936" applyNumberFormat="1" applyFont="1" applyBorder="1" applyAlignment="1">
      <alignment horizontal="right" vertical="top"/>
    </xf>
    <xf numFmtId="0" fontId="156" fillId="0" borderId="0" xfId="3933" applyFont="1"/>
    <xf numFmtId="0" fontId="143" fillId="0" borderId="0" xfId="3933" applyFont="1" applyAlignment="1">
      <alignment horizontal="center"/>
    </xf>
    <xf numFmtId="0" fontId="123" fillId="0" borderId="12" xfId="3935" applyNumberFormat="1" applyFont="1" applyFill="1" applyBorder="1" applyAlignment="1">
      <alignment horizontal="center"/>
    </xf>
    <xf numFmtId="169" fontId="142" fillId="0" borderId="224" xfId="3935" applyNumberFormat="1" applyFont="1" applyFill="1" applyBorder="1" applyAlignment="1">
      <alignment horizontal="center" vertical="top"/>
    </xf>
    <xf numFmtId="169" fontId="153" fillId="0" borderId="224" xfId="3935" applyNumberFormat="1" applyFont="1" applyFill="1" applyBorder="1" applyAlignment="1">
      <alignment horizontal="center" vertical="top"/>
    </xf>
    <xf numFmtId="169" fontId="143" fillId="0" borderId="224" xfId="3935" applyNumberFormat="1" applyFont="1" applyFill="1" applyBorder="1" applyAlignment="1">
      <alignment horizontal="center" vertical="top"/>
    </xf>
    <xf numFmtId="0" fontId="145" fillId="65" borderId="0" xfId="3935" applyNumberFormat="1" applyFont="1" applyFill="1" applyBorder="1" applyAlignment="1">
      <alignment horizontal="center" vertical="top"/>
    </xf>
    <xf numFmtId="49" fontId="140" fillId="10" borderId="142" xfId="0" quotePrefix="1" applyNumberFormat="1" applyFont="1" applyFill="1" applyBorder="1" applyAlignment="1">
      <alignment horizontal="left" wrapText="1"/>
    </xf>
    <xf numFmtId="49" fontId="166" fillId="10" borderId="142" xfId="0" quotePrefix="1" applyNumberFormat="1" applyFont="1" applyFill="1" applyBorder="1" applyAlignment="1">
      <alignment horizontal="left" wrapText="1"/>
    </xf>
    <xf numFmtId="0" fontId="33" fillId="10" borderId="0" xfId="3936" applyFont="1" applyFill="1" applyAlignment="1">
      <alignment horizontal="center" vertical="top"/>
    </xf>
    <xf numFmtId="0" fontId="33" fillId="10" borderId="142" xfId="3936" applyFont="1" applyFill="1" applyBorder="1" applyAlignment="1">
      <alignment horizontal="center" vertical="top"/>
    </xf>
    <xf numFmtId="0" fontId="164" fillId="10" borderId="142" xfId="3934" applyNumberFormat="1" applyFont="1" applyFill="1" applyBorder="1" applyAlignment="1">
      <alignment horizontal="center" vertical="top"/>
    </xf>
    <xf numFmtId="169" fontId="33" fillId="10" borderId="0" xfId="3935" applyNumberFormat="1" applyFont="1" applyFill="1" applyBorder="1" applyAlignment="1">
      <alignment horizontal="center" vertical="top"/>
    </xf>
    <xf numFmtId="167" fontId="33" fillId="10" borderId="0" xfId="1" applyFont="1" applyFill="1" applyBorder="1" applyAlignment="1">
      <alignment horizontal="center" vertical="top"/>
    </xf>
    <xf numFmtId="0" fontId="33" fillId="10" borderId="0" xfId="3935" applyNumberFormat="1" applyFont="1" applyFill="1" applyBorder="1" applyAlignment="1">
      <alignment horizontal="center" vertical="top"/>
    </xf>
    <xf numFmtId="169" fontId="164" fillId="10" borderId="0" xfId="3935" applyNumberFormat="1" applyFont="1" applyFill="1" applyBorder="1" applyAlignment="1">
      <alignment horizontal="center" vertical="top"/>
    </xf>
    <xf numFmtId="169" fontId="164" fillId="10" borderId="224" xfId="3935" applyNumberFormat="1" applyFont="1" applyFill="1" applyBorder="1" applyAlignment="1">
      <alignment horizontal="center" vertical="top"/>
    </xf>
    <xf numFmtId="4" fontId="33" fillId="10" borderId="0" xfId="3936" applyNumberFormat="1" applyFont="1" applyFill="1" applyAlignment="1">
      <alignment horizontal="right" vertical="top"/>
    </xf>
    <xf numFmtId="169" fontId="164" fillId="10" borderId="0" xfId="3936" applyNumberFormat="1" applyFont="1" applyFill="1" applyAlignment="1">
      <alignment horizontal="right" vertical="top"/>
    </xf>
    <xf numFmtId="169" fontId="164" fillId="10" borderId="141" xfId="3936" applyNumberFormat="1" applyFont="1" applyFill="1" applyBorder="1" applyAlignment="1">
      <alignment horizontal="right" vertical="top"/>
    </xf>
    <xf numFmtId="49" fontId="125" fillId="5" borderId="142" xfId="0" quotePrefix="1" applyNumberFormat="1" applyFont="1" applyFill="1" applyBorder="1" applyAlignment="1">
      <alignment horizontal="left" wrapText="1"/>
    </xf>
    <xf numFmtId="169" fontId="156" fillId="0" borderId="141" xfId="3936" applyNumberFormat="1" applyFont="1" applyBorder="1" applyAlignment="1">
      <alignment horizontal="right" vertical="top"/>
    </xf>
    <xf numFmtId="0" fontId="167" fillId="10" borderId="141" xfId="3937" applyFont="1" applyFill="1" applyBorder="1" applyAlignment="1">
      <alignment horizontal="center" vertical="top" wrapText="1"/>
    </xf>
    <xf numFmtId="0" fontId="160" fillId="0" borderId="207" xfId="3933" applyFont="1" applyBorder="1" applyAlignment="1">
      <alignment horizontal="center"/>
    </xf>
    <xf numFmtId="0" fontId="152" fillId="0" borderId="210" xfId="3933" applyFont="1" applyBorder="1" applyAlignment="1">
      <alignment horizontal="center"/>
    </xf>
    <xf numFmtId="0" fontId="152" fillId="0" borderId="12" xfId="1" applyNumberFormat="1" applyFont="1" applyFill="1" applyBorder="1" applyAlignment="1">
      <alignment horizontal="center"/>
    </xf>
    <xf numFmtId="169" fontId="160" fillId="0" borderId="82" xfId="3935" applyNumberFormat="1" applyFont="1" applyFill="1" applyBorder="1" applyAlignment="1">
      <alignment horizontal="center"/>
    </xf>
    <xf numFmtId="0" fontId="44" fillId="10" borderId="218" xfId="3937" applyFont="1" applyFill="1" applyBorder="1" applyAlignment="1">
      <alignment horizontal="center" vertical="top" wrapText="1"/>
    </xf>
    <xf numFmtId="0" fontId="114" fillId="10" borderId="0" xfId="3936" applyFont="1" applyFill="1" applyAlignment="1">
      <alignment horizontal="center" vertical="top"/>
    </xf>
    <xf numFmtId="0" fontId="114" fillId="10" borderId="142" xfId="3936" applyFont="1" applyFill="1" applyBorder="1" applyAlignment="1">
      <alignment horizontal="center" vertical="top"/>
    </xf>
    <xf numFmtId="0" fontId="113" fillId="10" borderId="142" xfId="3934" applyNumberFormat="1" applyFont="1" applyFill="1" applyBorder="1" applyAlignment="1">
      <alignment horizontal="center" vertical="top"/>
    </xf>
    <xf numFmtId="169" fontId="114" fillId="10" borderId="0" xfId="3935" applyNumberFormat="1" applyFont="1" applyFill="1" applyBorder="1" applyAlignment="1">
      <alignment horizontal="center" vertical="top"/>
    </xf>
    <xf numFmtId="167" fontId="114" fillId="10" borderId="0" xfId="1" applyFont="1" applyFill="1" applyBorder="1" applyAlignment="1">
      <alignment horizontal="center" vertical="top"/>
    </xf>
    <xf numFmtId="0" fontId="114" fillId="10" borderId="0" xfId="3935" applyNumberFormat="1" applyFont="1" applyFill="1" applyBorder="1" applyAlignment="1">
      <alignment horizontal="center" vertical="top"/>
    </xf>
    <xf numFmtId="169" fontId="113" fillId="10" borderId="0" xfId="3935" applyNumberFormat="1" applyFont="1" applyFill="1" applyBorder="1" applyAlignment="1">
      <alignment horizontal="center" vertical="top"/>
    </xf>
    <xf numFmtId="4" fontId="114" fillId="10" borderId="0" xfId="3936" applyNumberFormat="1" applyFont="1" applyFill="1" applyAlignment="1">
      <alignment horizontal="right" vertical="top"/>
    </xf>
    <xf numFmtId="169" fontId="113" fillId="10" borderId="0" xfId="3936" applyNumberFormat="1" applyFont="1" applyFill="1" applyAlignment="1">
      <alignment horizontal="right" vertical="top"/>
    </xf>
    <xf numFmtId="169" fontId="113" fillId="10" borderId="219" xfId="3936" applyNumberFormat="1" applyFont="1" applyFill="1" applyBorder="1" applyAlignment="1">
      <alignment horizontal="right" vertical="top"/>
    </xf>
    <xf numFmtId="0" fontId="164" fillId="10" borderId="213" xfId="3933" applyFont="1" applyFill="1" applyBorder="1" applyAlignment="1">
      <alignment horizontal="center" vertical="center"/>
    </xf>
    <xf numFmtId="0" fontId="164" fillId="10" borderId="214" xfId="3933" applyFont="1" applyFill="1" applyBorder="1" applyAlignment="1">
      <alignment horizontal="center" vertical="center"/>
    </xf>
    <xf numFmtId="0" fontId="164" fillId="10" borderId="215" xfId="3933" applyFont="1" applyFill="1" applyBorder="1" applyAlignment="1">
      <alignment horizontal="center" vertical="center"/>
    </xf>
    <xf numFmtId="0" fontId="164" fillId="10" borderId="216" xfId="3933" applyFont="1" applyFill="1" applyBorder="1" applyAlignment="1">
      <alignment horizontal="center" vertical="center"/>
    </xf>
    <xf numFmtId="0" fontId="164" fillId="10" borderId="214" xfId="3935" applyNumberFormat="1" applyFont="1" applyFill="1" applyBorder="1" applyAlignment="1">
      <alignment horizontal="center"/>
    </xf>
    <xf numFmtId="164" fontId="164" fillId="10" borderId="216" xfId="3935" applyFont="1" applyFill="1" applyBorder="1" applyAlignment="1">
      <alignment horizontal="center"/>
    </xf>
    <xf numFmtId="164" fontId="164" fillId="10" borderId="214" xfId="3935" applyFont="1" applyFill="1" applyBorder="1" applyAlignment="1">
      <alignment horizontal="center"/>
    </xf>
    <xf numFmtId="0" fontId="165" fillId="70" borderId="214" xfId="3933" applyFont="1" applyFill="1" applyBorder="1" applyAlignment="1">
      <alignment horizontal="center" vertical="center"/>
    </xf>
    <xf numFmtId="0" fontId="165" fillId="70" borderId="215" xfId="3933" applyFont="1" applyFill="1" applyBorder="1" applyAlignment="1">
      <alignment horizontal="center" vertical="center"/>
    </xf>
    <xf numFmtId="0" fontId="165" fillId="70" borderId="216" xfId="3933" applyFont="1" applyFill="1" applyBorder="1" applyAlignment="1">
      <alignment horizontal="center" vertical="center"/>
    </xf>
    <xf numFmtId="169" fontId="165" fillId="70" borderId="217" xfId="3933" applyNumberFormat="1" applyFont="1" applyFill="1" applyBorder="1" applyAlignment="1">
      <alignment horizontal="center" vertical="center"/>
    </xf>
    <xf numFmtId="0" fontId="113" fillId="10" borderId="12" xfId="3933" applyFont="1" applyFill="1" applyBorder="1" applyAlignment="1">
      <alignment horizontal="center"/>
    </xf>
    <xf numFmtId="164" fontId="118" fillId="0" borderId="12" xfId="3935" applyFont="1" applyFill="1" applyBorder="1" applyAlignment="1">
      <alignment horizontal="center"/>
    </xf>
    <xf numFmtId="164" fontId="161" fillId="69" borderId="12" xfId="3935" applyFont="1" applyFill="1" applyBorder="1" applyAlignment="1">
      <alignment horizontal="center"/>
    </xf>
    <xf numFmtId="164" fontId="161" fillId="67" borderId="12" xfId="3935" applyFont="1" applyFill="1" applyBorder="1" applyAlignment="1">
      <alignment horizontal="center"/>
    </xf>
    <xf numFmtId="164" fontId="161" fillId="64" borderId="12" xfId="3935" applyFont="1" applyFill="1" applyBorder="1" applyAlignment="1">
      <alignment horizontal="center"/>
    </xf>
    <xf numFmtId="164" fontId="161" fillId="68" borderId="12" xfId="3935" applyFont="1" applyFill="1" applyBorder="1" applyAlignment="1">
      <alignment horizontal="center"/>
    </xf>
    <xf numFmtId="0" fontId="155" fillId="0" borderId="12" xfId="3933" applyFont="1" applyBorder="1" applyAlignment="1">
      <alignment horizontal="left"/>
    </xf>
    <xf numFmtId="14" fontId="147" fillId="0" borderId="12" xfId="3933" applyNumberFormat="1" applyFont="1" applyBorder="1" applyAlignment="1">
      <alignment horizontal="left"/>
    </xf>
    <xf numFmtId="0" fontId="143" fillId="0" borderId="12" xfId="3933" applyFont="1" applyBorder="1" applyAlignment="1">
      <alignment horizontal="center"/>
    </xf>
    <xf numFmtId="0" fontId="155" fillId="0" borderId="12" xfId="0" applyFont="1" applyBorder="1" applyAlignment="1">
      <alignment vertical="center" wrapText="1"/>
    </xf>
    <xf numFmtId="0" fontId="150" fillId="0" borderId="12" xfId="0" applyFont="1" applyBorder="1" applyAlignment="1">
      <alignment vertical="center" wrapText="1"/>
    </xf>
    <xf numFmtId="164" fontId="148" fillId="0" borderId="12" xfId="3935" applyFont="1" applyFill="1" applyBorder="1" applyAlignment="1">
      <alignment horizontal="center"/>
    </xf>
    <xf numFmtId="164" fontId="149" fillId="5" borderId="12" xfId="3935" applyFont="1" applyFill="1" applyBorder="1" applyAlignment="1">
      <alignment horizontal="center"/>
    </xf>
    <xf numFmtId="164" fontId="147" fillId="0" borderId="12" xfId="3935" applyFont="1" applyFill="1" applyBorder="1" applyAlignment="1">
      <alignment horizontal="center"/>
    </xf>
    <xf numFmtId="0" fontId="148" fillId="0" borderId="12" xfId="3933" applyFont="1" applyBorder="1"/>
    <xf numFmtId="0" fontId="147" fillId="0" borderId="12" xfId="3933" applyFont="1" applyBorder="1"/>
    <xf numFmtId="169" fontId="147" fillId="0" borderId="12" xfId="3933" applyNumberFormat="1" applyFont="1" applyBorder="1"/>
    <xf numFmtId="0" fontId="164" fillId="10" borderId="82" xfId="3933" applyFont="1" applyFill="1" applyBorder="1" applyAlignment="1">
      <alignment horizontal="center" vertical="center"/>
    </xf>
    <xf numFmtId="0" fontId="164" fillId="10" borderId="83" xfId="3933" applyFont="1" applyFill="1" applyBorder="1" applyAlignment="1">
      <alignment horizontal="center" vertical="center"/>
    </xf>
    <xf numFmtId="0" fontId="164" fillId="10" borderId="83" xfId="3935" applyNumberFormat="1" applyFont="1" applyFill="1" applyBorder="1" applyAlignment="1">
      <alignment horizontal="center"/>
    </xf>
    <xf numFmtId="164" fontId="164" fillId="10" borderId="88" xfId="3935" applyFont="1" applyFill="1" applyBorder="1" applyAlignment="1">
      <alignment horizontal="center"/>
    </xf>
    <xf numFmtId="164" fontId="164" fillId="10" borderId="82" xfId="3935" applyFont="1" applyFill="1" applyBorder="1" applyAlignment="1">
      <alignment horizontal="center"/>
    </xf>
    <xf numFmtId="164" fontId="164" fillId="10" borderId="83" xfId="3935" applyFont="1" applyFill="1" applyBorder="1" applyAlignment="1">
      <alignment horizontal="center"/>
    </xf>
    <xf numFmtId="0" fontId="165" fillId="70" borderId="83" xfId="3933" applyFont="1" applyFill="1" applyBorder="1" applyAlignment="1">
      <alignment horizontal="center" vertical="center"/>
    </xf>
    <xf numFmtId="0" fontId="165" fillId="70" borderId="88" xfId="3933" applyFont="1" applyFill="1" applyBorder="1" applyAlignment="1">
      <alignment horizontal="center" vertical="center"/>
    </xf>
    <xf numFmtId="0" fontId="165" fillId="70" borderId="82" xfId="3933" applyFont="1" applyFill="1" applyBorder="1" applyAlignment="1">
      <alignment horizontal="center" vertical="center"/>
    </xf>
    <xf numFmtId="169" fontId="165" fillId="70" borderId="82" xfId="3933" applyNumberFormat="1" applyFont="1" applyFill="1" applyBorder="1" applyAlignment="1">
      <alignment horizontal="center" vertical="center"/>
    </xf>
    <xf numFmtId="0" fontId="164" fillId="10" borderId="225" xfId="3933" applyFont="1" applyFill="1" applyBorder="1" applyAlignment="1">
      <alignment horizontal="center" vertical="center"/>
    </xf>
    <xf numFmtId="4" fontId="143" fillId="0" borderId="227" xfId="3936" applyNumberFormat="1" applyFont="1" applyBorder="1" applyAlignment="1">
      <alignment horizontal="right" vertical="top"/>
    </xf>
    <xf numFmtId="4" fontId="159" fillId="0" borderId="228" xfId="3936" applyNumberFormat="1" applyFont="1" applyBorder="1" applyAlignment="1">
      <alignment horizontal="right" vertical="top"/>
    </xf>
    <xf numFmtId="4" fontId="143" fillId="0" borderId="228" xfId="3936" applyNumberFormat="1" applyFont="1" applyBorder="1" applyAlignment="1">
      <alignment horizontal="right" vertical="top"/>
    </xf>
    <xf numFmtId="192" fontId="169" fillId="0" borderId="82" xfId="3933" applyNumberFormat="1" applyFont="1" applyBorder="1"/>
    <xf numFmtId="0" fontId="113" fillId="10" borderId="229" xfId="3935" applyNumberFormat="1" applyFont="1" applyFill="1" applyBorder="1" applyAlignment="1">
      <alignment horizontal="center"/>
    </xf>
    <xf numFmtId="164" fontId="168" fillId="70" borderId="216" xfId="3935" applyFont="1" applyFill="1" applyBorder="1" applyAlignment="1">
      <alignment horizontal="center"/>
    </xf>
    <xf numFmtId="169" fontId="152" fillId="0" borderId="81" xfId="3935" applyNumberFormat="1" applyFont="1" applyFill="1" applyBorder="1" applyAlignment="1">
      <alignment horizontal="center"/>
    </xf>
    <xf numFmtId="0" fontId="160" fillId="0" borderId="82" xfId="3935" applyNumberFormat="1" applyFont="1" applyFill="1" applyBorder="1" applyAlignment="1">
      <alignment horizontal="center"/>
    </xf>
    <xf numFmtId="0" fontId="156" fillId="0" borderId="216" xfId="3936" applyFont="1" applyBorder="1" applyAlignment="1">
      <alignment horizontal="right" vertical="top"/>
    </xf>
    <xf numFmtId="0" fontId="176" fillId="72" borderId="230" xfId="0" applyFont="1" applyFill="1" applyBorder="1" applyAlignment="1">
      <alignment horizontal="left" vertical="center" wrapText="1"/>
    </xf>
    <xf numFmtId="0" fontId="177" fillId="0" borderId="230" xfId="0" applyFont="1" applyBorder="1" applyAlignment="1">
      <alignment horizontal="center" vertical="center"/>
    </xf>
    <xf numFmtId="0" fontId="18" fillId="2" borderId="93" xfId="0" applyFont="1" applyFill="1" applyBorder="1" applyAlignment="1">
      <alignment horizontal="center" vertical="center"/>
    </xf>
    <xf numFmtId="0" fontId="18" fillId="2" borderId="94" xfId="0" applyFont="1" applyFill="1" applyBorder="1" applyAlignment="1">
      <alignment horizontal="center" vertical="center"/>
    </xf>
    <xf numFmtId="0" fontId="18" fillId="2" borderId="95" xfId="0" applyFont="1" applyFill="1" applyBorder="1" applyAlignment="1">
      <alignment horizontal="center" vertical="center"/>
    </xf>
    <xf numFmtId="0" fontId="28" fillId="6" borderId="66" xfId="0" applyFont="1" applyFill="1" applyBorder="1" applyAlignment="1">
      <alignment horizontal="right" vertical="center" indent="1"/>
    </xf>
    <xf numFmtId="0" fontId="28" fillId="6" borderId="0" xfId="0" applyFont="1" applyFill="1" applyAlignment="1">
      <alignment horizontal="right" vertical="center" indent="1"/>
    </xf>
    <xf numFmtId="0" fontId="10" fillId="9" borderId="119" xfId="6" applyFill="1" applyBorder="1" applyAlignment="1">
      <alignment horizontal="center" vertical="center"/>
    </xf>
    <xf numFmtId="0" fontId="10" fillId="9" borderId="120" xfId="6" applyFill="1" applyBorder="1" applyAlignment="1">
      <alignment horizontal="center" vertical="center"/>
    </xf>
    <xf numFmtId="0" fontId="23" fillId="6" borderId="70" xfId="0" applyFont="1" applyFill="1" applyBorder="1" applyAlignment="1">
      <alignment horizontal="right" vertical="center" indent="1"/>
    </xf>
    <xf numFmtId="0" fontId="23" fillId="6" borderId="59" xfId="0" applyFont="1" applyFill="1" applyBorder="1" applyAlignment="1">
      <alignment horizontal="right" vertical="center" indent="1"/>
    </xf>
    <xf numFmtId="0" fontId="23" fillId="11" borderId="66" xfId="0" applyFont="1" applyFill="1" applyBorder="1" applyAlignment="1">
      <alignment horizontal="right" vertical="center" indent="1"/>
    </xf>
    <xf numFmtId="0" fontId="23" fillId="11" borderId="0" xfId="0" applyFont="1" applyFill="1" applyAlignment="1">
      <alignment horizontal="right" vertical="center" indent="1"/>
    </xf>
    <xf numFmtId="0" fontId="18" fillId="6" borderId="66" xfId="0" applyFont="1" applyFill="1" applyBorder="1" applyAlignment="1">
      <alignment horizontal="right" vertical="center" indent="1"/>
    </xf>
    <xf numFmtId="0" fontId="18" fillId="6" borderId="0" xfId="0" applyFont="1" applyFill="1" applyAlignment="1">
      <alignment horizontal="right" vertical="center" indent="1"/>
    </xf>
    <xf numFmtId="0" fontId="18" fillId="6" borderId="83" xfId="0" applyFont="1" applyFill="1" applyBorder="1" applyAlignment="1">
      <alignment horizontal="left" vertical="center" indent="1"/>
    </xf>
    <xf numFmtId="0" fontId="18" fillId="6" borderId="21" xfId="0" applyFont="1" applyFill="1" applyBorder="1" applyAlignment="1">
      <alignment horizontal="left" vertical="center" indent="1"/>
    </xf>
    <xf numFmtId="0" fontId="10" fillId="0" borderId="2" xfId="6" applyBorder="1" applyAlignment="1">
      <alignment horizontal="center" vertical="center"/>
    </xf>
    <xf numFmtId="0" fontId="10" fillId="0" borderId="56" xfId="6" applyBorder="1" applyAlignment="1">
      <alignment horizontal="center" vertical="center"/>
    </xf>
    <xf numFmtId="0" fontId="11" fillId="9" borderId="2" xfId="6" applyFont="1" applyFill="1" applyBorder="1" applyAlignment="1">
      <alignment horizontal="center" vertical="center"/>
    </xf>
    <xf numFmtId="0" fontId="11" fillId="9" borderId="56" xfId="6" applyFont="1" applyFill="1" applyBorder="1" applyAlignment="1">
      <alignment horizontal="center" vertical="center"/>
    </xf>
    <xf numFmtId="0" fontId="10" fillId="9" borderId="2" xfId="6" applyFill="1" applyBorder="1" applyAlignment="1">
      <alignment horizontal="center" vertical="center"/>
    </xf>
    <xf numFmtId="0" fontId="10" fillId="9" borderId="56" xfId="6" applyFill="1" applyBorder="1" applyAlignment="1">
      <alignment horizontal="center" vertical="center"/>
    </xf>
    <xf numFmtId="0" fontId="2" fillId="9" borderId="2" xfId="6" applyFont="1" applyFill="1" applyBorder="1" applyAlignment="1">
      <alignment horizontal="center" vertical="center"/>
    </xf>
    <xf numFmtId="0" fontId="10" fillId="0" borderId="62" xfId="6" applyBorder="1" applyAlignment="1">
      <alignment horizontal="center" vertical="center"/>
    </xf>
    <xf numFmtId="0" fontId="10" fillId="0" borderId="63" xfId="6" applyBorder="1" applyAlignment="1">
      <alignment horizontal="center" vertical="center"/>
    </xf>
    <xf numFmtId="0" fontId="54" fillId="11" borderId="66" xfId="0" applyFont="1" applyFill="1" applyBorder="1" applyAlignment="1">
      <alignment horizontal="right" vertical="center" indent="1"/>
    </xf>
    <xf numFmtId="0" fontId="54" fillId="11" borderId="0" xfId="0" applyFont="1" applyFill="1" applyAlignment="1">
      <alignment horizontal="right" vertical="center" indent="1"/>
    </xf>
    <xf numFmtId="0" fontId="18" fillId="11" borderId="71" xfId="0" applyFont="1" applyFill="1" applyBorder="1" applyAlignment="1">
      <alignment horizontal="right" vertical="center" indent="1"/>
    </xf>
    <xf numFmtId="0" fontId="18" fillId="11" borderId="72" xfId="0" applyFont="1" applyFill="1" applyBorder="1" applyAlignment="1">
      <alignment horizontal="right" vertical="center" indent="1"/>
    </xf>
    <xf numFmtId="0" fontId="23" fillId="2" borderId="18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3" fillId="6" borderId="35" xfId="0" applyFont="1" applyFill="1" applyBorder="1" applyAlignment="1">
      <alignment horizontal="center" vertical="center"/>
    </xf>
    <xf numFmtId="0" fontId="23" fillId="6" borderId="32" xfId="0" applyFont="1" applyFill="1" applyBorder="1" applyAlignment="1">
      <alignment horizontal="center" vertical="center"/>
    </xf>
    <xf numFmtId="0" fontId="23" fillId="6" borderId="31" xfId="0" applyFont="1" applyFill="1" applyBorder="1" applyAlignment="1">
      <alignment horizontal="center" vertical="center"/>
    </xf>
    <xf numFmtId="0" fontId="23" fillId="6" borderId="37" xfId="0" applyFont="1" applyFill="1" applyBorder="1" applyAlignment="1">
      <alignment horizontal="center" vertical="center"/>
    </xf>
    <xf numFmtId="0" fontId="23" fillId="11" borderId="31" xfId="0" applyFont="1" applyFill="1" applyBorder="1" applyAlignment="1">
      <alignment horizontal="center" vertical="center"/>
    </xf>
    <xf numFmtId="0" fontId="23" fillId="11" borderId="37" xfId="0" applyFont="1" applyFill="1" applyBorder="1" applyAlignment="1">
      <alignment horizontal="center" vertical="center"/>
    </xf>
    <xf numFmtId="0" fontId="10" fillId="9" borderId="64" xfId="6" applyFill="1" applyBorder="1" applyAlignment="1">
      <alignment horizontal="center" vertical="center"/>
    </xf>
    <xf numFmtId="0" fontId="23" fillId="11" borderId="42" xfId="0" applyFont="1" applyFill="1" applyBorder="1" applyAlignment="1">
      <alignment horizontal="center" vertical="center"/>
    </xf>
    <xf numFmtId="0" fontId="23" fillId="11" borderId="44" xfId="0" applyFont="1" applyFill="1" applyBorder="1" applyAlignment="1">
      <alignment horizontal="center" vertical="center"/>
    </xf>
    <xf numFmtId="0" fontId="30" fillId="12" borderId="8" xfId="0" applyFont="1" applyFill="1" applyBorder="1" applyAlignment="1">
      <alignment horizontal="center" vertical="center" textRotation="45"/>
    </xf>
    <xf numFmtId="0" fontId="30" fillId="12" borderId="76" xfId="0" applyFont="1" applyFill="1" applyBorder="1" applyAlignment="1">
      <alignment horizontal="center" vertical="center" textRotation="45"/>
    </xf>
    <xf numFmtId="0" fontId="30" fillId="12" borderId="78" xfId="0" applyFont="1" applyFill="1" applyBorder="1" applyAlignment="1">
      <alignment horizontal="center" vertical="center" textRotation="45"/>
    </xf>
    <xf numFmtId="0" fontId="20" fillId="4" borderId="8" xfId="4" applyFont="1" applyFill="1" applyBorder="1" applyAlignment="1">
      <alignment horizontal="center" vertical="center"/>
    </xf>
    <xf numFmtId="0" fontId="20" fillId="4" borderId="9" xfId="4" applyFont="1" applyFill="1" applyBorder="1" applyAlignment="1">
      <alignment horizontal="center" vertical="center"/>
    </xf>
    <xf numFmtId="0" fontId="20" fillId="4" borderId="10" xfId="4" applyFont="1" applyFill="1" applyBorder="1" applyAlignment="1">
      <alignment horizontal="center" vertical="center"/>
    </xf>
    <xf numFmtId="0" fontId="19" fillId="3" borderId="3" xfId="4" applyFont="1" applyFill="1" applyBorder="1" applyAlignment="1">
      <alignment horizontal="center" vertical="center"/>
    </xf>
    <xf numFmtId="0" fontId="19" fillId="3" borderId="4" xfId="4" applyFont="1" applyFill="1" applyBorder="1" applyAlignment="1">
      <alignment horizontal="center" vertical="center"/>
    </xf>
    <xf numFmtId="0" fontId="19" fillId="3" borderId="5" xfId="4" applyFont="1" applyFill="1" applyBorder="1" applyAlignment="1">
      <alignment horizontal="center" vertical="center"/>
    </xf>
    <xf numFmtId="0" fontId="19" fillId="3" borderId="11" xfId="4" applyFont="1" applyFill="1" applyBorder="1" applyAlignment="1">
      <alignment horizontal="center" vertical="center"/>
    </xf>
    <xf numFmtId="0" fontId="19" fillId="3" borderId="12" xfId="4" applyFont="1" applyFill="1" applyBorder="1" applyAlignment="1">
      <alignment horizontal="center" vertical="center"/>
    </xf>
    <xf numFmtId="0" fontId="19" fillId="3" borderId="13" xfId="4" applyFont="1" applyFill="1" applyBorder="1" applyAlignment="1">
      <alignment horizontal="center" vertical="center"/>
    </xf>
    <xf numFmtId="0" fontId="20" fillId="3" borderId="6" xfId="4" applyFont="1" applyFill="1" applyBorder="1" applyAlignment="1">
      <alignment horizontal="center" vertical="center"/>
    </xf>
    <xf numFmtId="0" fontId="20" fillId="3" borderId="14" xfId="4" applyFont="1" applyFill="1" applyBorder="1" applyAlignment="1">
      <alignment horizontal="center" vertical="center"/>
    </xf>
    <xf numFmtId="0" fontId="20" fillId="3" borderId="7" xfId="4" applyFont="1" applyFill="1" applyBorder="1" applyAlignment="1">
      <alignment horizontal="center" vertical="center"/>
    </xf>
    <xf numFmtId="0" fontId="20" fillId="3" borderId="15" xfId="4" applyFont="1" applyFill="1" applyBorder="1" applyAlignment="1">
      <alignment horizontal="center" vertical="center"/>
    </xf>
    <xf numFmtId="0" fontId="13" fillId="2" borderId="0" xfId="4" applyFont="1" applyFill="1" applyAlignment="1">
      <alignment horizontal="right" vertical="center"/>
    </xf>
    <xf numFmtId="0" fontId="13" fillId="0" borderId="2" xfId="0" applyFont="1" applyBorder="1" applyAlignment="1">
      <alignment horizontal="center" vertical="center"/>
    </xf>
    <xf numFmtId="0" fontId="13" fillId="2" borderId="0" xfId="0" applyFont="1" applyFill="1" applyAlignment="1">
      <alignment horizontal="right" vertical="center"/>
    </xf>
    <xf numFmtId="168" fontId="15" fillId="0" borderId="2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68" fontId="15" fillId="0" borderId="1" xfId="0" applyNumberFormat="1" applyFont="1" applyBorder="1" applyAlignment="1">
      <alignment horizontal="center" vertical="center"/>
    </xf>
    <xf numFmtId="0" fontId="18" fillId="13" borderId="12" xfId="0" applyFont="1" applyFill="1" applyBorder="1" applyAlignment="1">
      <alignment horizontal="center"/>
    </xf>
    <xf numFmtId="0" fontId="18" fillId="13" borderId="81" xfId="0" applyFont="1" applyFill="1" applyBorder="1" applyAlignment="1">
      <alignment horizontal="center"/>
    </xf>
    <xf numFmtId="0" fontId="23" fillId="10" borderId="82" xfId="0" applyFont="1" applyFill="1" applyBorder="1" applyAlignment="1">
      <alignment horizontal="center"/>
    </xf>
    <xf numFmtId="0" fontId="36" fillId="14" borderId="82" xfId="0" applyFont="1" applyFill="1" applyBorder="1" applyAlignment="1">
      <alignment horizontal="center"/>
    </xf>
    <xf numFmtId="0" fontId="36" fillId="10" borderId="82" xfId="0" applyFont="1" applyFill="1" applyBorder="1" applyAlignment="1">
      <alignment horizontal="center"/>
    </xf>
    <xf numFmtId="0" fontId="143" fillId="0" borderId="0" xfId="3933" applyFont="1" applyAlignment="1">
      <alignment horizontal="center"/>
    </xf>
    <xf numFmtId="0" fontId="163" fillId="70" borderId="83" xfId="3933" applyFont="1" applyFill="1" applyBorder="1" applyAlignment="1">
      <alignment horizontal="right"/>
    </xf>
    <xf numFmtId="0" fontId="163" fillId="70" borderId="21" xfId="3933" applyFont="1" applyFill="1" applyBorder="1" applyAlignment="1">
      <alignment horizontal="right"/>
    </xf>
    <xf numFmtId="0" fontId="163" fillId="70" borderId="211" xfId="3933" applyFont="1" applyFill="1" applyBorder="1" applyAlignment="1">
      <alignment horizontal="right"/>
    </xf>
    <xf numFmtId="0" fontId="170" fillId="70" borderId="83" xfId="3933" applyFont="1" applyFill="1" applyBorder="1" applyAlignment="1">
      <alignment horizontal="right"/>
    </xf>
    <xf numFmtId="0" fontId="170" fillId="70" borderId="21" xfId="3933" applyFont="1" applyFill="1" applyBorder="1" applyAlignment="1">
      <alignment horizontal="right"/>
    </xf>
    <xf numFmtId="0" fontId="163" fillId="70" borderId="206" xfId="3933" applyFont="1" applyFill="1" applyBorder="1" applyAlignment="1">
      <alignment horizontal="right"/>
    </xf>
    <xf numFmtId="0" fontId="163" fillId="70" borderId="208" xfId="3933" applyFont="1" applyFill="1" applyBorder="1" applyAlignment="1">
      <alignment horizontal="right"/>
    </xf>
    <xf numFmtId="0" fontId="163" fillId="70" borderId="212" xfId="3933" applyFont="1" applyFill="1" applyBorder="1" applyAlignment="1">
      <alignment horizontal="right"/>
    </xf>
    <xf numFmtId="0" fontId="113" fillId="10" borderId="12" xfId="3933" applyFont="1" applyFill="1" applyBorder="1" applyAlignment="1">
      <alignment horizontal="center"/>
    </xf>
    <xf numFmtId="0" fontId="165" fillId="70" borderId="12" xfId="3933" applyFont="1" applyFill="1" applyBorder="1" applyAlignment="1">
      <alignment horizontal="center"/>
    </xf>
    <xf numFmtId="0" fontId="164" fillId="10" borderId="226" xfId="3933" applyFont="1" applyFill="1" applyBorder="1" applyAlignment="1">
      <alignment horizontal="center" vertical="center"/>
    </xf>
    <xf numFmtId="0" fontId="164" fillId="10" borderId="210" xfId="3933" applyFont="1" applyFill="1" applyBorder="1" applyAlignment="1">
      <alignment horizontal="center" vertical="center"/>
    </xf>
    <xf numFmtId="0" fontId="164" fillId="10" borderId="213" xfId="3933" applyFont="1" applyFill="1" applyBorder="1" applyAlignment="1">
      <alignment horizontal="center" vertical="center"/>
    </xf>
    <xf numFmtId="0" fontId="164" fillId="10" borderId="218" xfId="3933" applyFont="1" applyFill="1" applyBorder="1" applyAlignment="1">
      <alignment horizontal="center" vertical="center"/>
    </xf>
    <xf numFmtId="0" fontId="135" fillId="0" borderId="0" xfId="0" applyFont="1" applyAlignment="1">
      <alignment horizontal="center" vertical="center" wrapText="1"/>
    </xf>
    <xf numFmtId="0" fontId="171" fillId="71" borderId="0" xfId="0" applyFont="1" applyFill="1" applyAlignment="1">
      <alignment horizontal="left" vertical="center"/>
    </xf>
    <xf numFmtId="0" fontId="173" fillId="71" borderId="0" xfId="0" applyFont="1" applyFill="1" applyAlignment="1">
      <alignment horizontal="center" vertical="center"/>
    </xf>
    <xf numFmtId="0" fontId="172" fillId="71" borderId="0" xfId="0" applyFont="1" applyFill="1" applyAlignment="1">
      <alignment horizontal="left" vertical="center"/>
    </xf>
    <xf numFmtId="0" fontId="174" fillId="71" borderId="0" xfId="0" applyFont="1" applyFill="1" applyAlignment="1">
      <alignment horizontal="center" vertical="center"/>
    </xf>
    <xf numFmtId="0" fontId="175" fillId="71" borderId="230" xfId="0" applyFont="1" applyFill="1" applyBorder="1" applyAlignment="1">
      <alignment horizontal="center" vertical="center"/>
    </xf>
    <xf numFmtId="0" fontId="177" fillId="0" borderId="230" xfId="0" applyFont="1" applyBorder="1" applyAlignment="1">
      <alignment horizontal="left" vertical="center" wrapText="1"/>
    </xf>
    <xf numFmtId="0" fontId="182" fillId="74" borderId="230" xfId="0" applyFont="1" applyFill="1" applyBorder="1" applyAlignment="1">
      <alignment horizontal="left" vertical="center" wrapText="1"/>
    </xf>
    <xf numFmtId="0" fontId="176" fillId="72" borderId="230" xfId="0" applyFont="1" applyFill="1" applyBorder="1" applyAlignment="1">
      <alignment horizontal="left" vertical="center" wrapText="1"/>
    </xf>
    <xf numFmtId="168" fontId="177" fillId="0" borderId="230" xfId="0" applyNumberFormat="1" applyFont="1" applyBorder="1" applyAlignment="1">
      <alignment horizontal="center" vertical="center"/>
    </xf>
    <xf numFmtId="171" fontId="177" fillId="0" borderId="230" xfId="0" applyNumberFormat="1" applyFont="1" applyBorder="1" applyAlignment="1">
      <alignment horizontal="right" vertical="center"/>
    </xf>
    <xf numFmtId="10" fontId="177" fillId="0" borderId="230" xfId="0" applyNumberFormat="1" applyFont="1" applyBorder="1" applyAlignment="1">
      <alignment horizontal="right" vertical="center"/>
    </xf>
    <xf numFmtId="0" fontId="179" fillId="73" borderId="230" xfId="0" applyFont="1" applyFill="1" applyBorder="1" applyAlignment="1">
      <alignment horizontal="center" vertical="center" wrapText="1"/>
    </xf>
    <xf numFmtId="0" fontId="177" fillId="0" borderId="230" xfId="0" applyFont="1" applyBorder="1" applyAlignment="1">
      <alignment horizontal="center" vertical="center"/>
    </xf>
    <xf numFmtId="0" fontId="181" fillId="75" borderId="230" xfId="0" applyFont="1" applyFill="1" applyBorder="1" applyAlignment="1">
      <alignment horizontal="center" vertical="center" wrapText="1"/>
    </xf>
    <xf numFmtId="0" fontId="178" fillId="0" borderId="0" xfId="0" applyFont="1" applyAlignment="1">
      <alignment horizontal="left" vertical="center" wrapText="1"/>
    </xf>
    <xf numFmtId="0" fontId="180" fillId="0" borderId="0" xfId="0" applyFont="1" applyAlignment="1">
      <alignment horizontal="left" vertical="center" wrapText="1"/>
    </xf>
  </cellXfs>
  <cellStyles count="3939">
    <cellStyle name=" Writer Import]_x000d__x000a_Display Dialog=No_x000d__x000a__x000d__x000a_[Horizontal Arrange]_x000d__x000a_Dimensions Interlocking=Yes_x000d__x000a_Sum Hierarchy=Yes_x000d__x000a_Generate" xfId="267" xr:uid="{00000000-0005-0000-0000-000000000000}"/>
    <cellStyle name="_Bon_Livraison" xfId="26" xr:uid="{00000000-0005-0000-0000-000006000000}"/>
    <cellStyle name="_Bordereau_DSRI_TARIF" xfId="27" xr:uid="{00000000-0005-0000-0000-000007000000}"/>
    <cellStyle name="_Bordereau_DSRI1" xfId="28" xr:uid="{00000000-0005-0000-0000-000008000000}"/>
    <cellStyle name="_TROC" xfId="29" xr:uid="{00000000-0005-0000-0000-000009000000}"/>
    <cellStyle name="%" xfId="21" xr:uid="{00000000-0005-0000-0000-000001000000}"/>
    <cellStyle name="% 2" xfId="22" xr:uid="{00000000-0005-0000-0000-000002000000}"/>
    <cellStyle name="% 2 2" xfId="23" xr:uid="{00000000-0005-0000-0000-000003000000}"/>
    <cellStyle name="% 2 3" xfId="24" xr:uid="{00000000-0005-0000-0000-000004000000}"/>
    <cellStyle name="% 2 4" xfId="25" xr:uid="{00000000-0005-0000-0000-000005000000}"/>
    <cellStyle name="=C:\WINNT\SYSTEM32\COMMAND.COM" xfId="30" xr:uid="{00000000-0005-0000-0000-00000A000000}"/>
    <cellStyle name="20 % - Accent1 2" xfId="31" xr:uid="{00000000-0005-0000-0000-00000B000000}"/>
    <cellStyle name="20 % - Accent1 2 2" xfId="32" xr:uid="{00000000-0005-0000-0000-00000C000000}"/>
    <cellStyle name="20 % - Accent1 2 3" xfId="268" xr:uid="{00000000-0005-0000-0000-00000D000000}"/>
    <cellStyle name="20 % - Accent1 3" xfId="33" xr:uid="{00000000-0005-0000-0000-00000E000000}"/>
    <cellStyle name="20 % - Accent1 3 2" xfId="34" xr:uid="{00000000-0005-0000-0000-00000F000000}"/>
    <cellStyle name="20 % - Accent1 4" xfId="35" xr:uid="{00000000-0005-0000-0000-000010000000}"/>
    <cellStyle name="20 % - Accent1 4 2" xfId="269" xr:uid="{00000000-0005-0000-0000-000011000000}"/>
    <cellStyle name="20 % - Accent1 5" xfId="36" xr:uid="{00000000-0005-0000-0000-000012000000}"/>
    <cellStyle name="20 % - Accent1 5 2" xfId="270" xr:uid="{00000000-0005-0000-0000-000013000000}"/>
    <cellStyle name="20 % - Accent2 2" xfId="37" xr:uid="{00000000-0005-0000-0000-000014000000}"/>
    <cellStyle name="20 % - Accent2 2 2" xfId="38" xr:uid="{00000000-0005-0000-0000-000015000000}"/>
    <cellStyle name="20 % - Accent2 2 3" xfId="271" xr:uid="{00000000-0005-0000-0000-000016000000}"/>
    <cellStyle name="20 % - Accent2 3" xfId="39" xr:uid="{00000000-0005-0000-0000-000017000000}"/>
    <cellStyle name="20 % - Accent2 3 2" xfId="40" xr:uid="{00000000-0005-0000-0000-000018000000}"/>
    <cellStyle name="20 % - Accent2 4" xfId="41" xr:uid="{00000000-0005-0000-0000-000019000000}"/>
    <cellStyle name="20 % - Accent2 4 2" xfId="272" xr:uid="{00000000-0005-0000-0000-00001A000000}"/>
    <cellStyle name="20 % - Accent2 5" xfId="42" xr:uid="{00000000-0005-0000-0000-00001B000000}"/>
    <cellStyle name="20 % - Accent2 5 2" xfId="273" xr:uid="{00000000-0005-0000-0000-00001C000000}"/>
    <cellStyle name="20 % - Accent3 2" xfId="43" xr:uid="{00000000-0005-0000-0000-00001D000000}"/>
    <cellStyle name="20 % - Accent3 2 2" xfId="44" xr:uid="{00000000-0005-0000-0000-00001E000000}"/>
    <cellStyle name="20 % - Accent3 2 3" xfId="274" xr:uid="{00000000-0005-0000-0000-00001F000000}"/>
    <cellStyle name="20 % - Accent3 3" xfId="45" xr:uid="{00000000-0005-0000-0000-000020000000}"/>
    <cellStyle name="20 % - Accent3 3 2" xfId="46" xr:uid="{00000000-0005-0000-0000-000021000000}"/>
    <cellStyle name="20 % - Accent3 4" xfId="47" xr:uid="{00000000-0005-0000-0000-000022000000}"/>
    <cellStyle name="20 % - Accent3 4 2" xfId="275" xr:uid="{00000000-0005-0000-0000-000023000000}"/>
    <cellStyle name="20 % - Accent3 5" xfId="48" xr:uid="{00000000-0005-0000-0000-000024000000}"/>
    <cellStyle name="20 % - Accent3 5 2" xfId="276" xr:uid="{00000000-0005-0000-0000-000025000000}"/>
    <cellStyle name="20 % - Accent4 2" xfId="49" xr:uid="{00000000-0005-0000-0000-000026000000}"/>
    <cellStyle name="20 % - Accent4 2 2" xfId="50" xr:uid="{00000000-0005-0000-0000-000027000000}"/>
    <cellStyle name="20 % - Accent4 2 3" xfId="277" xr:uid="{00000000-0005-0000-0000-000028000000}"/>
    <cellStyle name="20 % - Accent4 3" xfId="51" xr:uid="{00000000-0005-0000-0000-000029000000}"/>
    <cellStyle name="20 % - Accent4 3 2" xfId="52" xr:uid="{00000000-0005-0000-0000-00002A000000}"/>
    <cellStyle name="20 % - Accent4 4" xfId="53" xr:uid="{00000000-0005-0000-0000-00002B000000}"/>
    <cellStyle name="20 % - Accent4 4 2" xfId="278" xr:uid="{00000000-0005-0000-0000-00002C000000}"/>
    <cellStyle name="20 % - Accent4 5" xfId="54" xr:uid="{00000000-0005-0000-0000-00002D000000}"/>
    <cellStyle name="20 % - Accent4 5 2" xfId="279" xr:uid="{00000000-0005-0000-0000-00002E000000}"/>
    <cellStyle name="20 % - Accent5 2" xfId="55" xr:uid="{00000000-0005-0000-0000-00002F000000}"/>
    <cellStyle name="20 % - Accent5 2 2" xfId="56" xr:uid="{00000000-0005-0000-0000-000030000000}"/>
    <cellStyle name="20 % - Accent5 3" xfId="57" xr:uid="{00000000-0005-0000-0000-000031000000}"/>
    <cellStyle name="20 % - Accent5 3 2" xfId="58" xr:uid="{00000000-0005-0000-0000-000032000000}"/>
    <cellStyle name="20 % - Accent5 4" xfId="59" xr:uid="{00000000-0005-0000-0000-000033000000}"/>
    <cellStyle name="20 % - Accent5 4 2" xfId="280" xr:uid="{00000000-0005-0000-0000-000034000000}"/>
    <cellStyle name="20 % - Accent5 5" xfId="60" xr:uid="{00000000-0005-0000-0000-000035000000}"/>
    <cellStyle name="20 % - Accent5 5 2" xfId="281" xr:uid="{00000000-0005-0000-0000-000036000000}"/>
    <cellStyle name="20 % - Accent6 2" xfId="61" xr:uid="{00000000-0005-0000-0000-000037000000}"/>
    <cellStyle name="20 % - Accent6 2 2" xfId="62" xr:uid="{00000000-0005-0000-0000-000038000000}"/>
    <cellStyle name="20 % - Accent6 2 3" xfId="282" xr:uid="{00000000-0005-0000-0000-000039000000}"/>
    <cellStyle name="20 % - Accent6 3" xfId="63" xr:uid="{00000000-0005-0000-0000-00003A000000}"/>
    <cellStyle name="20 % - Accent6 3 2" xfId="64" xr:uid="{00000000-0005-0000-0000-00003B000000}"/>
    <cellStyle name="20 % - Accent6 4" xfId="65" xr:uid="{00000000-0005-0000-0000-00003C000000}"/>
    <cellStyle name="20 % - Accent6 4 2" xfId="283" xr:uid="{00000000-0005-0000-0000-00003D000000}"/>
    <cellStyle name="20 % - Accent6 5" xfId="66" xr:uid="{00000000-0005-0000-0000-00003E000000}"/>
    <cellStyle name="20 % - Accent6 5 2" xfId="284" xr:uid="{00000000-0005-0000-0000-00003F000000}"/>
    <cellStyle name="20% - Accent1" xfId="285" xr:uid="{00000000-0005-0000-0000-000040000000}"/>
    <cellStyle name="20% - Accent1 2" xfId="286" xr:uid="{00000000-0005-0000-0000-000041000000}"/>
    <cellStyle name="20% - Accent2" xfId="287" xr:uid="{00000000-0005-0000-0000-000042000000}"/>
    <cellStyle name="20% - Accent2 2" xfId="288" xr:uid="{00000000-0005-0000-0000-000043000000}"/>
    <cellStyle name="20% - Accent3" xfId="289" xr:uid="{00000000-0005-0000-0000-000044000000}"/>
    <cellStyle name="20% - Accent3 2" xfId="290" xr:uid="{00000000-0005-0000-0000-000045000000}"/>
    <cellStyle name="20% - Accent4" xfId="291" xr:uid="{00000000-0005-0000-0000-000046000000}"/>
    <cellStyle name="20% - Accent4 2" xfId="292" xr:uid="{00000000-0005-0000-0000-000047000000}"/>
    <cellStyle name="20% - Accent5" xfId="293" xr:uid="{00000000-0005-0000-0000-000048000000}"/>
    <cellStyle name="20% - Accent5 2" xfId="294" xr:uid="{00000000-0005-0000-0000-000049000000}"/>
    <cellStyle name="20% - Accent6" xfId="295" xr:uid="{00000000-0005-0000-0000-00004A000000}"/>
    <cellStyle name="20% - Accent6 2" xfId="296" xr:uid="{00000000-0005-0000-0000-00004B000000}"/>
    <cellStyle name="40 % - Accent1 2" xfId="67" xr:uid="{00000000-0005-0000-0000-00004C000000}"/>
    <cellStyle name="40 % - Accent1 2 2" xfId="68" xr:uid="{00000000-0005-0000-0000-00004D000000}"/>
    <cellStyle name="40 % - Accent1 2 3" xfId="297" xr:uid="{00000000-0005-0000-0000-00004E000000}"/>
    <cellStyle name="40 % - Accent1 3" xfId="69" xr:uid="{00000000-0005-0000-0000-00004F000000}"/>
    <cellStyle name="40 % - Accent1 3 2" xfId="70" xr:uid="{00000000-0005-0000-0000-000050000000}"/>
    <cellStyle name="40 % - Accent1 4" xfId="71" xr:uid="{00000000-0005-0000-0000-000051000000}"/>
    <cellStyle name="40 % - Accent1 4 2" xfId="298" xr:uid="{00000000-0005-0000-0000-000052000000}"/>
    <cellStyle name="40 % - Accent1 5" xfId="72" xr:uid="{00000000-0005-0000-0000-000053000000}"/>
    <cellStyle name="40 % - Accent1 5 2" xfId="299" xr:uid="{00000000-0005-0000-0000-000054000000}"/>
    <cellStyle name="40 % - Accent2 2" xfId="73" xr:uid="{00000000-0005-0000-0000-000055000000}"/>
    <cellStyle name="40 % - Accent2 2 2" xfId="74" xr:uid="{00000000-0005-0000-0000-000056000000}"/>
    <cellStyle name="40 % - Accent2 3" xfId="75" xr:uid="{00000000-0005-0000-0000-000057000000}"/>
    <cellStyle name="40 % - Accent2 3 2" xfId="76" xr:uid="{00000000-0005-0000-0000-000058000000}"/>
    <cellStyle name="40 % - Accent2 4" xfId="77" xr:uid="{00000000-0005-0000-0000-000059000000}"/>
    <cellStyle name="40 % - Accent2 4 2" xfId="300" xr:uid="{00000000-0005-0000-0000-00005A000000}"/>
    <cellStyle name="40 % - Accent2 5" xfId="78" xr:uid="{00000000-0005-0000-0000-00005B000000}"/>
    <cellStyle name="40 % - Accent2 5 2" xfId="301" xr:uid="{00000000-0005-0000-0000-00005C000000}"/>
    <cellStyle name="40 % - Accent3 2" xfId="79" xr:uid="{00000000-0005-0000-0000-00005D000000}"/>
    <cellStyle name="40 % - Accent3 2 2" xfId="80" xr:uid="{00000000-0005-0000-0000-00005E000000}"/>
    <cellStyle name="40 % - Accent3 2 3" xfId="302" xr:uid="{00000000-0005-0000-0000-00005F000000}"/>
    <cellStyle name="40 % - Accent3 3" xfId="81" xr:uid="{00000000-0005-0000-0000-000060000000}"/>
    <cellStyle name="40 % - Accent3 3 2" xfId="82" xr:uid="{00000000-0005-0000-0000-000061000000}"/>
    <cellStyle name="40 % - Accent3 4" xfId="83" xr:uid="{00000000-0005-0000-0000-000062000000}"/>
    <cellStyle name="40 % - Accent3 4 2" xfId="303" xr:uid="{00000000-0005-0000-0000-000063000000}"/>
    <cellStyle name="40 % - Accent3 5" xfId="84" xr:uid="{00000000-0005-0000-0000-000064000000}"/>
    <cellStyle name="40 % - Accent3 5 2" xfId="304" xr:uid="{00000000-0005-0000-0000-000065000000}"/>
    <cellStyle name="40 % - Accent4 2" xfId="85" xr:uid="{00000000-0005-0000-0000-000066000000}"/>
    <cellStyle name="40 % - Accent4 2 2" xfId="86" xr:uid="{00000000-0005-0000-0000-000067000000}"/>
    <cellStyle name="40 % - Accent4 2 3" xfId="305" xr:uid="{00000000-0005-0000-0000-000068000000}"/>
    <cellStyle name="40 % - Accent4 3" xfId="87" xr:uid="{00000000-0005-0000-0000-000069000000}"/>
    <cellStyle name="40 % - Accent4 3 2" xfId="88" xr:uid="{00000000-0005-0000-0000-00006A000000}"/>
    <cellStyle name="40 % - Accent4 4" xfId="89" xr:uid="{00000000-0005-0000-0000-00006B000000}"/>
    <cellStyle name="40 % - Accent4 4 2" xfId="306" xr:uid="{00000000-0005-0000-0000-00006C000000}"/>
    <cellStyle name="40 % - Accent4 5" xfId="90" xr:uid="{00000000-0005-0000-0000-00006D000000}"/>
    <cellStyle name="40 % - Accent4 5 2" xfId="307" xr:uid="{00000000-0005-0000-0000-00006E000000}"/>
    <cellStyle name="40 % - Accent5 2" xfId="91" xr:uid="{00000000-0005-0000-0000-00006F000000}"/>
    <cellStyle name="40 % - Accent5 2 2" xfId="92" xr:uid="{00000000-0005-0000-0000-000070000000}"/>
    <cellStyle name="40 % - Accent5 2 3" xfId="308" xr:uid="{00000000-0005-0000-0000-000071000000}"/>
    <cellStyle name="40 % - Accent5 3" xfId="93" xr:uid="{00000000-0005-0000-0000-000072000000}"/>
    <cellStyle name="40 % - Accent5 3 2" xfId="94" xr:uid="{00000000-0005-0000-0000-000073000000}"/>
    <cellStyle name="40 % - Accent5 4" xfId="95" xr:uid="{00000000-0005-0000-0000-000074000000}"/>
    <cellStyle name="40 % - Accent5 4 2" xfId="309" xr:uid="{00000000-0005-0000-0000-000075000000}"/>
    <cellStyle name="40 % - Accent5 5" xfId="96" xr:uid="{00000000-0005-0000-0000-000076000000}"/>
    <cellStyle name="40 % - Accent5 5 2" xfId="310" xr:uid="{00000000-0005-0000-0000-000077000000}"/>
    <cellStyle name="40 % - Accent6 2" xfId="97" xr:uid="{00000000-0005-0000-0000-000078000000}"/>
    <cellStyle name="40 % - Accent6 2 2" xfId="98" xr:uid="{00000000-0005-0000-0000-000079000000}"/>
    <cellStyle name="40 % - Accent6 2 3" xfId="311" xr:uid="{00000000-0005-0000-0000-00007A000000}"/>
    <cellStyle name="40 % - Accent6 3" xfId="99" xr:uid="{00000000-0005-0000-0000-00007B000000}"/>
    <cellStyle name="40 % - Accent6 3 2" xfId="100" xr:uid="{00000000-0005-0000-0000-00007C000000}"/>
    <cellStyle name="40 % - Accent6 4" xfId="101" xr:uid="{00000000-0005-0000-0000-00007D000000}"/>
    <cellStyle name="40 % - Accent6 4 2" xfId="312" xr:uid="{00000000-0005-0000-0000-00007E000000}"/>
    <cellStyle name="40 % - Accent6 5" xfId="102" xr:uid="{00000000-0005-0000-0000-00007F000000}"/>
    <cellStyle name="40 % - Accent6 5 2" xfId="313" xr:uid="{00000000-0005-0000-0000-000080000000}"/>
    <cellStyle name="40% - Accent1" xfId="314" xr:uid="{00000000-0005-0000-0000-000081000000}"/>
    <cellStyle name="40% - Accent1 2" xfId="315" xr:uid="{00000000-0005-0000-0000-000082000000}"/>
    <cellStyle name="40% - Accent2" xfId="316" xr:uid="{00000000-0005-0000-0000-000083000000}"/>
    <cellStyle name="40% - Accent2 2" xfId="317" xr:uid="{00000000-0005-0000-0000-000084000000}"/>
    <cellStyle name="40% - Accent3" xfId="318" xr:uid="{00000000-0005-0000-0000-000085000000}"/>
    <cellStyle name="40% - Accent3 2" xfId="319" xr:uid="{00000000-0005-0000-0000-000086000000}"/>
    <cellStyle name="40% - Accent4" xfId="320" xr:uid="{00000000-0005-0000-0000-000087000000}"/>
    <cellStyle name="40% - Accent4 2" xfId="321" xr:uid="{00000000-0005-0000-0000-000088000000}"/>
    <cellStyle name="40% - Accent5" xfId="322" xr:uid="{00000000-0005-0000-0000-000089000000}"/>
    <cellStyle name="40% - Accent5 2" xfId="323" xr:uid="{00000000-0005-0000-0000-00008A000000}"/>
    <cellStyle name="40% - Accent6" xfId="324" xr:uid="{00000000-0005-0000-0000-00008B000000}"/>
    <cellStyle name="40% - Accent6 2" xfId="325" xr:uid="{00000000-0005-0000-0000-00008C000000}"/>
    <cellStyle name="60 % - Accent1 2" xfId="326" xr:uid="{00000000-0005-0000-0000-00008D000000}"/>
    <cellStyle name="60 % - Accent1 2 2" xfId="327" xr:uid="{00000000-0005-0000-0000-00008E000000}"/>
    <cellStyle name="60 % - Accent1 3" xfId="328" xr:uid="{00000000-0005-0000-0000-00008F000000}"/>
    <cellStyle name="60 % - Accent1 4" xfId="329" xr:uid="{00000000-0005-0000-0000-000090000000}"/>
    <cellStyle name="60 % - Accent1 5" xfId="330" xr:uid="{00000000-0005-0000-0000-000091000000}"/>
    <cellStyle name="60 % - Accent2 2" xfId="331" xr:uid="{00000000-0005-0000-0000-000092000000}"/>
    <cellStyle name="60 % - Accent2 2 2" xfId="332" xr:uid="{00000000-0005-0000-0000-000093000000}"/>
    <cellStyle name="60 % - Accent2 3" xfId="333" xr:uid="{00000000-0005-0000-0000-000094000000}"/>
    <cellStyle name="60 % - Accent2 4" xfId="334" xr:uid="{00000000-0005-0000-0000-000095000000}"/>
    <cellStyle name="60 % - Accent2 5" xfId="335" xr:uid="{00000000-0005-0000-0000-000096000000}"/>
    <cellStyle name="60 % - Accent3 2" xfId="336" xr:uid="{00000000-0005-0000-0000-000097000000}"/>
    <cellStyle name="60 % - Accent3 2 2" xfId="337" xr:uid="{00000000-0005-0000-0000-000098000000}"/>
    <cellStyle name="60 % - Accent3 3" xfId="338" xr:uid="{00000000-0005-0000-0000-000099000000}"/>
    <cellStyle name="60 % - Accent3 4" xfId="339" xr:uid="{00000000-0005-0000-0000-00009A000000}"/>
    <cellStyle name="60 % - Accent3 5" xfId="340" xr:uid="{00000000-0005-0000-0000-00009B000000}"/>
    <cellStyle name="60 % - Accent4 2" xfId="341" xr:uid="{00000000-0005-0000-0000-00009C000000}"/>
    <cellStyle name="60 % - Accent4 2 2" xfId="342" xr:uid="{00000000-0005-0000-0000-00009D000000}"/>
    <cellStyle name="60 % - Accent4 3" xfId="343" xr:uid="{00000000-0005-0000-0000-00009E000000}"/>
    <cellStyle name="60 % - Accent4 4" xfId="344" xr:uid="{00000000-0005-0000-0000-00009F000000}"/>
    <cellStyle name="60 % - Accent4 5" xfId="345" xr:uid="{00000000-0005-0000-0000-0000A0000000}"/>
    <cellStyle name="60 % - Accent5 2" xfId="346" xr:uid="{00000000-0005-0000-0000-0000A1000000}"/>
    <cellStyle name="60 % - Accent5 2 2" xfId="347" xr:uid="{00000000-0005-0000-0000-0000A2000000}"/>
    <cellStyle name="60 % - Accent5 3" xfId="348" xr:uid="{00000000-0005-0000-0000-0000A3000000}"/>
    <cellStyle name="60 % - Accent5 4" xfId="349" xr:uid="{00000000-0005-0000-0000-0000A4000000}"/>
    <cellStyle name="60 % - Accent5 5" xfId="350" xr:uid="{00000000-0005-0000-0000-0000A5000000}"/>
    <cellStyle name="60 % - Accent6 2" xfId="351" xr:uid="{00000000-0005-0000-0000-0000A6000000}"/>
    <cellStyle name="60 % - Accent6 2 2" xfId="352" xr:uid="{00000000-0005-0000-0000-0000A7000000}"/>
    <cellStyle name="60 % - Accent6 3" xfId="353" xr:uid="{00000000-0005-0000-0000-0000A8000000}"/>
    <cellStyle name="60 % - Accent6 4" xfId="354" xr:uid="{00000000-0005-0000-0000-0000A9000000}"/>
    <cellStyle name="60 % - Accent6 5" xfId="355" xr:uid="{00000000-0005-0000-0000-0000AA000000}"/>
    <cellStyle name="60% - Accent1" xfId="356" xr:uid="{00000000-0005-0000-0000-0000AB000000}"/>
    <cellStyle name="60% - Accent2" xfId="357" xr:uid="{00000000-0005-0000-0000-0000AC000000}"/>
    <cellStyle name="60% - Accent3" xfId="358" xr:uid="{00000000-0005-0000-0000-0000AD000000}"/>
    <cellStyle name="60% - Accent4" xfId="359" xr:uid="{00000000-0005-0000-0000-0000AE000000}"/>
    <cellStyle name="60% - Accent5" xfId="360" xr:uid="{00000000-0005-0000-0000-0000AF000000}"/>
    <cellStyle name="60% - Accent6" xfId="361" xr:uid="{00000000-0005-0000-0000-0000B0000000}"/>
    <cellStyle name="Accent1 2" xfId="103" xr:uid="{00000000-0005-0000-0000-0000B1000000}"/>
    <cellStyle name="Accent1 2 2" xfId="362" xr:uid="{00000000-0005-0000-0000-0000B2000000}"/>
    <cellStyle name="Accent1 3" xfId="363" xr:uid="{00000000-0005-0000-0000-0000B3000000}"/>
    <cellStyle name="Accent1 4" xfId="364" xr:uid="{00000000-0005-0000-0000-0000B4000000}"/>
    <cellStyle name="Accent1 5" xfId="365" xr:uid="{00000000-0005-0000-0000-0000B5000000}"/>
    <cellStyle name="Accent2 2" xfId="104" xr:uid="{00000000-0005-0000-0000-0000B6000000}"/>
    <cellStyle name="Accent2 2 2" xfId="366" xr:uid="{00000000-0005-0000-0000-0000B7000000}"/>
    <cellStyle name="Accent2 3" xfId="367" xr:uid="{00000000-0005-0000-0000-0000B8000000}"/>
    <cellStyle name="Accent2 4" xfId="368" xr:uid="{00000000-0005-0000-0000-0000B9000000}"/>
    <cellStyle name="Accent2 5" xfId="369" xr:uid="{00000000-0005-0000-0000-0000BA000000}"/>
    <cellStyle name="Accent3 2" xfId="105" xr:uid="{00000000-0005-0000-0000-0000BB000000}"/>
    <cellStyle name="Accent3 2 2" xfId="370" xr:uid="{00000000-0005-0000-0000-0000BC000000}"/>
    <cellStyle name="Accent3 3" xfId="371" xr:uid="{00000000-0005-0000-0000-0000BD000000}"/>
    <cellStyle name="Accent3 4" xfId="372" xr:uid="{00000000-0005-0000-0000-0000BE000000}"/>
    <cellStyle name="Accent3 5" xfId="373" xr:uid="{00000000-0005-0000-0000-0000BF000000}"/>
    <cellStyle name="Accent4 2" xfId="106" xr:uid="{00000000-0005-0000-0000-0000C0000000}"/>
    <cellStyle name="Accent4 3" xfId="374" xr:uid="{00000000-0005-0000-0000-0000C1000000}"/>
    <cellStyle name="Accent4 4" xfId="375" xr:uid="{00000000-0005-0000-0000-0000C2000000}"/>
    <cellStyle name="Accent4 5" xfId="376" xr:uid="{00000000-0005-0000-0000-0000C3000000}"/>
    <cellStyle name="Accent5 2" xfId="107" xr:uid="{00000000-0005-0000-0000-0000C4000000}"/>
    <cellStyle name="Accent5 3" xfId="377" xr:uid="{00000000-0005-0000-0000-0000C5000000}"/>
    <cellStyle name="Accent5 4" xfId="378" xr:uid="{00000000-0005-0000-0000-0000C6000000}"/>
    <cellStyle name="Accent5 5" xfId="379" xr:uid="{00000000-0005-0000-0000-0000C7000000}"/>
    <cellStyle name="Accent6 2" xfId="108" xr:uid="{00000000-0005-0000-0000-0000C8000000}"/>
    <cellStyle name="Accent6 2 2" xfId="380" xr:uid="{00000000-0005-0000-0000-0000C9000000}"/>
    <cellStyle name="Accent6 3" xfId="381" xr:uid="{00000000-0005-0000-0000-0000CA000000}"/>
    <cellStyle name="Accent6 4" xfId="382" xr:uid="{00000000-0005-0000-0000-0000CB000000}"/>
    <cellStyle name="Accent6 5" xfId="383" xr:uid="{00000000-0005-0000-0000-0000CC000000}"/>
    <cellStyle name="aPrice" xfId="109" xr:uid="{00000000-0005-0000-0000-0000CD000000}"/>
    <cellStyle name="aPrice 2" xfId="110" xr:uid="{00000000-0005-0000-0000-0000CE000000}"/>
    <cellStyle name="aPrice 2 2" xfId="111" xr:uid="{00000000-0005-0000-0000-0000CF000000}"/>
    <cellStyle name="aPrice 2 3" xfId="112" xr:uid="{00000000-0005-0000-0000-0000D0000000}"/>
    <cellStyle name="aPrice 2 4" xfId="113" xr:uid="{00000000-0005-0000-0000-0000D1000000}"/>
    <cellStyle name="Article" xfId="384" xr:uid="{00000000-0005-0000-0000-0000D2000000}"/>
    <cellStyle name="Article note1" xfId="385" xr:uid="{00000000-0005-0000-0000-0000D3000000}"/>
    <cellStyle name="Article note2" xfId="386" xr:uid="{00000000-0005-0000-0000-0000D4000000}"/>
    <cellStyle name="Article note3" xfId="387" xr:uid="{00000000-0005-0000-0000-0000D5000000}"/>
    <cellStyle name="Article note4" xfId="388" xr:uid="{00000000-0005-0000-0000-0000D6000000}"/>
    <cellStyle name="Article note5" xfId="389" xr:uid="{00000000-0005-0000-0000-0000D7000000}"/>
    <cellStyle name="Avertissement 2" xfId="390" xr:uid="{00000000-0005-0000-0000-0000D8000000}"/>
    <cellStyle name="Avertissement 3" xfId="391" xr:uid="{00000000-0005-0000-0000-0000D9000000}"/>
    <cellStyle name="Avertissement 4" xfId="392" xr:uid="{00000000-0005-0000-0000-0000DA000000}"/>
    <cellStyle name="Avertissement 5" xfId="393" xr:uid="{00000000-0005-0000-0000-0000DB000000}"/>
    <cellStyle name="Bad" xfId="394" xr:uid="{00000000-0005-0000-0000-0000DC000000}"/>
    <cellStyle name="Body" xfId="114" xr:uid="{00000000-0005-0000-0000-0000DD000000}"/>
    <cellStyle name="Calcul 2" xfId="395" xr:uid="{00000000-0005-0000-0000-0000DE000000}"/>
    <cellStyle name="Calcul 2 2" xfId="396" xr:uid="{00000000-0005-0000-0000-0000DF000000}"/>
    <cellStyle name="Calcul 2 2 2" xfId="397" xr:uid="{00000000-0005-0000-0000-0000E0000000}"/>
    <cellStyle name="Calcul 2 2 2 10" xfId="398" xr:uid="{00000000-0005-0000-0000-0000E1000000}"/>
    <cellStyle name="Calcul 2 2 2 2" xfId="399" xr:uid="{00000000-0005-0000-0000-0000E2000000}"/>
    <cellStyle name="Calcul 2 2 2 2 2" xfId="400" xr:uid="{00000000-0005-0000-0000-0000E3000000}"/>
    <cellStyle name="Calcul 2 2 2 2 3" xfId="401" xr:uid="{00000000-0005-0000-0000-0000E4000000}"/>
    <cellStyle name="Calcul 2 2 2 2 4" xfId="402" xr:uid="{00000000-0005-0000-0000-0000E5000000}"/>
    <cellStyle name="Calcul 2 2 2 2 5" xfId="403" xr:uid="{00000000-0005-0000-0000-0000E6000000}"/>
    <cellStyle name="Calcul 2 2 2 2 6" xfId="404" xr:uid="{00000000-0005-0000-0000-0000E7000000}"/>
    <cellStyle name="Calcul 2 2 2 2 7" xfId="405" xr:uid="{00000000-0005-0000-0000-0000E8000000}"/>
    <cellStyle name="Calcul 2 2 2 2 8" xfId="406" xr:uid="{00000000-0005-0000-0000-0000E9000000}"/>
    <cellStyle name="Calcul 2 2 2 2 9" xfId="407" xr:uid="{00000000-0005-0000-0000-0000EA000000}"/>
    <cellStyle name="Calcul 2 2 2 3" xfId="408" xr:uid="{00000000-0005-0000-0000-0000EB000000}"/>
    <cellStyle name="Calcul 2 2 2 3 2" xfId="409" xr:uid="{00000000-0005-0000-0000-0000EC000000}"/>
    <cellStyle name="Calcul 2 2 2 3 3" xfId="410" xr:uid="{00000000-0005-0000-0000-0000ED000000}"/>
    <cellStyle name="Calcul 2 2 2 3 4" xfId="411" xr:uid="{00000000-0005-0000-0000-0000EE000000}"/>
    <cellStyle name="Calcul 2 2 2 3 5" xfId="412" xr:uid="{00000000-0005-0000-0000-0000EF000000}"/>
    <cellStyle name="Calcul 2 2 2 3 6" xfId="413" xr:uid="{00000000-0005-0000-0000-0000F0000000}"/>
    <cellStyle name="Calcul 2 2 2 3 7" xfId="414" xr:uid="{00000000-0005-0000-0000-0000F1000000}"/>
    <cellStyle name="Calcul 2 2 2 3 8" xfId="415" xr:uid="{00000000-0005-0000-0000-0000F2000000}"/>
    <cellStyle name="Calcul 2 2 2 3 9" xfId="416" xr:uid="{00000000-0005-0000-0000-0000F3000000}"/>
    <cellStyle name="Calcul 2 2 2 4" xfId="417" xr:uid="{00000000-0005-0000-0000-0000F4000000}"/>
    <cellStyle name="Calcul 2 2 2 4 2" xfId="418" xr:uid="{00000000-0005-0000-0000-0000F5000000}"/>
    <cellStyle name="Calcul 2 2 2 4 3" xfId="419" xr:uid="{00000000-0005-0000-0000-0000F6000000}"/>
    <cellStyle name="Calcul 2 2 2 4 4" xfId="420" xr:uid="{00000000-0005-0000-0000-0000F7000000}"/>
    <cellStyle name="Calcul 2 2 2 4 5" xfId="421" xr:uid="{00000000-0005-0000-0000-0000F8000000}"/>
    <cellStyle name="Calcul 2 2 2 4 6" xfId="422" xr:uid="{00000000-0005-0000-0000-0000F9000000}"/>
    <cellStyle name="Calcul 2 2 2 4 7" xfId="423" xr:uid="{00000000-0005-0000-0000-0000FA000000}"/>
    <cellStyle name="Calcul 2 2 2 4 8" xfId="424" xr:uid="{00000000-0005-0000-0000-0000FB000000}"/>
    <cellStyle name="Calcul 2 2 2 4 9" xfId="425" xr:uid="{00000000-0005-0000-0000-0000FC000000}"/>
    <cellStyle name="Calcul 2 2 2 5" xfId="426" xr:uid="{00000000-0005-0000-0000-0000FD000000}"/>
    <cellStyle name="Calcul 2 2 2 5 2" xfId="427" xr:uid="{00000000-0005-0000-0000-0000FE000000}"/>
    <cellStyle name="Calcul 2 2 2 5 3" xfId="428" xr:uid="{00000000-0005-0000-0000-0000FF000000}"/>
    <cellStyle name="Calcul 2 2 2 5 4" xfId="429" xr:uid="{00000000-0005-0000-0000-000000010000}"/>
    <cellStyle name="Calcul 2 2 2 5 5" xfId="430" xr:uid="{00000000-0005-0000-0000-000001010000}"/>
    <cellStyle name="Calcul 2 2 2 5 6" xfId="431" xr:uid="{00000000-0005-0000-0000-000002010000}"/>
    <cellStyle name="Calcul 2 2 2 5 7" xfId="432" xr:uid="{00000000-0005-0000-0000-000003010000}"/>
    <cellStyle name="Calcul 2 2 2 5 8" xfId="433" xr:uid="{00000000-0005-0000-0000-000004010000}"/>
    <cellStyle name="Calcul 2 2 2 5 9" xfId="434" xr:uid="{00000000-0005-0000-0000-000005010000}"/>
    <cellStyle name="Calcul 2 2 2 6" xfId="435" xr:uid="{00000000-0005-0000-0000-000006010000}"/>
    <cellStyle name="Calcul 2 2 2 7" xfId="436" xr:uid="{00000000-0005-0000-0000-000007010000}"/>
    <cellStyle name="Calcul 2 2 2 8" xfId="437" xr:uid="{00000000-0005-0000-0000-000008010000}"/>
    <cellStyle name="Calcul 2 2 2 9" xfId="438" xr:uid="{00000000-0005-0000-0000-000009010000}"/>
    <cellStyle name="Calcul 2 2 3" xfId="439" xr:uid="{00000000-0005-0000-0000-00000A010000}"/>
    <cellStyle name="Calcul 2 2 3 2" xfId="440" xr:uid="{00000000-0005-0000-0000-00000B010000}"/>
    <cellStyle name="Calcul 2 2 3 3" xfId="441" xr:uid="{00000000-0005-0000-0000-00000C010000}"/>
    <cellStyle name="Calcul 2 2 3 4" xfId="442" xr:uid="{00000000-0005-0000-0000-00000D010000}"/>
    <cellStyle name="Calcul 2 2 3 5" xfId="443" xr:uid="{00000000-0005-0000-0000-00000E010000}"/>
    <cellStyle name="Calcul 2 2 3 6" xfId="444" xr:uid="{00000000-0005-0000-0000-00000F010000}"/>
    <cellStyle name="Calcul 2 2 3 7" xfId="445" xr:uid="{00000000-0005-0000-0000-000010010000}"/>
    <cellStyle name="Calcul 2 2 3 8" xfId="446" xr:uid="{00000000-0005-0000-0000-000011010000}"/>
    <cellStyle name="Calcul 2 2 3 9" xfId="447" xr:uid="{00000000-0005-0000-0000-000012010000}"/>
    <cellStyle name="Calcul 2 2 4" xfId="448" xr:uid="{00000000-0005-0000-0000-000013010000}"/>
    <cellStyle name="Calcul 2 2 4 2" xfId="449" xr:uid="{00000000-0005-0000-0000-000014010000}"/>
    <cellStyle name="Calcul 2 2 4 3" xfId="450" xr:uid="{00000000-0005-0000-0000-000015010000}"/>
    <cellStyle name="Calcul 2 2 4 4" xfId="451" xr:uid="{00000000-0005-0000-0000-000016010000}"/>
    <cellStyle name="Calcul 2 2 4 5" xfId="452" xr:uid="{00000000-0005-0000-0000-000017010000}"/>
    <cellStyle name="Calcul 2 2 4 6" xfId="453" xr:uid="{00000000-0005-0000-0000-000018010000}"/>
    <cellStyle name="Calcul 2 2 4 7" xfId="454" xr:uid="{00000000-0005-0000-0000-000019010000}"/>
    <cellStyle name="Calcul 2 2 4 8" xfId="455" xr:uid="{00000000-0005-0000-0000-00001A010000}"/>
    <cellStyle name="Calcul 2 2 4 9" xfId="456" xr:uid="{00000000-0005-0000-0000-00001B010000}"/>
    <cellStyle name="Calcul 2 2 5" xfId="457" xr:uid="{00000000-0005-0000-0000-00001C010000}"/>
    <cellStyle name="Calcul 2 2 5 2" xfId="458" xr:uid="{00000000-0005-0000-0000-00001D010000}"/>
    <cellStyle name="Calcul 2 2 5 3" xfId="459" xr:uid="{00000000-0005-0000-0000-00001E010000}"/>
    <cellStyle name="Calcul 2 2 5 4" xfId="460" xr:uid="{00000000-0005-0000-0000-00001F010000}"/>
    <cellStyle name="Calcul 2 2 5 5" xfId="461" xr:uid="{00000000-0005-0000-0000-000020010000}"/>
    <cellStyle name="Calcul 2 2 5 6" xfId="462" xr:uid="{00000000-0005-0000-0000-000021010000}"/>
    <cellStyle name="Calcul 2 2 5 7" xfId="463" xr:uid="{00000000-0005-0000-0000-000022010000}"/>
    <cellStyle name="Calcul 2 2 5 8" xfId="464" xr:uid="{00000000-0005-0000-0000-000023010000}"/>
    <cellStyle name="Calcul 2 2 5 9" xfId="465" xr:uid="{00000000-0005-0000-0000-000024010000}"/>
    <cellStyle name="Calcul 2 2 6" xfId="466" xr:uid="{00000000-0005-0000-0000-000025010000}"/>
    <cellStyle name="Calcul 2 2 6 2" xfId="467" xr:uid="{00000000-0005-0000-0000-000026010000}"/>
    <cellStyle name="Calcul 2 2 6 3" xfId="468" xr:uid="{00000000-0005-0000-0000-000027010000}"/>
    <cellStyle name="Calcul 2 2 6 4" xfId="469" xr:uid="{00000000-0005-0000-0000-000028010000}"/>
    <cellStyle name="Calcul 2 2 6 5" xfId="470" xr:uid="{00000000-0005-0000-0000-000029010000}"/>
    <cellStyle name="Calcul 2 2 6 6" xfId="471" xr:uid="{00000000-0005-0000-0000-00002A010000}"/>
    <cellStyle name="Calcul 2 2 6 7" xfId="472" xr:uid="{00000000-0005-0000-0000-00002B010000}"/>
    <cellStyle name="Calcul 2 2 6 8" xfId="473" xr:uid="{00000000-0005-0000-0000-00002C010000}"/>
    <cellStyle name="Calcul 2 2 6 9" xfId="474" xr:uid="{00000000-0005-0000-0000-00002D010000}"/>
    <cellStyle name="Calcul 2 2 7" xfId="475" xr:uid="{00000000-0005-0000-0000-00002E010000}"/>
    <cellStyle name="Calcul 2 3" xfId="476" xr:uid="{00000000-0005-0000-0000-00002F010000}"/>
    <cellStyle name="Calcul 2 3 10" xfId="477" xr:uid="{00000000-0005-0000-0000-000030010000}"/>
    <cellStyle name="Calcul 2 3 2" xfId="478" xr:uid="{00000000-0005-0000-0000-000031010000}"/>
    <cellStyle name="Calcul 2 3 2 2" xfId="479" xr:uid="{00000000-0005-0000-0000-000032010000}"/>
    <cellStyle name="Calcul 2 3 2 3" xfId="480" xr:uid="{00000000-0005-0000-0000-000033010000}"/>
    <cellStyle name="Calcul 2 3 2 4" xfId="481" xr:uid="{00000000-0005-0000-0000-000034010000}"/>
    <cellStyle name="Calcul 2 3 2 5" xfId="482" xr:uid="{00000000-0005-0000-0000-000035010000}"/>
    <cellStyle name="Calcul 2 3 2 6" xfId="483" xr:uid="{00000000-0005-0000-0000-000036010000}"/>
    <cellStyle name="Calcul 2 3 2 7" xfId="484" xr:uid="{00000000-0005-0000-0000-000037010000}"/>
    <cellStyle name="Calcul 2 3 2 8" xfId="485" xr:uid="{00000000-0005-0000-0000-000038010000}"/>
    <cellStyle name="Calcul 2 3 2 9" xfId="486" xr:uid="{00000000-0005-0000-0000-000039010000}"/>
    <cellStyle name="Calcul 2 3 3" xfId="487" xr:uid="{00000000-0005-0000-0000-00003A010000}"/>
    <cellStyle name="Calcul 2 3 3 2" xfId="488" xr:uid="{00000000-0005-0000-0000-00003B010000}"/>
    <cellStyle name="Calcul 2 3 3 3" xfId="489" xr:uid="{00000000-0005-0000-0000-00003C010000}"/>
    <cellStyle name="Calcul 2 3 3 4" xfId="490" xr:uid="{00000000-0005-0000-0000-00003D010000}"/>
    <cellStyle name="Calcul 2 3 3 5" xfId="491" xr:uid="{00000000-0005-0000-0000-00003E010000}"/>
    <cellStyle name="Calcul 2 3 3 6" xfId="492" xr:uid="{00000000-0005-0000-0000-00003F010000}"/>
    <cellStyle name="Calcul 2 3 3 7" xfId="493" xr:uid="{00000000-0005-0000-0000-000040010000}"/>
    <cellStyle name="Calcul 2 3 3 8" xfId="494" xr:uid="{00000000-0005-0000-0000-000041010000}"/>
    <cellStyle name="Calcul 2 3 3 9" xfId="495" xr:uid="{00000000-0005-0000-0000-000042010000}"/>
    <cellStyle name="Calcul 2 3 4" xfId="496" xr:uid="{00000000-0005-0000-0000-000043010000}"/>
    <cellStyle name="Calcul 2 3 4 2" xfId="497" xr:uid="{00000000-0005-0000-0000-000044010000}"/>
    <cellStyle name="Calcul 2 3 4 3" xfId="498" xr:uid="{00000000-0005-0000-0000-000045010000}"/>
    <cellStyle name="Calcul 2 3 4 4" xfId="499" xr:uid="{00000000-0005-0000-0000-000046010000}"/>
    <cellStyle name="Calcul 2 3 4 5" xfId="500" xr:uid="{00000000-0005-0000-0000-000047010000}"/>
    <cellStyle name="Calcul 2 3 4 6" xfId="501" xr:uid="{00000000-0005-0000-0000-000048010000}"/>
    <cellStyle name="Calcul 2 3 4 7" xfId="502" xr:uid="{00000000-0005-0000-0000-000049010000}"/>
    <cellStyle name="Calcul 2 3 4 8" xfId="503" xr:uid="{00000000-0005-0000-0000-00004A010000}"/>
    <cellStyle name="Calcul 2 3 4 9" xfId="504" xr:uid="{00000000-0005-0000-0000-00004B010000}"/>
    <cellStyle name="Calcul 2 3 5" xfId="505" xr:uid="{00000000-0005-0000-0000-00004C010000}"/>
    <cellStyle name="Calcul 2 3 5 2" xfId="506" xr:uid="{00000000-0005-0000-0000-00004D010000}"/>
    <cellStyle name="Calcul 2 3 5 3" xfId="507" xr:uid="{00000000-0005-0000-0000-00004E010000}"/>
    <cellStyle name="Calcul 2 3 5 4" xfId="508" xr:uid="{00000000-0005-0000-0000-00004F010000}"/>
    <cellStyle name="Calcul 2 3 5 5" xfId="509" xr:uid="{00000000-0005-0000-0000-000050010000}"/>
    <cellStyle name="Calcul 2 3 5 6" xfId="510" xr:uid="{00000000-0005-0000-0000-000051010000}"/>
    <cellStyle name="Calcul 2 3 5 7" xfId="511" xr:uid="{00000000-0005-0000-0000-000052010000}"/>
    <cellStyle name="Calcul 2 3 5 8" xfId="512" xr:uid="{00000000-0005-0000-0000-000053010000}"/>
    <cellStyle name="Calcul 2 3 5 9" xfId="513" xr:uid="{00000000-0005-0000-0000-000054010000}"/>
    <cellStyle name="Calcul 2 3 6" xfId="514" xr:uid="{00000000-0005-0000-0000-000055010000}"/>
    <cellStyle name="Calcul 2 3 7" xfId="515" xr:uid="{00000000-0005-0000-0000-000056010000}"/>
    <cellStyle name="Calcul 2 3 8" xfId="516" xr:uid="{00000000-0005-0000-0000-000057010000}"/>
    <cellStyle name="Calcul 2 3 9" xfId="517" xr:uid="{00000000-0005-0000-0000-000058010000}"/>
    <cellStyle name="Calcul 2 4" xfId="518" xr:uid="{00000000-0005-0000-0000-000059010000}"/>
    <cellStyle name="Calcul 2 4 2" xfId="519" xr:uid="{00000000-0005-0000-0000-00005A010000}"/>
    <cellStyle name="Calcul 2 4 3" xfId="520" xr:uid="{00000000-0005-0000-0000-00005B010000}"/>
    <cellStyle name="Calcul 2 4 4" xfId="521" xr:uid="{00000000-0005-0000-0000-00005C010000}"/>
    <cellStyle name="Calcul 2 4 5" xfId="522" xr:uid="{00000000-0005-0000-0000-00005D010000}"/>
    <cellStyle name="Calcul 2 4 6" xfId="523" xr:uid="{00000000-0005-0000-0000-00005E010000}"/>
    <cellStyle name="Calcul 2 4 7" xfId="524" xr:uid="{00000000-0005-0000-0000-00005F010000}"/>
    <cellStyle name="Calcul 2 4 8" xfId="525" xr:uid="{00000000-0005-0000-0000-000060010000}"/>
    <cellStyle name="Calcul 2 4 9" xfId="526" xr:uid="{00000000-0005-0000-0000-000061010000}"/>
    <cellStyle name="Calcul 2 5" xfId="527" xr:uid="{00000000-0005-0000-0000-000062010000}"/>
    <cellStyle name="Calcul 2 5 2" xfId="528" xr:uid="{00000000-0005-0000-0000-000063010000}"/>
    <cellStyle name="Calcul 2 5 3" xfId="529" xr:uid="{00000000-0005-0000-0000-000064010000}"/>
    <cellStyle name="Calcul 2 5 4" xfId="530" xr:uid="{00000000-0005-0000-0000-000065010000}"/>
    <cellStyle name="Calcul 2 5 5" xfId="531" xr:uid="{00000000-0005-0000-0000-000066010000}"/>
    <cellStyle name="Calcul 2 5 6" xfId="532" xr:uid="{00000000-0005-0000-0000-000067010000}"/>
    <cellStyle name="Calcul 2 5 7" xfId="533" xr:uid="{00000000-0005-0000-0000-000068010000}"/>
    <cellStyle name="Calcul 2 5 8" xfId="534" xr:uid="{00000000-0005-0000-0000-000069010000}"/>
    <cellStyle name="Calcul 2 5 9" xfId="535" xr:uid="{00000000-0005-0000-0000-00006A010000}"/>
    <cellStyle name="Calcul 2 6" xfId="536" xr:uid="{00000000-0005-0000-0000-00006B010000}"/>
    <cellStyle name="Calcul 2 6 2" xfId="537" xr:uid="{00000000-0005-0000-0000-00006C010000}"/>
    <cellStyle name="Calcul 2 6 3" xfId="538" xr:uid="{00000000-0005-0000-0000-00006D010000}"/>
    <cellStyle name="Calcul 2 6 4" xfId="539" xr:uid="{00000000-0005-0000-0000-00006E010000}"/>
    <cellStyle name="Calcul 2 6 5" xfId="540" xr:uid="{00000000-0005-0000-0000-00006F010000}"/>
    <cellStyle name="Calcul 2 6 6" xfId="541" xr:uid="{00000000-0005-0000-0000-000070010000}"/>
    <cellStyle name="Calcul 2 6 7" xfId="542" xr:uid="{00000000-0005-0000-0000-000071010000}"/>
    <cellStyle name="Calcul 2 6 8" xfId="543" xr:uid="{00000000-0005-0000-0000-000072010000}"/>
    <cellStyle name="Calcul 2 6 9" xfId="544" xr:uid="{00000000-0005-0000-0000-000073010000}"/>
    <cellStyle name="Calcul 2 7" xfId="545" xr:uid="{00000000-0005-0000-0000-000074010000}"/>
    <cellStyle name="Calcul 2 7 2" xfId="546" xr:uid="{00000000-0005-0000-0000-000075010000}"/>
    <cellStyle name="Calcul 2 7 3" xfId="547" xr:uid="{00000000-0005-0000-0000-000076010000}"/>
    <cellStyle name="Calcul 2 7 4" xfId="548" xr:uid="{00000000-0005-0000-0000-000077010000}"/>
    <cellStyle name="Calcul 2 7 5" xfId="549" xr:uid="{00000000-0005-0000-0000-000078010000}"/>
    <cellStyle name="Calcul 2 7 6" xfId="550" xr:uid="{00000000-0005-0000-0000-000079010000}"/>
    <cellStyle name="Calcul 2 7 7" xfId="551" xr:uid="{00000000-0005-0000-0000-00007A010000}"/>
    <cellStyle name="Calcul 2 7 8" xfId="552" xr:uid="{00000000-0005-0000-0000-00007B010000}"/>
    <cellStyle name="Calcul 2 7 9" xfId="553" xr:uid="{00000000-0005-0000-0000-00007C010000}"/>
    <cellStyle name="Calcul 2 8" xfId="554" xr:uid="{00000000-0005-0000-0000-00007D010000}"/>
    <cellStyle name="Calcul 3" xfId="555" xr:uid="{00000000-0005-0000-0000-00007E010000}"/>
    <cellStyle name="Calcul 3 2" xfId="556" xr:uid="{00000000-0005-0000-0000-00007F010000}"/>
    <cellStyle name="Calcul 3 2 10" xfId="557" xr:uid="{00000000-0005-0000-0000-000080010000}"/>
    <cellStyle name="Calcul 3 2 2" xfId="558" xr:uid="{00000000-0005-0000-0000-000081010000}"/>
    <cellStyle name="Calcul 3 2 2 2" xfId="559" xr:uid="{00000000-0005-0000-0000-000082010000}"/>
    <cellStyle name="Calcul 3 2 2 3" xfId="560" xr:uid="{00000000-0005-0000-0000-000083010000}"/>
    <cellStyle name="Calcul 3 2 2 4" xfId="561" xr:uid="{00000000-0005-0000-0000-000084010000}"/>
    <cellStyle name="Calcul 3 2 2 5" xfId="562" xr:uid="{00000000-0005-0000-0000-000085010000}"/>
    <cellStyle name="Calcul 3 2 2 6" xfId="563" xr:uid="{00000000-0005-0000-0000-000086010000}"/>
    <cellStyle name="Calcul 3 2 2 7" xfId="564" xr:uid="{00000000-0005-0000-0000-000087010000}"/>
    <cellStyle name="Calcul 3 2 2 8" xfId="565" xr:uid="{00000000-0005-0000-0000-000088010000}"/>
    <cellStyle name="Calcul 3 2 2 9" xfId="566" xr:uid="{00000000-0005-0000-0000-000089010000}"/>
    <cellStyle name="Calcul 3 2 3" xfId="567" xr:uid="{00000000-0005-0000-0000-00008A010000}"/>
    <cellStyle name="Calcul 3 2 3 2" xfId="568" xr:uid="{00000000-0005-0000-0000-00008B010000}"/>
    <cellStyle name="Calcul 3 2 3 3" xfId="569" xr:uid="{00000000-0005-0000-0000-00008C010000}"/>
    <cellStyle name="Calcul 3 2 3 4" xfId="570" xr:uid="{00000000-0005-0000-0000-00008D010000}"/>
    <cellStyle name="Calcul 3 2 3 5" xfId="571" xr:uid="{00000000-0005-0000-0000-00008E010000}"/>
    <cellStyle name="Calcul 3 2 3 6" xfId="572" xr:uid="{00000000-0005-0000-0000-00008F010000}"/>
    <cellStyle name="Calcul 3 2 3 7" xfId="573" xr:uid="{00000000-0005-0000-0000-000090010000}"/>
    <cellStyle name="Calcul 3 2 3 8" xfId="574" xr:uid="{00000000-0005-0000-0000-000091010000}"/>
    <cellStyle name="Calcul 3 2 3 9" xfId="575" xr:uid="{00000000-0005-0000-0000-000092010000}"/>
    <cellStyle name="Calcul 3 2 4" xfId="576" xr:uid="{00000000-0005-0000-0000-000093010000}"/>
    <cellStyle name="Calcul 3 2 4 2" xfId="577" xr:uid="{00000000-0005-0000-0000-000094010000}"/>
    <cellStyle name="Calcul 3 2 4 3" xfId="578" xr:uid="{00000000-0005-0000-0000-000095010000}"/>
    <cellStyle name="Calcul 3 2 4 4" xfId="579" xr:uid="{00000000-0005-0000-0000-000096010000}"/>
    <cellStyle name="Calcul 3 2 4 5" xfId="580" xr:uid="{00000000-0005-0000-0000-000097010000}"/>
    <cellStyle name="Calcul 3 2 4 6" xfId="581" xr:uid="{00000000-0005-0000-0000-000098010000}"/>
    <cellStyle name="Calcul 3 2 4 7" xfId="582" xr:uid="{00000000-0005-0000-0000-000099010000}"/>
    <cellStyle name="Calcul 3 2 4 8" xfId="583" xr:uid="{00000000-0005-0000-0000-00009A010000}"/>
    <cellStyle name="Calcul 3 2 4 9" xfId="584" xr:uid="{00000000-0005-0000-0000-00009B010000}"/>
    <cellStyle name="Calcul 3 2 5" xfId="585" xr:uid="{00000000-0005-0000-0000-00009C010000}"/>
    <cellStyle name="Calcul 3 2 5 2" xfId="586" xr:uid="{00000000-0005-0000-0000-00009D010000}"/>
    <cellStyle name="Calcul 3 2 5 3" xfId="587" xr:uid="{00000000-0005-0000-0000-00009E010000}"/>
    <cellStyle name="Calcul 3 2 5 4" xfId="588" xr:uid="{00000000-0005-0000-0000-00009F010000}"/>
    <cellStyle name="Calcul 3 2 5 5" xfId="589" xr:uid="{00000000-0005-0000-0000-0000A0010000}"/>
    <cellStyle name="Calcul 3 2 5 6" xfId="590" xr:uid="{00000000-0005-0000-0000-0000A1010000}"/>
    <cellStyle name="Calcul 3 2 5 7" xfId="591" xr:uid="{00000000-0005-0000-0000-0000A2010000}"/>
    <cellStyle name="Calcul 3 2 5 8" xfId="592" xr:uid="{00000000-0005-0000-0000-0000A3010000}"/>
    <cellStyle name="Calcul 3 2 5 9" xfId="593" xr:uid="{00000000-0005-0000-0000-0000A4010000}"/>
    <cellStyle name="Calcul 3 2 6" xfId="594" xr:uid="{00000000-0005-0000-0000-0000A5010000}"/>
    <cellStyle name="Calcul 3 2 7" xfId="595" xr:uid="{00000000-0005-0000-0000-0000A6010000}"/>
    <cellStyle name="Calcul 3 2 8" xfId="596" xr:uid="{00000000-0005-0000-0000-0000A7010000}"/>
    <cellStyle name="Calcul 3 2 9" xfId="597" xr:uid="{00000000-0005-0000-0000-0000A8010000}"/>
    <cellStyle name="Calcul 3 3" xfId="598" xr:uid="{00000000-0005-0000-0000-0000A9010000}"/>
    <cellStyle name="Calcul 3 3 2" xfId="599" xr:uid="{00000000-0005-0000-0000-0000AA010000}"/>
    <cellStyle name="Calcul 3 3 3" xfId="600" xr:uid="{00000000-0005-0000-0000-0000AB010000}"/>
    <cellStyle name="Calcul 3 3 4" xfId="601" xr:uid="{00000000-0005-0000-0000-0000AC010000}"/>
    <cellStyle name="Calcul 3 3 5" xfId="602" xr:uid="{00000000-0005-0000-0000-0000AD010000}"/>
    <cellStyle name="Calcul 3 3 6" xfId="603" xr:uid="{00000000-0005-0000-0000-0000AE010000}"/>
    <cellStyle name="Calcul 3 3 7" xfId="604" xr:uid="{00000000-0005-0000-0000-0000AF010000}"/>
    <cellStyle name="Calcul 3 3 8" xfId="605" xr:uid="{00000000-0005-0000-0000-0000B0010000}"/>
    <cellStyle name="Calcul 3 3 9" xfId="606" xr:uid="{00000000-0005-0000-0000-0000B1010000}"/>
    <cellStyle name="Calcul 3 4" xfId="607" xr:uid="{00000000-0005-0000-0000-0000B2010000}"/>
    <cellStyle name="Calcul 3 4 2" xfId="608" xr:uid="{00000000-0005-0000-0000-0000B3010000}"/>
    <cellStyle name="Calcul 3 4 3" xfId="609" xr:uid="{00000000-0005-0000-0000-0000B4010000}"/>
    <cellStyle name="Calcul 3 4 4" xfId="610" xr:uid="{00000000-0005-0000-0000-0000B5010000}"/>
    <cellStyle name="Calcul 3 4 5" xfId="611" xr:uid="{00000000-0005-0000-0000-0000B6010000}"/>
    <cellStyle name="Calcul 3 4 6" xfId="612" xr:uid="{00000000-0005-0000-0000-0000B7010000}"/>
    <cellStyle name="Calcul 3 4 7" xfId="613" xr:uid="{00000000-0005-0000-0000-0000B8010000}"/>
    <cellStyle name="Calcul 3 4 8" xfId="614" xr:uid="{00000000-0005-0000-0000-0000B9010000}"/>
    <cellStyle name="Calcul 3 4 9" xfId="615" xr:uid="{00000000-0005-0000-0000-0000BA010000}"/>
    <cellStyle name="Calcul 3 5" xfId="616" xr:uid="{00000000-0005-0000-0000-0000BB010000}"/>
    <cellStyle name="Calcul 3 5 2" xfId="617" xr:uid="{00000000-0005-0000-0000-0000BC010000}"/>
    <cellStyle name="Calcul 3 5 3" xfId="618" xr:uid="{00000000-0005-0000-0000-0000BD010000}"/>
    <cellStyle name="Calcul 3 5 4" xfId="619" xr:uid="{00000000-0005-0000-0000-0000BE010000}"/>
    <cellStyle name="Calcul 3 5 5" xfId="620" xr:uid="{00000000-0005-0000-0000-0000BF010000}"/>
    <cellStyle name="Calcul 3 5 6" xfId="621" xr:uid="{00000000-0005-0000-0000-0000C0010000}"/>
    <cellStyle name="Calcul 3 5 7" xfId="622" xr:uid="{00000000-0005-0000-0000-0000C1010000}"/>
    <cellStyle name="Calcul 3 5 8" xfId="623" xr:uid="{00000000-0005-0000-0000-0000C2010000}"/>
    <cellStyle name="Calcul 3 5 9" xfId="624" xr:uid="{00000000-0005-0000-0000-0000C3010000}"/>
    <cellStyle name="Calcul 3 6" xfId="625" xr:uid="{00000000-0005-0000-0000-0000C4010000}"/>
    <cellStyle name="Calcul 3 6 2" xfId="626" xr:uid="{00000000-0005-0000-0000-0000C5010000}"/>
    <cellStyle name="Calcul 3 6 3" xfId="627" xr:uid="{00000000-0005-0000-0000-0000C6010000}"/>
    <cellStyle name="Calcul 3 6 4" xfId="628" xr:uid="{00000000-0005-0000-0000-0000C7010000}"/>
    <cellStyle name="Calcul 3 6 5" xfId="629" xr:uid="{00000000-0005-0000-0000-0000C8010000}"/>
    <cellStyle name="Calcul 3 6 6" xfId="630" xr:uid="{00000000-0005-0000-0000-0000C9010000}"/>
    <cellStyle name="Calcul 3 6 7" xfId="631" xr:uid="{00000000-0005-0000-0000-0000CA010000}"/>
    <cellStyle name="Calcul 3 6 8" xfId="632" xr:uid="{00000000-0005-0000-0000-0000CB010000}"/>
    <cellStyle name="Calcul 3 6 9" xfId="633" xr:uid="{00000000-0005-0000-0000-0000CC010000}"/>
    <cellStyle name="Calcul 3 7" xfId="634" xr:uid="{00000000-0005-0000-0000-0000CD010000}"/>
    <cellStyle name="Calcul 4" xfId="635" xr:uid="{00000000-0005-0000-0000-0000CE010000}"/>
    <cellStyle name="Calcul 4 2" xfId="636" xr:uid="{00000000-0005-0000-0000-0000CF010000}"/>
    <cellStyle name="Calcul 4 2 10" xfId="637" xr:uid="{00000000-0005-0000-0000-0000D0010000}"/>
    <cellStyle name="Calcul 4 2 2" xfId="638" xr:uid="{00000000-0005-0000-0000-0000D1010000}"/>
    <cellStyle name="Calcul 4 2 2 2" xfId="639" xr:uid="{00000000-0005-0000-0000-0000D2010000}"/>
    <cellStyle name="Calcul 4 2 2 3" xfId="640" xr:uid="{00000000-0005-0000-0000-0000D3010000}"/>
    <cellStyle name="Calcul 4 2 2 4" xfId="641" xr:uid="{00000000-0005-0000-0000-0000D4010000}"/>
    <cellStyle name="Calcul 4 2 2 5" xfId="642" xr:uid="{00000000-0005-0000-0000-0000D5010000}"/>
    <cellStyle name="Calcul 4 2 2 6" xfId="643" xr:uid="{00000000-0005-0000-0000-0000D6010000}"/>
    <cellStyle name="Calcul 4 2 2 7" xfId="644" xr:uid="{00000000-0005-0000-0000-0000D7010000}"/>
    <cellStyle name="Calcul 4 2 2 8" xfId="645" xr:uid="{00000000-0005-0000-0000-0000D8010000}"/>
    <cellStyle name="Calcul 4 2 2 9" xfId="646" xr:uid="{00000000-0005-0000-0000-0000D9010000}"/>
    <cellStyle name="Calcul 4 2 3" xfId="647" xr:uid="{00000000-0005-0000-0000-0000DA010000}"/>
    <cellStyle name="Calcul 4 2 3 2" xfId="648" xr:uid="{00000000-0005-0000-0000-0000DB010000}"/>
    <cellStyle name="Calcul 4 2 3 3" xfId="649" xr:uid="{00000000-0005-0000-0000-0000DC010000}"/>
    <cellStyle name="Calcul 4 2 3 4" xfId="650" xr:uid="{00000000-0005-0000-0000-0000DD010000}"/>
    <cellStyle name="Calcul 4 2 3 5" xfId="651" xr:uid="{00000000-0005-0000-0000-0000DE010000}"/>
    <cellStyle name="Calcul 4 2 3 6" xfId="652" xr:uid="{00000000-0005-0000-0000-0000DF010000}"/>
    <cellStyle name="Calcul 4 2 3 7" xfId="653" xr:uid="{00000000-0005-0000-0000-0000E0010000}"/>
    <cellStyle name="Calcul 4 2 3 8" xfId="654" xr:uid="{00000000-0005-0000-0000-0000E1010000}"/>
    <cellStyle name="Calcul 4 2 3 9" xfId="655" xr:uid="{00000000-0005-0000-0000-0000E2010000}"/>
    <cellStyle name="Calcul 4 2 4" xfId="656" xr:uid="{00000000-0005-0000-0000-0000E3010000}"/>
    <cellStyle name="Calcul 4 2 4 2" xfId="657" xr:uid="{00000000-0005-0000-0000-0000E4010000}"/>
    <cellStyle name="Calcul 4 2 4 3" xfId="658" xr:uid="{00000000-0005-0000-0000-0000E5010000}"/>
    <cellStyle name="Calcul 4 2 4 4" xfId="659" xr:uid="{00000000-0005-0000-0000-0000E6010000}"/>
    <cellStyle name="Calcul 4 2 4 5" xfId="660" xr:uid="{00000000-0005-0000-0000-0000E7010000}"/>
    <cellStyle name="Calcul 4 2 4 6" xfId="661" xr:uid="{00000000-0005-0000-0000-0000E8010000}"/>
    <cellStyle name="Calcul 4 2 4 7" xfId="662" xr:uid="{00000000-0005-0000-0000-0000E9010000}"/>
    <cellStyle name="Calcul 4 2 4 8" xfId="663" xr:uid="{00000000-0005-0000-0000-0000EA010000}"/>
    <cellStyle name="Calcul 4 2 4 9" xfId="664" xr:uid="{00000000-0005-0000-0000-0000EB010000}"/>
    <cellStyle name="Calcul 4 2 5" xfId="665" xr:uid="{00000000-0005-0000-0000-0000EC010000}"/>
    <cellStyle name="Calcul 4 2 5 2" xfId="666" xr:uid="{00000000-0005-0000-0000-0000ED010000}"/>
    <cellStyle name="Calcul 4 2 5 3" xfId="667" xr:uid="{00000000-0005-0000-0000-0000EE010000}"/>
    <cellStyle name="Calcul 4 2 5 4" xfId="668" xr:uid="{00000000-0005-0000-0000-0000EF010000}"/>
    <cellStyle name="Calcul 4 2 5 5" xfId="669" xr:uid="{00000000-0005-0000-0000-0000F0010000}"/>
    <cellStyle name="Calcul 4 2 5 6" xfId="670" xr:uid="{00000000-0005-0000-0000-0000F1010000}"/>
    <cellStyle name="Calcul 4 2 5 7" xfId="671" xr:uid="{00000000-0005-0000-0000-0000F2010000}"/>
    <cellStyle name="Calcul 4 2 5 8" xfId="672" xr:uid="{00000000-0005-0000-0000-0000F3010000}"/>
    <cellStyle name="Calcul 4 2 5 9" xfId="673" xr:uid="{00000000-0005-0000-0000-0000F4010000}"/>
    <cellStyle name="Calcul 4 2 6" xfId="674" xr:uid="{00000000-0005-0000-0000-0000F5010000}"/>
    <cellStyle name="Calcul 4 2 7" xfId="675" xr:uid="{00000000-0005-0000-0000-0000F6010000}"/>
    <cellStyle name="Calcul 4 2 8" xfId="676" xr:uid="{00000000-0005-0000-0000-0000F7010000}"/>
    <cellStyle name="Calcul 4 2 9" xfId="677" xr:uid="{00000000-0005-0000-0000-0000F8010000}"/>
    <cellStyle name="Calcul 4 3" xfId="678" xr:uid="{00000000-0005-0000-0000-0000F9010000}"/>
    <cellStyle name="Calcul 4 3 2" xfId="679" xr:uid="{00000000-0005-0000-0000-0000FA010000}"/>
    <cellStyle name="Calcul 4 3 3" xfId="680" xr:uid="{00000000-0005-0000-0000-0000FB010000}"/>
    <cellStyle name="Calcul 4 3 4" xfId="681" xr:uid="{00000000-0005-0000-0000-0000FC010000}"/>
    <cellStyle name="Calcul 4 3 5" xfId="682" xr:uid="{00000000-0005-0000-0000-0000FD010000}"/>
    <cellStyle name="Calcul 4 3 6" xfId="683" xr:uid="{00000000-0005-0000-0000-0000FE010000}"/>
    <cellStyle name="Calcul 4 3 7" xfId="684" xr:uid="{00000000-0005-0000-0000-0000FF010000}"/>
    <cellStyle name="Calcul 4 3 8" xfId="685" xr:uid="{00000000-0005-0000-0000-000000020000}"/>
    <cellStyle name="Calcul 4 3 9" xfId="686" xr:uid="{00000000-0005-0000-0000-000001020000}"/>
    <cellStyle name="Calcul 4 4" xfId="687" xr:uid="{00000000-0005-0000-0000-000002020000}"/>
    <cellStyle name="Calcul 4 4 2" xfId="688" xr:uid="{00000000-0005-0000-0000-000003020000}"/>
    <cellStyle name="Calcul 4 4 3" xfId="689" xr:uid="{00000000-0005-0000-0000-000004020000}"/>
    <cellStyle name="Calcul 4 4 4" xfId="690" xr:uid="{00000000-0005-0000-0000-000005020000}"/>
    <cellStyle name="Calcul 4 4 5" xfId="691" xr:uid="{00000000-0005-0000-0000-000006020000}"/>
    <cellStyle name="Calcul 4 4 6" xfId="692" xr:uid="{00000000-0005-0000-0000-000007020000}"/>
    <cellStyle name="Calcul 4 4 7" xfId="693" xr:uid="{00000000-0005-0000-0000-000008020000}"/>
    <cellStyle name="Calcul 4 4 8" xfId="694" xr:uid="{00000000-0005-0000-0000-000009020000}"/>
    <cellStyle name="Calcul 4 4 9" xfId="695" xr:uid="{00000000-0005-0000-0000-00000A020000}"/>
    <cellStyle name="Calcul 4 5" xfId="696" xr:uid="{00000000-0005-0000-0000-00000B020000}"/>
    <cellStyle name="Calcul 4 5 2" xfId="697" xr:uid="{00000000-0005-0000-0000-00000C020000}"/>
    <cellStyle name="Calcul 4 5 3" xfId="698" xr:uid="{00000000-0005-0000-0000-00000D020000}"/>
    <cellStyle name="Calcul 4 5 4" xfId="699" xr:uid="{00000000-0005-0000-0000-00000E020000}"/>
    <cellStyle name="Calcul 4 5 5" xfId="700" xr:uid="{00000000-0005-0000-0000-00000F020000}"/>
    <cellStyle name="Calcul 4 5 6" xfId="701" xr:uid="{00000000-0005-0000-0000-000010020000}"/>
    <cellStyle name="Calcul 4 5 7" xfId="702" xr:uid="{00000000-0005-0000-0000-000011020000}"/>
    <cellStyle name="Calcul 4 5 8" xfId="703" xr:uid="{00000000-0005-0000-0000-000012020000}"/>
    <cellStyle name="Calcul 4 5 9" xfId="704" xr:uid="{00000000-0005-0000-0000-000013020000}"/>
    <cellStyle name="Calcul 4 6" xfId="705" xr:uid="{00000000-0005-0000-0000-000014020000}"/>
    <cellStyle name="Calcul 4 6 2" xfId="706" xr:uid="{00000000-0005-0000-0000-000015020000}"/>
    <cellStyle name="Calcul 4 6 3" xfId="707" xr:uid="{00000000-0005-0000-0000-000016020000}"/>
    <cellStyle name="Calcul 4 6 4" xfId="708" xr:uid="{00000000-0005-0000-0000-000017020000}"/>
    <cellStyle name="Calcul 4 6 5" xfId="709" xr:uid="{00000000-0005-0000-0000-000018020000}"/>
    <cellStyle name="Calcul 4 6 6" xfId="710" xr:uid="{00000000-0005-0000-0000-000019020000}"/>
    <cellStyle name="Calcul 4 6 7" xfId="711" xr:uid="{00000000-0005-0000-0000-00001A020000}"/>
    <cellStyle name="Calcul 4 6 8" xfId="712" xr:uid="{00000000-0005-0000-0000-00001B020000}"/>
    <cellStyle name="Calcul 4 6 9" xfId="713" xr:uid="{00000000-0005-0000-0000-00001C020000}"/>
    <cellStyle name="Calcul 4 7" xfId="714" xr:uid="{00000000-0005-0000-0000-00001D020000}"/>
    <cellStyle name="Calcul 5" xfId="715" xr:uid="{00000000-0005-0000-0000-00001E020000}"/>
    <cellStyle name="Calcul 5 2" xfId="716" xr:uid="{00000000-0005-0000-0000-00001F020000}"/>
    <cellStyle name="Calcul 5 2 10" xfId="717" xr:uid="{00000000-0005-0000-0000-000020020000}"/>
    <cellStyle name="Calcul 5 2 2" xfId="718" xr:uid="{00000000-0005-0000-0000-000021020000}"/>
    <cellStyle name="Calcul 5 2 2 2" xfId="719" xr:uid="{00000000-0005-0000-0000-000022020000}"/>
    <cellStyle name="Calcul 5 2 2 3" xfId="720" xr:uid="{00000000-0005-0000-0000-000023020000}"/>
    <cellStyle name="Calcul 5 2 2 4" xfId="721" xr:uid="{00000000-0005-0000-0000-000024020000}"/>
    <cellStyle name="Calcul 5 2 2 5" xfId="722" xr:uid="{00000000-0005-0000-0000-000025020000}"/>
    <cellStyle name="Calcul 5 2 2 6" xfId="723" xr:uid="{00000000-0005-0000-0000-000026020000}"/>
    <cellStyle name="Calcul 5 2 2 7" xfId="724" xr:uid="{00000000-0005-0000-0000-000027020000}"/>
    <cellStyle name="Calcul 5 2 2 8" xfId="725" xr:uid="{00000000-0005-0000-0000-000028020000}"/>
    <cellStyle name="Calcul 5 2 2 9" xfId="726" xr:uid="{00000000-0005-0000-0000-000029020000}"/>
    <cellStyle name="Calcul 5 2 3" xfId="727" xr:uid="{00000000-0005-0000-0000-00002A020000}"/>
    <cellStyle name="Calcul 5 2 3 2" xfId="728" xr:uid="{00000000-0005-0000-0000-00002B020000}"/>
    <cellStyle name="Calcul 5 2 3 3" xfId="729" xr:uid="{00000000-0005-0000-0000-00002C020000}"/>
    <cellStyle name="Calcul 5 2 3 4" xfId="730" xr:uid="{00000000-0005-0000-0000-00002D020000}"/>
    <cellStyle name="Calcul 5 2 3 5" xfId="731" xr:uid="{00000000-0005-0000-0000-00002E020000}"/>
    <cellStyle name="Calcul 5 2 3 6" xfId="732" xr:uid="{00000000-0005-0000-0000-00002F020000}"/>
    <cellStyle name="Calcul 5 2 3 7" xfId="733" xr:uid="{00000000-0005-0000-0000-000030020000}"/>
    <cellStyle name="Calcul 5 2 3 8" xfId="734" xr:uid="{00000000-0005-0000-0000-000031020000}"/>
    <cellStyle name="Calcul 5 2 3 9" xfId="735" xr:uid="{00000000-0005-0000-0000-000032020000}"/>
    <cellStyle name="Calcul 5 2 4" xfId="736" xr:uid="{00000000-0005-0000-0000-000033020000}"/>
    <cellStyle name="Calcul 5 2 4 2" xfId="737" xr:uid="{00000000-0005-0000-0000-000034020000}"/>
    <cellStyle name="Calcul 5 2 4 3" xfId="738" xr:uid="{00000000-0005-0000-0000-000035020000}"/>
    <cellStyle name="Calcul 5 2 4 4" xfId="739" xr:uid="{00000000-0005-0000-0000-000036020000}"/>
    <cellStyle name="Calcul 5 2 4 5" xfId="740" xr:uid="{00000000-0005-0000-0000-000037020000}"/>
    <cellStyle name="Calcul 5 2 4 6" xfId="741" xr:uid="{00000000-0005-0000-0000-000038020000}"/>
    <cellStyle name="Calcul 5 2 4 7" xfId="742" xr:uid="{00000000-0005-0000-0000-000039020000}"/>
    <cellStyle name="Calcul 5 2 4 8" xfId="743" xr:uid="{00000000-0005-0000-0000-00003A020000}"/>
    <cellStyle name="Calcul 5 2 4 9" xfId="744" xr:uid="{00000000-0005-0000-0000-00003B020000}"/>
    <cellStyle name="Calcul 5 2 5" xfId="745" xr:uid="{00000000-0005-0000-0000-00003C020000}"/>
    <cellStyle name="Calcul 5 2 5 2" xfId="746" xr:uid="{00000000-0005-0000-0000-00003D020000}"/>
    <cellStyle name="Calcul 5 2 5 3" xfId="747" xr:uid="{00000000-0005-0000-0000-00003E020000}"/>
    <cellStyle name="Calcul 5 2 5 4" xfId="748" xr:uid="{00000000-0005-0000-0000-00003F020000}"/>
    <cellStyle name="Calcul 5 2 5 5" xfId="749" xr:uid="{00000000-0005-0000-0000-000040020000}"/>
    <cellStyle name="Calcul 5 2 5 6" xfId="750" xr:uid="{00000000-0005-0000-0000-000041020000}"/>
    <cellStyle name="Calcul 5 2 5 7" xfId="751" xr:uid="{00000000-0005-0000-0000-000042020000}"/>
    <cellStyle name="Calcul 5 2 5 8" xfId="752" xr:uid="{00000000-0005-0000-0000-000043020000}"/>
    <cellStyle name="Calcul 5 2 5 9" xfId="753" xr:uid="{00000000-0005-0000-0000-000044020000}"/>
    <cellStyle name="Calcul 5 2 6" xfId="754" xr:uid="{00000000-0005-0000-0000-000045020000}"/>
    <cellStyle name="Calcul 5 2 7" xfId="755" xr:uid="{00000000-0005-0000-0000-000046020000}"/>
    <cellStyle name="Calcul 5 2 8" xfId="756" xr:uid="{00000000-0005-0000-0000-000047020000}"/>
    <cellStyle name="Calcul 5 2 9" xfId="757" xr:uid="{00000000-0005-0000-0000-000048020000}"/>
    <cellStyle name="Calcul 5 3" xfId="758" xr:uid="{00000000-0005-0000-0000-000049020000}"/>
    <cellStyle name="Calcul 5 3 2" xfId="759" xr:uid="{00000000-0005-0000-0000-00004A020000}"/>
    <cellStyle name="Calcul 5 3 3" xfId="760" xr:uid="{00000000-0005-0000-0000-00004B020000}"/>
    <cellStyle name="Calcul 5 3 4" xfId="761" xr:uid="{00000000-0005-0000-0000-00004C020000}"/>
    <cellStyle name="Calcul 5 3 5" xfId="762" xr:uid="{00000000-0005-0000-0000-00004D020000}"/>
    <cellStyle name="Calcul 5 3 6" xfId="763" xr:uid="{00000000-0005-0000-0000-00004E020000}"/>
    <cellStyle name="Calcul 5 3 7" xfId="764" xr:uid="{00000000-0005-0000-0000-00004F020000}"/>
    <cellStyle name="Calcul 5 3 8" xfId="765" xr:uid="{00000000-0005-0000-0000-000050020000}"/>
    <cellStyle name="Calcul 5 3 9" xfId="766" xr:uid="{00000000-0005-0000-0000-000051020000}"/>
    <cellStyle name="Calcul 5 4" xfId="767" xr:uid="{00000000-0005-0000-0000-000052020000}"/>
    <cellStyle name="Calcul 5 4 2" xfId="768" xr:uid="{00000000-0005-0000-0000-000053020000}"/>
    <cellStyle name="Calcul 5 4 3" xfId="769" xr:uid="{00000000-0005-0000-0000-000054020000}"/>
    <cellStyle name="Calcul 5 4 4" xfId="770" xr:uid="{00000000-0005-0000-0000-000055020000}"/>
    <cellStyle name="Calcul 5 4 5" xfId="771" xr:uid="{00000000-0005-0000-0000-000056020000}"/>
    <cellStyle name="Calcul 5 4 6" xfId="772" xr:uid="{00000000-0005-0000-0000-000057020000}"/>
    <cellStyle name="Calcul 5 4 7" xfId="773" xr:uid="{00000000-0005-0000-0000-000058020000}"/>
    <cellStyle name="Calcul 5 4 8" xfId="774" xr:uid="{00000000-0005-0000-0000-000059020000}"/>
    <cellStyle name="Calcul 5 4 9" xfId="775" xr:uid="{00000000-0005-0000-0000-00005A020000}"/>
    <cellStyle name="Calcul 5 5" xfId="776" xr:uid="{00000000-0005-0000-0000-00005B020000}"/>
    <cellStyle name="Calcul 5 5 2" xfId="777" xr:uid="{00000000-0005-0000-0000-00005C020000}"/>
    <cellStyle name="Calcul 5 5 3" xfId="778" xr:uid="{00000000-0005-0000-0000-00005D020000}"/>
    <cellStyle name="Calcul 5 5 4" xfId="779" xr:uid="{00000000-0005-0000-0000-00005E020000}"/>
    <cellStyle name="Calcul 5 5 5" xfId="780" xr:uid="{00000000-0005-0000-0000-00005F020000}"/>
    <cellStyle name="Calcul 5 5 6" xfId="781" xr:uid="{00000000-0005-0000-0000-000060020000}"/>
    <cellStyle name="Calcul 5 5 7" xfId="782" xr:uid="{00000000-0005-0000-0000-000061020000}"/>
    <cellStyle name="Calcul 5 5 8" xfId="783" xr:uid="{00000000-0005-0000-0000-000062020000}"/>
    <cellStyle name="Calcul 5 5 9" xfId="784" xr:uid="{00000000-0005-0000-0000-000063020000}"/>
    <cellStyle name="Calcul 5 6" xfId="785" xr:uid="{00000000-0005-0000-0000-000064020000}"/>
    <cellStyle name="Calcul 5 6 2" xfId="786" xr:uid="{00000000-0005-0000-0000-000065020000}"/>
    <cellStyle name="Calcul 5 6 3" xfId="787" xr:uid="{00000000-0005-0000-0000-000066020000}"/>
    <cellStyle name="Calcul 5 6 4" xfId="788" xr:uid="{00000000-0005-0000-0000-000067020000}"/>
    <cellStyle name="Calcul 5 6 5" xfId="789" xr:uid="{00000000-0005-0000-0000-000068020000}"/>
    <cellStyle name="Calcul 5 6 6" xfId="790" xr:uid="{00000000-0005-0000-0000-000069020000}"/>
    <cellStyle name="Calcul 5 6 7" xfId="791" xr:uid="{00000000-0005-0000-0000-00006A020000}"/>
    <cellStyle name="Calcul 5 6 8" xfId="792" xr:uid="{00000000-0005-0000-0000-00006B020000}"/>
    <cellStyle name="Calcul 5 6 9" xfId="793" xr:uid="{00000000-0005-0000-0000-00006C020000}"/>
    <cellStyle name="Calcul 5 7" xfId="794" xr:uid="{00000000-0005-0000-0000-00006D020000}"/>
    <cellStyle name="Calculation" xfId="795" xr:uid="{00000000-0005-0000-0000-00006E020000}"/>
    <cellStyle name="Calculation 2" xfId="796" xr:uid="{00000000-0005-0000-0000-00006F020000}"/>
    <cellStyle name="Calculation 2 10" xfId="797" xr:uid="{00000000-0005-0000-0000-000070020000}"/>
    <cellStyle name="Calculation 2 2" xfId="798" xr:uid="{00000000-0005-0000-0000-000071020000}"/>
    <cellStyle name="Calculation 2 2 2" xfId="799" xr:uid="{00000000-0005-0000-0000-000072020000}"/>
    <cellStyle name="Calculation 2 2 3" xfId="800" xr:uid="{00000000-0005-0000-0000-000073020000}"/>
    <cellStyle name="Calculation 2 2 4" xfId="801" xr:uid="{00000000-0005-0000-0000-000074020000}"/>
    <cellStyle name="Calculation 2 2 5" xfId="802" xr:uid="{00000000-0005-0000-0000-000075020000}"/>
    <cellStyle name="Calculation 2 2 6" xfId="803" xr:uid="{00000000-0005-0000-0000-000076020000}"/>
    <cellStyle name="Calculation 2 2 7" xfId="804" xr:uid="{00000000-0005-0000-0000-000077020000}"/>
    <cellStyle name="Calculation 2 2 8" xfId="805" xr:uid="{00000000-0005-0000-0000-000078020000}"/>
    <cellStyle name="Calculation 2 2 9" xfId="806" xr:uid="{00000000-0005-0000-0000-000079020000}"/>
    <cellStyle name="Calculation 2 3" xfId="807" xr:uid="{00000000-0005-0000-0000-00007A020000}"/>
    <cellStyle name="Calculation 2 3 2" xfId="808" xr:uid="{00000000-0005-0000-0000-00007B020000}"/>
    <cellStyle name="Calculation 2 3 3" xfId="809" xr:uid="{00000000-0005-0000-0000-00007C020000}"/>
    <cellStyle name="Calculation 2 3 4" xfId="810" xr:uid="{00000000-0005-0000-0000-00007D020000}"/>
    <cellStyle name="Calculation 2 3 5" xfId="811" xr:uid="{00000000-0005-0000-0000-00007E020000}"/>
    <cellStyle name="Calculation 2 3 6" xfId="812" xr:uid="{00000000-0005-0000-0000-00007F020000}"/>
    <cellStyle name="Calculation 2 3 7" xfId="813" xr:uid="{00000000-0005-0000-0000-000080020000}"/>
    <cellStyle name="Calculation 2 3 8" xfId="814" xr:uid="{00000000-0005-0000-0000-000081020000}"/>
    <cellStyle name="Calculation 2 3 9" xfId="815" xr:uid="{00000000-0005-0000-0000-000082020000}"/>
    <cellStyle name="Calculation 2 4" xfId="816" xr:uid="{00000000-0005-0000-0000-000083020000}"/>
    <cellStyle name="Calculation 2 4 2" xfId="817" xr:uid="{00000000-0005-0000-0000-000084020000}"/>
    <cellStyle name="Calculation 2 4 3" xfId="818" xr:uid="{00000000-0005-0000-0000-000085020000}"/>
    <cellStyle name="Calculation 2 4 4" xfId="819" xr:uid="{00000000-0005-0000-0000-000086020000}"/>
    <cellStyle name="Calculation 2 4 5" xfId="820" xr:uid="{00000000-0005-0000-0000-000087020000}"/>
    <cellStyle name="Calculation 2 4 6" xfId="821" xr:uid="{00000000-0005-0000-0000-000088020000}"/>
    <cellStyle name="Calculation 2 4 7" xfId="822" xr:uid="{00000000-0005-0000-0000-000089020000}"/>
    <cellStyle name="Calculation 2 4 8" xfId="823" xr:uid="{00000000-0005-0000-0000-00008A020000}"/>
    <cellStyle name="Calculation 2 4 9" xfId="824" xr:uid="{00000000-0005-0000-0000-00008B020000}"/>
    <cellStyle name="Calculation 2 5" xfId="825" xr:uid="{00000000-0005-0000-0000-00008C020000}"/>
    <cellStyle name="Calculation 2 5 2" xfId="826" xr:uid="{00000000-0005-0000-0000-00008D020000}"/>
    <cellStyle name="Calculation 2 5 3" xfId="827" xr:uid="{00000000-0005-0000-0000-00008E020000}"/>
    <cellStyle name="Calculation 2 5 4" xfId="828" xr:uid="{00000000-0005-0000-0000-00008F020000}"/>
    <cellStyle name="Calculation 2 5 5" xfId="829" xr:uid="{00000000-0005-0000-0000-000090020000}"/>
    <cellStyle name="Calculation 2 5 6" xfId="830" xr:uid="{00000000-0005-0000-0000-000091020000}"/>
    <cellStyle name="Calculation 2 5 7" xfId="831" xr:uid="{00000000-0005-0000-0000-000092020000}"/>
    <cellStyle name="Calculation 2 5 8" xfId="832" xr:uid="{00000000-0005-0000-0000-000093020000}"/>
    <cellStyle name="Calculation 2 5 9" xfId="833" xr:uid="{00000000-0005-0000-0000-000094020000}"/>
    <cellStyle name="Calculation 2 6" xfId="834" xr:uid="{00000000-0005-0000-0000-000095020000}"/>
    <cellStyle name="Calculation 2 7" xfId="835" xr:uid="{00000000-0005-0000-0000-000096020000}"/>
    <cellStyle name="Calculation 2 8" xfId="836" xr:uid="{00000000-0005-0000-0000-000097020000}"/>
    <cellStyle name="Calculation 2 9" xfId="837" xr:uid="{00000000-0005-0000-0000-000098020000}"/>
    <cellStyle name="Calculation 3" xfId="838" xr:uid="{00000000-0005-0000-0000-000099020000}"/>
    <cellStyle name="Calculation 3 2" xfId="839" xr:uid="{00000000-0005-0000-0000-00009A020000}"/>
    <cellStyle name="Calculation 3 3" xfId="840" xr:uid="{00000000-0005-0000-0000-00009B020000}"/>
    <cellStyle name="Calculation 3 4" xfId="841" xr:uid="{00000000-0005-0000-0000-00009C020000}"/>
    <cellStyle name="Calculation 3 5" xfId="842" xr:uid="{00000000-0005-0000-0000-00009D020000}"/>
    <cellStyle name="Calculation 3 6" xfId="843" xr:uid="{00000000-0005-0000-0000-00009E020000}"/>
    <cellStyle name="Calculation 3 7" xfId="844" xr:uid="{00000000-0005-0000-0000-00009F020000}"/>
    <cellStyle name="Calculation 3 8" xfId="845" xr:uid="{00000000-0005-0000-0000-0000A0020000}"/>
    <cellStyle name="Calculation 3 9" xfId="846" xr:uid="{00000000-0005-0000-0000-0000A1020000}"/>
    <cellStyle name="Calculation 4" xfId="847" xr:uid="{00000000-0005-0000-0000-0000A2020000}"/>
    <cellStyle name="Calculation 4 2" xfId="848" xr:uid="{00000000-0005-0000-0000-0000A3020000}"/>
    <cellStyle name="Calculation 4 3" xfId="849" xr:uid="{00000000-0005-0000-0000-0000A4020000}"/>
    <cellStyle name="Calculation 4 4" xfId="850" xr:uid="{00000000-0005-0000-0000-0000A5020000}"/>
    <cellStyle name="Calculation 4 5" xfId="851" xr:uid="{00000000-0005-0000-0000-0000A6020000}"/>
    <cellStyle name="Calculation 4 6" xfId="852" xr:uid="{00000000-0005-0000-0000-0000A7020000}"/>
    <cellStyle name="Calculation 4 7" xfId="853" xr:uid="{00000000-0005-0000-0000-0000A8020000}"/>
    <cellStyle name="Calculation 4 8" xfId="854" xr:uid="{00000000-0005-0000-0000-0000A9020000}"/>
    <cellStyle name="Calculation 4 9" xfId="855" xr:uid="{00000000-0005-0000-0000-0000AA020000}"/>
    <cellStyle name="Calculation 5" xfId="856" xr:uid="{00000000-0005-0000-0000-0000AB020000}"/>
    <cellStyle name="Calculation 5 2" xfId="857" xr:uid="{00000000-0005-0000-0000-0000AC020000}"/>
    <cellStyle name="Calculation 5 3" xfId="858" xr:uid="{00000000-0005-0000-0000-0000AD020000}"/>
    <cellStyle name="Calculation 5 4" xfId="859" xr:uid="{00000000-0005-0000-0000-0000AE020000}"/>
    <cellStyle name="Calculation 5 5" xfId="860" xr:uid="{00000000-0005-0000-0000-0000AF020000}"/>
    <cellStyle name="Calculation 5 6" xfId="861" xr:uid="{00000000-0005-0000-0000-0000B0020000}"/>
    <cellStyle name="Calculation 5 7" xfId="862" xr:uid="{00000000-0005-0000-0000-0000B1020000}"/>
    <cellStyle name="Calculation 5 8" xfId="863" xr:uid="{00000000-0005-0000-0000-0000B2020000}"/>
    <cellStyle name="Calculation 5 9" xfId="864" xr:uid="{00000000-0005-0000-0000-0000B3020000}"/>
    <cellStyle name="Calculation 6" xfId="865" xr:uid="{00000000-0005-0000-0000-0000B4020000}"/>
    <cellStyle name="Calculation 6 2" xfId="866" xr:uid="{00000000-0005-0000-0000-0000B5020000}"/>
    <cellStyle name="Calculation 6 3" xfId="867" xr:uid="{00000000-0005-0000-0000-0000B6020000}"/>
    <cellStyle name="Calculation 6 4" xfId="868" xr:uid="{00000000-0005-0000-0000-0000B7020000}"/>
    <cellStyle name="Calculation 6 5" xfId="869" xr:uid="{00000000-0005-0000-0000-0000B8020000}"/>
    <cellStyle name="Calculation 6 6" xfId="870" xr:uid="{00000000-0005-0000-0000-0000B9020000}"/>
    <cellStyle name="Calculation 6 7" xfId="871" xr:uid="{00000000-0005-0000-0000-0000BA020000}"/>
    <cellStyle name="Calculation 6 8" xfId="872" xr:uid="{00000000-0005-0000-0000-0000BB020000}"/>
    <cellStyle name="Calculation 6 9" xfId="873" xr:uid="{00000000-0005-0000-0000-0000BC020000}"/>
    <cellStyle name="Calculation 7" xfId="874" xr:uid="{00000000-0005-0000-0000-0000BD020000}"/>
    <cellStyle name="CE" xfId="875" xr:uid="{00000000-0005-0000-0000-0000BE020000}"/>
    <cellStyle name="Cellule liée 2" xfId="876" xr:uid="{00000000-0005-0000-0000-0000BF020000}"/>
    <cellStyle name="Cellule liée 2 2" xfId="877" xr:uid="{00000000-0005-0000-0000-0000C0020000}"/>
    <cellStyle name="Cellule liée 3" xfId="878" xr:uid="{00000000-0005-0000-0000-0000C1020000}"/>
    <cellStyle name="Cellule liée 4" xfId="879" xr:uid="{00000000-0005-0000-0000-0000C2020000}"/>
    <cellStyle name="Cellule liée 5" xfId="880" xr:uid="{00000000-0005-0000-0000-0000C3020000}"/>
    <cellStyle name="Chap 1" xfId="881" xr:uid="{00000000-0005-0000-0000-0000C4020000}"/>
    <cellStyle name="Chap 2" xfId="882" xr:uid="{00000000-0005-0000-0000-0000C5020000}"/>
    <cellStyle name="Chap 3" xfId="883" xr:uid="{00000000-0005-0000-0000-0000C6020000}"/>
    <cellStyle name="Check Cell" xfId="884" xr:uid="{00000000-0005-0000-0000-0000C7020000}"/>
    <cellStyle name="Commentaire 2" xfId="115" xr:uid="{00000000-0005-0000-0000-0000C8020000}"/>
    <cellStyle name="Commentaire 2 2" xfId="116" xr:uid="{00000000-0005-0000-0000-0000C9020000}"/>
    <cellStyle name="Commentaire 2 2 2" xfId="117" xr:uid="{00000000-0005-0000-0000-0000CA020000}"/>
    <cellStyle name="Commentaire 2 2 2 10" xfId="885" xr:uid="{00000000-0005-0000-0000-0000CB020000}"/>
    <cellStyle name="Commentaire 2 2 2 2" xfId="886" xr:uid="{00000000-0005-0000-0000-0000CC020000}"/>
    <cellStyle name="Commentaire 2 2 2 2 2" xfId="887" xr:uid="{00000000-0005-0000-0000-0000CD020000}"/>
    <cellStyle name="Commentaire 2 2 2 2 3" xfId="888" xr:uid="{00000000-0005-0000-0000-0000CE020000}"/>
    <cellStyle name="Commentaire 2 2 2 2 4" xfId="889" xr:uid="{00000000-0005-0000-0000-0000CF020000}"/>
    <cellStyle name="Commentaire 2 2 2 2 5" xfId="890" xr:uid="{00000000-0005-0000-0000-0000D0020000}"/>
    <cellStyle name="Commentaire 2 2 2 2 6" xfId="891" xr:uid="{00000000-0005-0000-0000-0000D1020000}"/>
    <cellStyle name="Commentaire 2 2 2 2 7" xfId="892" xr:uid="{00000000-0005-0000-0000-0000D2020000}"/>
    <cellStyle name="Commentaire 2 2 2 2 8" xfId="893" xr:uid="{00000000-0005-0000-0000-0000D3020000}"/>
    <cellStyle name="Commentaire 2 2 2 2 9" xfId="894" xr:uid="{00000000-0005-0000-0000-0000D4020000}"/>
    <cellStyle name="Commentaire 2 2 2 3" xfId="895" xr:uid="{00000000-0005-0000-0000-0000D5020000}"/>
    <cellStyle name="Commentaire 2 2 2 3 2" xfId="896" xr:uid="{00000000-0005-0000-0000-0000D6020000}"/>
    <cellStyle name="Commentaire 2 2 2 3 3" xfId="897" xr:uid="{00000000-0005-0000-0000-0000D7020000}"/>
    <cellStyle name="Commentaire 2 2 2 3 4" xfId="898" xr:uid="{00000000-0005-0000-0000-0000D8020000}"/>
    <cellStyle name="Commentaire 2 2 2 3 5" xfId="899" xr:uid="{00000000-0005-0000-0000-0000D9020000}"/>
    <cellStyle name="Commentaire 2 2 2 3 6" xfId="900" xr:uid="{00000000-0005-0000-0000-0000DA020000}"/>
    <cellStyle name="Commentaire 2 2 2 3 7" xfId="901" xr:uid="{00000000-0005-0000-0000-0000DB020000}"/>
    <cellStyle name="Commentaire 2 2 2 3 8" xfId="902" xr:uid="{00000000-0005-0000-0000-0000DC020000}"/>
    <cellStyle name="Commentaire 2 2 2 3 9" xfId="903" xr:uid="{00000000-0005-0000-0000-0000DD020000}"/>
    <cellStyle name="Commentaire 2 2 2 4" xfId="904" xr:uid="{00000000-0005-0000-0000-0000DE020000}"/>
    <cellStyle name="Commentaire 2 2 2 4 2" xfId="905" xr:uid="{00000000-0005-0000-0000-0000DF020000}"/>
    <cellStyle name="Commentaire 2 2 2 4 3" xfId="906" xr:uid="{00000000-0005-0000-0000-0000E0020000}"/>
    <cellStyle name="Commentaire 2 2 2 4 4" xfId="907" xr:uid="{00000000-0005-0000-0000-0000E1020000}"/>
    <cellStyle name="Commentaire 2 2 2 4 5" xfId="908" xr:uid="{00000000-0005-0000-0000-0000E2020000}"/>
    <cellStyle name="Commentaire 2 2 2 4 6" xfId="909" xr:uid="{00000000-0005-0000-0000-0000E3020000}"/>
    <cellStyle name="Commentaire 2 2 2 4 7" xfId="910" xr:uid="{00000000-0005-0000-0000-0000E4020000}"/>
    <cellStyle name="Commentaire 2 2 2 4 8" xfId="911" xr:uid="{00000000-0005-0000-0000-0000E5020000}"/>
    <cellStyle name="Commentaire 2 2 2 4 9" xfId="912" xr:uid="{00000000-0005-0000-0000-0000E6020000}"/>
    <cellStyle name="Commentaire 2 2 2 5" xfId="913" xr:uid="{00000000-0005-0000-0000-0000E7020000}"/>
    <cellStyle name="Commentaire 2 2 2 5 2" xfId="914" xr:uid="{00000000-0005-0000-0000-0000E8020000}"/>
    <cellStyle name="Commentaire 2 2 2 5 3" xfId="915" xr:uid="{00000000-0005-0000-0000-0000E9020000}"/>
    <cellStyle name="Commentaire 2 2 2 5 4" xfId="916" xr:uid="{00000000-0005-0000-0000-0000EA020000}"/>
    <cellStyle name="Commentaire 2 2 2 5 5" xfId="917" xr:uid="{00000000-0005-0000-0000-0000EB020000}"/>
    <cellStyle name="Commentaire 2 2 2 5 6" xfId="918" xr:uid="{00000000-0005-0000-0000-0000EC020000}"/>
    <cellStyle name="Commentaire 2 2 2 5 7" xfId="919" xr:uid="{00000000-0005-0000-0000-0000ED020000}"/>
    <cellStyle name="Commentaire 2 2 2 5 8" xfId="920" xr:uid="{00000000-0005-0000-0000-0000EE020000}"/>
    <cellStyle name="Commentaire 2 2 2 5 9" xfId="921" xr:uid="{00000000-0005-0000-0000-0000EF020000}"/>
    <cellStyle name="Commentaire 2 2 2 6" xfId="922" xr:uid="{00000000-0005-0000-0000-0000F0020000}"/>
    <cellStyle name="Commentaire 2 2 2 7" xfId="923" xr:uid="{00000000-0005-0000-0000-0000F1020000}"/>
    <cellStyle name="Commentaire 2 2 2 8" xfId="924" xr:uid="{00000000-0005-0000-0000-0000F2020000}"/>
    <cellStyle name="Commentaire 2 2 2 9" xfId="925" xr:uid="{00000000-0005-0000-0000-0000F3020000}"/>
    <cellStyle name="Commentaire 2 2 3" xfId="926" xr:uid="{00000000-0005-0000-0000-0000F4020000}"/>
    <cellStyle name="Commentaire 2 2 3 2" xfId="927" xr:uid="{00000000-0005-0000-0000-0000F5020000}"/>
    <cellStyle name="Commentaire 2 2 3 3" xfId="928" xr:uid="{00000000-0005-0000-0000-0000F6020000}"/>
    <cellStyle name="Commentaire 2 2 3 4" xfId="929" xr:uid="{00000000-0005-0000-0000-0000F7020000}"/>
    <cellStyle name="Commentaire 2 2 3 5" xfId="930" xr:uid="{00000000-0005-0000-0000-0000F8020000}"/>
    <cellStyle name="Commentaire 2 2 3 6" xfId="931" xr:uid="{00000000-0005-0000-0000-0000F9020000}"/>
    <cellStyle name="Commentaire 2 2 3 7" xfId="932" xr:uid="{00000000-0005-0000-0000-0000FA020000}"/>
    <cellStyle name="Commentaire 2 2 3 8" xfId="933" xr:uid="{00000000-0005-0000-0000-0000FB020000}"/>
    <cellStyle name="Commentaire 2 2 3 9" xfId="934" xr:uid="{00000000-0005-0000-0000-0000FC020000}"/>
    <cellStyle name="Commentaire 2 2 4" xfId="935" xr:uid="{00000000-0005-0000-0000-0000FD020000}"/>
    <cellStyle name="Commentaire 2 2 4 2" xfId="936" xr:uid="{00000000-0005-0000-0000-0000FE020000}"/>
    <cellStyle name="Commentaire 2 2 4 3" xfId="937" xr:uid="{00000000-0005-0000-0000-0000FF020000}"/>
    <cellStyle name="Commentaire 2 2 4 4" xfId="938" xr:uid="{00000000-0005-0000-0000-000000030000}"/>
    <cellStyle name="Commentaire 2 2 4 5" xfId="939" xr:uid="{00000000-0005-0000-0000-000001030000}"/>
    <cellStyle name="Commentaire 2 2 4 6" xfId="940" xr:uid="{00000000-0005-0000-0000-000002030000}"/>
    <cellStyle name="Commentaire 2 2 4 7" xfId="941" xr:uid="{00000000-0005-0000-0000-000003030000}"/>
    <cellStyle name="Commentaire 2 2 4 8" xfId="942" xr:uid="{00000000-0005-0000-0000-000004030000}"/>
    <cellStyle name="Commentaire 2 2 4 9" xfId="943" xr:uid="{00000000-0005-0000-0000-000005030000}"/>
    <cellStyle name="Commentaire 2 2 5" xfId="944" xr:uid="{00000000-0005-0000-0000-000006030000}"/>
    <cellStyle name="Commentaire 2 2 5 2" xfId="945" xr:uid="{00000000-0005-0000-0000-000007030000}"/>
    <cellStyle name="Commentaire 2 2 5 3" xfId="946" xr:uid="{00000000-0005-0000-0000-000008030000}"/>
    <cellStyle name="Commentaire 2 2 5 4" xfId="947" xr:uid="{00000000-0005-0000-0000-000009030000}"/>
    <cellStyle name="Commentaire 2 2 5 5" xfId="948" xr:uid="{00000000-0005-0000-0000-00000A030000}"/>
    <cellStyle name="Commentaire 2 2 5 6" xfId="949" xr:uid="{00000000-0005-0000-0000-00000B030000}"/>
    <cellStyle name="Commentaire 2 2 5 7" xfId="950" xr:uid="{00000000-0005-0000-0000-00000C030000}"/>
    <cellStyle name="Commentaire 2 2 5 8" xfId="951" xr:uid="{00000000-0005-0000-0000-00000D030000}"/>
    <cellStyle name="Commentaire 2 2 5 9" xfId="952" xr:uid="{00000000-0005-0000-0000-00000E030000}"/>
    <cellStyle name="Commentaire 2 2 6" xfId="953" xr:uid="{00000000-0005-0000-0000-00000F030000}"/>
    <cellStyle name="Commentaire 2 2 6 2" xfId="954" xr:uid="{00000000-0005-0000-0000-000010030000}"/>
    <cellStyle name="Commentaire 2 2 6 3" xfId="955" xr:uid="{00000000-0005-0000-0000-000011030000}"/>
    <cellStyle name="Commentaire 2 2 6 4" xfId="956" xr:uid="{00000000-0005-0000-0000-000012030000}"/>
    <cellStyle name="Commentaire 2 2 6 5" xfId="957" xr:uid="{00000000-0005-0000-0000-000013030000}"/>
    <cellStyle name="Commentaire 2 2 6 6" xfId="958" xr:uid="{00000000-0005-0000-0000-000014030000}"/>
    <cellStyle name="Commentaire 2 2 6 7" xfId="959" xr:uid="{00000000-0005-0000-0000-000015030000}"/>
    <cellStyle name="Commentaire 2 2 6 8" xfId="960" xr:uid="{00000000-0005-0000-0000-000016030000}"/>
    <cellStyle name="Commentaire 2 2 6 9" xfId="961" xr:uid="{00000000-0005-0000-0000-000017030000}"/>
    <cellStyle name="Commentaire 2 2 7" xfId="962" xr:uid="{00000000-0005-0000-0000-000018030000}"/>
    <cellStyle name="Commentaire 2 3" xfId="118" xr:uid="{00000000-0005-0000-0000-000019030000}"/>
    <cellStyle name="Commentaire 2 3 2" xfId="119" xr:uid="{00000000-0005-0000-0000-00001A030000}"/>
    <cellStyle name="Commentaire 2 3 2 10" xfId="963" xr:uid="{00000000-0005-0000-0000-00001B030000}"/>
    <cellStyle name="Commentaire 2 3 2 2" xfId="964" xr:uid="{00000000-0005-0000-0000-00001C030000}"/>
    <cellStyle name="Commentaire 2 3 2 2 2" xfId="965" xr:uid="{00000000-0005-0000-0000-00001D030000}"/>
    <cellStyle name="Commentaire 2 3 2 2 3" xfId="966" xr:uid="{00000000-0005-0000-0000-00001E030000}"/>
    <cellStyle name="Commentaire 2 3 2 2 4" xfId="967" xr:uid="{00000000-0005-0000-0000-00001F030000}"/>
    <cellStyle name="Commentaire 2 3 2 2 5" xfId="968" xr:uid="{00000000-0005-0000-0000-000020030000}"/>
    <cellStyle name="Commentaire 2 3 2 2 6" xfId="969" xr:uid="{00000000-0005-0000-0000-000021030000}"/>
    <cellStyle name="Commentaire 2 3 2 2 7" xfId="970" xr:uid="{00000000-0005-0000-0000-000022030000}"/>
    <cellStyle name="Commentaire 2 3 2 2 8" xfId="971" xr:uid="{00000000-0005-0000-0000-000023030000}"/>
    <cellStyle name="Commentaire 2 3 2 2 9" xfId="972" xr:uid="{00000000-0005-0000-0000-000024030000}"/>
    <cellStyle name="Commentaire 2 3 2 3" xfId="973" xr:uid="{00000000-0005-0000-0000-000025030000}"/>
    <cellStyle name="Commentaire 2 3 2 3 2" xfId="974" xr:uid="{00000000-0005-0000-0000-000026030000}"/>
    <cellStyle name="Commentaire 2 3 2 3 3" xfId="975" xr:uid="{00000000-0005-0000-0000-000027030000}"/>
    <cellStyle name="Commentaire 2 3 2 3 4" xfId="976" xr:uid="{00000000-0005-0000-0000-000028030000}"/>
    <cellStyle name="Commentaire 2 3 2 3 5" xfId="977" xr:uid="{00000000-0005-0000-0000-000029030000}"/>
    <cellStyle name="Commentaire 2 3 2 3 6" xfId="978" xr:uid="{00000000-0005-0000-0000-00002A030000}"/>
    <cellStyle name="Commentaire 2 3 2 3 7" xfId="979" xr:uid="{00000000-0005-0000-0000-00002B030000}"/>
    <cellStyle name="Commentaire 2 3 2 3 8" xfId="980" xr:uid="{00000000-0005-0000-0000-00002C030000}"/>
    <cellStyle name="Commentaire 2 3 2 3 9" xfId="981" xr:uid="{00000000-0005-0000-0000-00002D030000}"/>
    <cellStyle name="Commentaire 2 3 2 4" xfId="982" xr:uid="{00000000-0005-0000-0000-00002E030000}"/>
    <cellStyle name="Commentaire 2 3 2 4 2" xfId="983" xr:uid="{00000000-0005-0000-0000-00002F030000}"/>
    <cellStyle name="Commentaire 2 3 2 4 3" xfId="984" xr:uid="{00000000-0005-0000-0000-000030030000}"/>
    <cellStyle name="Commentaire 2 3 2 4 4" xfId="985" xr:uid="{00000000-0005-0000-0000-000031030000}"/>
    <cellStyle name="Commentaire 2 3 2 4 5" xfId="986" xr:uid="{00000000-0005-0000-0000-000032030000}"/>
    <cellStyle name="Commentaire 2 3 2 4 6" xfId="987" xr:uid="{00000000-0005-0000-0000-000033030000}"/>
    <cellStyle name="Commentaire 2 3 2 4 7" xfId="988" xr:uid="{00000000-0005-0000-0000-000034030000}"/>
    <cellStyle name="Commentaire 2 3 2 4 8" xfId="989" xr:uid="{00000000-0005-0000-0000-000035030000}"/>
    <cellStyle name="Commentaire 2 3 2 4 9" xfId="990" xr:uid="{00000000-0005-0000-0000-000036030000}"/>
    <cellStyle name="Commentaire 2 3 2 5" xfId="991" xr:uid="{00000000-0005-0000-0000-000037030000}"/>
    <cellStyle name="Commentaire 2 3 2 5 2" xfId="992" xr:uid="{00000000-0005-0000-0000-000038030000}"/>
    <cellStyle name="Commentaire 2 3 2 5 3" xfId="993" xr:uid="{00000000-0005-0000-0000-000039030000}"/>
    <cellStyle name="Commentaire 2 3 2 5 4" xfId="994" xr:uid="{00000000-0005-0000-0000-00003A030000}"/>
    <cellStyle name="Commentaire 2 3 2 5 5" xfId="995" xr:uid="{00000000-0005-0000-0000-00003B030000}"/>
    <cellStyle name="Commentaire 2 3 2 5 6" xfId="996" xr:uid="{00000000-0005-0000-0000-00003C030000}"/>
    <cellStyle name="Commentaire 2 3 2 5 7" xfId="997" xr:uid="{00000000-0005-0000-0000-00003D030000}"/>
    <cellStyle name="Commentaire 2 3 2 5 8" xfId="998" xr:uid="{00000000-0005-0000-0000-00003E030000}"/>
    <cellStyle name="Commentaire 2 3 2 5 9" xfId="999" xr:uid="{00000000-0005-0000-0000-00003F030000}"/>
    <cellStyle name="Commentaire 2 3 2 6" xfId="1000" xr:uid="{00000000-0005-0000-0000-000040030000}"/>
    <cellStyle name="Commentaire 2 3 2 7" xfId="1001" xr:uid="{00000000-0005-0000-0000-000041030000}"/>
    <cellStyle name="Commentaire 2 3 2 8" xfId="1002" xr:uid="{00000000-0005-0000-0000-000042030000}"/>
    <cellStyle name="Commentaire 2 3 2 9" xfId="1003" xr:uid="{00000000-0005-0000-0000-000043030000}"/>
    <cellStyle name="Commentaire 2 3 3" xfId="1004" xr:uid="{00000000-0005-0000-0000-000044030000}"/>
    <cellStyle name="Commentaire 2 3 3 2" xfId="1005" xr:uid="{00000000-0005-0000-0000-000045030000}"/>
    <cellStyle name="Commentaire 2 3 3 3" xfId="1006" xr:uid="{00000000-0005-0000-0000-000046030000}"/>
    <cellStyle name="Commentaire 2 3 3 4" xfId="1007" xr:uid="{00000000-0005-0000-0000-000047030000}"/>
    <cellStyle name="Commentaire 2 3 3 5" xfId="1008" xr:uid="{00000000-0005-0000-0000-000048030000}"/>
    <cellStyle name="Commentaire 2 3 3 6" xfId="1009" xr:uid="{00000000-0005-0000-0000-000049030000}"/>
    <cellStyle name="Commentaire 2 3 3 7" xfId="1010" xr:uid="{00000000-0005-0000-0000-00004A030000}"/>
    <cellStyle name="Commentaire 2 3 3 8" xfId="1011" xr:uid="{00000000-0005-0000-0000-00004B030000}"/>
    <cellStyle name="Commentaire 2 3 3 9" xfId="1012" xr:uid="{00000000-0005-0000-0000-00004C030000}"/>
    <cellStyle name="Commentaire 2 3 4" xfId="1013" xr:uid="{00000000-0005-0000-0000-00004D030000}"/>
    <cellStyle name="Commentaire 2 3 4 2" xfId="1014" xr:uid="{00000000-0005-0000-0000-00004E030000}"/>
    <cellStyle name="Commentaire 2 3 4 3" xfId="1015" xr:uid="{00000000-0005-0000-0000-00004F030000}"/>
    <cellStyle name="Commentaire 2 3 4 4" xfId="1016" xr:uid="{00000000-0005-0000-0000-000050030000}"/>
    <cellStyle name="Commentaire 2 3 4 5" xfId="1017" xr:uid="{00000000-0005-0000-0000-000051030000}"/>
    <cellStyle name="Commentaire 2 3 4 6" xfId="1018" xr:uid="{00000000-0005-0000-0000-000052030000}"/>
    <cellStyle name="Commentaire 2 3 4 7" xfId="1019" xr:uid="{00000000-0005-0000-0000-000053030000}"/>
    <cellStyle name="Commentaire 2 3 4 8" xfId="1020" xr:uid="{00000000-0005-0000-0000-000054030000}"/>
    <cellStyle name="Commentaire 2 3 4 9" xfId="1021" xr:uid="{00000000-0005-0000-0000-000055030000}"/>
    <cellStyle name="Commentaire 2 3 5" xfId="1022" xr:uid="{00000000-0005-0000-0000-000056030000}"/>
    <cellStyle name="Commentaire 2 3 5 2" xfId="1023" xr:uid="{00000000-0005-0000-0000-000057030000}"/>
    <cellStyle name="Commentaire 2 3 5 3" xfId="1024" xr:uid="{00000000-0005-0000-0000-000058030000}"/>
    <cellStyle name="Commentaire 2 3 5 4" xfId="1025" xr:uid="{00000000-0005-0000-0000-000059030000}"/>
    <cellStyle name="Commentaire 2 3 5 5" xfId="1026" xr:uid="{00000000-0005-0000-0000-00005A030000}"/>
    <cellStyle name="Commentaire 2 3 5 6" xfId="1027" xr:uid="{00000000-0005-0000-0000-00005B030000}"/>
    <cellStyle name="Commentaire 2 3 5 7" xfId="1028" xr:uid="{00000000-0005-0000-0000-00005C030000}"/>
    <cellStyle name="Commentaire 2 3 5 8" xfId="1029" xr:uid="{00000000-0005-0000-0000-00005D030000}"/>
    <cellStyle name="Commentaire 2 3 5 9" xfId="1030" xr:uid="{00000000-0005-0000-0000-00005E030000}"/>
    <cellStyle name="Commentaire 2 3 6" xfId="1031" xr:uid="{00000000-0005-0000-0000-00005F030000}"/>
    <cellStyle name="Commentaire 2 3 6 2" xfId="1032" xr:uid="{00000000-0005-0000-0000-000060030000}"/>
    <cellStyle name="Commentaire 2 3 6 3" xfId="1033" xr:uid="{00000000-0005-0000-0000-000061030000}"/>
    <cellStyle name="Commentaire 2 3 6 4" xfId="1034" xr:uid="{00000000-0005-0000-0000-000062030000}"/>
    <cellStyle name="Commentaire 2 3 6 5" xfId="1035" xr:uid="{00000000-0005-0000-0000-000063030000}"/>
    <cellStyle name="Commentaire 2 3 6 6" xfId="1036" xr:uid="{00000000-0005-0000-0000-000064030000}"/>
    <cellStyle name="Commentaire 2 3 6 7" xfId="1037" xr:uid="{00000000-0005-0000-0000-000065030000}"/>
    <cellStyle name="Commentaire 2 3 6 8" xfId="1038" xr:uid="{00000000-0005-0000-0000-000066030000}"/>
    <cellStyle name="Commentaire 2 3 6 9" xfId="1039" xr:uid="{00000000-0005-0000-0000-000067030000}"/>
    <cellStyle name="Commentaire 2 3 7" xfId="1040" xr:uid="{00000000-0005-0000-0000-000068030000}"/>
    <cellStyle name="Commentaire 2 4" xfId="120" xr:uid="{00000000-0005-0000-0000-000069030000}"/>
    <cellStyle name="Commentaire 2 4 10" xfId="1041" xr:uid="{00000000-0005-0000-0000-00006A030000}"/>
    <cellStyle name="Commentaire 2 4 2" xfId="1042" xr:uid="{00000000-0005-0000-0000-00006B030000}"/>
    <cellStyle name="Commentaire 2 4 2 2" xfId="1043" xr:uid="{00000000-0005-0000-0000-00006C030000}"/>
    <cellStyle name="Commentaire 2 4 2 3" xfId="1044" xr:uid="{00000000-0005-0000-0000-00006D030000}"/>
    <cellStyle name="Commentaire 2 4 2 4" xfId="1045" xr:uid="{00000000-0005-0000-0000-00006E030000}"/>
    <cellStyle name="Commentaire 2 4 2 5" xfId="1046" xr:uid="{00000000-0005-0000-0000-00006F030000}"/>
    <cellStyle name="Commentaire 2 4 2 6" xfId="1047" xr:uid="{00000000-0005-0000-0000-000070030000}"/>
    <cellStyle name="Commentaire 2 4 2 7" xfId="1048" xr:uid="{00000000-0005-0000-0000-000071030000}"/>
    <cellStyle name="Commentaire 2 4 2 8" xfId="1049" xr:uid="{00000000-0005-0000-0000-000072030000}"/>
    <cellStyle name="Commentaire 2 4 2 9" xfId="1050" xr:uid="{00000000-0005-0000-0000-000073030000}"/>
    <cellStyle name="Commentaire 2 4 3" xfId="1051" xr:uid="{00000000-0005-0000-0000-000074030000}"/>
    <cellStyle name="Commentaire 2 4 3 2" xfId="1052" xr:uid="{00000000-0005-0000-0000-000075030000}"/>
    <cellStyle name="Commentaire 2 4 3 3" xfId="1053" xr:uid="{00000000-0005-0000-0000-000076030000}"/>
    <cellStyle name="Commentaire 2 4 3 4" xfId="1054" xr:uid="{00000000-0005-0000-0000-000077030000}"/>
    <cellStyle name="Commentaire 2 4 3 5" xfId="1055" xr:uid="{00000000-0005-0000-0000-000078030000}"/>
    <cellStyle name="Commentaire 2 4 3 6" xfId="1056" xr:uid="{00000000-0005-0000-0000-000079030000}"/>
    <cellStyle name="Commentaire 2 4 3 7" xfId="1057" xr:uid="{00000000-0005-0000-0000-00007A030000}"/>
    <cellStyle name="Commentaire 2 4 3 8" xfId="1058" xr:uid="{00000000-0005-0000-0000-00007B030000}"/>
    <cellStyle name="Commentaire 2 4 3 9" xfId="1059" xr:uid="{00000000-0005-0000-0000-00007C030000}"/>
    <cellStyle name="Commentaire 2 4 4" xfId="1060" xr:uid="{00000000-0005-0000-0000-00007D030000}"/>
    <cellStyle name="Commentaire 2 4 4 2" xfId="1061" xr:uid="{00000000-0005-0000-0000-00007E030000}"/>
    <cellStyle name="Commentaire 2 4 4 3" xfId="1062" xr:uid="{00000000-0005-0000-0000-00007F030000}"/>
    <cellStyle name="Commentaire 2 4 4 4" xfId="1063" xr:uid="{00000000-0005-0000-0000-000080030000}"/>
    <cellStyle name="Commentaire 2 4 4 5" xfId="1064" xr:uid="{00000000-0005-0000-0000-000081030000}"/>
    <cellStyle name="Commentaire 2 4 4 6" xfId="1065" xr:uid="{00000000-0005-0000-0000-000082030000}"/>
    <cellStyle name="Commentaire 2 4 4 7" xfId="1066" xr:uid="{00000000-0005-0000-0000-000083030000}"/>
    <cellStyle name="Commentaire 2 4 4 8" xfId="1067" xr:uid="{00000000-0005-0000-0000-000084030000}"/>
    <cellStyle name="Commentaire 2 4 4 9" xfId="1068" xr:uid="{00000000-0005-0000-0000-000085030000}"/>
    <cellStyle name="Commentaire 2 4 5" xfId="1069" xr:uid="{00000000-0005-0000-0000-000086030000}"/>
    <cellStyle name="Commentaire 2 4 5 2" xfId="1070" xr:uid="{00000000-0005-0000-0000-000087030000}"/>
    <cellStyle name="Commentaire 2 4 5 3" xfId="1071" xr:uid="{00000000-0005-0000-0000-000088030000}"/>
    <cellStyle name="Commentaire 2 4 5 4" xfId="1072" xr:uid="{00000000-0005-0000-0000-000089030000}"/>
    <cellStyle name="Commentaire 2 4 5 5" xfId="1073" xr:uid="{00000000-0005-0000-0000-00008A030000}"/>
    <cellStyle name="Commentaire 2 4 5 6" xfId="1074" xr:uid="{00000000-0005-0000-0000-00008B030000}"/>
    <cellStyle name="Commentaire 2 4 5 7" xfId="1075" xr:uid="{00000000-0005-0000-0000-00008C030000}"/>
    <cellStyle name="Commentaire 2 4 5 8" xfId="1076" xr:uid="{00000000-0005-0000-0000-00008D030000}"/>
    <cellStyle name="Commentaire 2 4 5 9" xfId="1077" xr:uid="{00000000-0005-0000-0000-00008E030000}"/>
    <cellStyle name="Commentaire 2 4 6" xfId="1078" xr:uid="{00000000-0005-0000-0000-00008F030000}"/>
    <cellStyle name="Commentaire 2 4 7" xfId="1079" xr:uid="{00000000-0005-0000-0000-000090030000}"/>
    <cellStyle name="Commentaire 2 4 8" xfId="1080" xr:uid="{00000000-0005-0000-0000-000091030000}"/>
    <cellStyle name="Commentaire 2 4 9" xfId="1081" xr:uid="{00000000-0005-0000-0000-000092030000}"/>
    <cellStyle name="Commentaire 2 5" xfId="1082" xr:uid="{00000000-0005-0000-0000-000093030000}"/>
    <cellStyle name="Commentaire 2 5 2" xfId="1083" xr:uid="{00000000-0005-0000-0000-000094030000}"/>
    <cellStyle name="Commentaire 2 5 3" xfId="1084" xr:uid="{00000000-0005-0000-0000-000095030000}"/>
    <cellStyle name="Commentaire 2 5 4" xfId="1085" xr:uid="{00000000-0005-0000-0000-000096030000}"/>
    <cellStyle name="Commentaire 2 5 5" xfId="1086" xr:uid="{00000000-0005-0000-0000-000097030000}"/>
    <cellStyle name="Commentaire 2 5 6" xfId="1087" xr:uid="{00000000-0005-0000-0000-000098030000}"/>
    <cellStyle name="Commentaire 2 5 7" xfId="1088" xr:uid="{00000000-0005-0000-0000-000099030000}"/>
    <cellStyle name="Commentaire 2 5 8" xfId="1089" xr:uid="{00000000-0005-0000-0000-00009A030000}"/>
    <cellStyle name="Commentaire 2 5 9" xfId="1090" xr:uid="{00000000-0005-0000-0000-00009B030000}"/>
    <cellStyle name="Commentaire 2 6" xfId="1091" xr:uid="{00000000-0005-0000-0000-00009C030000}"/>
    <cellStyle name="Commentaire 2 6 2" xfId="1092" xr:uid="{00000000-0005-0000-0000-00009D030000}"/>
    <cellStyle name="Commentaire 2 6 3" xfId="1093" xr:uid="{00000000-0005-0000-0000-00009E030000}"/>
    <cellStyle name="Commentaire 2 6 4" xfId="1094" xr:uid="{00000000-0005-0000-0000-00009F030000}"/>
    <cellStyle name="Commentaire 2 6 5" xfId="1095" xr:uid="{00000000-0005-0000-0000-0000A0030000}"/>
    <cellStyle name="Commentaire 2 6 6" xfId="1096" xr:uid="{00000000-0005-0000-0000-0000A1030000}"/>
    <cellStyle name="Commentaire 2 6 7" xfId="1097" xr:uid="{00000000-0005-0000-0000-0000A2030000}"/>
    <cellStyle name="Commentaire 2 6 8" xfId="1098" xr:uid="{00000000-0005-0000-0000-0000A3030000}"/>
    <cellStyle name="Commentaire 2 6 9" xfId="1099" xr:uid="{00000000-0005-0000-0000-0000A4030000}"/>
    <cellStyle name="Commentaire 2 7" xfId="1100" xr:uid="{00000000-0005-0000-0000-0000A5030000}"/>
    <cellStyle name="Commentaire 2 7 2" xfId="1101" xr:uid="{00000000-0005-0000-0000-0000A6030000}"/>
    <cellStyle name="Commentaire 2 7 3" xfId="1102" xr:uid="{00000000-0005-0000-0000-0000A7030000}"/>
    <cellStyle name="Commentaire 2 7 4" xfId="1103" xr:uid="{00000000-0005-0000-0000-0000A8030000}"/>
    <cellStyle name="Commentaire 2 7 5" xfId="1104" xr:uid="{00000000-0005-0000-0000-0000A9030000}"/>
    <cellStyle name="Commentaire 2 7 6" xfId="1105" xr:uid="{00000000-0005-0000-0000-0000AA030000}"/>
    <cellStyle name="Commentaire 2 7 7" xfId="1106" xr:uid="{00000000-0005-0000-0000-0000AB030000}"/>
    <cellStyle name="Commentaire 2 7 8" xfId="1107" xr:uid="{00000000-0005-0000-0000-0000AC030000}"/>
    <cellStyle name="Commentaire 2 7 9" xfId="1108" xr:uid="{00000000-0005-0000-0000-0000AD030000}"/>
    <cellStyle name="Commentaire 2 8" xfId="1109" xr:uid="{00000000-0005-0000-0000-0000AE030000}"/>
    <cellStyle name="Commentaire 2 8 2" xfId="1110" xr:uid="{00000000-0005-0000-0000-0000AF030000}"/>
    <cellStyle name="Commentaire 2 8 3" xfId="1111" xr:uid="{00000000-0005-0000-0000-0000B0030000}"/>
    <cellStyle name="Commentaire 2 8 4" xfId="1112" xr:uid="{00000000-0005-0000-0000-0000B1030000}"/>
    <cellStyle name="Commentaire 2 8 5" xfId="1113" xr:uid="{00000000-0005-0000-0000-0000B2030000}"/>
    <cellStyle name="Commentaire 2 8 6" xfId="1114" xr:uid="{00000000-0005-0000-0000-0000B3030000}"/>
    <cellStyle name="Commentaire 2 8 7" xfId="1115" xr:uid="{00000000-0005-0000-0000-0000B4030000}"/>
    <cellStyle name="Commentaire 2 8 8" xfId="1116" xr:uid="{00000000-0005-0000-0000-0000B5030000}"/>
    <cellStyle name="Commentaire 2 8 9" xfId="1117" xr:uid="{00000000-0005-0000-0000-0000B6030000}"/>
    <cellStyle name="Commentaire 2 9" xfId="1118" xr:uid="{00000000-0005-0000-0000-0000B7030000}"/>
    <cellStyle name="Commentaire 3" xfId="121" xr:uid="{00000000-0005-0000-0000-0000B8030000}"/>
    <cellStyle name="Commentaire 3 2" xfId="1119" xr:uid="{00000000-0005-0000-0000-0000B9030000}"/>
    <cellStyle name="Commentaire 3 2 10" xfId="1120" xr:uid="{00000000-0005-0000-0000-0000BA030000}"/>
    <cellStyle name="Commentaire 3 2 2" xfId="1121" xr:uid="{00000000-0005-0000-0000-0000BB030000}"/>
    <cellStyle name="Commentaire 3 2 2 2" xfId="1122" xr:uid="{00000000-0005-0000-0000-0000BC030000}"/>
    <cellStyle name="Commentaire 3 2 2 3" xfId="1123" xr:uid="{00000000-0005-0000-0000-0000BD030000}"/>
    <cellStyle name="Commentaire 3 2 2 4" xfId="1124" xr:uid="{00000000-0005-0000-0000-0000BE030000}"/>
    <cellStyle name="Commentaire 3 2 2 5" xfId="1125" xr:uid="{00000000-0005-0000-0000-0000BF030000}"/>
    <cellStyle name="Commentaire 3 2 2 6" xfId="1126" xr:uid="{00000000-0005-0000-0000-0000C0030000}"/>
    <cellStyle name="Commentaire 3 2 2 7" xfId="1127" xr:uid="{00000000-0005-0000-0000-0000C1030000}"/>
    <cellStyle name="Commentaire 3 2 2 8" xfId="1128" xr:uid="{00000000-0005-0000-0000-0000C2030000}"/>
    <cellStyle name="Commentaire 3 2 2 9" xfId="1129" xr:uid="{00000000-0005-0000-0000-0000C3030000}"/>
    <cellStyle name="Commentaire 3 2 3" xfId="1130" xr:uid="{00000000-0005-0000-0000-0000C4030000}"/>
    <cellStyle name="Commentaire 3 2 3 2" xfId="1131" xr:uid="{00000000-0005-0000-0000-0000C5030000}"/>
    <cellStyle name="Commentaire 3 2 3 3" xfId="1132" xr:uid="{00000000-0005-0000-0000-0000C6030000}"/>
    <cellStyle name="Commentaire 3 2 3 4" xfId="1133" xr:uid="{00000000-0005-0000-0000-0000C7030000}"/>
    <cellStyle name="Commentaire 3 2 3 5" xfId="1134" xr:uid="{00000000-0005-0000-0000-0000C8030000}"/>
    <cellStyle name="Commentaire 3 2 3 6" xfId="1135" xr:uid="{00000000-0005-0000-0000-0000C9030000}"/>
    <cellStyle name="Commentaire 3 2 3 7" xfId="1136" xr:uid="{00000000-0005-0000-0000-0000CA030000}"/>
    <cellStyle name="Commentaire 3 2 3 8" xfId="1137" xr:uid="{00000000-0005-0000-0000-0000CB030000}"/>
    <cellStyle name="Commentaire 3 2 3 9" xfId="1138" xr:uid="{00000000-0005-0000-0000-0000CC030000}"/>
    <cellStyle name="Commentaire 3 2 4" xfId="1139" xr:uid="{00000000-0005-0000-0000-0000CD030000}"/>
    <cellStyle name="Commentaire 3 2 4 2" xfId="1140" xr:uid="{00000000-0005-0000-0000-0000CE030000}"/>
    <cellStyle name="Commentaire 3 2 4 3" xfId="1141" xr:uid="{00000000-0005-0000-0000-0000CF030000}"/>
    <cellStyle name="Commentaire 3 2 4 4" xfId="1142" xr:uid="{00000000-0005-0000-0000-0000D0030000}"/>
    <cellStyle name="Commentaire 3 2 4 5" xfId="1143" xr:uid="{00000000-0005-0000-0000-0000D1030000}"/>
    <cellStyle name="Commentaire 3 2 4 6" xfId="1144" xr:uid="{00000000-0005-0000-0000-0000D2030000}"/>
    <cellStyle name="Commentaire 3 2 4 7" xfId="1145" xr:uid="{00000000-0005-0000-0000-0000D3030000}"/>
    <cellStyle name="Commentaire 3 2 4 8" xfId="1146" xr:uid="{00000000-0005-0000-0000-0000D4030000}"/>
    <cellStyle name="Commentaire 3 2 4 9" xfId="1147" xr:uid="{00000000-0005-0000-0000-0000D5030000}"/>
    <cellStyle name="Commentaire 3 2 5" xfId="1148" xr:uid="{00000000-0005-0000-0000-0000D6030000}"/>
    <cellStyle name="Commentaire 3 2 5 2" xfId="1149" xr:uid="{00000000-0005-0000-0000-0000D7030000}"/>
    <cellStyle name="Commentaire 3 2 5 3" xfId="1150" xr:uid="{00000000-0005-0000-0000-0000D8030000}"/>
    <cellStyle name="Commentaire 3 2 5 4" xfId="1151" xr:uid="{00000000-0005-0000-0000-0000D9030000}"/>
    <cellStyle name="Commentaire 3 2 5 5" xfId="1152" xr:uid="{00000000-0005-0000-0000-0000DA030000}"/>
    <cellStyle name="Commentaire 3 2 5 6" xfId="1153" xr:uid="{00000000-0005-0000-0000-0000DB030000}"/>
    <cellStyle name="Commentaire 3 2 5 7" xfId="1154" xr:uid="{00000000-0005-0000-0000-0000DC030000}"/>
    <cellStyle name="Commentaire 3 2 5 8" xfId="1155" xr:uid="{00000000-0005-0000-0000-0000DD030000}"/>
    <cellStyle name="Commentaire 3 2 5 9" xfId="1156" xr:uid="{00000000-0005-0000-0000-0000DE030000}"/>
    <cellStyle name="Commentaire 3 2 6" xfId="1157" xr:uid="{00000000-0005-0000-0000-0000DF030000}"/>
    <cellStyle name="Commentaire 3 2 7" xfId="1158" xr:uid="{00000000-0005-0000-0000-0000E0030000}"/>
    <cellStyle name="Commentaire 3 2 8" xfId="1159" xr:uid="{00000000-0005-0000-0000-0000E1030000}"/>
    <cellStyle name="Commentaire 3 2 9" xfId="1160" xr:uid="{00000000-0005-0000-0000-0000E2030000}"/>
    <cellStyle name="Commentaire 3 3" xfId="1161" xr:uid="{00000000-0005-0000-0000-0000E3030000}"/>
    <cellStyle name="Commentaire 3 3 2" xfId="1162" xr:uid="{00000000-0005-0000-0000-0000E4030000}"/>
    <cellStyle name="Commentaire 3 3 3" xfId="1163" xr:uid="{00000000-0005-0000-0000-0000E5030000}"/>
    <cellStyle name="Commentaire 3 3 4" xfId="1164" xr:uid="{00000000-0005-0000-0000-0000E6030000}"/>
    <cellStyle name="Commentaire 3 3 5" xfId="1165" xr:uid="{00000000-0005-0000-0000-0000E7030000}"/>
    <cellStyle name="Commentaire 3 3 6" xfId="1166" xr:uid="{00000000-0005-0000-0000-0000E8030000}"/>
    <cellStyle name="Commentaire 3 3 7" xfId="1167" xr:uid="{00000000-0005-0000-0000-0000E9030000}"/>
    <cellStyle name="Commentaire 3 3 8" xfId="1168" xr:uid="{00000000-0005-0000-0000-0000EA030000}"/>
    <cellStyle name="Commentaire 3 3 9" xfId="1169" xr:uid="{00000000-0005-0000-0000-0000EB030000}"/>
    <cellStyle name="Commentaire 3 4" xfId="1170" xr:uid="{00000000-0005-0000-0000-0000EC030000}"/>
    <cellStyle name="Commentaire 3 4 2" xfId="1171" xr:uid="{00000000-0005-0000-0000-0000ED030000}"/>
    <cellStyle name="Commentaire 3 4 3" xfId="1172" xr:uid="{00000000-0005-0000-0000-0000EE030000}"/>
    <cellStyle name="Commentaire 3 4 4" xfId="1173" xr:uid="{00000000-0005-0000-0000-0000EF030000}"/>
    <cellStyle name="Commentaire 3 4 5" xfId="1174" xr:uid="{00000000-0005-0000-0000-0000F0030000}"/>
    <cellStyle name="Commentaire 3 4 6" xfId="1175" xr:uid="{00000000-0005-0000-0000-0000F1030000}"/>
    <cellStyle name="Commentaire 3 4 7" xfId="1176" xr:uid="{00000000-0005-0000-0000-0000F2030000}"/>
    <cellStyle name="Commentaire 3 4 8" xfId="1177" xr:uid="{00000000-0005-0000-0000-0000F3030000}"/>
    <cellStyle name="Commentaire 3 4 9" xfId="1178" xr:uid="{00000000-0005-0000-0000-0000F4030000}"/>
    <cellStyle name="Commentaire 3 5" xfId="1179" xr:uid="{00000000-0005-0000-0000-0000F5030000}"/>
    <cellStyle name="Commentaire 3 5 2" xfId="1180" xr:uid="{00000000-0005-0000-0000-0000F6030000}"/>
    <cellStyle name="Commentaire 3 5 3" xfId="1181" xr:uid="{00000000-0005-0000-0000-0000F7030000}"/>
    <cellStyle name="Commentaire 3 5 4" xfId="1182" xr:uid="{00000000-0005-0000-0000-0000F8030000}"/>
    <cellStyle name="Commentaire 3 5 5" xfId="1183" xr:uid="{00000000-0005-0000-0000-0000F9030000}"/>
    <cellStyle name="Commentaire 3 5 6" xfId="1184" xr:uid="{00000000-0005-0000-0000-0000FA030000}"/>
    <cellStyle name="Commentaire 3 5 7" xfId="1185" xr:uid="{00000000-0005-0000-0000-0000FB030000}"/>
    <cellStyle name="Commentaire 3 5 8" xfId="1186" xr:uid="{00000000-0005-0000-0000-0000FC030000}"/>
    <cellStyle name="Commentaire 3 5 9" xfId="1187" xr:uid="{00000000-0005-0000-0000-0000FD030000}"/>
    <cellStyle name="Commentaire 3 6" xfId="1188" xr:uid="{00000000-0005-0000-0000-0000FE030000}"/>
    <cellStyle name="Commentaire 3 6 2" xfId="1189" xr:uid="{00000000-0005-0000-0000-0000FF030000}"/>
    <cellStyle name="Commentaire 3 6 3" xfId="1190" xr:uid="{00000000-0005-0000-0000-000000040000}"/>
    <cellStyle name="Commentaire 3 6 4" xfId="1191" xr:uid="{00000000-0005-0000-0000-000001040000}"/>
    <cellStyle name="Commentaire 3 6 5" xfId="1192" xr:uid="{00000000-0005-0000-0000-000002040000}"/>
    <cellStyle name="Commentaire 3 6 6" xfId="1193" xr:uid="{00000000-0005-0000-0000-000003040000}"/>
    <cellStyle name="Commentaire 3 6 7" xfId="1194" xr:uid="{00000000-0005-0000-0000-000004040000}"/>
    <cellStyle name="Commentaire 3 6 8" xfId="1195" xr:uid="{00000000-0005-0000-0000-000005040000}"/>
    <cellStyle name="Commentaire 3 6 9" xfId="1196" xr:uid="{00000000-0005-0000-0000-000006040000}"/>
    <cellStyle name="Commentaire 3 7" xfId="1197" xr:uid="{00000000-0005-0000-0000-000007040000}"/>
    <cellStyle name="Commentaire 4" xfId="1198" xr:uid="{00000000-0005-0000-0000-000008040000}"/>
    <cellStyle name="Commentaire 4 2" xfId="1199" xr:uid="{00000000-0005-0000-0000-000009040000}"/>
    <cellStyle name="Commentaire 4 2 10" xfId="1200" xr:uid="{00000000-0005-0000-0000-00000A040000}"/>
    <cellStyle name="Commentaire 4 2 2" xfId="1201" xr:uid="{00000000-0005-0000-0000-00000B040000}"/>
    <cellStyle name="Commentaire 4 2 2 2" xfId="1202" xr:uid="{00000000-0005-0000-0000-00000C040000}"/>
    <cellStyle name="Commentaire 4 2 2 3" xfId="1203" xr:uid="{00000000-0005-0000-0000-00000D040000}"/>
    <cellStyle name="Commentaire 4 2 2 4" xfId="1204" xr:uid="{00000000-0005-0000-0000-00000E040000}"/>
    <cellStyle name="Commentaire 4 2 2 5" xfId="1205" xr:uid="{00000000-0005-0000-0000-00000F040000}"/>
    <cellStyle name="Commentaire 4 2 2 6" xfId="1206" xr:uid="{00000000-0005-0000-0000-000010040000}"/>
    <cellStyle name="Commentaire 4 2 2 7" xfId="1207" xr:uid="{00000000-0005-0000-0000-000011040000}"/>
    <cellStyle name="Commentaire 4 2 2 8" xfId="1208" xr:uid="{00000000-0005-0000-0000-000012040000}"/>
    <cellStyle name="Commentaire 4 2 2 9" xfId="1209" xr:uid="{00000000-0005-0000-0000-000013040000}"/>
    <cellStyle name="Commentaire 4 2 3" xfId="1210" xr:uid="{00000000-0005-0000-0000-000014040000}"/>
    <cellStyle name="Commentaire 4 2 3 2" xfId="1211" xr:uid="{00000000-0005-0000-0000-000015040000}"/>
    <cellStyle name="Commentaire 4 2 3 3" xfId="1212" xr:uid="{00000000-0005-0000-0000-000016040000}"/>
    <cellStyle name="Commentaire 4 2 3 4" xfId="1213" xr:uid="{00000000-0005-0000-0000-000017040000}"/>
    <cellStyle name="Commentaire 4 2 3 5" xfId="1214" xr:uid="{00000000-0005-0000-0000-000018040000}"/>
    <cellStyle name="Commentaire 4 2 3 6" xfId="1215" xr:uid="{00000000-0005-0000-0000-000019040000}"/>
    <cellStyle name="Commentaire 4 2 3 7" xfId="1216" xr:uid="{00000000-0005-0000-0000-00001A040000}"/>
    <cellStyle name="Commentaire 4 2 3 8" xfId="1217" xr:uid="{00000000-0005-0000-0000-00001B040000}"/>
    <cellStyle name="Commentaire 4 2 3 9" xfId="1218" xr:uid="{00000000-0005-0000-0000-00001C040000}"/>
    <cellStyle name="Commentaire 4 2 4" xfId="1219" xr:uid="{00000000-0005-0000-0000-00001D040000}"/>
    <cellStyle name="Commentaire 4 2 4 2" xfId="1220" xr:uid="{00000000-0005-0000-0000-00001E040000}"/>
    <cellStyle name="Commentaire 4 2 4 3" xfId="1221" xr:uid="{00000000-0005-0000-0000-00001F040000}"/>
    <cellStyle name="Commentaire 4 2 4 4" xfId="1222" xr:uid="{00000000-0005-0000-0000-000020040000}"/>
    <cellStyle name="Commentaire 4 2 4 5" xfId="1223" xr:uid="{00000000-0005-0000-0000-000021040000}"/>
    <cellStyle name="Commentaire 4 2 4 6" xfId="1224" xr:uid="{00000000-0005-0000-0000-000022040000}"/>
    <cellStyle name="Commentaire 4 2 4 7" xfId="1225" xr:uid="{00000000-0005-0000-0000-000023040000}"/>
    <cellStyle name="Commentaire 4 2 4 8" xfId="1226" xr:uid="{00000000-0005-0000-0000-000024040000}"/>
    <cellStyle name="Commentaire 4 2 4 9" xfId="1227" xr:uid="{00000000-0005-0000-0000-000025040000}"/>
    <cellStyle name="Commentaire 4 2 5" xfId="1228" xr:uid="{00000000-0005-0000-0000-000026040000}"/>
    <cellStyle name="Commentaire 4 2 5 2" xfId="1229" xr:uid="{00000000-0005-0000-0000-000027040000}"/>
    <cellStyle name="Commentaire 4 2 5 3" xfId="1230" xr:uid="{00000000-0005-0000-0000-000028040000}"/>
    <cellStyle name="Commentaire 4 2 5 4" xfId="1231" xr:uid="{00000000-0005-0000-0000-000029040000}"/>
    <cellStyle name="Commentaire 4 2 5 5" xfId="1232" xr:uid="{00000000-0005-0000-0000-00002A040000}"/>
    <cellStyle name="Commentaire 4 2 5 6" xfId="1233" xr:uid="{00000000-0005-0000-0000-00002B040000}"/>
    <cellStyle name="Commentaire 4 2 5 7" xfId="1234" xr:uid="{00000000-0005-0000-0000-00002C040000}"/>
    <cellStyle name="Commentaire 4 2 5 8" xfId="1235" xr:uid="{00000000-0005-0000-0000-00002D040000}"/>
    <cellStyle name="Commentaire 4 2 5 9" xfId="1236" xr:uid="{00000000-0005-0000-0000-00002E040000}"/>
    <cellStyle name="Commentaire 4 2 6" xfId="1237" xr:uid="{00000000-0005-0000-0000-00002F040000}"/>
    <cellStyle name="Commentaire 4 2 7" xfId="1238" xr:uid="{00000000-0005-0000-0000-000030040000}"/>
    <cellStyle name="Commentaire 4 2 8" xfId="1239" xr:uid="{00000000-0005-0000-0000-000031040000}"/>
    <cellStyle name="Commentaire 4 2 9" xfId="1240" xr:uid="{00000000-0005-0000-0000-000032040000}"/>
    <cellStyle name="Commentaire 4 3" xfId="1241" xr:uid="{00000000-0005-0000-0000-000033040000}"/>
    <cellStyle name="Commentaire 4 3 2" xfId="1242" xr:uid="{00000000-0005-0000-0000-000034040000}"/>
    <cellStyle name="Commentaire 4 3 3" xfId="1243" xr:uid="{00000000-0005-0000-0000-000035040000}"/>
    <cellStyle name="Commentaire 4 3 4" xfId="1244" xr:uid="{00000000-0005-0000-0000-000036040000}"/>
    <cellStyle name="Commentaire 4 3 5" xfId="1245" xr:uid="{00000000-0005-0000-0000-000037040000}"/>
    <cellStyle name="Commentaire 4 3 6" xfId="1246" xr:uid="{00000000-0005-0000-0000-000038040000}"/>
    <cellStyle name="Commentaire 4 3 7" xfId="1247" xr:uid="{00000000-0005-0000-0000-000039040000}"/>
    <cellStyle name="Commentaire 4 3 8" xfId="1248" xr:uid="{00000000-0005-0000-0000-00003A040000}"/>
    <cellStyle name="Commentaire 4 3 9" xfId="1249" xr:uid="{00000000-0005-0000-0000-00003B040000}"/>
    <cellStyle name="Commentaire 4 4" xfId="1250" xr:uid="{00000000-0005-0000-0000-00003C040000}"/>
    <cellStyle name="Commentaire 4 4 2" xfId="1251" xr:uid="{00000000-0005-0000-0000-00003D040000}"/>
    <cellStyle name="Commentaire 4 4 3" xfId="1252" xr:uid="{00000000-0005-0000-0000-00003E040000}"/>
    <cellStyle name="Commentaire 4 4 4" xfId="1253" xr:uid="{00000000-0005-0000-0000-00003F040000}"/>
    <cellStyle name="Commentaire 4 4 5" xfId="1254" xr:uid="{00000000-0005-0000-0000-000040040000}"/>
    <cellStyle name="Commentaire 4 4 6" xfId="1255" xr:uid="{00000000-0005-0000-0000-000041040000}"/>
    <cellStyle name="Commentaire 4 4 7" xfId="1256" xr:uid="{00000000-0005-0000-0000-000042040000}"/>
    <cellStyle name="Commentaire 4 4 8" xfId="1257" xr:uid="{00000000-0005-0000-0000-000043040000}"/>
    <cellStyle name="Commentaire 4 4 9" xfId="1258" xr:uid="{00000000-0005-0000-0000-000044040000}"/>
    <cellStyle name="Commentaire 4 5" xfId="1259" xr:uid="{00000000-0005-0000-0000-000045040000}"/>
    <cellStyle name="Commentaire 4 5 2" xfId="1260" xr:uid="{00000000-0005-0000-0000-000046040000}"/>
    <cellStyle name="Commentaire 4 5 3" xfId="1261" xr:uid="{00000000-0005-0000-0000-000047040000}"/>
    <cellStyle name="Commentaire 4 5 4" xfId="1262" xr:uid="{00000000-0005-0000-0000-000048040000}"/>
    <cellStyle name="Commentaire 4 5 5" xfId="1263" xr:uid="{00000000-0005-0000-0000-000049040000}"/>
    <cellStyle name="Commentaire 4 5 6" xfId="1264" xr:uid="{00000000-0005-0000-0000-00004A040000}"/>
    <cellStyle name="Commentaire 4 5 7" xfId="1265" xr:uid="{00000000-0005-0000-0000-00004B040000}"/>
    <cellStyle name="Commentaire 4 5 8" xfId="1266" xr:uid="{00000000-0005-0000-0000-00004C040000}"/>
    <cellStyle name="Commentaire 4 5 9" xfId="1267" xr:uid="{00000000-0005-0000-0000-00004D040000}"/>
    <cellStyle name="Commentaire 4 6" xfId="1268" xr:uid="{00000000-0005-0000-0000-00004E040000}"/>
    <cellStyle name="Commentaire 4 6 2" xfId="1269" xr:uid="{00000000-0005-0000-0000-00004F040000}"/>
    <cellStyle name="Commentaire 4 6 3" xfId="1270" xr:uid="{00000000-0005-0000-0000-000050040000}"/>
    <cellStyle name="Commentaire 4 6 4" xfId="1271" xr:uid="{00000000-0005-0000-0000-000051040000}"/>
    <cellStyle name="Commentaire 4 6 5" xfId="1272" xr:uid="{00000000-0005-0000-0000-000052040000}"/>
    <cellStyle name="Commentaire 4 6 6" xfId="1273" xr:uid="{00000000-0005-0000-0000-000053040000}"/>
    <cellStyle name="Commentaire 4 6 7" xfId="1274" xr:uid="{00000000-0005-0000-0000-000054040000}"/>
    <cellStyle name="Commentaire 4 6 8" xfId="1275" xr:uid="{00000000-0005-0000-0000-000055040000}"/>
    <cellStyle name="Commentaire 4 6 9" xfId="1276" xr:uid="{00000000-0005-0000-0000-000056040000}"/>
    <cellStyle name="Commentaire 4 7" xfId="1277" xr:uid="{00000000-0005-0000-0000-000057040000}"/>
    <cellStyle name="Commentaire 5" xfId="1278" xr:uid="{00000000-0005-0000-0000-000058040000}"/>
    <cellStyle name="Commentaire 5 2" xfId="1279" xr:uid="{00000000-0005-0000-0000-000059040000}"/>
    <cellStyle name="Commentaire 5 2 10" xfId="1280" xr:uid="{00000000-0005-0000-0000-00005A040000}"/>
    <cellStyle name="Commentaire 5 2 2" xfId="1281" xr:uid="{00000000-0005-0000-0000-00005B040000}"/>
    <cellStyle name="Commentaire 5 2 2 2" xfId="1282" xr:uid="{00000000-0005-0000-0000-00005C040000}"/>
    <cellStyle name="Commentaire 5 2 2 3" xfId="1283" xr:uid="{00000000-0005-0000-0000-00005D040000}"/>
    <cellStyle name="Commentaire 5 2 2 4" xfId="1284" xr:uid="{00000000-0005-0000-0000-00005E040000}"/>
    <cellStyle name="Commentaire 5 2 2 5" xfId="1285" xr:uid="{00000000-0005-0000-0000-00005F040000}"/>
    <cellStyle name="Commentaire 5 2 2 6" xfId="1286" xr:uid="{00000000-0005-0000-0000-000060040000}"/>
    <cellStyle name="Commentaire 5 2 2 7" xfId="1287" xr:uid="{00000000-0005-0000-0000-000061040000}"/>
    <cellStyle name="Commentaire 5 2 2 8" xfId="1288" xr:uid="{00000000-0005-0000-0000-000062040000}"/>
    <cellStyle name="Commentaire 5 2 2 9" xfId="1289" xr:uid="{00000000-0005-0000-0000-000063040000}"/>
    <cellStyle name="Commentaire 5 2 3" xfId="1290" xr:uid="{00000000-0005-0000-0000-000064040000}"/>
    <cellStyle name="Commentaire 5 2 3 2" xfId="1291" xr:uid="{00000000-0005-0000-0000-000065040000}"/>
    <cellStyle name="Commentaire 5 2 3 3" xfId="1292" xr:uid="{00000000-0005-0000-0000-000066040000}"/>
    <cellStyle name="Commentaire 5 2 3 4" xfId="1293" xr:uid="{00000000-0005-0000-0000-000067040000}"/>
    <cellStyle name="Commentaire 5 2 3 5" xfId="1294" xr:uid="{00000000-0005-0000-0000-000068040000}"/>
    <cellStyle name="Commentaire 5 2 3 6" xfId="1295" xr:uid="{00000000-0005-0000-0000-000069040000}"/>
    <cellStyle name="Commentaire 5 2 3 7" xfId="1296" xr:uid="{00000000-0005-0000-0000-00006A040000}"/>
    <cellStyle name="Commentaire 5 2 3 8" xfId="1297" xr:uid="{00000000-0005-0000-0000-00006B040000}"/>
    <cellStyle name="Commentaire 5 2 3 9" xfId="1298" xr:uid="{00000000-0005-0000-0000-00006C040000}"/>
    <cellStyle name="Commentaire 5 2 4" xfId="1299" xr:uid="{00000000-0005-0000-0000-00006D040000}"/>
    <cellStyle name="Commentaire 5 2 4 2" xfId="1300" xr:uid="{00000000-0005-0000-0000-00006E040000}"/>
    <cellStyle name="Commentaire 5 2 4 3" xfId="1301" xr:uid="{00000000-0005-0000-0000-00006F040000}"/>
    <cellStyle name="Commentaire 5 2 4 4" xfId="1302" xr:uid="{00000000-0005-0000-0000-000070040000}"/>
    <cellStyle name="Commentaire 5 2 4 5" xfId="1303" xr:uid="{00000000-0005-0000-0000-000071040000}"/>
    <cellStyle name="Commentaire 5 2 4 6" xfId="1304" xr:uid="{00000000-0005-0000-0000-000072040000}"/>
    <cellStyle name="Commentaire 5 2 4 7" xfId="1305" xr:uid="{00000000-0005-0000-0000-000073040000}"/>
    <cellStyle name="Commentaire 5 2 4 8" xfId="1306" xr:uid="{00000000-0005-0000-0000-000074040000}"/>
    <cellStyle name="Commentaire 5 2 4 9" xfId="1307" xr:uid="{00000000-0005-0000-0000-000075040000}"/>
    <cellStyle name="Commentaire 5 2 5" xfId="1308" xr:uid="{00000000-0005-0000-0000-000076040000}"/>
    <cellStyle name="Commentaire 5 2 5 2" xfId="1309" xr:uid="{00000000-0005-0000-0000-000077040000}"/>
    <cellStyle name="Commentaire 5 2 5 3" xfId="1310" xr:uid="{00000000-0005-0000-0000-000078040000}"/>
    <cellStyle name="Commentaire 5 2 5 4" xfId="1311" xr:uid="{00000000-0005-0000-0000-000079040000}"/>
    <cellStyle name="Commentaire 5 2 5 5" xfId="1312" xr:uid="{00000000-0005-0000-0000-00007A040000}"/>
    <cellStyle name="Commentaire 5 2 5 6" xfId="1313" xr:uid="{00000000-0005-0000-0000-00007B040000}"/>
    <cellStyle name="Commentaire 5 2 5 7" xfId="1314" xr:uid="{00000000-0005-0000-0000-00007C040000}"/>
    <cellStyle name="Commentaire 5 2 5 8" xfId="1315" xr:uid="{00000000-0005-0000-0000-00007D040000}"/>
    <cellStyle name="Commentaire 5 2 5 9" xfId="1316" xr:uid="{00000000-0005-0000-0000-00007E040000}"/>
    <cellStyle name="Commentaire 5 2 6" xfId="1317" xr:uid="{00000000-0005-0000-0000-00007F040000}"/>
    <cellStyle name="Commentaire 5 2 7" xfId="1318" xr:uid="{00000000-0005-0000-0000-000080040000}"/>
    <cellStyle name="Commentaire 5 2 8" xfId="1319" xr:uid="{00000000-0005-0000-0000-000081040000}"/>
    <cellStyle name="Commentaire 5 2 9" xfId="1320" xr:uid="{00000000-0005-0000-0000-000082040000}"/>
    <cellStyle name="Commentaire 5 3" xfId="1321" xr:uid="{00000000-0005-0000-0000-000083040000}"/>
    <cellStyle name="Commentaire 5 3 2" xfId="1322" xr:uid="{00000000-0005-0000-0000-000084040000}"/>
    <cellStyle name="Commentaire 5 3 3" xfId="1323" xr:uid="{00000000-0005-0000-0000-000085040000}"/>
    <cellStyle name="Commentaire 5 3 4" xfId="1324" xr:uid="{00000000-0005-0000-0000-000086040000}"/>
    <cellStyle name="Commentaire 5 3 5" xfId="1325" xr:uid="{00000000-0005-0000-0000-000087040000}"/>
    <cellStyle name="Commentaire 5 3 6" xfId="1326" xr:uid="{00000000-0005-0000-0000-000088040000}"/>
    <cellStyle name="Commentaire 5 3 7" xfId="1327" xr:uid="{00000000-0005-0000-0000-000089040000}"/>
    <cellStyle name="Commentaire 5 3 8" xfId="1328" xr:uid="{00000000-0005-0000-0000-00008A040000}"/>
    <cellStyle name="Commentaire 5 3 9" xfId="1329" xr:uid="{00000000-0005-0000-0000-00008B040000}"/>
    <cellStyle name="Commentaire 5 4" xfId="1330" xr:uid="{00000000-0005-0000-0000-00008C040000}"/>
    <cellStyle name="Commentaire 5 4 2" xfId="1331" xr:uid="{00000000-0005-0000-0000-00008D040000}"/>
    <cellStyle name="Commentaire 5 4 3" xfId="1332" xr:uid="{00000000-0005-0000-0000-00008E040000}"/>
    <cellStyle name="Commentaire 5 4 4" xfId="1333" xr:uid="{00000000-0005-0000-0000-00008F040000}"/>
    <cellStyle name="Commentaire 5 4 5" xfId="1334" xr:uid="{00000000-0005-0000-0000-000090040000}"/>
    <cellStyle name="Commentaire 5 4 6" xfId="1335" xr:uid="{00000000-0005-0000-0000-000091040000}"/>
    <cellStyle name="Commentaire 5 4 7" xfId="1336" xr:uid="{00000000-0005-0000-0000-000092040000}"/>
    <cellStyle name="Commentaire 5 4 8" xfId="1337" xr:uid="{00000000-0005-0000-0000-000093040000}"/>
    <cellStyle name="Commentaire 5 4 9" xfId="1338" xr:uid="{00000000-0005-0000-0000-000094040000}"/>
    <cellStyle name="Commentaire 5 5" xfId="1339" xr:uid="{00000000-0005-0000-0000-000095040000}"/>
    <cellStyle name="Commentaire 5 5 2" xfId="1340" xr:uid="{00000000-0005-0000-0000-000096040000}"/>
    <cellStyle name="Commentaire 5 5 3" xfId="1341" xr:uid="{00000000-0005-0000-0000-000097040000}"/>
    <cellStyle name="Commentaire 5 5 4" xfId="1342" xr:uid="{00000000-0005-0000-0000-000098040000}"/>
    <cellStyle name="Commentaire 5 5 5" xfId="1343" xr:uid="{00000000-0005-0000-0000-000099040000}"/>
    <cellStyle name="Commentaire 5 5 6" xfId="1344" xr:uid="{00000000-0005-0000-0000-00009A040000}"/>
    <cellStyle name="Commentaire 5 5 7" xfId="1345" xr:uid="{00000000-0005-0000-0000-00009B040000}"/>
    <cellStyle name="Commentaire 5 5 8" xfId="1346" xr:uid="{00000000-0005-0000-0000-00009C040000}"/>
    <cellStyle name="Commentaire 5 5 9" xfId="1347" xr:uid="{00000000-0005-0000-0000-00009D040000}"/>
    <cellStyle name="Commentaire 5 6" xfId="1348" xr:uid="{00000000-0005-0000-0000-00009E040000}"/>
    <cellStyle name="Commentaire 5 6 2" xfId="1349" xr:uid="{00000000-0005-0000-0000-00009F040000}"/>
    <cellStyle name="Commentaire 5 6 3" xfId="1350" xr:uid="{00000000-0005-0000-0000-0000A0040000}"/>
    <cellStyle name="Commentaire 5 6 4" xfId="1351" xr:uid="{00000000-0005-0000-0000-0000A1040000}"/>
    <cellStyle name="Commentaire 5 6 5" xfId="1352" xr:uid="{00000000-0005-0000-0000-0000A2040000}"/>
    <cellStyle name="Commentaire 5 6 6" xfId="1353" xr:uid="{00000000-0005-0000-0000-0000A3040000}"/>
    <cellStyle name="Commentaire 5 6 7" xfId="1354" xr:uid="{00000000-0005-0000-0000-0000A4040000}"/>
    <cellStyle name="Commentaire 5 6 8" xfId="1355" xr:uid="{00000000-0005-0000-0000-0000A5040000}"/>
    <cellStyle name="Commentaire 5 6 9" xfId="1356" xr:uid="{00000000-0005-0000-0000-0000A6040000}"/>
    <cellStyle name="Commentaire 5 7" xfId="1357" xr:uid="{00000000-0005-0000-0000-0000A7040000}"/>
    <cellStyle name="Commentaire 6" xfId="1358" xr:uid="{00000000-0005-0000-0000-0000A8040000}"/>
    <cellStyle name="Currency [0]_Operational Services" xfId="122" xr:uid="{00000000-0005-0000-0000-0000A9040000}"/>
    <cellStyle name="Currency_2. SMARTnet" xfId="123" xr:uid="{00000000-0005-0000-0000-0000AA040000}"/>
    <cellStyle name="Descr Article" xfId="1359" xr:uid="{00000000-0005-0000-0000-0000AB040000}"/>
    <cellStyle name="description" xfId="1360" xr:uid="{00000000-0005-0000-0000-0000AC040000}"/>
    <cellStyle name="description 2" xfId="1361" xr:uid="{00000000-0005-0000-0000-0000AD040000}"/>
    <cellStyle name="description 2 2" xfId="1362" xr:uid="{00000000-0005-0000-0000-0000AE040000}"/>
    <cellStyle name="description 2 3" xfId="1363" xr:uid="{00000000-0005-0000-0000-0000AF040000}"/>
    <cellStyle name="description 2 4" xfId="1364" xr:uid="{00000000-0005-0000-0000-0000B0040000}"/>
    <cellStyle name="description 2 5" xfId="1365" xr:uid="{00000000-0005-0000-0000-0000B1040000}"/>
    <cellStyle name="description 2 6" xfId="1366" xr:uid="{00000000-0005-0000-0000-0000B2040000}"/>
    <cellStyle name="description 2 7" xfId="1367" xr:uid="{00000000-0005-0000-0000-0000B3040000}"/>
    <cellStyle name="description 3" xfId="1368" xr:uid="{00000000-0005-0000-0000-0000B4040000}"/>
    <cellStyle name="description 4" xfId="1369" xr:uid="{00000000-0005-0000-0000-0000B5040000}"/>
    <cellStyle name="description 5" xfId="1370" xr:uid="{00000000-0005-0000-0000-0000B6040000}"/>
    <cellStyle name="description 6" xfId="1371" xr:uid="{00000000-0005-0000-0000-0000B7040000}"/>
    <cellStyle name="description 7" xfId="1372" xr:uid="{00000000-0005-0000-0000-0000B8040000}"/>
    <cellStyle name="description 8" xfId="1373" xr:uid="{00000000-0005-0000-0000-0000B9040000}"/>
    <cellStyle name="Entrée 2" xfId="1374" xr:uid="{00000000-0005-0000-0000-0000BA040000}"/>
    <cellStyle name="Entrée 2 2" xfId="1375" xr:uid="{00000000-0005-0000-0000-0000BB040000}"/>
    <cellStyle name="Entrée 2 2 2" xfId="1376" xr:uid="{00000000-0005-0000-0000-0000BC040000}"/>
    <cellStyle name="Entrée 2 2 2 10" xfId="1377" xr:uid="{00000000-0005-0000-0000-0000BD040000}"/>
    <cellStyle name="Entrée 2 2 2 2" xfId="1378" xr:uid="{00000000-0005-0000-0000-0000BE040000}"/>
    <cellStyle name="Entrée 2 2 2 2 2" xfId="1379" xr:uid="{00000000-0005-0000-0000-0000BF040000}"/>
    <cellStyle name="Entrée 2 2 2 2 3" xfId="1380" xr:uid="{00000000-0005-0000-0000-0000C0040000}"/>
    <cellStyle name="Entrée 2 2 2 2 4" xfId="1381" xr:uid="{00000000-0005-0000-0000-0000C1040000}"/>
    <cellStyle name="Entrée 2 2 2 2 5" xfId="1382" xr:uid="{00000000-0005-0000-0000-0000C2040000}"/>
    <cellStyle name="Entrée 2 2 2 2 6" xfId="1383" xr:uid="{00000000-0005-0000-0000-0000C3040000}"/>
    <cellStyle name="Entrée 2 2 2 2 7" xfId="1384" xr:uid="{00000000-0005-0000-0000-0000C4040000}"/>
    <cellStyle name="Entrée 2 2 2 2 8" xfId="1385" xr:uid="{00000000-0005-0000-0000-0000C5040000}"/>
    <cellStyle name="Entrée 2 2 2 2 9" xfId="1386" xr:uid="{00000000-0005-0000-0000-0000C6040000}"/>
    <cellStyle name="Entrée 2 2 2 3" xfId="1387" xr:uid="{00000000-0005-0000-0000-0000C7040000}"/>
    <cellStyle name="Entrée 2 2 2 3 2" xfId="1388" xr:uid="{00000000-0005-0000-0000-0000C8040000}"/>
    <cellStyle name="Entrée 2 2 2 3 3" xfId="1389" xr:uid="{00000000-0005-0000-0000-0000C9040000}"/>
    <cellStyle name="Entrée 2 2 2 3 4" xfId="1390" xr:uid="{00000000-0005-0000-0000-0000CA040000}"/>
    <cellStyle name="Entrée 2 2 2 3 5" xfId="1391" xr:uid="{00000000-0005-0000-0000-0000CB040000}"/>
    <cellStyle name="Entrée 2 2 2 3 6" xfId="1392" xr:uid="{00000000-0005-0000-0000-0000CC040000}"/>
    <cellStyle name="Entrée 2 2 2 3 7" xfId="1393" xr:uid="{00000000-0005-0000-0000-0000CD040000}"/>
    <cellStyle name="Entrée 2 2 2 3 8" xfId="1394" xr:uid="{00000000-0005-0000-0000-0000CE040000}"/>
    <cellStyle name="Entrée 2 2 2 3 9" xfId="1395" xr:uid="{00000000-0005-0000-0000-0000CF040000}"/>
    <cellStyle name="Entrée 2 2 2 4" xfId="1396" xr:uid="{00000000-0005-0000-0000-0000D0040000}"/>
    <cellStyle name="Entrée 2 2 2 4 2" xfId="1397" xr:uid="{00000000-0005-0000-0000-0000D1040000}"/>
    <cellStyle name="Entrée 2 2 2 4 3" xfId="1398" xr:uid="{00000000-0005-0000-0000-0000D2040000}"/>
    <cellStyle name="Entrée 2 2 2 4 4" xfId="1399" xr:uid="{00000000-0005-0000-0000-0000D3040000}"/>
    <cellStyle name="Entrée 2 2 2 4 5" xfId="1400" xr:uid="{00000000-0005-0000-0000-0000D4040000}"/>
    <cellStyle name="Entrée 2 2 2 4 6" xfId="1401" xr:uid="{00000000-0005-0000-0000-0000D5040000}"/>
    <cellStyle name="Entrée 2 2 2 4 7" xfId="1402" xr:uid="{00000000-0005-0000-0000-0000D6040000}"/>
    <cellStyle name="Entrée 2 2 2 4 8" xfId="1403" xr:uid="{00000000-0005-0000-0000-0000D7040000}"/>
    <cellStyle name="Entrée 2 2 2 4 9" xfId="1404" xr:uid="{00000000-0005-0000-0000-0000D8040000}"/>
    <cellStyle name="Entrée 2 2 2 5" xfId="1405" xr:uid="{00000000-0005-0000-0000-0000D9040000}"/>
    <cellStyle name="Entrée 2 2 2 5 2" xfId="1406" xr:uid="{00000000-0005-0000-0000-0000DA040000}"/>
    <cellStyle name="Entrée 2 2 2 5 3" xfId="1407" xr:uid="{00000000-0005-0000-0000-0000DB040000}"/>
    <cellStyle name="Entrée 2 2 2 5 4" xfId="1408" xr:uid="{00000000-0005-0000-0000-0000DC040000}"/>
    <cellStyle name="Entrée 2 2 2 5 5" xfId="1409" xr:uid="{00000000-0005-0000-0000-0000DD040000}"/>
    <cellStyle name="Entrée 2 2 2 5 6" xfId="1410" xr:uid="{00000000-0005-0000-0000-0000DE040000}"/>
    <cellStyle name="Entrée 2 2 2 5 7" xfId="1411" xr:uid="{00000000-0005-0000-0000-0000DF040000}"/>
    <cellStyle name="Entrée 2 2 2 5 8" xfId="1412" xr:uid="{00000000-0005-0000-0000-0000E0040000}"/>
    <cellStyle name="Entrée 2 2 2 5 9" xfId="1413" xr:uid="{00000000-0005-0000-0000-0000E1040000}"/>
    <cellStyle name="Entrée 2 2 2 6" xfId="1414" xr:uid="{00000000-0005-0000-0000-0000E2040000}"/>
    <cellStyle name="Entrée 2 2 2 7" xfId="1415" xr:uid="{00000000-0005-0000-0000-0000E3040000}"/>
    <cellStyle name="Entrée 2 2 2 8" xfId="1416" xr:uid="{00000000-0005-0000-0000-0000E4040000}"/>
    <cellStyle name="Entrée 2 2 2 9" xfId="1417" xr:uid="{00000000-0005-0000-0000-0000E5040000}"/>
    <cellStyle name="Entrée 2 2 3" xfId="1418" xr:uid="{00000000-0005-0000-0000-0000E6040000}"/>
    <cellStyle name="Entrée 2 2 3 2" xfId="1419" xr:uid="{00000000-0005-0000-0000-0000E7040000}"/>
    <cellStyle name="Entrée 2 2 3 3" xfId="1420" xr:uid="{00000000-0005-0000-0000-0000E8040000}"/>
    <cellStyle name="Entrée 2 2 3 4" xfId="1421" xr:uid="{00000000-0005-0000-0000-0000E9040000}"/>
    <cellStyle name="Entrée 2 2 3 5" xfId="1422" xr:uid="{00000000-0005-0000-0000-0000EA040000}"/>
    <cellStyle name="Entrée 2 2 3 6" xfId="1423" xr:uid="{00000000-0005-0000-0000-0000EB040000}"/>
    <cellStyle name="Entrée 2 2 3 7" xfId="1424" xr:uid="{00000000-0005-0000-0000-0000EC040000}"/>
    <cellStyle name="Entrée 2 2 3 8" xfId="1425" xr:uid="{00000000-0005-0000-0000-0000ED040000}"/>
    <cellStyle name="Entrée 2 2 3 9" xfId="1426" xr:uid="{00000000-0005-0000-0000-0000EE040000}"/>
    <cellStyle name="Entrée 2 2 4" xfId="1427" xr:uid="{00000000-0005-0000-0000-0000EF040000}"/>
    <cellStyle name="Entrée 2 2 4 2" xfId="1428" xr:uid="{00000000-0005-0000-0000-0000F0040000}"/>
    <cellStyle name="Entrée 2 2 4 3" xfId="1429" xr:uid="{00000000-0005-0000-0000-0000F1040000}"/>
    <cellStyle name="Entrée 2 2 4 4" xfId="1430" xr:uid="{00000000-0005-0000-0000-0000F2040000}"/>
    <cellStyle name="Entrée 2 2 4 5" xfId="1431" xr:uid="{00000000-0005-0000-0000-0000F3040000}"/>
    <cellStyle name="Entrée 2 2 4 6" xfId="1432" xr:uid="{00000000-0005-0000-0000-0000F4040000}"/>
    <cellStyle name="Entrée 2 2 4 7" xfId="1433" xr:uid="{00000000-0005-0000-0000-0000F5040000}"/>
    <cellStyle name="Entrée 2 2 4 8" xfId="1434" xr:uid="{00000000-0005-0000-0000-0000F6040000}"/>
    <cellStyle name="Entrée 2 2 4 9" xfId="1435" xr:uid="{00000000-0005-0000-0000-0000F7040000}"/>
    <cellStyle name="Entrée 2 2 5" xfId="1436" xr:uid="{00000000-0005-0000-0000-0000F8040000}"/>
    <cellStyle name="Entrée 2 2 5 2" xfId="1437" xr:uid="{00000000-0005-0000-0000-0000F9040000}"/>
    <cellStyle name="Entrée 2 2 5 3" xfId="1438" xr:uid="{00000000-0005-0000-0000-0000FA040000}"/>
    <cellStyle name="Entrée 2 2 5 4" xfId="1439" xr:uid="{00000000-0005-0000-0000-0000FB040000}"/>
    <cellStyle name="Entrée 2 2 5 5" xfId="1440" xr:uid="{00000000-0005-0000-0000-0000FC040000}"/>
    <cellStyle name="Entrée 2 2 5 6" xfId="1441" xr:uid="{00000000-0005-0000-0000-0000FD040000}"/>
    <cellStyle name="Entrée 2 2 5 7" xfId="1442" xr:uid="{00000000-0005-0000-0000-0000FE040000}"/>
    <cellStyle name="Entrée 2 2 5 8" xfId="1443" xr:uid="{00000000-0005-0000-0000-0000FF040000}"/>
    <cellStyle name="Entrée 2 2 5 9" xfId="1444" xr:uid="{00000000-0005-0000-0000-000000050000}"/>
    <cellStyle name="Entrée 2 2 6" xfId="1445" xr:uid="{00000000-0005-0000-0000-000001050000}"/>
    <cellStyle name="Entrée 2 2 6 2" xfId="1446" xr:uid="{00000000-0005-0000-0000-000002050000}"/>
    <cellStyle name="Entrée 2 2 6 3" xfId="1447" xr:uid="{00000000-0005-0000-0000-000003050000}"/>
    <cellStyle name="Entrée 2 2 6 4" xfId="1448" xr:uid="{00000000-0005-0000-0000-000004050000}"/>
    <cellStyle name="Entrée 2 2 6 5" xfId="1449" xr:uid="{00000000-0005-0000-0000-000005050000}"/>
    <cellStyle name="Entrée 2 2 6 6" xfId="1450" xr:uid="{00000000-0005-0000-0000-000006050000}"/>
    <cellStyle name="Entrée 2 2 6 7" xfId="1451" xr:uid="{00000000-0005-0000-0000-000007050000}"/>
    <cellStyle name="Entrée 2 2 6 8" xfId="1452" xr:uid="{00000000-0005-0000-0000-000008050000}"/>
    <cellStyle name="Entrée 2 2 6 9" xfId="1453" xr:uid="{00000000-0005-0000-0000-000009050000}"/>
    <cellStyle name="Entrée 2 2 7" xfId="1454" xr:uid="{00000000-0005-0000-0000-00000A050000}"/>
    <cellStyle name="Entrée 2 3" xfId="1455" xr:uid="{00000000-0005-0000-0000-00000B050000}"/>
    <cellStyle name="Entrée 2 3 10" xfId="1456" xr:uid="{00000000-0005-0000-0000-00000C050000}"/>
    <cellStyle name="Entrée 2 3 2" xfId="1457" xr:uid="{00000000-0005-0000-0000-00000D050000}"/>
    <cellStyle name="Entrée 2 3 2 2" xfId="1458" xr:uid="{00000000-0005-0000-0000-00000E050000}"/>
    <cellStyle name="Entrée 2 3 2 3" xfId="1459" xr:uid="{00000000-0005-0000-0000-00000F050000}"/>
    <cellStyle name="Entrée 2 3 2 4" xfId="1460" xr:uid="{00000000-0005-0000-0000-000010050000}"/>
    <cellStyle name="Entrée 2 3 2 5" xfId="1461" xr:uid="{00000000-0005-0000-0000-000011050000}"/>
    <cellStyle name="Entrée 2 3 2 6" xfId="1462" xr:uid="{00000000-0005-0000-0000-000012050000}"/>
    <cellStyle name="Entrée 2 3 2 7" xfId="1463" xr:uid="{00000000-0005-0000-0000-000013050000}"/>
    <cellStyle name="Entrée 2 3 2 8" xfId="1464" xr:uid="{00000000-0005-0000-0000-000014050000}"/>
    <cellStyle name="Entrée 2 3 2 9" xfId="1465" xr:uid="{00000000-0005-0000-0000-000015050000}"/>
    <cellStyle name="Entrée 2 3 3" xfId="1466" xr:uid="{00000000-0005-0000-0000-000016050000}"/>
    <cellStyle name="Entrée 2 3 3 2" xfId="1467" xr:uid="{00000000-0005-0000-0000-000017050000}"/>
    <cellStyle name="Entrée 2 3 3 3" xfId="1468" xr:uid="{00000000-0005-0000-0000-000018050000}"/>
    <cellStyle name="Entrée 2 3 3 4" xfId="1469" xr:uid="{00000000-0005-0000-0000-000019050000}"/>
    <cellStyle name="Entrée 2 3 3 5" xfId="1470" xr:uid="{00000000-0005-0000-0000-00001A050000}"/>
    <cellStyle name="Entrée 2 3 3 6" xfId="1471" xr:uid="{00000000-0005-0000-0000-00001B050000}"/>
    <cellStyle name="Entrée 2 3 3 7" xfId="1472" xr:uid="{00000000-0005-0000-0000-00001C050000}"/>
    <cellStyle name="Entrée 2 3 3 8" xfId="1473" xr:uid="{00000000-0005-0000-0000-00001D050000}"/>
    <cellStyle name="Entrée 2 3 3 9" xfId="1474" xr:uid="{00000000-0005-0000-0000-00001E050000}"/>
    <cellStyle name="Entrée 2 3 4" xfId="1475" xr:uid="{00000000-0005-0000-0000-00001F050000}"/>
    <cellStyle name="Entrée 2 3 4 2" xfId="1476" xr:uid="{00000000-0005-0000-0000-000020050000}"/>
    <cellStyle name="Entrée 2 3 4 3" xfId="1477" xr:uid="{00000000-0005-0000-0000-000021050000}"/>
    <cellStyle name="Entrée 2 3 4 4" xfId="1478" xr:uid="{00000000-0005-0000-0000-000022050000}"/>
    <cellStyle name="Entrée 2 3 4 5" xfId="1479" xr:uid="{00000000-0005-0000-0000-000023050000}"/>
    <cellStyle name="Entrée 2 3 4 6" xfId="1480" xr:uid="{00000000-0005-0000-0000-000024050000}"/>
    <cellStyle name="Entrée 2 3 4 7" xfId="1481" xr:uid="{00000000-0005-0000-0000-000025050000}"/>
    <cellStyle name="Entrée 2 3 4 8" xfId="1482" xr:uid="{00000000-0005-0000-0000-000026050000}"/>
    <cellStyle name="Entrée 2 3 4 9" xfId="1483" xr:uid="{00000000-0005-0000-0000-000027050000}"/>
    <cellStyle name="Entrée 2 3 5" xfId="1484" xr:uid="{00000000-0005-0000-0000-000028050000}"/>
    <cellStyle name="Entrée 2 3 5 2" xfId="1485" xr:uid="{00000000-0005-0000-0000-000029050000}"/>
    <cellStyle name="Entrée 2 3 5 3" xfId="1486" xr:uid="{00000000-0005-0000-0000-00002A050000}"/>
    <cellStyle name="Entrée 2 3 5 4" xfId="1487" xr:uid="{00000000-0005-0000-0000-00002B050000}"/>
    <cellStyle name="Entrée 2 3 5 5" xfId="1488" xr:uid="{00000000-0005-0000-0000-00002C050000}"/>
    <cellStyle name="Entrée 2 3 5 6" xfId="1489" xr:uid="{00000000-0005-0000-0000-00002D050000}"/>
    <cellStyle name="Entrée 2 3 5 7" xfId="1490" xr:uid="{00000000-0005-0000-0000-00002E050000}"/>
    <cellStyle name="Entrée 2 3 5 8" xfId="1491" xr:uid="{00000000-0005-0000-0000-00002F050000}"/>
    <cellStyle name="Entrée 2 3 5 9" xfId="1492" xr:uid="{00000000-0005-0000-0000-000030050000}"/>
    <cellStyle name="Entrée 2 3 6" xfId="1493" xr:uid="{00000000-0005-0000-0000-000031050000}"/>
    <cellStyle name="Entrée 2 3 7" xfId="1494" xr:uid="{00000000-0005-0000-0000-000032050000}"/>
    <cellStyle name="Entrée 2 3 8" xfId="1495" xr:uid="{00000000-0005-0000-0000-000033050000}"/>
    <cellStyle name="Entrée 2 3 9" xfId="1496" xr:uid="{00000000-0005-0000-0000-000034050000}"/>
    <cellStyle name="Entrée 2 4" xfId="1497" xr:uid="{00000000-0005-0000-0000-000035050000}"/>
    <cellStyle name="Entrée 2 4 2" xfId="1498" xr:uid="{00000000-0005-0000-0000-000036050000}"/>
    <cellStyle name="Entrée 2 4 3" xfId="1499" xr:uid="{00000000-0005-0000-0000-000037050000}"/>
    <cellStyle name="Entrée 2 4 4" xfId="1500" xr:uid="{00000000-0005-0000-0000-000038050000}"/>
    <cellStyle name="Entrée 2 4 5" xfId="1501" xr:uid="{00000000-0005-0000-0000-000039050000}"/>
    <cellStyle name="Entrée 2 4 6" xfId="1502" xr:uid="{00000000-0005-0000-0000-00003A050000}"/>
    <cellStyle name="Entrée 2 4 7" xfId="1503" xr:uid="{00000000-0005-0000-0000-00003B050000}"/>
    <cellStyle name="Entrée 2 4 8" xfId="1504" xr:uid="{00000000-0005-0000-0000-00003C050000}"/>
    <cellStyle name="Entrée 2 4 9" xfId="1505" xr:uid="{00000000-0005-0000-0000-00003D050000}"/>
    <cellStyle name="Entrée 2 5" xfId="1506" xr:uid="{00000000-0005-0000-0000-00003E050000}"/>
    <cellStyle name="Entrée 2 5 2" xfId="1507" xr:uid="{00000000-0005-0000-0000-00003F050000}"/>
    <cellStyle name="Entrée 2 5 3" xfId="1508" xr:uid="{00000000-0005-0000-0000-000040050000}"/>
    <cellStyle name="Entrée 2 5 4" xfId="1509" xr:uid="{00000000-0005-0000-0000-000041050000}"/>
    <cellStyle name="Entrée 2 5 5" xfId="1510" xr:uid="{00000000-0005-0000-0000-000042050000}"/>
    <cellStyle name="Entrée 2 5 6" xfId="1511" xr:uid="{00000000-0005-0000-0000-000043050000}"/>
    <cellStyle name="Entrée 2 5 7" xfId="1512" xr:uid="{00000000-0005-0000-0000-000044050000}"/>
    <cellStyle name="Entrée 2 5 8" xfId="1513" xr:uid="{00000000-0005-0000-0000-000045050000}"/>
    <cellStyle name="Entrée 2 5 9" xfId="1514" xr:uid="{00000000-0005-0000-0000-000046050000}"/>
    <cellStyle name="Entrée 2 6" xfId="1515" xr:uid="{00000000-0005-0000-0000-000047050000}"/>
    <cellStyle name="Entrée 2 6 2" xfId="1516" xr:uid="{00000000-0005-0000-0000-000048050000}"/>
    <cellStyle name="Entrée 2 6 3" xfId="1517" xr:uid="{00000000-0005-0000-0000-000049050000}"/>
    <cellStyle name="Entrée 2 6 4" xfId="1518" xr:uid="{00000000-0005-0000-0000-00004A050000}"/>
    <cellStyle name="Entrée 2 6 5" xfId="1519" xr:uid="{00000000-0005-0000-0000-00004B050000}"/>
    <cellStyle name="Entrée 2 6 6" xfId="1520" xr:uid="{00000000-0005-0000-0000-00004C050000}"/>
    <cellStyle name="Entrée 2 6 7" xfId="1521" xr:uid="{00000000-0005-0000-0000-00004D050000}"/>
    <cellStyle name="Entrée 2 6 8" xfId="1522" xr:uid="{00000000-0005-0000-0000-00004E050000}"/>
    <cellStyle name="Entrée 2 6 9" xfId="1523" xr:uid="{00000000-0005-0000-0000-00004F050000}"/>
    <cellStyle name="Entrée 2 7" xfId="1524" xr:uid="{00000000-0005-0000-0000-000050050000}"/>
    <cellStyle name="Entrée 2 7 2" xfId="1525" xr:uid="{00000000-0005-0000-0000-000051050000}"/>
    <cellStyle name="Entrée 2 7 3" xfId="1526" xr:uid="{00000000-0005-0000-0000-000052050000}"/>
    <cellStyle name="Entrée 2 7 4" xfId="1527" xr:uid="{00000000-0005-0000-0000-000053050000}"/>
    <cellStyle name="Entrée 2 7 5" xfId="1528" xr:uid="{00000000-0005-0000-0000-000054050000}"/>
    <cellStyle name="Entrée 2 7 6" xfId="1529" xr:uid="{00000000-0005-0000-0000-000055050000}"/>
    <cellStyle name="Entrée 2 7 7" xfId="1530" xr:uid="{00000000-0005-0000-0000-000056050000}"/>
    <cellStyle name="Entrée 2 7 8" xfId="1531" xr:uid="{00000000-0005-0000-0000-000057050000}"/>
    <cellStyle name="Entrée 2 7 9" xfId="1532" xr:uid="{00000000-0005-0000-0000-000058050000}"/>
    <cellStyle name="Entrée 2 8" xfId="1533" xr:uid="{00000000-0005-0000-0000-000059050000}"/>
    <cellStyle name="Entrée 3" xfId="1534" xr:uid="{00000000-0005-0000-0000-00005A050000}"/>
    <cellStyle name="Entrée 3 2" xfId="1535" xr:uid="{00000000-0005-0000-0000-00005B050000}"/>
    <cellStyle name="Entrée 3 2 10" xfId="1536" xr:uid="{00000000-0005-0000-0000-00005C050000}"/>
    <cellStyle name="Entrée 3 2 2" xfId="1537" xr:uid="{00000000-0005-0000-0000-00005D050000}"/>
    <cellStyle name="Entrée 3 2 2 2" xfId="1538" xr:uid="{00000000-0005-0000-0000-00005E050000}"/>
    <cellStyle name="Entrée 3 2 2 3" xfId="1539" xr:uid="{00000000-0005-0000-0000-00005F050000}"/>
    <cellStyle name="Entrée 3 2 2 4" xfId="1540" xr:uid="{00000000-0005-0000-0000-000060050000}"/>
    <cellStyle name="Entrée 3 2 2 5" xfId="1541" xr:uid="{00000000-0005-0000-0000-000061050000}"/>
    <cellStyle name="Entrée 3 2 2 6" xfId="1542" xr:uid="{00000000-0005-0000-0000-000062050000}"/>
    <cellStyle name="Entrée 3 2 2 7" xfId="1543" xr:uid="{00000000-0005-0000-0000-000063050000}"/>
    <cellStyle name="Entrée 3 2 2 8" xfId="1544" xr:uid="{00000000-0005-0000-0000-000064050000}"/>
    <cellStyle name="Entrée 3 2 2 9" xfId="1545" xr:uid="{00000000-0005-0000-0000-000065050000}"/>
    <cellStyle name="Entrée 3 2 3" xfId="1546" xr:uid="{00000000-0005-0000-0000-000066050000}"/>
    <cellStyle name="Entrée 3 2 3 2" xfId="1547" xr:uid="{00000000-0005-0000-0000-000067050000}"/>
    <cellStyle name="Entrée 3 2 3 3" xfId="1548" xr:uid="{00000000-0005-0000-0000-000068050000}"/>
    <cellStyle name="Entrée 3 2 3 4" xfId="1549" xr:uid="{00000000-0005-0000-0000-000069050000}"/>
    <cellStyle name="Entrée 3 2 3 5" xfId="1550" xr:uid="{00000000-0005-0000-0000-00006A050000}"/>
    <cellStyle name="Entrée 3 2 3 6" xfId="1551" xr:uid="{00000000-0005-0000-0000-00006B050000}"/>
    <cellStyle name="Entrée 3 2 3 7" xfId="1552" xr:uid="{00000000-0005-0000-0000-00006C050000}"/>
    <cellStyle name="Entrée 3 2 3 8" xfId="1553" xr:uid="{00000000-0005-0000-0000-00006D050000}"/>
    <cellStyle name="Entrée 3 2 3 9" xfId="1554" xr:uid="{00000000-0005-0000-0000-00006E050000}"/>
    <cellStyle name="Entrée 3 2 4" xfId="1555" xr:uid="{00000000-0005-0000-0000-00006F050000}"/>
    <cellStyle name="Entrée 3 2 4 2" xfId="1556" xr:uid="{00000000-0005-0000-0000-000070050000}"/>
    <cellStyle name="Entrée 3 2 4 3" xfId="1557" xr:uid="{00000000-0005-0000-0000-000071050000}"/>
    <cellStyle name="Entrée 3 2 4 4" xfId="1558" xr:uid="{00000000-0005-0000-0000-000072050000}"/>
    <cellStyle name="Entrée 3 2 4 5" xfId="1559" xr:uid="{00000000-0005-0000-0000-000073050000}"/>
    <cellStyle name="Entrée 3 2 4 6" xfId="1560" xr:uid="{00000000-0005-0000-0000-000074050000}"/>
    <cellStyle name="Entrée 3 2 4 7" xfId="1561" xr:uid="{00000000-0005-0000-0000-000075050000}"/>
    <cellStyle name="Entrée 3 2 4 8" xfId="1562" xr:uid="{00000000-0005-0000-0000-000076050000}"/>
    <cellStyle name="Entrée 3 2 4 9" xfId="1563" xr:uid="{00000000-0005-0000-0000-000077050000}"/>
    <cellStyle name="Entrée 3 2 5" xfId="1564" xr:uid="{00000000-0005-0000-0000-000078050000}"/>
    <cellStyle name="Entrée 3 2 5 2" xfId="1565" xr:uid="{00000000-0005-0000-0000-000079050000}"/>
    <cellStyle name="Entrée 3 2 5 3" xfId="1566" xr:uid="{00000000-0005-0000-0000-00007A050000}"/>
    <cellStyle name="Entrée 3 2 5 4" xfId="1567" xr:uid="{00000000-0005-0000-0000-00007B050000}"/>
    <cellStyle name="Entrée 3 2 5 5" xfId="1568" xr:uid="{00000000-0005-0000-0000-00007C050000}"/>
    <cellStyle name="Entrée 3 2 5 6" xfId="1569" xr:uid="{00000000-0005-0000-0000-00007D050000}"/>
    <cellStyle name="Entrée 3 2 5 7" xfId="1570" xr:uid="{00000000-0005-0000-0000-00007E050000}"/>
    <cellStyle name="Entrée 3 2 5 8" xfId="1571" xr:uid="{00000000-0005-0000-0000-00007F050000}"/>
    <cellStyle name="Entrée 3 2 5 9" xfId="1572" xr:uid="{00000000-0005-0000-0000-000080050000}"/>
    <cellStyle name="Entrée 3 2 6" xfId="1573" xr:uid="{00000000-0005-0000-0000-000081050000}"/>
    <cellStyle name="Entrée 3 2 7" xfId="1574" xr:uid="{00000000-0005-0000-0000-000082050000}"/>
    <cellStyle name="Entrée 3 2 8" xfId="1575" xr:uid="{00000000-0005-0000-0000-000083050000}"/>
    <cellStyle name="Entrée 3 2 9" xfId="1576" xr:uid="{00000000-0005-0000-0000-000084050000}"/>
    <cellStyle name="Entrée 3 3" xfId="1577" xr:uid="{00000000-0005-0000-0000-000085050000}"/>
    <cellStyle name="Entrée 3 3 2" xfId="1578" xr:uid="{00000000-0005-0000-0000-000086050000}"/>
    <cellStyle name="Entrée 3 3 3" xfId="1579" xr:uid="{00000000-0005-0000-0000-000087050000}"/>
    <cellStyle name="Entrée 3 3 4" xfId="1580" xr:uid="{00000000-0005-0000-0000-000088050000}"/>
    <cellStyle name="Entrée 3 3 5" xfId="1581" xr:uid="{00000000-0005-0000-0000-000089050000}"/>
    <cellStyle name="Entrée 3 3 6" xfId="1582" xr:uid="{00000000-0005-0000-0000-00008A050000}"/>
    <cellStyle name="Entrée 3 3 7" xfId="1583" xr:uid="{00000000-0005-0000-0000-00008B050000}"/>
    <cellStyle name="Entrée 3 3 8" xfId="1584" xr:uid="{00000000-0005-0000-0000-00008C050000}"/>
    <cellStyle name="Entrée 3 3 9" xfId="1585" xr:uid="{00000000-0005-0000-0000-00008D050000}"/>
    <cellStyle name="Entrée 3 4" xfId="1586" xr:uid="{00000000-0005-0000-0000-00008E050000}"/>
    <cellStyle name="Entrée 3 4 2" xfId="1587" xr:uid="{00000000-0005-0000-0000-00008F050000}"/>
    <cellStyle name="Entrée 3 4 3" xfId="1588" xr:uid="{00000000-0005-0000-0000-000090050000}"/>
    <cellStyle name="Entrée 3 4 4" xfId="1589" xr:uid="{00000000-0005-0000-0000-000091050000}"/>
    <cellStyle name="Entrée 3 4 5" xfId="1590" xr:uid="{00000000-0005-0000-0000-000092050000}"/>
    <cellStyle name="Entrée 3 4 6" xfId="1591" xr:uid="{00000000-0005-0000-0000-000093050000}"/>
    <cellStyle name="Entrée 3 4 7" xfId="1592" xr:uid="{00000000-0005-0000-0000-000094050000}"/>
    <cellStyle name="Entrée 3 4 8" xfId="1593" xr:uid="{00000000-0005-0000-0000-000095050000}"/>
    <cellStyle name="Entrée 3 4 9" xfId="1594" xr:uid="{00000000-0005-0000-0000-000096050000}"/>
    <cellStyle name="Entrée 3 5" xfId="1595" xr:uid="{00000000-0005-0000-0000-000097050000}"/>
    <cellStyle name="Entrée 3 5 2" xfId="1596" xr:uid="{00000000-0005-0000-0000-000098050000}"/>
    <cellStyle name="Entrée 3 5 3" xfId="1597" xr:uid="{00000000-0005-0000-0000-000099050000}"/>
    <cellStyle name="Entrée 3 5 4" xfId="1598" xr:uid="{00000000-0005-0000-0000-00009A050000}"/>
    <cellStyle name="Entrée 3 5 5" xfId="1599" xr:uid="{00000000-0005-0000-0000-00009B050000}"/>
    <cellStyle name="Entrée 3 5 6" xfId="1600" xr:uid="{00000000-0005-0000-0000-00009C050000}"/>
    <cellStyle name="Entrée 3 5 7" xfId="1601" xr:uid="{00000000-0005-0000-0000-00009D050000}"/>
    <cellStyle name="Entrée 3 5 8" xfId="1602" xr:uid="{00000000-0005-0000-0000-00009E050000}"/>
    <cellStyle name="Entrée 3 5 9" xfId="1603" xr:uid="{00000000-0005-0000-0000-00009F050000}"/>
    <cellStyle name="Entrée 3 6" xfId="1604" xr:uid="{00000000-0005-0000-0000-0000A0050000}"/>
    <cellStyle name="Entrée 3 6 2" xfId="1605" xr:uid="{00000000-0005-0000-0000-0000A1050000}"/>
    <cellStyle name="Entrée 3 6 3" xfId="1606" xr:uid="{00000000-0005-0000-0000-0000A2050000}"/>
    <cellStyle name="Entrée 3 6 4" xfId="1607" xr:uid="{00000000-0005-0000-0000-0000A3050000}"/>
    <cellStyle name="Entrée 3 6 5" xfId="1608" xr:uid="{00000000-0005-0000-0000-0000A4050000}"/>
    <cellStyle name="Entrée 3 6 6" xfId="1609" xr:uid="{00000000-0005-0000-0000-0000A5050000}"/>
    <cellStyle name="Entrée 3 6 7" xfId="1610" xr:uid="{00000000-0005-0000-0000-0000A6050000}"/>
    <cellStyle name="Entrée 3 6 8" xfId="1611" xr:uid="{00000000-0005-0000-0000-0000A7050000}"/>
    <cellStyle name="Entrée 3 6 9" xfId="1612" xr:uid="{00000000-0005-0000-0000-0000A8050000}"/>
    <cellStyle name="Entrée 3 7" xfId="1613" xr:uid="{00000000-0005-0000-0000-0000A9050000}"/>
    <cellStyle name="Entrée 4" xfId="1614" xr:uid="{00000000-0005-0000-0000-0000AA050000}"/>
    <cellStyle name="Entrée 4 2" xfId="1615" xr:uid="{00000000-0005-0000-0000-0000AB050000}"/>
    <cellStyle name="Entrée 4 2 10" xfId="1616" xr:uid="{00000000-0005-0000-0000-0000AC050000}"/>
    <cellStyle name="Entrée 4 2 2" xfId="1617" xr:uid="{00000000-0005-0000-0000-0000AD050000}"/>
    <cellStyle name="Entrée 4 2 2 2" xfId="1618" xr:uid="{00000000-0005-0000-0000-0000AE050000}"/>
    <cellStyle name="Entrée 4 2 2 3" xfId="1619" xr:uid="{00000000-0005-0000-0000-0000AF050000}"/>
    <cellStyle name="Entrée 4 2 2 4" xfId="1620" xr:uid="{00000000-0005-0000-0000-0000B0050000}"/>
    <cellStyle name="Entrée 4 2 2 5" xfId="1621" xr:uid="{00000000-0005-0000-0000-0000B1050000}"/>
    <cellStyle name="Entrée 4 2 2 6" xfId="1622" xr:uid="{00000000-0005-0000-0000-0000B2050000}"/>
    <cellStyle name="Entrée 4 2 2 7" xfId="1623" xr:uid="{00000000-0005-0000-0000-0000B3050000}"/>
    <cellStyle name="Entrée 4 2 2 8" xfId="1624" xr:uid="{00000000-0005-0000-0000-0000B4050000}"/>
    <cellStyle name="Entrée 4 2 2 9" xfId="1625" xr:uid="{00000000-0005-0000-0000-0000B5050000}"/>
    <cellStyle name="Entrée 4 2 3" xfId="1626" xr:uid="{00000000-0005-0000-0000-0000B6050000}"/>
    <cellStyle name="Entrée 4 2 3 2" xfId="1627" xr:uid="{00000000-0005-0000-0000-0000B7050000}"/>
    <cellStyle name="Entrée 4 2 3 3" xfId="1628" xr:uid="{00000000-0005-0000-0000-0000B8050000}"/>
    <cellStyle name="Entrée 4 2 3 4" xfId="1629" xr:uid="{00000000-0005-0000-0000-0000B9050000}"/>
    <cellStyle name="Entrée 4 2 3 5" xfId="1630" xr:uid="{00000000-0005-0000-0000-0000BA050000}"/>
    <cellStyle name="Entrée 4 2 3 6" xfId="1631" xr:uid="{00000000-0005-0000-0000-0000BB050000}"/>
    <cellStyle name="Entrée 4 2 3 7" xfId="1632" xr:uid="{00000000-0005-0000-0000-0000BC050000}"/>
    <cellStyle name="Entrée 4 2 3 8" xfId="1633" xr:uid="{00000000-0005-0000-0000-0000BD050000}"/>
    <cellStyle name="Entrée 4 2 3 9" xfId="1634" xr:uid="{00000000-0005-0000-0000-0000BE050000}"/>
    <cellStyle name="Entrée 4 2 4" xfId="1635" xr:uid="{00000000-0005-0000-0000-0000BF050000}"/>
    <cellStyle name="Entrée 4 2 4 2" xfId="1636" xr:uid="{00000000-0005-0000-0000-0000C0050000}"/>
    <cellStyle name="Entrée 4 2 4 3" xfId="1637" xr:uid="{00000000-0005-0000-0000-0000C1050000}"/>
    <cellStyle name="Entrée 4 2 4 4" xfId="1638" xr:uid="{00000000-0005-0000-0000-0000C2050000}"/>
    <cellStyle name="Entrée 4 2 4 5" xfId="1639" xr:uid="{00000000-0005-0000-0000-0000C3050000}"/>
    <cellStyle name="Entrée 4 2 4 6" xfId="1640" xr:uid="{00000000-0005-0000-0000-0000C4050000}"/>
    <cellStyle name="Entrée 4 2 4 7" xfId="1641" xr:uid="{00000000-0005-0000-0000-0000C5050000}"/>
    <cellStyle name="Entrée 4 2 4 8" xfId="1642" xr:uid="{00000000-0005-0000-0000-0000C6050000}"/>
    <cellStyle name="Entrée 4 2 4 9" xfId="1643" xr:uid="{00000000-0005-0000-0000-0000C7050000}"/>
    <cellStyle name="Entrée 4 2 5" xfId="1644" xr:uid="{00000000-0005-0000-0000-0000C8050000}"/>
    <cellStyle name="Entrée 4 2 5 2" xfId="1645" xr:uid="{00000000-0005-0000-0000-0000C9050000}"/>
    <cellStyle name="Entrée 4 2 5 3" xfId="1646" xr:uid="{00000000-0005-0000-0000-0000CA050000}"/>
    <cellStyle name="Entrée 4 2 5 4" xfId="1647" xr:uid="{00000000-0005-0000-0000-0000CB050000}"/>
    <cellStyle name="Entrée 4 2 5 5" xfId="1648" xr:uid="{00000000-0005-0000-0000-0000CC050000}"/>
    <cellStyle name="Entrée 4 2 5 6" xfId="1649" xr:uid="{00000000-0005-0000-0000-0000CD050000}"/>
    <cellStyle name="Entrée 4 2 5 7" xfId="1650" xr:uid="{00000000-0005-0000-0000-0000CE050000}"/>
    <cellStyle name="Entrée 4 2 5 8" xfId="1651" xr:uid="{00000000-0005-0000-0000-0000CF050000}"/>
    <cellStyle name="Entrée 4 2 5 9" xfId="1652" xr:uid="{00000000-0005-0000-0000-0000D0050000}"/>
    <cellStyle name="Entrée 4 2 6" xfId="1653" xr:uid="{00000000-0005-0000-0000-0000D1050000}"/>
    <cellStyle name="Entrée 4 2 7" xfId="1654" xr:uid="{00000000-0005-0000-0000-0000D2050000}"/>
    <cellStyle name="Entrée 4 2 8" xfId="1655" xr:uid="{00000000-0005-0000-0000-0000D3050000}"/>
    <cellStyle name="Entrée 4 2 9" xfId="1656" xr:uid="{00000000-0005-0000-0000-0000D4050000}"/>
    <cellStyle name="Entrée 4 3" xfId="1657" xr:uid="{00000000-0005-0000-0000-0000D5050000}"/>
    <cellStyle name="Entrée 4 3 2" xfId="1658" xr:uid="{00000000-0005-0000-0000-0000D6050000}"/>
    <cellStyle name="Entrée 4 3 3" xfId="1659" xr:uid="{00000000-0005-0000-0000-0000D7050000}"/>
    <cellStyle name="Entrée 4 3 4" xfId="1660" xr:uid="{00000000-0005-0000-0000-0000D8050000}"/>
    <cellStyle name="Entrée 4 3 5" xfId="1661" xr:uid="{00000000-0005-0000-0000-0000D9050000}"/>
    <cellStyle name="Entrée 4 3 6" xfId="1662" xr:uid="{00000000-0005-0000-0000-0000DA050000}"/>
    <cellStyle name="Entrée 4 3 7" xfId="1663" xr:uid="{00000000-0005-0000-0000-0000DB050000}"/>
    <cellStyle name="Entrée 4 3 8" xfId="1664" xr:uid="{00000000-0005-0000-0000-0000DC050000}"/>
    <cellStyle name="Entrée 4 3 9" xfId="1665" xr:uid="{00000000-0005-0000-0000-0000DD050000}"/>
    <cellStyle name="Entrée 4 4" xfId="1666" xr:uid="{00000000-0005-0000-0000-0000DE050000}"/>
    <cellStyle name="Entrée 4 4 2" xfId="1667" xr:uid="{00000000-0005-0000-0000-0000DF050000}"/>
    <cellStyle name="Entrée 4 4 3" xfId="1668" xr:uid="{00000000-0005-0000-0000-0000E0050000}"/>
    <cellStyle name="Entrée 4 4 4" xfId="1669" xr:uid="{00000000-0005-0000-0000-0000E1050000}"/>
    <cellStyle name="Entrée 4 4 5" xfId="1670" xr:uid="{00000000-0005-0000-0000-0000E2050000}"/>
    <cellStyle name="Entrée 4 4 6" xfId="1671" xr:uid="{00000000-0005-0000-0000-0000E3050000}"/>
    <cellStyle name="Entrée 4 4 7" xfId="1672" xr:uid="{00000000-0005-0000-0000-0000E4050000}"/>
    <cellStyle name="Entrée 4 4 8" xfId="1673" xr:uid="{00000000-0005-0000-0000-0000E5050000}"/>
    <cellStyle name="Entrée 4 4 9" xfId="1674" xr:uid="{00000000-0005-0000-0000-0000E6050000}"/>
    <cellStyle name="Entrée 4 5" xfId="1675" xr:uid="{00000000-0005-0000-0000-0000E7050000}"/>
    <cellStyle name="Entrée 4 5 2" xfId="1676" xr:uid="{00000000-0005-0000-0000-0000E8050000}"/>
    <cellStyle name="Entrée 4 5 3" xfId="1677" xr:uid="{00000000-0005-0000-0000-0000E9050000}"/>
    <cellStyle name="Entrée 4 5 4" xfId="1678" xr:uid="{00000000-0005-0000-0000-0000EA050000}"/>
    <cellStyle name="Entrée 4 5 5" xfId="1679" xr:uid="{00000000-0005-0000-0000-0000EB050000}"/>
    <cellStyle name="Entrée 4 5 6" xfId="1680" xr:uid="{00000000-0005-0000-0000-0000EC050000}"/>
    <cellStyle name="Entrée 4 5 7" xfId="1681" xr:uid="{00000000-0005-0000-0000-0000ED050000}"/>
    <cellStyle name="Entrée 4 5 8" xfId="1682" xr:uid="{00000000-0005-0000-0000-0000EE050000}"/>
    <cellStyle name="Entrée 4 5 9" xfId="1683" xr:uid="{00000000-0005-0000-0000-0000EF050000}"/>
    <cellStyle name="Entrée 4 6" xfId="1684" xr:uid="{00000000-0005-0000-0000-0000F0050000}"/>
    <cellStyle name="Entrée 4 6 2" xfId="1685" xr:uid="{00000000-0005-0000-0000-0000F1050000}"/>
    <cellStyle name="Entrée 4 6 3" xfId="1686" xr:uid="{00000000-0005-0000-0000-0000F2050000}"/>
    <cellStyle name="Entrée 4 6 4" xfId="1687" xr:uid="{00000000-0005-0000-0000-0000F3050000}"/>
    <cellStyle name="Entrée 4 6 5" xfId="1688" xr:uid="{00000000-0005-0000-0000-0000F4050000}"/>
    <cellStyle name="Entrée 4 6 6" xfId="1689" xr:uid="{00000000-0005-0000-0000-0000F5050000}"/>
    <cellStyle name="Entrée 4 6 7" xfId="1690" xr:uid="{00000000-0005-0000-0000-0000F6050000}"/>
    <cellStyle name="Entrée 4 6 8" xfId="1691" xr:uid="{00000000-0005-0000-0000-0000F7050000}"/>
    <cellStyle name="Entrée 4 6 9" xfId="1692" xr:uid="{00000000-0005-0000-0000-0000F8050000}"/>
    <cellStyle name="Entrée 4 7" xfId="1693" xr:uid="{00000000-0005-0000-0000-0000F9050000}"/>
    <cellStyle name="Entrée 5" xfId="1694" xr:uid="{00000000-0005-0000-0000-0000FA050000}"/>
    <cellStyle name="Entrée 5 2" xfId="1695" xr:uid="{00000000-0005-0000-0000-0000FB050000}"/>
    <cellStyle name="Entrée 5 2 10" xfId="1696" xr:uid="{00000000-0005-0000-0000-0000FC050000}"/>
    <cellStyle name="Entrée 5 2 2" xfId="1697" xr:uid="{00000000-0005-0000-0000-0000FD050000}"/>
    <cellStyle name="Entrée 5 2 2 2" xfId="1698" xr:uid="{00000000-0005-0000-0000-0000FE050000}"/>
    <cellStyle name="Entrée 5 2 2 3" xfId="1699" xr:uid="{00000000-0005-0000-0000-0000FF050000}"/>
    <cellStyle name="Entrée 5 2 2 4" xfId="1700" xr:uid="{00000000-0005-0000-0000-000000060000}"/>
    <cellStyle name="Entrée 5 2 2 5" xfId="1701" xr:uid="{00000000-0005-0000-0000-000001060000}"/>
    <cellStyle name="Entrée 5 2 2 6" xfId="1702" xr:uid="{00000000-0005-0000-0000-000002060000}"/>
    <cellStyle name="Entrée 5 2 2 7" xfId="1703" xr:uid="{00000000-0005-0000-0000-000003060000}"/>
    <cellStyle name="Entrée 5 2 2 8" xfId="1704" xr:uid="{00000000-0005-0000-0000-000004060000}"/>
    <cellStyle name="Entrée 5 2 2 9" xfId="1705" xr:uid="{00000000-0005-0000-0000-000005060000}"/>
    <cellStyle name="Entrée 5 2 3" xfId="1706" xr:uid="{00000000-0005-0000-0000-000006060000}"/>
    <cellStyle name="Entrée 5 2 3 2" xfId="1707" xr:uid="{00000000-0005-0000-0000-000007060000}"/>
    <cellStyle name="Entrée 5 2 3 3" xfId="1708" xr:uid="{00000000-0005-0000-0000-000008060000}"/>
    <cellStyle name="Entrée 5 2 3 4" xfId="1709" xr:uid="{00000000-0005-0000-0000-000009060000}"/>
    <cellStyle name="Entrée 5 2 3 5" xfId="1710" xr:uid="{00000000-0005-0000-0000-00000A060000}"/>
    <cellStyle name="Entrée 5 2 3 6" xfId="1711" xr:uid="{00000000-0005-0000-0000-00000B060000}"/>
    <cellStyle name="Entrée 5 2 3 7" xfId="1712" xr:uid="{00000000-0005-0000-0000-00000C060000}"/>
    <cellStyle name="Entrée 5 2 3 8" xfId="1713" xr:uid="{00000000-0005-0000-0000-00000D060000}"/>
    <cellStyle name="Entrée 5 2 3 9" xfId="1714" xr:uid="{00000000-0005-0000-0000-00000E060000}"/>
    <cellStyle name="Entrée 5 2 4" xfId="1715" xr:uid="{00000000-0005-0000-0000-00000F060000}"/>
    <cellStyle name="Entrée 5 2 4 2" xfId="1716" xr:uid="{00000000-0005-0000-0000-000010060000}"/>
    <cellStyle name="Entrée 5 2 4 3" xfId="1717" xr:uid="{00000000-0005-0000-0000-000011060000}"/>
    <cellStyle name="Entrée 5 2 4 4" xfId="1718" xr:uid="{00000000-0005-0000-0000-000012060000}"/>
    <cellStyle name="Entrée 5 2 4 5" xfId="1719" xr:uid="{00000000-0005-0000-0000-000013060000}"/>
    <cellStyle name="Entrée 5 2 4 6" xfId="1720" xr:uid="{00000000-0005-0000-0000-000014060000}"/>
    <cellStyle name="Entrée 5 2 4 7" xfId="1721" xr:uid="{00000000-0005-0000-0000-000015060000}"/>
    <cellStyle name="Entrée 5 2 4 8" xfId="1722" xr:uid="{00000000-0005-0000-0000-000016060000}"/>
    <cellStyle name="Entrée 5 2 4 9" xfId="1723" xr:uid="{00000000-0005-0000-0000-000017060000}"/>
    <cellStyle name="Entrée 5 2 5" xfId="1724" xr:uid="{00000000-0005-0000-0000-000018060000}"/>
    <cellStyle name="Entrée 5 2 5 2" xfId="1725" xr:uid="{00000000-0005-0000-0000-000019060000}"/>
    <cellStyle name="Entrée 5 2 5 3" xfId="1726" xr:uid="{00000000-0005-0000-0000-00001A060000}"/>
    <cellStyle name="Entrée 5 2 5 4" xfId="1727" xr:uid="{00000000-0005-0000-0000-00001B060000}"/>
    <cellStyle name="Entrée 5 2 5 5" xfId="1728" xr:uid="{00000000-0005-0000-0000-00001C060000}"/>
    <cellStyle name="Entrée 5 2 5 6" xfId="1729" xr:uid="{00000000-0005-0000-0000-00001D060000}"/>
    <cellStyle name="Entrée 5 2 5 7" xfId="1730" xr:uid="{00000000-0005-0000-0000-00001E060000}"/>
    <cellStyle name="Entrée 5 2 5 8" xfId="1731" xr:uid="{00000000-0005-0000-0000-00001F060000}"/>
    <cellStyle name="Entrée 5 2 5 9" xfId="1732" xr:uid="{00000000-0005-0000-0000-000020060000}"/>
    <cellStyle name="Entrée 5 2 6" xfId="1733" xr:uid="{00000000-0005-0000-0000-000021060000}"/>
    <cellStyle name="Entrée 5 2 7" xfId="1734" xr:uid="{00000000-0005-0000-0000-000022060000}"/>
    <cellStyle name="Entrée 5 2 8" xfId="1735" xr:uid="{00000000-0005-0000-0000-000023060000}"/>
    <cellStyle name="Entrée 5 2 9" xfId="1736" xr:uid="{00000000-0005-0000-0000-000024060000}"/>
    <cellStyle name="Entrée 5 3" xfId="1737" xr:uid="{00000000-0005-0000-0000-000025060000}"/>
    <cellStyle name="Entrée 5 3 2" xfId="1738" xr:uid="{00000000-0005-0000-0000-000026060000}"/>
    <cellStyle name="Entrée 5 3 3" xfId="1739" xr:uid="{00000000-0005-0000-0000-000027060000}"/>
    <cellStyle name="Entrée 5 3 4" xfId="1740" xr:uid="{00000000-0005-0000-0000-000028060000}"/>
    <cellStyle name="Entrée 5 3 5" xfId="1741" xr:uid="{00000000-0005-0000-0000-000029060000}"/>
    <cellStyle name="Entrée 5 3 6" xfId="1742" xr:uid="{00000000-0005-0000-0000-00002A060000}"/>
    <cellStyle name="Entrée 5 3 7" xfId="1743" xr:uid="{00000000-0005-0000-0000-00002B060000}"/>
    <cellStyle name="Entrée 5 3 8" xfId="1744" xr:uid="{00000000-0005-0000-0000-00002C060000}"/>
    <cellStyle name="Entrée 5 3 9" xfId="1745" xr:uid="{00000000-0005-0000-0000-00002D060000}"/>
    <cellStyle name="Entrée 5 4" xfId="1746" xr:uid="{00000000-0005-0000-0000-00002E060000}"/>
    <cellStyle name="Entrée 5 4 2" xfId="1747" xr:uid="{00000000-0005-0000-0000-00002F060000}"/>
    <cellStyle name="Entrée 5 4 3" xfId="1748" xr:uid="{00000000-0005-0000-0000-000030060000}"/>
    <cellStyle name="Entrée 5 4 4" xfId="1749" xr:uid="{00000000-0005-0000-0000-000031060000}"/>
    <cellStyle name="Entrée 5 4 5" xfId="1750" xr:uid="{00000000-0005-0000-0000-000032060000}"/>
    <cellStyle name="Entrée 5 4 6" xfId="1751" xr:uid="{00000000-0005-0000-0000-000033060000}"/>
    <cellStyle name="Entrée 5 4 7" xfId="1752" xr:uid="{00000000-0005-0000-0000-000034060000}"/>
    <cellStyle name="Entrée 5 4 8" xfId="1753" xr:uid="{00000000-0005-0000-0000-000035060000}"/>
    <cellStyle name="Entrée 5 4 9" xfId="1754" xr:uid="{00000000-0005-0000-0000-000036060000}"/>
    <cellStyle name="Entrée 5 5" xfId="1755" xr:uid="{00000000-0005-0000-0000-000037060000}"/>
    <cellStyle name="Entrée 5 5 2" xfId="1756" xr:uid="{00000000-0005-0000-0000-000038060000}"/>
    <cellStyle name="Entrée 5 5 3" xfId="1757" xr:uid="{00000000-0005-0000-0000-000039060000}"/>
    <cellStyle name="Entrée 5 5 4" xfId="1758" xr:uid="{00000000-0005-0000-0000-00003A060000}"/>
    <cellStyle name="Entrée 5 5 5" xfId="1759" xr:uid="{00000000-0005-0000-0000-00003B060000}"/>
    <cellStyle name="Entrée 5 5 6" xfId="1760" xr:uid="{00000000-0005-0000-0000-00003C060000}"/>
    <cellStyle name="Entrée 5 5 7" xfId="1761" xr:uid="{00000000-0005-0000-0000-00003D060000}"/>
    <cellStyle name="Entrée 5 5 8" xfId="1762" xr:uid="{00000000-0005-0000-0000-00003E060000}"/>
    <cellStyle name="Entrée 5 5 9" xfId="1763" xr:uid="{00000000-0005-0000-0000-00003F060000}"/>
    <cellStyle name="Entrée 5 6" xfId="1764" xr:uid="{00000000-0005-0000-0000-000040060000}"/>
    <cellStyle name="Entrée 5 6 2" xfId="1765" xr:uid="{00000000-0005-0000-0000-000041060000}"/>
    <cellStyle name="Entrée 5 6 3" xfId="1766" xr:uid="{00000000-0005-0000-0000-000042060000}"/>
    <cellStyle name="Entrée 5 6 4" xfId="1767" xr:uid="{00000000-0005-0000-0000-000043060000}"/>
    <cellStyle name="Entrée 5 6 5" xfId="1768" xr:uid="{00000000-0005-0000-0000-000044060000}"/>
    <cellStyle name="Entrée 5 6 6" xfId="1769" xr:uid="{00000000-0005-0000-0000-000045060000}"/>
    <cellStyle name="Entrée 5 6 7" xfId="1770" xr:uid="{00000000-0005-0000-0000-000046060000}"/>
    <cellStyle name="Entrée 5 6 8" xfId="1771" xr:uid="{00000000-0005-0000-0000-000047060000}"/>
    <cellStyle name="Entrée 5 6 9" xfId="1772" xr:uid="{00000000-0005-0000-0000-000048060000}"/>
    <cellStyle name="Entrée 5 7" xfId="1773" xr:uid="{00000000-0005-0000-0000-000049060000}"/>
    <cellStyle name="Euro" xfId="8" xr:uid="{00000000-0005-0000-0000-00004A060000}"/>
    <cellStyle name="Euro 10" xfId="200" xr:uid="{00000000-0005-0000-0000-00004B060000}"/>
    <cellStyle name="Euro 11" xfId="201" xr:uid="{00000000-0005-0000-0000-00004C060000}"/>
    <cellStyle name="Euro 12" xfId="202" xr:uid="{00000000-0005-0000-0000-00004D060000}"/>
    <cellStyle name="Euro 13" xfId="203" xr:uid="{00000000-0005-0000-0000-00004E060000}"/>
    <cellStyle name="Euro 14" xfId="204" xr:uid="{00000000-0005-0000-0000-00004F060000}"/>
    <cellStyle name="Euro 15" xfId="205" xr:uid="{00000000-0005-0000-0000-000050060000}"/>
    <cellStyle name="Euro 16" xfId="206" xr:uid="{00000000-0005-0000-0000-000051060000}"/>
    <cellStyle name="Euro 2" xfId="124" xr:uid="{00000000-0005-0000-0000-000052060000}"/>
    <cellStyle name="Euro 2 10" xfId="207" xr:uid="{00000000-0005-0000-0000-000053060000}"/>
    <cellStyle name="Euro 2 11" xfId="208" xr:uid="{00000000-0005-0000-0000-000054060000}"/>
    <cellStyle name="Euro 2 12" xfId="209" xr:uid="{00000000-0005-0000-0000-000055060000}"/>
    <cellStyle name="Euro 2 13" xfId="210" xr:uid="{00000000-0005-0000-0000-000056060000}"/>
    <cellStyle name="Euro 2 14" xfId="211" xr:uid="{00000000-0005-0000-0000-000057060000}"/>
    <cellStyle name="Euro 2 15" xfId="212" xr:uid="{00000000-0005-0000-0000-000058060000}"/>
    <cellStyle name="Euro 2 2" xfId="125" xr:uid="{00000000-0005-0000-0000-000059060000}"/>
    <cellStyle name="Euro 2 3" xfId="126" xr:uid="{00000000-0005-0000-0000-00005A060000}"/>
    <cellStyle name="Euro 2 4" xfId="127" xr:uid="{00000000-0005-0000-0000-00005B060000}"/>
    <cellStyle name="Euro 2 5" xfId="213" xr:uid="{00000000-0005-0000-0000-00005C060000}"/>
    <cellStyle name="Euro 2 6" xfId="214" xr:uid="{00000000-0005-0000-0000-00005D060000}"/>
    <cellStyle name="Euro 2 7" xfId="215" xr:uid="{00000000-0005-0000-0000-00005E060000}"/>
    <cellStyle name="Euro 2 8" xfId="216" xr:uid="{00000000-0005-0000-0000-00005F060000}"/>
    <cellStyle name="Euro 2 9" xfId="217" xr:uid="{00000000-0005-0000-0000-000060060000}"/>
    <cellStyle name="Euro 3" xfId="128" xr:uid="{00000000-0005-0000-0000-000061060000}"/>
    <cellStyle name="Euro 4" xfId="129" xr:uid="{00000000-0005-0000-0000-000062060000}"/>
    <cellStyle name="Euro 5" xfId="199" xr:uid="{00000000-0005-0000-0000-000063060000}"/>
    <cellStyle name="Euro 6" xfId="218" xr:uid="{00000000-0005-0000-0000-000064060000}"/>
    <cellStyle name="Euro 7" xfId="219" xr:uid="{00000000-0005-0000-0000-000065060000}"/>
    <cellStyle name="Euro 8" xfId="220" xr:uid="{00000000-0005-0000-0000-000066060000}"/>
    <cellStyle name="Euro 9" xfId="221" xr:uid="{00000000-0005-0000-0000-000067060000}"/>
    <cellStyle name="Euro_ANALYSE" xfId="130" xr:uid="{00000000-0005-0000-0000-000068060000}"/>
    <cellStyle name="Explanatory Text" xfId="1774" xr:uid="{00000000-0005-0000-0000-000069060000}"/>
    <cellStyle name="Good" xfId="1775" xr:uid="{00000000-0005-0000-0000-00006A060000}"/>
    <cellStyle name="Header 1" xfId="1776" xr:uid="{00000000-0005-0000-0000-00006B060000}"/>
    <cellStyle name="Header 2" xfId="1777" xr:uid="{00000000-0005-0000-0000-00006C060000}"/>
    <cellStyle name="Header Center" xfId="1778" xr:uid="{00000000-0005-0000-0000-00006D060000}"/>
    <cellStyle name="Heading 1" xfId="1779" xr:uid="{00000000-0005-0000-0000-00006E060000}"/>
    <cellStyle name="Heading 2" xfId="1780" xr:uid="{00000000-0005-0000-0000-00006F060000}"/>
    <cellStyle name="Heading 3" xfId="1781" xr:uid="{00000000-0005-0000-0000-000070060000}"/>
    <cellStyle name="Heading 3 2" xfId="1782" xr:uid="{00000000-0005-0000-0000-000071060000}"/>
    <cellStyle name="Heading 3 3" xfId="1783" xr:uid="{00000000-0005-0000-0000-000072060000}"/>
    <cellStyle name="Heading 3 4" xfId="1784" xr:uid="{00000000-0005-0000-0000-000073060000}"/>
    <cellStyle name="Heading 3 5" xfId="1785" xr:uid="{00000000-0005-0000-0000-000074060000}"/>
    <cellStyle name="Heading 3 6" xfId="1786" xr:uid="{00000000-0005-0000-0000-000075060000}"/>
    <cellStyle name="Heading 3 7" xfId="1787" xr:uid="{00000000-0005-0000-0000-000076060000}"/>
    <cellStyle name="Heading 3 8" xfId="1788" xr:uid="{00000000-0005-0000-0000-000077060000}"/>
    <cellStyle name="Heading 3 9" xfId="1789" xr:uid="{00000000-0005-0000-0000-000078060000}"/>
    <cellStyle name="Heading 4" xfId="1790" xr:uid="{00000000-0005-0000-0000-000079060000}"/>
    <cellStyle name="Hyperlink_SIS Prod Categories tab" xfId="131" xr:uid="{00000000-0005-0000-0000-00007A060000}"/>
    <cellStyle name="Info Entete" xfId="1791" xr:uid="{00000000-0005-0000-0000-00007B060000}"/>
    <cellStyle name="Input" xfId="1792" xr:uid="{00000000-0005-0000-0000-00007C060000}"/>
    <cellStyle name="Input 2" xfId="1793" xr:uid="{00000000-0005-0000-0000-00007D060000}"/>
    <cellStyle name="Input 2 10" xfId="1794" xr:uid="{00000000-0005-0000-0000-00007E060000}"/>
    <cellStyle name="Input 2 2" xfId="1795" xr:uid="{00000000-0005-0000-0000-00007F060000}"/>
    <cellStyle name="Input 2 2 2" xfId="1796" xr:uid="{00000000-0005-0000-0000-000080060000}"/>
    <cellStyle name="Input 2 2 3" xfId="1797" xr:uid="{00000000-0005-0000-0000-000081060000}"/>
    <cellStyle name="Input 2 2 4" xfId="1798" xr:uid="{00000000-0005-0000-0000-000082060000}"/>
    <cellStyle name="Input 2 2 5" xfId="1799" xr:uid="{00000000-0005-0000-0000-000083060000}"/>
    <cellStyle name="Input 2 2 6" xfId="1800" xr:uid="{00000000-0005-0000-0000-000084060000}"/>
    <cellStyle name="Input 2 2 7" xfId="1801" xr:uid="{00000000-0005-0000-0000-000085060000}"/>
    <cellStyle name="Input 2 2 8" xfId="1802" xr:uid="{00000000-0005-0000-0000-000086060000}"/>
    <cellStyle name="Input 2 2 9" xfId="1803" xr:uid="{00000000-0005-0000-0000-000087060000}"/>
    <cellStyle name="Input 2 3" xfId="1804" xr:uid="{00000000-0005-0000-0000-000088060000}"/>
    <cellStyle name="Input 2 3 2" xfId="1805" xr:uid="{00000000-0005-0000-0000-000089060000}"/>
    <cellStyle name="Input 2 3 3" xfId="1806" xr:uid="{00000000-0005-0000-0000-00008A060000}"/>
    <cellStyle name="Input 2 3 4" xfId="1807" xr:uid="{00000000-0005-0000-0000-00008B060000}"/>
    <cellStyle name="Input 2 3 5" xfId="1808" xr:uid="{00000000-0005-0000-0000-00008C060000}"/>
    <cellStyle name="Input 2 3 6" xfId="1809" xr:uid="{00000000-0005-0000-0000-00008D060000}"/>
    <cellStyle name="Input 2 3 7" xfId="1810" xr:uid="{00000000-0005-0000-0000-00008E060000}"/>
    <cellStyle name="Input 2 3 8" xfId="1811" xr:uid="{00000000-0005-0000-0000-00008F060000}"/>
    <cellStyle name="Input 2 3 9" xfId="1812" xr:uid="{00000000-0005-0000-0000-000090060000}"/>
    <cellStyle name="Input 2 4" xfId="1813" xr:uid="{00000000-0005-0000-0000-000091060000}"/>
    <cellStyle name="Input 2 4 2" xfId="1814" xr:uid="{00000000-0005-0000-0000-000092060000}"/>
    <cellStyle name="Input 2 4 3" xfId="1815" xr:uid="{00000000-0005-0000-0000-000093060000}"/>
    <cellStyle name="Input 2 4 4" xfId="1816" xr:uid="{00000000-0005-0000-0000-000094060000}"/>
    <cellStyle name="Input 2 4 5" xfId="1817" xr:uid="{00000000-0005-0000-0000-000095060000}"/>
    <cellStyle name="Input 2 4 6" xfId="1818" xr:uid="{00000000-0005-0000-0000-000096060000}"/>
    <cellStyle name="Input 2 4 7" xfId="1819" xr:uid="{00000000-0005-0000-0000-000097060000}"/>
    <cellStyle name="Input 2 4 8" xfId="1820" xr:uid="{00000000-0005-0000-0000-000098060000}"/>
    <cellStyle name="Input 2 4 9" xfId="1821" xr:uid="{00000000-0005-0000-0000-000099060000}"/>
    <cellStyle name="Input 2 5" xfId="1822" xr:uid="{00000000-0005-0000-0000-00009A060000}"/>
    <cellStyle name="Input 2 5 2" xfId="1823" xr:uid="{00000000-0005-0000-0000-00009B060000}"/>
    <cellStyle name="Input 2 5 3" xfId="1824" xr:uid="{00000000-0005-0000-0000-00009C060000}"/>
    <cellStyle name="Input 2 5 4" xfId="1825" xr:uid="{00000000-0005-0000-0000-00009D060000}"/>
    <cellStyle name="Input 2 5 5" xfId="1826" xr:uid="{00000000-0005-0000-0000-00009E060000}"/>
    <cellStyle name="Input 2 5 6" xfId="1827" xr:uid="{00000000-0005-0000-0000-00009F060000}"/>
    <cellStyle name="Input 2 5 7" xfId="1828" xr:uid="{00000000-0005-0000-0000-0000A0060000}"/>
    <cellStyle name="Input 2 5 8" xfId="1829" xr:uid="{00000000-0005-0000-0000-0000A1060000}"/>
    <cellStyle name="Input 2 5 9" xfId="1830" xr:uid="{00000000-0005-0000-0000-0000A2060000}"/>
    <cellStyle name="Input 2 6" xfId="1831" xr:uid="{00000000-0005-0000-0000-0000A3060000}"/>
    <cellStyle name="Input 2 7" xfId="1832" xr:uid="{00000000-0005-0000-0000-0000A4060000}"/>
    <cellStyle name="Input 2 8" xfId="1833" xr:uid="{00000000-0005-0000-0000-0000A5060000}"/>
    <cellStyle name="Input 2 9" xfId="1834" xr:uid="{00000000-0005-0000-0000-0000A6060000}"/>
    <cellStyle name="Input 3" xfId="1835" xr:uid="{00000000-0005-0000-0000-0000A7060000}"/>
    <cellStyle name="Input 3 2" xfId="1836" xr:uid="{00000000-0005-0000-0000-0000A8060000}"/>
    <cellStyle name="Input 3 3" xfId="1837" xr:uid="{00000000-0005-0000-0000-0000A9060000}"/>
    <cellStyle name="Input 3 4" xfId="1838" xr:uid="{00000000-0005-0000-0000-0000AA060000}"/>
    <cellStyle name="Input 3 5" xfId="1839" xr:uid="{00000000-0005-0000-0000-0000AB060000}"/>
    <cellStyle name="Input 3 6" xfId="1840" xr:uid="{00000000-0005-0000-0000-0000AC060000}"/>
    <cellStyle name="Input 3 7" xfId="1841" xr:uid="{00000000-0005-0000-0000-0000AD060000}"/>
    <cellStyle name="Input 3 8" xfId="1842" xr:uid="{00000000-0005-0000-0000-0000AE060000}"/>
    <cellStyle name="Input 3 9" xfId="1843" xr:uid="{00000000-0005-0000-0000-0000AF060000}"/>
    <cellStyle name="Input 4" xfId="1844" xr:uid="{00000000-0005-0000-0000-0000B0060000}"/>
    <cellStyle name="Input 4 2" xfId="1845" xr:uid="{00000000-0005-0000-0000-0000B1060000}"/>
    <cellStyle name="Input 4 3" xfId="1846" xr:uid="{00000000-0005-0000-0000-0000B2060000}"/>
    <cellStyle name="Input 4 4" xfId="1847" xr:uid="{00000000-0005-0000-0000-0000B3060000}"/>
    <cellStyle name="Input 4 5" xfId="1848" xr:uid="{00000000-0005-0000-0000-0000B4060000}"/>
    <cellStyle name="Input 4 6" xfId="1849" xr:uid="{00000000-0005-0000-0000-0000B5060000}"/>
    <cellStyle name="Input 4 7" xfId="1850" xr:uid="{00000000-0005-0000-0000-0000B6060000}"/>
    <cellStyle name="Input 4 8" xfId="1851" xr:uid="{00000000-0005-0000-0000-0000B7060000}"/>
    <cellStyle name="Input 4 9" xfId="1852" xr:uid="{00000000-0005-0000-0000-0000B8060000}"/>
    <cellStyle name="Input 5" xfId="1853" xr:uid="{00000000-0005-0000-0000-0000B9060000}"/>
    <cellStyle name="Input 5 2" xfId="1854" xr:uid="{00000000-0005-0000-0000-0000BA060000}"/>
    <cellStyle name="Input 5 3" xfId="1855" xr:uid="{00000000-0005-0000-0000-0000BB060000}"/>
    <cellStyle name="Input 5 4" xfId="1856" xr:uid="{00000000-0005-0000-0000-0000BC060000}"/>
    <cellStyle name="Input 5 5" xfId="1857" xr:uid="{00000000-0005-0000-0000-0000BD060000}"/>
    <cellStyle name="Input 5 6" xfId="1858" xr:uid="{00000000-0005-0000-0000-0000BE060000}"/>
    <cellStyle name="Input 5 7" xfId="1859" xr:uid="{00000000-0005-0000-0000-0000BF060000}"/>
    <cellStyle name="Input 5 8" xfId="1860" xr:uid="{00000000-0005-0000-0000-0000C0060000}"/>
    <cellStyle name="Input 5 9" xfId="1861" xr:uid="{00000000-0005-0000-0000-0000C1060000}"/>
    <cellStyle name="Input 6" xfId="1862" xr:uid="{00000000-0005-0000-0000-0000C2060000}"/>
    <cellStyle name="Input 6 2" xfId="1863" xr:uid="{00000000-0005-0000-0000-0000C3060000}"/>
    <cellStyle name="Input 6 3" xfId="1864" xr:uid="{00000000-0005-0000-0000-0000C4060000}"/>
    <cellStyle name="Input 6 4" xfId="1865" xr:uid="{00000000-0005-0000-0000-0000C5060000}"/>
    <cellStyle name="Input 6 5" xfId="1866" xr:uid="{00000000-0005-0000-0000-0000C6060000}"/>
    <cellStyle name="Input 6 6" xfId="1867" xr:uid="{00000000-0005-0000-0000-0000C7060000}"/>
    <cellStyle name="Input 6 7" xfId="1868" xr:uid="{00000000-0005-0000-0000-0000C8060000}"/>
    <cellStyle name="Input 6 8" xfId="1869" xr:uid="{00000000-0005-0000-0000-0000C9060000}"/>
    <cellStyle name="Input 6 9" xfId="1870" xr:uid="{00000000-0005-0000-0000-0000CA060000}"/>
    <cellStyle name="Input 7" xfId="1871" xr:uid="{00000000-0005-0000-0000-0000CB060000}"/>
    <cellStyle name="Insatisfaisant 2" xfId="1872" xr:uid="{00000000-0005-0000-0000-0000CC060000}"/>
    <cellStyle name="Insatisfaisant 2 2" xfId="1873" xr:uid="{00000000-0005-0000-0000-0000CD060000}"/>
    <cellStyle name="Insatisfaisant 3" xfId="1874" xr:uid="{00000000-0005-0000-0000-0000CE060000}"/>
    <cellStyle name="Insatisfaisant 4" xfId="1875" xr:uid="{00000000-0005-0000-0000-0000CF060000}"/>
    <cellStyle name="Insatisfaisant 5" xfId="1876" xr:uid="{00000000-0005-0000-0000-0000D0060000}"/>
    <cellStyle name="Inter Entete" xfId="1877" xr:uid="{00000000-0005-0000-0000-0000D1060000}"/>
    <cellStyle name="kW" xfId="1878" xr:uid="{00000000-0005-0000-0000-0000D2060000}"/>
    <cellStyle name="Lien hypertexte 2" xfId="1879" xr:uid="{00000000-0005-0000-0000-0000D3060000}"/>
    <cellStyle name="Linked Cell" xfId="1880" xr:uid="{00000000-0005-0000-0000-0000D4060000}"/>
    <cellStyle name="Loc Litteraire" xfId="1881" xr:uid="{00000000-0005-0000-0000-0000D5060000}"/>
    <cellStyle name="Loc Structuree" xfId="1882" xr:uid="{00000000-0005-0000-0000-0000D6060000}"/>
    <cellStyle name="Lot" xfId="1883" xr:uid="{00000000-0005-0000-0000-0000D7060000}"/>
    <cellStyle name="Milliers" xfId="1" builtinId="3"/>
    <cellStyle name="Milliers [0] 11" xfId="1884" xr:uid="{00000000-0005-0000-0000-0000D9060000}"/>
    <cellStyle name="Milliers [0]+espace" xfId="1885" xr:uid="{00000000-0005-0000-0000-0000DA060000}"/>
    <cellStyle name="Milliers 2" xfId="17" xr:uid="{00000000-0005-0000-0000-0000DB060000}"/>
    <cellStyle name="Milliers 3" xfId="132" xr:uid="{00000000-0005-0000-0000-0000DC060000}"/>
    <cellStyle name="Milliers 3 2" xfId="1886" xr:uid="{00000000-0005-0000-0000-0000DD060000}"/>
    <cellStyle name="Milliers 3 3" xfId="234" xr:uid="{00000000-0005-0000-0000-0000DE060000}"/>
    <cellStyle name="Milliers 4" xfId="198" xr:uid="{00000000-0005-0000-0000-0000DF060000}"/>
    <cellStyle name="Milliers 5" xfId="225" xr:uid="{00000000-0005-0000-0000-0000E0060000}"/>
    <cellStyle name="Milliers 6" xfId="1887" xr:uid="{00000000-0005-0000-0000-0000E1060000}"/>
    <cellStyle name="Milliers 7" xfId="3934" xr:uid="{00000000-0005-0000-0000-0000E2060000}"/>
    <cellStyle name="Monétaire" xfId="2" builtinId="4"/>
    <cellStyle name="Monétaire 10" xfId="20" xr:uid="{00000000-0005-0000-0000-0000E4060000}"/>
    <cellStyle name="Monétaire 10 2" xfId="196" xr:uid="{00000000-0005-0000-0000-0000E5060000}"/>
    <cellStyle name="Monétaire 10 2 2" xfId="260" xr:uid="{00000000-0005-0000-0000-0000E6060000}"/>
    <cellStyle name="Monétaire 10 3" xfId="223" xr:uid="{00000000-0005-0000-0000-0000E7060000}"/>
    <cellStyle name="Monétaire 10 3 2" xfId="262" xr:uid="{00000000-0005-0000-0000-0000E8060000}"/>
    <cellStyle name="Monétaire 10 4" xfId="227" xr:uid="{00000000-0005-0000-0000-0000E9060000}"/>
    <cellStyle name="Monétaire 10 4 2" xfId="264" xr:uid="{00000000-0005-0000-0000-0000EA060000}"/>
    <cellStyle name="Monétaire 10 5" xfId="233" xr:uid="{00000000-0005-0000-0000-0000EB060000}"/>
    <cellStyle name="Monétaire 11" xfId="133" xr:uid="{00000000-0005-0000-0000-0000EC060000}"/>
    <cellStyle name="Monétaire 11 2" xfId="235" xr:uid="{00000000-0005-0000-0000-0000ED060000}"/>
    <cellStyle name="Monétaire 12" xfId="134" xr:uid="{00000000-0005-0000-0000-0000EE060000}"/>
    <cellStyle name="Monétaire 12 2" xfId="236" xr:uid="{00000000-0005-0000-0000-0000EF060000}"/>
    <cellStyle name="Monétaire 13" xfId="135" xr:uid="{00000000-0005-0000-0000-0000F0060000}"/>
    <cellStyle name="Monétaire 13 2" xfId="237" xr:uid="{00000000-0005-0000-0000-0000F1060000}"/>
    <cellStyle name="Monétaire 14" xfId="136" xr:uid="{00000000-0005-0000-0000-0000F2060000}"/>
    <cellStyle name="Monétaire 14 2" xfId="238" xr:uid="{00000000-0005-0000-0000-0000F3060000}"/>
    <cellStyle name="Monétaire 15" xfId="137" xr:uid="{00000000-0005-0000-0000-0000F4060000}"/>
    <cellStyle name="Monétaire 15 2" xfId="239" xr:uid="{00000000-0005-0000-0000-0000F5060000}"/>
    <cellStyle name="Monétaire 16" xfId="138" xr:uid="{00000000-0005-0000-0000-0000F6060000}"/>
    <cellStyle name="Monétaire 16 2" xfId="240" xr:uid="{00000000-0005-0000-0000-0000F7060000}"/>
    <cellStyle name="Monétaire 17" xfId="139" xr:uid="{00000000-0005-0000-0000-0000F8060000}"/>
    <cellStyle name="Monétaire 17 2" xfId="241" xr:uid="{00000000-0005-0000-0000-0000F9060000}"/>
    <cellStyle name="Monétaire 18" xfId="140" xr:uid="{00000000-0005-0000-0000-0000FA060000}"/>
    <cellStyle name="Monétaire 18 2" xfId="242" xr:uid="{00000000-0005-0000-0000-0000FB060000}"/>
    <cellStyle name="Monétaire 19" xfId="141" xr:uid="{00000000-0005-0000-0000-0000FC060000}"/>
    <cellStyle name="Monétaire 19 2" xfId="243" xr:uid="{00000000-0005-0000-0000-0000FD060000}"/>
    <cellStyle name="Monétaire 2" xfId="9" xr:uid="{00000000-0005-0000-0000-0000FE060000}"/>
    <cellStyle name="Monétaire 2 2" xfId="1888" xr:uid="{00000000-0005-0000-0000-0000FF060000}"/>
    <cellStyle name="Monétaire 20" xfId="142" xr:uid="{00000000-0005-0000-0000-000000070000}"/>
    <cellStyle name="Monétaire 20 2" xfId="244" xr:uid="{00000000-0005-0000-0000-000001070000}"/>
    <cellStyle name="Monétaire 21" xfId="143" xr:uid="{00000000-0005-0000-0000-000002070000}"/>
    <cellStyle name="Monétaire 21 2" xfId="245" xr:uid="{00000000-0005-0000-0000-000003070000}"/>
    <cellStyle name="Monétaire 22" xfId="144" xr:uid="{00000000-0005-0000-0000-000004070000}"/>
    <cellStyle name="Monétaire 22 2" xfId="246" xr:uid="{00000000-0005-0000-0000-000005070000}"/>
    <cellStyle name="Monétaire 23" xfId="145" xr:uid="{00000000-0005-0000-0000-000006070000}"/>
    <cellStyle name="Monétaire 23 2" xfId="247" xr:uid="{00000000-0005-0000-0000-000007070000}"/>
    <cellStyle name="Monétaire 24" xfId="146" xr:uid="{00000000-0005-0000-0000-000008070000}"/>
    <cellStyle name="Monétaire 24 2" xfId="248" xr:uid="{00000000-0005-0000-0000-000009070000}"/>
    <cellStyle name="Monétaire 25" xfId="147" xr:uid="{00000000-0005-0000-0000-00000A070000}"/>
    <cellStyle name="Monétaire 25 2" xfId="249" xr:uid="{00000000-0005-0000-0000-00000B070000}"/>
    <cellStyle name="Monétaire 26" xfId="148" xr:uid="{00000000-0005-0000-0000-00000C070000}"/>
    <cellStyle name="Monétaire 26 2" xfId="250" xr:uid="{00000000-0005-0000-0000-00000D070000}"/>
    <cellStyle name="Monétaire 27" xfId="149" xr:uid="{00000000-0005-0000-0000-00000E070000}"/>
    <cellStyle name="Monétaire 27 2" xfId="251" xr:uid="{00000000-0005-0000-0000-00000F070000}"/>
    <cellStyle name="Monétaire 28" xfId="224" xr:uid="{00000000-0005-0000-0000-000010070000}"/>
    <cellStyle name="Monétaire 29" xfId="3935" xr:uid="{00000000-0005-0000-0000-000011070000}"/>
    <cellStyle name="Monétaire 3" xfId="150" xr:uid="{00000000-0005-0000-0000-000012070000}"/>
    <cellStyle name="Monétaire 3 2" xfId="1889" xr:uid="{00000000-0005-0000-0000-000013070000}"/>
    <cellStyle name="Monétaire 3 3" xfId="252" xr:uid="{00000000-0005-0000-0000-000014070000}"/>
    <cellStyle name="Monétaire 4" xfId="7" xr:uid="{00000000-0005-0000-0000-000015070000}"/>
    <cellStyle name="Monétaire 5" xfId="151" xr:uid="{00000000-0005-0000-0000-000016070000}"/>
    <cellStyle name="Monétaire 5 2" xfId="253" xr:uid="{00000000-0005-0000-0000-000017070000}"/>
    <cellStyle name="Monétaire 6" xfId="152" xr:uid="{00000000-0005-0000-0000-000018070000}"/>
    <cellStyle name="Monétaire 6 2" xfId="254" xr:uid="{00000000-0005-0000-0000-000019070000}"/>
    <cellStyle name="Monétaire 7" xfId="153" xr:uid="{00000000-0005-0000-0000-00001A070000}"/>
    <cellStyle name="Monétaire 7 2" xfId="255" xr:uid="{00000000-0005-0000-0000-00001B070000}"/>
    <cellStyle name="Monétaire 8" xfId="154" xr:uid="{00000000-0005-0000-0000-00001C070000}"/>
    <cellStyle name="Monétaire 8 2" xfId="256" xr:uid="{00000000-0005-0000-0000-00001D070000}"/>
    <cellStyle name="Monétaire 9" xfId="155" xr:uid="{00000000-0005-0000-0000-00001E070000}"/>
    <cellStyle name="Monétaire 9 2" xfId="257" xr:uid="{00000000-0005-0000-0000-00001F070000}"/>
    <cellStyle name="Neutral" xfId="1890" xr:uid="{00000000-0005-0000-0000-000020070000}"/>
    <cellStyle name="Neutre 2" xfId="1891" xr:uid="{00000000-0005-0000-0000-000021070000}"/>
    <cellStyle name="Neutre 2 2" xfId="1892" xr:uid="{00000000-0005-0000-0000-000022070000}"/>
    <cellStyle name="Neutre 3" xfId="1893" xr:uid="{00000000-0005-0000-0000-000023070000}"/>
    <cellStyle name="Neutre 4" xfId="1894" xr:uid="{00000000-0005-0000-0000-000024070000}"/>
    <cellStyle name="Neutre 5" xfId="1895" xr:uid="{00000000-0005-0000-0000-000025070000}"/>
    <cellStyle name="NiveauLib_4" xfId="1896" xr:uid="{00000000-0005-0000-0000-000026070000}"/>
    <cellStyle name="NiveauLigne_2_dsDqe1" xfId="1897" xr:uid="{00000000-0005-0000-0000-000027070000}"/>
    <cellStyle name="Non d‚fini" xfId="1898" xr:uid="{00000000-0005-0000-0000-000028070000}"/>
    <cellStyle name="Non d‚fini 2" xfId="1899" xr:uid="{00000000-0005-0000-0000-000029070000}"/>
    <cellStyle name="Normal" xfId="0" builtinId="0"/>
    <cellStyle name="Normal 10" xfId="6" xr:uid="{00000000-0005-0000-0000-00002B070000}"/>
    <cellStyle name="Normal 10 2" xfId="229" xr:uid="{00000000-0005-0000-0000-00002C070000}"/>
    <cellStyle name="Normal 11" xfId="195" xr:uid="{00000000-0005-0000-0000-00002D070000}"/>
    <cellStyle name="Normal 11 2" xfId="259" xr:uid="{00000000-0005-0000-0000-00002E070000}"/>
    <cellStyle name="Normal 12" xfId="4" xr:uid="{00000000-0005-0000-0000-00002F070000}"/>
    <cellStyle name="Normal 13" xfId="197" xr:uid="{00000000-0005-0000-0000-000030070000}"/>
    <cellStyle name="Normal 13 2" xfId="228" xr:uid="{00000000-0005-0000-0000-000031070000}"/>
    <cellStyle name="Normal 14" xfId="222" xr:uid="{00000000-0005-0000-0000-000032070000}"/>
    <cellStyle name="Normal 14 2" xfId="261" xr:uid="{00000000-0005-0000-0000-000033070000}"/>
    <cellStyle name="Normal 15" xfId="226" xr:uid="{00000000-0005-0000-0000-000034070000}"/>
    <cellStyle name="Normal 15 2" xfId="263" xr:uid="{00000000-0005-0000-0000-000035070000}"/>
    <cellStyle name="Normal 16" xfId="3936" xr:uid="{00000000-0005-0000-0000-000036070000}"/>
    <cellStyle name="Normal 17" xfId="3938" xr:uid="{112134FC-2229-470A-A7A2-AFAE5057CD21}"/>
    <cellStyle name="Normal 2" xfId="10" xr:uid="{00000000-0005-0000-0000-000037070000}"/>
    <cellStyle name="Normal 2 2" xfId="11" xr:uid="{00000000-0005-0000-0000-000038070000}"/>
    <cellStyle name="Normal 2 2 2" xfId="156" xr:uid="{00000000-0005-0000-0000-000039070000}"/>
    <cellStyle name="Normal 2 2 2 2" xfId="1900" xr:uid="{00000000-0005-0000-0000-00003A070000}"/>
    <cellStyle name="Normal 2 2 3" xfId="1901" xr:uid="{00000000-0005-0000-0000-00003B070000}"/>
    <cellStyle name="Normal 2 2 4" xfId="1902" xr:uid="{00000000-0005-0000-0000-00003C070000}"/>
    <cellStyle name="Normal 2 3" xfId="5" xr:uid="{00000000-0005-0000-0000-00003D070000}"/>
    <cellStyle name="Normal 2 3 2" xfId="157" xr:uid="{00000000-0005-0000-0000-00003E070000}"/>
    <cellStyle name="Normal 2 3 3" xfId="266" xr:uid="{00000000-0005-0000-0000-00003F070000}"/>
    <cellStyle name="Normal 2 4" xfId="158" xr:uid="{00000000-0005-0000-0000-000040070000}"/>
    <cellStyle name="Normal 2 5" xfId="265" xr:uid="{00000000-0005-0000-0000-000041070000}"/>
    <cellStyle name="Normal 2 6" xfId="230" xr:uid="{00000000-0005-0000-0000-000042070000}"/>
    <cellStyle name="Normal 2 7" xfId="3937" xr:uid="{01F50A26-A165-4BF8-B2E4-7DB27FD2FB4C}"/>
    <cellStyle name="Normal 3" xfId="12" xr:uid="{00000000-0005-0000-0000-000043070000}"/>
    <cellStyle name="Normal 3 2" xfId="159" xr:uid="{00000000-0005-0000-0000-000044070000}"/>
    <cellStyle name="Normal 3 2 2" xfId="160" xr:uid="{00000000-0005-0000-0000-000045070000}"/>
    <cellStyle name="Normal 3 2 2 2" xfId="1903" xr:uid="{00000000-0005-0000-0000-000046070000}"/>
    <cellStyle name="Normal 3 2 3" xfId="1904" xr:uid="{00000000-0005-0000-0000-000047070000}"/>
    <cellStyle name="Normal 3 2_DPGF-v5- CONFORME OFFRE_PRO 22 07 13 - A" xfId="1905" xr:uid="{00000000-0005-0000-0000-000048070000}"/>
    <cellStyle name="Normal 3 3" xfId="161" xr:uid="{00000000-0005-0000-0000-000049070000}"/>
    <cellStyle name="Normal 3 3 2" xfId="162" xr:uid="{00000000-0005-0000-0000-00004A070000}"/>
    <cellStyle name="Normal 3 4" xfId="163" xr:uid="{00000000-0005-0000-0000-00004B070000}"/>
    <cellStyle name="Normal 3 5" xfId="1906" xr:uid="{00000000-0005-0000-0000-00004C070000}"/>
    <cellStyle name="Normal 3 6" xfId="1907" xr:uid="{00000000-0005-0000-0000-00004D070000}"/>
    <cellStyle name="Normal 3 7" xfId="1908" xr:uid="{00000000-0005-0000-0000-00004E070000}"/>
    <cellStyle name="Normal 3 8" xfId="1909" xr:uid="{00000000-0005-0000-0000-00004F070000}"/>
    <cellStyle name="Normal 4" xfId="13" xr:uid="{00000000-0005-0000-0000-000050070000}"/>
    <cellStyle name="Normal 4 2" xfId="164" xr:uid="{00000000-0005-0000-0000-000051070000}"/>
    <cellStyle name="Normal 4 3" xfId="165" xr:uid="{00000000-0005-0000-0000-000052070000}"/>
    <cellStyle name="Normal 4 4" xfId="166" xr:uid="{00000000-0005-0000-0000-000053070000}"/>
    <cellStyle name="Normal 5" xfId="18" xr:uid="{00000000-0005-0000-0000-000054070000}"/>
    <cellStyle name="Normal 5 2" xfId="1910" xr:uid="{00000000-0005-0000-0000-000055070000}"/>
    <cellStyle name="Normal 5 3" xfId="3933" xr:uid="{00000000-0005-0000-0000-000056070000}"/>
    <cellStyle name="Normal 6" xfId="19" xr:uid="{00000000-0005-0000-0000-000057070000}"/>
    <cellStyle name="Normal 6 2" xfId="14" xr:uid="{00000000-0005-0000-0000-000058070000}"/>
    <cellStyle name="Normal 6 3" xfId="1911" xr:uid="{00000000-0005-0000-0000-000059070000}"/>
    <cellStyle name="Normal 6 4" xfId="232" xr:uid="{00000000-0005-0000-0000-00005A070000}"/>
    <cellStyle name="Normal 6_DPGF-v5- CONFORME OFFRE_PRO 22 07 13 - A" xfId="1912" xr:uid="{00000000-0005-0000-0000-00005B070000}"/>
    <cellStyle name="Normal 7" xfId="167" xr:uid="{00000000-0005-0000-0000-00005C070000}"/>
    <cellStyle name="Normal 7 2" xfId="168" xr:uid="{00000000-0005-0000-0000-00005D070000}"/>
    <cellStyle name="Normal 7 2 2" xfId="169" xr:uid="{00000000-0005-0000-0000-00005E070000}"/>
    <cellStyle name="Normal 7 3" xfId="170" xr:uid="{00000000-0005-0000-0000-00005F070000}"/>
    <cellStyle name="Normal 7 3 2" xfId="171" xr:uid="{00000000-0005-0000-0000-000060070000}"/>
    <cellStyle name="Normal 7 3 3" xfId="1913" xr:uid="{00000000-0005-0000-0000-000061070000}"/>
    <cellStyle name="Normal 7 4" xfId="172" xr:uid="{00000000-0005-0000-0000-000062070000}"/>
    <cellStyle name="Normal 8" xfId="173" xr:uid="{00000000-0005-0000-0000-000063070000}"/>
    <cellStyle name="Normal 9" xfId="15" xr:uid="{00000000-0005-0000-0000-000064070000}"/>
    <cellStyle name="Normal 9 2" xfId="231" xr:uid="{00000000-0005-0000-0000-000065070000}"/>
    <cellStyle name="Normal1" xfId="1914" xr:uid="{00000000-0005-0000-0000-000066070000}"/>
    <cellStyle name="Normal1 2" xfId="1915" xr:uid="{00000000-0005-0000-0000-000067070000}"/>
    <cellStyle name="Normal1 2 2" xfId="1916" xr:uid="{00000000-0005-0000-0000-000068070000}"/>
    <cellStyle name="Normal1 2 2 2" xfId="1917" xr:uid="{00000000-0005-0000-0000-000069070000}"/>
    <cellStyle name="Normal1 2 2 2 2" xfId="1918" xr:uid="{00000000-0005-0000-0000-00006A070000}"/>
    <cellStyle name="Normal1 2 2 2 3" xfId="1919" xr:uid="{00000000-0005-0000-0000-00006B070000}"/>
    <cellStyle name="Normal1 2 2 2 4" xfId="1920" xr:uid="{00000000-0005-0000-0000-00006C070000}"/>
    <cellStyle name="Normal1 2 2 2 5" xfId="1921" xr:uid="{00000000-0005-0000-0000-00006D070000}"/>
    <cellStyle name="Normal1 2 2 2 6" xfId="1922" xr:uid="{00000000-0005-0000-0000-00006E070000}"/>
    <cellStyle name="Normal1 2 2 2 7" xfId="1923" xr:uid="{00000000-0005-0000-0000-00006F070000}"/>
    <cellStyle name="Normal1 2 2 2 8" xfId="1924" xr:uid="{00000000-0005-0000-0000-000070070000}"/>
    <cellStyle name="Normal1 2 2 2 9" xfId="1925" xr:uid="{00000000-0005-0000-0000-000071070000}"/>
    <cellStyle name="Normal1 2 2 3" xfId="1926" xr:uid="{00000000-0005-0000-0000-000072070000}"/>
    <cellStyle name="Normal1 2 2 3 2" xfId="1927" xr:uid="{00000000-0005-0000-0000-000073070000}"/>
    <cellStyle name="Normal1 2 2 3 3" xfId="1928" xr:uid="{00000000-0005-0000-0000-000074070000}"/>
    <cellStyle name="Normal1 2 2 3 4" xfId="1929" xr:uid="{00000000-0005-0000-0000-000075070000}"/>
    <cellStyle name="Normal1 2 2 3 5" xfId="1930" xr:uid="{00000000-0005-0000-0000-000076070000}"/>
    <cellStyle name="Normal1 2 2 3 6" xfId="1931" xr:uid="{00000000-0005-0000-0000-000077070000}"/>
    <cellStyle name="Normal1 2 2 3 7" xfId="1932" xr:uid="{00000000-0005-0000-0000-000078070000}"/>
    <cellStyle name="Normal1 2 2 3 8" xfId="1933" xr:uid="{00000000-0005-0000-0000-000079070000}"/>
    <cellStyle name="Normal1 2 2 3 9" xfId="1934" xr:uid="{00000000-0005-0000-0000-00007A070000}"/>
    <cellStyle name="Normal1 2 2 4" xfId="1935" xr:uid="{00000000-0005-0000-0000-00007B070000}"/>
    <cellStyle name="Normal1 2 2 4 2" xfId="1936" xr:uid="{00000000-0005-0000-0000-00007C070000}"/>
    <cellStyle name="Normal1 2 2 4 3" xfId="1937" xr:uid="{00000000-0005-0000-0000-00007D070000}"/>
    <cellStyle name="Normal1 2 2 4 4" xfId="1938" xr:uid="{00000000-0005-0000-0000-00007E070000}"/>
    <cellStyle name="Normal1 2 2 4 5" xfId="1939" xr:uid="{00000000-0005-0000-0000-00007F070000}"/>
    <cellStyle name="Normal1 2 2 4 6" xfId="1940" xr:uid="{00000000-0005-0000-0000-000080070000}"/>
    <cellStyle name="Normal1 2 2 4 7" xfId="1941" xr:uid="{00000000-0005-0000-0000-000081070000}"/>
    <cellStyle name="Normal1 2 2 4 8" xfId="1942" xr:uid="{00000000-0005-0000-0000-000082070000}"/>
    <cellStyle name="Normal1 2 2 4 9" xfId="1943" xr:uid="{00000000-0005-0000-0000-000083070000}"/>
    <cellStyle name="Normal1 2 2 5" xfId="1944" xr:uid="{00000000-0005-0000-0000-000084070000}"/>
    <cellStyle name="Normal1 2 2 5 2" xfId="1945" xr:uid="{00000000-0005-0000-0000-000085070000}"/>
    <cellStyle name="Normal1 2 2 5 3" xfId="1946" xr:uid="{00000000-0005-0000-0000-000086070000}"/>
    <cellStyle name="Normal1 2 2 5 4" xfId="1947" xr:uid="{00000000-0005-0000-0000-000087070000}"/>
    <cellStyle name="Normal1 2 2 5 5" xfId="1948" xr:uid="{00000000-0005-0000-0000-000088070000}"/>
    <cellStyle name="Normal1 2 2 5 6" xfId="1949" xr:uid="{00000000-0005-0000-0000-000089070000}"/>
    <cellStyle name="Normal1 2 2 5 7" xfId="1950" xr:uid="{00000000-0005-0000-0000-00008A070000}"/>
    <cellStyle name="Normal1 2 2 5 8" xfId="1951" xr:uid="{00000000-0005-0000-0000-00008B070000}"/>
    <cellStyle name="Normal1 2 2 5 9" xfId="1952" xr:uid="{00000000-0005-0000-0000-00008C070000}"/>
    <cellStyle name="Normal1 2 2 6" xfId="1953" xr:uid="{00000000-0005-0000-0000-00008D070000}"/>
    <cellStyle name="Normal1 2 3" xfId="1954" xr:uid="{00000000-0005-0000-0000-00008E070000}"/>
    <cellStyle name="Normal1 2 3 2" xfId="1955" xr:uid="{00000000-0005-0000-0000-00008F070000}"/>
    <cellStyle name="Normal1 2 3 2 2" xfId="1956" xr:uid="{00000000-0005-0000-0000-000090070000}"/>
    <cellStyle name="Normal1 2 3 2 3" xfId="1957" xr:uid="{00000000-0005-0000-0000-000091070000}"/>
    <cellStyle name="Normal1 2 3 2 4" xfId="1958" xr:uid="{00000000-0005-0000-0000-000092070000}"/>
    <cellStyle name="Normal1 2 3 2 5" xfId="1959" xr:uid="{00000000-0005-0000-0000-000093070000}"/>
    <cellStyle name="Normal1 2 3 2 6" xfId="1960" xr:uid="{00000000-0005-0000-0000-000094070000}"/>
    <cellStyle name="Normal1 2 3 2 7" xfId="1961" xr:uid="{00000000-0005-0000-0000-000095070000}"/>
    <cellStyle name="Normal1 2 3 2 8" xfId="1962" xr:uid="{00000000-0005-0000-0000-000096070000}"/>
    <cellStyle name="Normal1 2 3 2 9" xfId="1963" xr:uid="{00000000-0005-0000-0000-000097070000}"/>
    <cellStyle name="Normal1 2 3 3" xfId="1964" xr:uid="{00000000-0005-0000-0000-000098070000}"/>
    <cellStyle name="Normal1 2 3 3 2" xfId="1965" xr:uid="{00000000-0005-0000-0000-000099070000}"/>
    <cellStyle name="Normal1 2 3 3 3" xfId="1966" xr:uid="{00000000-0005-0000-0000-00009A070000}"/>
    <cellStyle name="Normal1 2 3 3 4" xfId="1967" xr:uid="{00000000-0005-0000-0000-00009B070000}"/>
    <cellStyle name="Normal1 2 3 3 5" xfId="1968" xr:uid="{00000000-0005-0000-0000-00009C070000}"/>
    <cellStyle name="Normal1 2 3 3 6" xfId="1969" xr:uid="{00000000-0005-0000-0000-00009D070000}"/>
    <cellStyle name="Normal1 2 3 3 7" xfId="1970" xr:uid="{00000000-0005-0000-0000-00009E070000}"/>
    <cellStyle name="Normal1 2 3 3 8" xfId="1971" xr:uid="{00000000-0005-0000-0000-00009F070000}"/>
    <cellStyle name="Normal1 2 3 3 9" xfId="1972" xr:uid="{00000000-0005-0000-0000-0000A0070000}"/>
    <cellStyle name="Normal1 2 3 4" xfId="1973" xr:uid="{00000000-0005-0000-0000-0000A1070000}"/>
    <cellStyle name="Normal1 2 3 4 2" xfId="1974" xr:uid="{00000000-0005-0000-0000-0000A2070000}"/>
    <cellStyle name="Normal1 2 3 4 3" xfId="1975" xr:uid="{00000000-0005-0000-0000-0000A3070000}"/>
    <cellStyle name="Normal1 2 3 4 4" xfId="1976" xr:uid="{00000000-0005-0000-0000-0000A4070000}"/>
    <cellStyle name="Normal1 2 3 4 5" xfId="1977" xr:uid="{00000000-0005-0000-0000-0000A5070000}"/>
    <cellStyle name="Normal1 2 3 4 6" xfId="1978" xr:uid="{00000000-0005-0000-0000-0000A6070000}"/>
    <cellStyle name="Normal1 2 3 4 7" xfId="1979" xr:uid="{00000000-0005-0000-0000-0000A7070000}"/>
    <cellStyle name="Normal1 2 3 4 8" xfId="1980" xr:uid="{00000000-0005-0000-0000-0000A8070000}"/>
    <cellStyle name="Normal1 2 3 4 9" xfId="1981" xr:uid="{00000000-0005-0000-0000-0000A9070000}"/>
    <cellStyle name="Normal1 2 3 5" xfId="1982" xr:uid="{00000000-0005-0000-0000-0000AA070000}"/>
    <cellStyle name="Normal1 2 3 5 2" xfId="1983" xr:uid="{00000000-0005-0000-0000-0000AB070000}"/>
    <cellStyle name="Normal1 2 3 5 3" xfId="1984" xr:uid="{00000000-0005-0000-0000-0000AC070000}"/>
    <cellStyle name="Normal1 2 3 5 4" xfId="1985" xr:uid="{00000000-0005-0000-0000-0000AD070000}"/>
    <cellStyle name="Normal1 2 3 5 5" xfId="1986" xr:uid="{00000000-0005-0000-0000-0000AE070000}"/>
    <cellStyle name="Normal1 2 3 5 6" xfId="1987" xr:uid="{00000000-0005-0000-0000-0000AF070000}"/>
    <cellStyle name="Normal1 2 3 5 7" xfId="1988" xr:uid="{00000000-0005-0000-0000-0000B0070000}"/>
    <cellStyle name="Normal1 2 3 5 8" xfId="1989" xr:uid="{00000000-0005-0000-0000-0000B1070000}"/>
    <cellStyle name="Normal1 2 3 5 9" xfId="1990" xr:uid="{00000000-0005-0000-0000-0000B2070000}"/>
    <cellStyle name="Normal1 2 3 6" xfId="1991" xr:uid="{00000000-0005-0000-0000-0000B3070000}"/>
    <cellStyle name="Normal1 2 3 7" xfId="1992" xr:uid="{00000000-0005-0000-0000-0000B4070000}"/>
    <cellStyle name="Normal1 2 3 8" xfId="1993" xr:uid="{00000000-0005-0000-0000-0000B5070000}"/>
    <cellStyle name="Normal1 2 3 9" xfId="1994" xr:uid="{00000000-0005-0000-0000-0000B6070000}"/>
    <cellStyle name="Normal1 2 4" xfId="1995" xr:uid="{00000000-0005-0000-0000-0000B7070000}"/>
    <cellStyle name="Normal1 3" xfId="1996" xr:uid="{00000000-0005-0000-0000-0000B8070000}"/>
    <cellStyle name="Normal1 3 2" xfId="1997" xr:uid="{00000000-0005-0000-0000-0000B9070000}"/>
    <cellStyle name="Normal1 3 2 2" xfId="1998" xr:uid="{00000000-0005-0000-0000-0000BA070000}"/>
    <cellStyle name="Normal1 3 2 3" xfId="1999" xr:uid="{00000000-0005-0000-0000-0000BB070000}"/>
    <cellStyle name="Normal1 3 2 4" xfId="2000" xr:uid="{00000000-0005-0000-0000-0000BC070000}"/>
    <cellStyle name="Normal1 3 2 5" xfId="2001" xr:uid="{00000000-0005-0000-0000-0000BD070000}"/>
    <cellStyle name="Normal1 3 2 6" xfId="2002" xr:uid="{00000000-0005-0000-0000-0000BE070000}"/>
    <cellStyle name="Normal1 3 2 7" xfId="2003" xr:uid="{00000000-0005-0000-0000-0000BF070000}"/>
    <cellStyle name="Normal1 3 2 8" xfId="2004" xr:uid="{00000000-0005-0000-0000-0000C0070000}"/>
    <cellStyle name="Normal1 3 2 9" xfId="2005" xr:uid="{00000000-0005-0000-0000-0000C1070000}"/>
    <cellStyle name="Normal1 3 3" xfId="2006" xr:uid="{00000000-0005-0000-0000-0000C2070000}"/>
    <cellStyle name="Normal1 3 3 2" xfId="2007" xr:uid="{00000000-0005-0000-0000-0000C3070000}"/>
    <cellStyle name="Normal1 3 3 3" xfId="2008" xr:uid="{00000000-0005-0000-0000-0000C4070000}"/>
    <cellStyle name="Normal1 3 3 4" xfId="2009" xr:uid="{00000000-0005-0000-0000-0000C5070000}"/>
    <cellStyle name="Normal1 3 3 5" xfId="2010" xr:uid="{00000000-0005-0000-0000-0000C6070000}"/>
    <cellStyle name="Normal1 3 3 6" xfId="2011" xr:uid="{00000000-0005-0000-0000-0000C7070000}"/>
    <cellStyle name="Normal1 3 3 7" xfId="2012" xr:uid="{00000000-0005-0000-0000-0000C8070000}"/>
    <cellStyle name="Normal1 3 3 8" xfId="2013" xr:uid="{00000000-0005-0000-0000-0000C9070000}"/>
    <cellStyle name="Normal1 3 3 9" xfId="2014" xr:uid="{00000000-0005-0000-0000-0000CA070000}"/>
    <cellStyle name="Normal1 3 4" xfId="2015" xr:uid="{00000000-0005-0000-0000-0000CB070000}"/>
    <cellStyle name="Normal1 3 4 2" xfId="2016" xr:uid="{00000000-0005-0000-0000-0000CC070000}"/>
    <cellStyle name="Normal1 3 4 3" xfId="2017" xr:uid="{00000000-0005-0000-0000-0000CD070000}"/>
    <cellStyle name="Normal1 3 4 4" xfId="2018" xr:uid="{00000000-0005-0000-0000-0000CE070000}"/>
    <cellStyle name="Normal1 3 4 5" xfId="2019" xr:uid="{00000000-0005-0000-0000-0000CF070000}"/>
    <cellStyle name="Normal1 3 4 6" xfId="2020" xr:uid="{00000000-0005-0000-0000-0000D0070000}"/>
    <cellStyle name="Normal1 3 4 7" xfId="2021" xr:uid="{00000000-0005-0000-0000-0000D1070000}"/>
    <cellStyle name="Normal1 3 4 8" xfId="2022" xr:uid="{00000000-0005-0000-0000-0000D2070000}"/>
    <cellStyle name="Normal1 3 4 9" xfId="2023" xr:uid="{00000000-0005-0000-0000-0000D3070000}"/>
    <cellStyle name="Normal1 3 5" xfId="2024" xr:uid="{00000000-0005-0000-0000-0000D4070000}"/>
    <cellStyle name="Normal1 3 5 2" xfId="2025" xr:uid="{00000000-0005-0000-0000-0000D5070000}"/>
    <cellStyle name="Normal1 3 5 3" xfId="2026" xr:uid="{00000000-0005-0000-0000-0000D6070000}"/>
    <cellStyle name="Normal1 3 5 4" xfId="2027" xr:uid="{00000000-0005-0000-0000-0000D7070000}"/>
    <cellStyle name="Normal1 3 5 5" xfId="2028" xr:uid="{00000000-0005-0000-0000-0000D8070000}"/>
    <cellStyle name="Normal1 3 5 6" xfId="2029" xr:uid="{00000000-0005-0000-0000-0000D9070000}"/>
    <cellStyle name="Normal1 3 5 7" xfId="2030" xr:uid="{00000000-0005-0000-0000-0000DA070000}"/>
    <cellStyle name="Normal1 3 5 8" xfId="2031" xr:uid="{00000000-0005-0000-0000-0000DB070000}"/>
    <cellStyle name="Normal1 3 5 9" xfId="2032" xr:uid="{00000000-0005-0000-0000-0000DC070000}"/>
    <cellStyle name="Normal1 3 6" xfId="2033" xr:uid="{00000000-0005-0000-0000-0000DD070000}"/>
    <cellStyle name="Normal1 3 7" xfId="2034" xr:uid="{00000000-0005-0000-0000-0000DE070000}"/>
    <cellStyle name="Normal1 3 8" xfId="2035" xr:uid="{00000000-0005-0000-0000-0000DF070000}"/>
    <cellStyle name="Normal1 3 9" xfId="2036" xr:uid="{00000000-0005-0000-0000-0000E0070000}"/>
    <cellStyle name="Normal1 4" xfId="2037" xr:uid="{00000000-0005-0000-0000-0000E1070000}"/>
    <cellStyle name="Normal1 4 2" xfId="2038" xr:uid="{00000000-0005-0000-0000-0000E2070000}"/>
    <cellStyle name="Normal1 4 2 2" xfId="2039" xr:uid="{00000000-0005-0000-0000-0000E3070000}"/>
    <cellStyle name="Normal1 4 2 3" xfId="2040" xr:uid="{00000000-0005-0000-0000-0000E4070000}"/>
    <cellStyle name="Normal1 4 2 4" xfId="2041" xr:uid="{00000000-0005-0000-0000-0000E5070000}"/>
    <cellStyle name="Normal1 4 2 5" xfId="2042" xr:uid="{00000000-0005-0000-0000-0000E6070000}"/>
    <cellStyle name="Normal1 4 2 6" xfId="2043" xr:uid="{00000000-0005-0000-0000-0000E7070000}"/>
    <cellStyle name="Normal1 4 2 7" xfId="2044" xr:uid="{00000000-0005-0000-0000-0000E8070000}"/>
    <cellStyle name="Normal1 4 2 8" xfId="2045" xr:uid="{00000000-0005-0000-0000-0000E9070000}"/>
    <cellStyle name="Normal1 4 2 9" xfId="2046" xr:uid="{00000000-0005-0000-0000-0000EA070000}"/>
    <cellStyle name="Normal1 4 3" xfId="2047" xr:uid="{00000000-0005-0000-0000-0000EB070000}"/>
    <cellStyle name="Normal1 4 3 2" xfId="2048" xr:uid="{00000000-0005-0000-0000-0000EC070000}"/>
    <cellStyle name="Normal1 4 3 3" xfId="2049" xr:uid="{00000000-0005-0000-0000-0000ED070000}"/>
    <cellStyle name="Normal1 4 3 4" xfId="2050" xr:uid="{00000000-0005-0000-0000-0000EE070000}"/>
    <cellStyle name="Normal1 4 3 5" xfId="2051" xr:uid="{00000000-0005-0000-0000-0000EF070000}"/>
    <cellStyle name="Normal1 4 3 6" xfId="2052" xr:uid="{00000000-0005-0000-0000-0000F0070000}"/>
    <cellStyle name="Normal1 4 3 7" xfId="2053" xr:uid="{00000000-0005-0000-0000-0000F1070000}"/>
    <cellStyle name="Normal1 4 3 8" xfId="2054" xr:uid="{00000000-0005-0000-0000-0000F2070000}"/>
    <cellStyle name="Normal1 4 3 9" xfId="2055" xr:uid="{00000000-0005-0000-0000-0000F3070000}"/>
    <cellStyle name="Normal1 4 4" xfId="2056" xr:uid="{00000000-0005-0000-0000-0000F4070000}"/>
    <cellStyle name="Normal1 4 4 2" xfId="2057" xr:uid="{00000000-0005-0000-0000-0000F5070000}"/>
    <cellStyle name="Normal1 4 4 3" xfId="2058" xr:uid="{00000000-0005-0000-0000-0000F6070000}"/>
    <cellStyle name="Normal1 4 4 4" xfId="2059" xr:uid="{00000000-0005-0000-0000-0000F7070000}"/>
    <cellStyle name="Normal1 4 4 5" xfId="2060" xr:uid="{00000000-0005-0000-0000-0000F8070000}"/>
    <cellStyle name="Normal1 4 4 6" xfId="2061" xr:uid="{00000000-0005-0000-0000-0000F9070000}"/>
    <cellStyle name="Normal1 4 4 7" xfId="2062" xr:uid="{00000000-0005-0000-0000-0000FA070000}"/>
    <cellStyle name="Normal1 4 4 8" xfId="2063" xr:uid="{00000000-0005-0000-0000-0000FB070000}"/>
    <cellStyle name="Normal1 4 4 9" xfId="2064" xr:uid="{00000000-0005-0000-0000-0000FC070000}"/>
    <cellStyle name="Normal1 4 5" xfId="2065" xr:uid="{00000000-0005-0000-0000-0000FD070000}"/>
    <cellStyle name="Normal1 4 5 2" xfId="2066" xr:uid="{00000000-0005-0000-0000-0000FE070000}"/>
    <cellStyle name="Normal1 4 5 3" xfId="2067" xr:uid="{00000000-0005-0000-0000-0000FF070000}"/>
    <cellStyle name="Normal1 4 5 4" xfId="2068" xr:uid="{00000000-0005-0000-0000-000000080000}"/>
    <cellStyle name="Normal1 4 5 5" xfId="2069" xr:uid="{00000000-0005-0000-0000-000001080000}"/>
    <cellStyle name="Normal1 4 5 6" xfId="2070" xr:uid="{00000000-0005-0000-0000-000002080000}"/>
    <cellStyle name="Normal1 4 5 7" xfId="2071" xr:uid="{00000000-0005-0000-0000-000003080000}"/>
    <cellStyle name="Normal1 4 5 8" xfId="2072" xr:uid="{00000000-0005-0000-0000-000004080000}"/>
    <cellStyle name="Normal1 4 5 9" xfId="2073" xr:uid="{00000000-0005-0000-0000-000005080000}"/>
    <cellStyle name="Normal1 4 6" xfId="2074" xr:uid="{00000000-0005-0000-0000-000006080000}"/>
    <cellStyle name="Normal1 4 7" xfId="2075" xr:uid="{00000000-0005-0000-0000-000007080000}"/>
    <cellStyle name="Normal1 4 8" xfId="2076" xr:uid="{00000000-0005-0000-0000-000008080000}"/>
    <cellStyle name="Normal1 4 9" xfId="2077" xr:uid="{00000000-0005-0000-0000-000009080000}"/>
    <cellStyle name="Normal1 5" xfId="2078" xr:uid="{00000000-0005-0000-0000-00000A080000}"/>
    <cellStyle name="Normal1 5 2" xfId="2079" xr:uid="{00000000-0005-0000-0000-00000B080000}"/>
    <cellStyle name="Normal1 5 3" xfId="2080" xr:uid="{00000000-0005-0000-0000-00000C080000}"/>
    <cellStyle name="Normal1 5 4" xfId="2081" xr:uid="{00000000-0005-0000-0000-00000D080000}"/>
    <cellStyle name="Normal1 5 5" xfId="2082" xr:uid="{00000000-0005-0000-0000-00000E080000}"/>
    <cellStyle name="Normal1 5 6" xfId="2083" xr:uid="{00000000-0005-0000-0000-00000F080000}"/>
    <cellStyle name="Normal1 5 7" xfId="2084" xr:uid="{00000000-0005-0000-0000-000010080000}"/>
    <cellStyle name="Normal1 5 8" xfId="2085" xr:uid="{00000000-0005-0000-0000-000011080000}"/>
    <cellStyle name="Normal1 5 9" xfId="2086" xr:uid="{00000000-0005-0000-0000-000012080000}"/>
    <cellStyle name="Normal1 6" xfId="2087" xr:uid="{00000000-0005-0000-0000-000013080000}"/>
    <cellStyle name="Normal1 6 2" xfId="2088" xr:uid="{00000000-0005-0000-0000-000014080000}"/>
    <cellStyle name="Normal1 6 3" xfId="2089" xr:uid="{00000000-0005-0000-0000-000015080000}"/>
    <cellStyle name="Normal1 6 4" xfId="2090" xr:uid="{00000000-0005-0000-0000-000016080000}"/>
    <cellStyle name="Normal1 6 5" xfId="2091" xr:uid="{00000000-0005-0000-0000-000017080000}"/>
    <cellStyle name="Normal1 6 6" xfId="2092" xr:uid="{00000000-0005-0000-0000-000018080000}"/>
    <cellStyle name="Normal1 6 7" xfId="2093" xr:uid="{00000000-0005-0000-0000-000019080000}"/>
    <cellStyle name="Normal1 6 8" xfId="2094" xr:uid="{00000000-0005-0000-0000-00001A080000}"/>
    <cellStyle name="Normal1 6 9" xfId="2095" xr:uid="{00000000-0005-0000-0000-00001B080000}"/>
    <cellStyle name="Normal1 7" xfId="2096" xr:uid="{00000000-0005-0000-0000-00001C080000}"/>
    <cellStyle name="Normal1 7 2" xfId="2097" xr:uid="{00000000-0005-0000-0000-00001D080000}"/>
    <cellStyle name="Normal1 7 3" xfId="2098" xr:uid="{00000000-0005-0000-0000-00001E080000}"/>
    <cellStyle name="Normal1 7 4" xfId="2099" xr:uid="{00000000-0005-0000-0000-00001F080000}"/>
    <cellStyle name="Normal1 7 5" xfId="2100" xr:uid="{00000000-0005-0000-0000-000020080000}"/>
    <cellStyle name="Normal1 7 6" xfId="2101" xr:uid="{00000000-0005-0000-0000-000021080000}"/>
    <cellStyle name="Normal1 7 7" xfId="2102" xr:uid="{00000000-0005-0000-0000-000022080000}"/>
    <cellStyle name="Normal1 7 8" xfId="2103" xr:uid="{00000000-0005-0000-0000-000023080000}"/>
    <cellStyle name="Normal1 7 9" xfId="2104" xr:uid="{00000000-0005-0000-0000-000024080000}"/>
    <cellStyle name="Normal1 8" xfId="2105" xr:uid="{00000000-0005-0000-0000-000025080000}"/>
    <cellStyle name="Normal1 8 2" xfId="2106" xr:uid="{00000000-0005-0000-0000-000026080000}"/>
    <cellStyle name="Normal1 8 3" xfId="2107" xr:uid="{00000000-0005-0000-0000-000027080000}"/>
    <cellStyle name="Normal1 8 4" xfId="2108" xr:uid="{00000000-0005-0000-0000-000028080000}"/>
    <cellStyle name="Normal1 8 5" xfId="2109" xr:uid="{00000000-0005-0000-0000-000029080000}"/>
    <cellStyle name="Normal1 8 6" xfId="2110" xr:uid="{00000000-0005-0000-0000-00002A080000}"/>
    <cellStyle name="Normal1 8 7" xfId="2111" xr:uid="{00000000-0005-0000-0000-00002B080000}"/>
    <cellStyle name="Normal1 8 8" xfId="2112" xr:uid="{00000000-0005-0000-0000-00002C080000}"/>
    <cellStyle name="Normal1 8 9" xfId="2113" xr:uid="{00000000-0005-0000-0000-00002D080000}"/>
    <cellStyle name="Normal1 9" xfId="2114" xr:uid="{00000000-0005-0000-0000-00002E080000}"/>
    <cellStyle name="Normal2" xfId="2115" xr:uid="{00000000-0005-0000-0000-00002F080000}"/>
    <cellStyle name="Normal2 2" xfId="2116" xr:uid="{00000000-0005-0000-0000-000030080000}"/>
    <cellStyle name="Normal2 2 2" xfId="2117" xr:uid="{00000000-0005-0000-0000-000031080000}"/>
    <cellStyle name="Normal2 2 2 2" xfId="2118" xr:uid="{00000000-0005-0000-0000-000032080000}"/>
    <cellStyle name="Normal2 2 2 2 2" xfId="2119" xr:uid="{00000000-0005-0000-0000-000033080000}"/>
    <cellStyle name="Normal2 2 2 2 3" xfId="2120" xr:uid="{00000000-0005-0000-0000-000034080000}"/>
    <cellStyle name="Normal2 2 2 2 4" xfId="2121" xr:uid="{00000000-0005-0000-0000-000035080000}"/>
    <cellStyle name="Normal2 2 2 2 5" xfId="2122" xr:uid="{00000000-0005-0000-0000-000036080000}"/>
    <cellStyle name="Normal2 2 2 2 6" xfId="2123" xr:uid="{00000000-0005-0000-0000-000037080000}"/>
    <cellStyle name="Normal2 2 2 2 7" xfId="2124" xr:uid="{00000000-0005-0000-0000-000038080000}"/>
    <cellStyle name="Normal2 2 2 2 8" xfId="2125" xr:uid="{00000000-0005-0000-0000-000039080000}"/>
    <cellStyle name="Normal2 2 2 2 9" xfId="2126" xr:uid="{00000000-0005-0000-0000-00003A080000}"/>
    <cellStyle name="Normal2 2 2 3" xfId="2127" xr:uid="{00000000-0005-0000-0000-00003B080000}"/>
    <cellStyle name="Normal2 2 2 3 2" xfId="2128" xr:uid="{00000000-0005-0000-0000-00003C080000}"/>
    <cellStyle name="Normal2 2 2 3 3" xfId="2129" xr:uid="{00000000-0005-0000-0000-00003D080000}"/>
    <cellStyle name="Normal2 2 2 3 4" xfId="2130" xr:uid="{00000000-0005-0000-0000-00003E080000}"/>
    <cellStyle name="Normal2 2 2 3 5" xfId="2131" xr:uid="{00000000-0005-0000-0000-00003F080000}"/>
    <cellStyle name="Normal2 2 2 3 6" xfId="2132" xr:uid="{00000000-0005-0000-0000-000040080000}"/>
    <cellStyle name="Normal2 2 2 3 7" xfId="2133" xr:uid="{00000000-0005-0000-0000-000041080000}"/>
    <cellStyle name="Normal2 2 2 3 8" xfId="2134" xr:uid="{00000000-0005-0000-0000-000042080000}"/>
    <cellStyle name="Normal2 2 2 3 9" xfId="2135" xr:uid="{00000000-0005-0000-0000-000043080000}"/>
    <cellStyle name="Normal2 2 2 4" xfId="2136" xr:uid="{00000000-0005-0000-0000-000044080000}"/>
    <cellStyle name="Normal2 2 2 4 2" xfId="2137" xr:uid="{00000000-0005-0000-0000-000045080000}"/>
    <cellStyle name="Normal2 2 2 4 3" xfId="2138" xr:uid="{00000000-0005-0000-0000-000046080000}"/>
    <cellStyle name="Normal2 2 2 4 4" xfId="2139" xr:uid="{00000000-0005-0000-0000-000047080000}"/>
    <cellStyle name="Normal2 2 2 4 5" xfId="2140" xr:uid="{00000000-0005-0000-0000-000048080000}"/>
    <cellStyle name="Normal2 2 2 4 6" xfId="2141" xr:uid="{00000000-0005-0000-0000-000049080000}"/>
    <cellStyle name="Normal2 2 2 4 7" xfId="2142" xr:uid="{00000000-0005-0000-0000-00004A080000}"/>
    <cellStyle name="Normal2 2 2 4 8" xfId="2143" xr:uid="{00000000-0005-0000-0000-00004B080000}"/>
    <cellStyle name="Normal2 2 2 4 9" xfId="2144" xr:uid="{00000000-0005-0000-0000-00004C080000}"/>
    <cellStyle name="Normal2 2 2 5" xfId="2145" xr:uid="{00000000-0005-0000-0000-00004D080000}"/>
    <cellStyle name="Normal2 2 2 5 2" xfId="2146" xr:uid="{00000000-0005-0000-0000-00004E080000}"/>
    <cellStyle name="Normal2 2 2 5 3" xfId="2147" xr:uid="{00000000-0005-0000-0000-00004F080000}"/>
    <cellStyle name="Normal2 2 2 5 4" xfId="2148" xr:uid="{00000000-0005-0000-0000-000050080000}"/>
    <cellStyle name="Normal2 2 2 5 5" xfId="2149" xr:uid="{00000000-0005-0000-0000-000051080000}"/>
    <cellStyle name="Normal2 2 2 5 6" xfId="2150" xr:uid="{00000000-0005-0000-0000-000052080000}"/>
    <cellStyle name="Normal2 2 2 5 7" xfId="2151" xr:uid="{00000000-0005-0000-0000-000053080000}"/>
    <cellStyle name="Normal2 2 2 5 8" xfId="2152" xr:uid="{00000000-0005-0000-0000-000054080000}"/>
    <cellStyle name="Normal2 2 2 5 9" xfId="2153" xr:uid="{00000000-0005-0000-0000-000055080000}"/>
    <cellStyle name="Normal2 2 2 6" xfId="2154" xr:uid="{00000000-0005-0000-0000-000056080000}"/>
    <cellStyle name="Normal2 2 3" xfId="2155" xr:uid="{00000000-0005-0000-0000-000057080000}"/>
    <cellStyle name="Normal2 2 3 2" xfId="2156" xr:uid="{00000000-0005-0000-0000-000058080000}"/>
    <cellStyle name="Normal2 2 3 2 2" xfId="2157" xr:uid="{00000000-0005-0000-0000-000059080000}"/>
    <cellStyle name="Normal2 2 3 2 3" xfId="2158" xr:uid="{00000000-0005-0000-0000-00005A080000}"/>
    <cellStyle name="Normal2 2 3 2 4" xfId="2159" xr:uid="{00000000-0005-0000-0000-00005B080000}"/>
    <cellStyle name="Normal2 2 3 2 5" xfId="2160" xr:uid="{00000000-0005-0000-0000-00005C080000}"/>
    <cellStyle name="Normal2 2 3 2 6" xfId="2161" xr:uid="{00000000-0005-0000-0000-00005D080000}"/>
    <cellStyle name="Normal2 2 3 2 7" xfId="2162" xr:uid="{00000000-0005-0000-0000-00005E080000}"/>
    <cellStyle name="Normal2 2 3 2 8" xfId="2163" xr:uid="{00000000-0005-0000-0000-00005F080000}"/>
    <cellStyle name="Normal2 2 3 2 9" xfId="2164" xr:uid="{00000000-0005-0000-0000-000060080000}"/>
    <cellStyle name="Normal2 2 3 3" xfId="2165" xr:uid="{00000000-0005-0000-0000-000061080000}"/>
    <cellStyle name="Normal2 2 3 3 2" xfId="2166" xr:uid="{00000000-0005-0000-0000-000062080000}"/>
    <cellStyle name="Normal2 2 3 3 3" xfId="2167" xr:uid="{00000000-0005-0000-0000-000063080000}"/>
    <cellStyle name="Normal2 2 3 3 4" xfId="2168" xr:uid="{00000000-0005-0000-0000-000064080000}"/>
    <cellStyle name="Normal2 2 3 3 5" xfId="2169" xr:uid="{00000000-0005-0000-0000-000065080000}"/>
    <cellStyle name="Normal2 2 3 3 6" xfId="2170" xr:uid="{00000000-0005-0000-0000-000066080000}"/>
    <cellStyle name="Normal2 2 3 3 7" xfId="2171" xr:uid="{00000000-0005-0000-0000-000067080000}"/>
    <cellStyle name="Normal2 2 3 3 8" xfId="2172" xr:uid="{00000000-0005-0000-0000-000068080000}"/>
    <cellStyle name="Normal2 2 3 3 9" xfId="2173" xr:uid="{00000000-0005-0000-0000-000069080000}"/>
    <cellStyle name="Normal2 2 3 4" xfId="2174" xr:uid="{00000000-0005-0000-0000-00006A080000}"/>
    <cellStyle name="Normal2 2 3 4 2" xfId="2175" xr:uid="{00000000-0005-0000-0000-00006B080000}"/>
    <cellStyle name="Normal2 2 3 4 3" xfId="2176" xr:uid="{00000000-0005-0000-0000-00006C080000}"/>
    <cellStyle name="Normal2 2 3 4 4" xfId="2177" xr:uid="{00000000-0005-0000-0000-00006D080000}"/>
    <cellStyle name="Normal2 2 3 4 5" xfId="2178" xr:uid="{00000000-0005-0000-0000-00006E080000}"/>
    <cellStyle name="Normal2 2 3 4 6" xfId="2179" xr:uid="{00000000-0005-0000-0000-00006F080000}"/>
    <cellStyle name="Normal2 2 3 4 7" xfId="2180" xr:uid="{00000000-0005-0000-0000-000070080000}"/>
    <cellStyle name="Normal2 2 3 4 8" xfId="2181" xr:uid="{00000000-0005-0000-0000-000071080000}"/>
    <cellStyle name="Normal2 2 3 4 9" xfId="2182" xr:uid="{00000000-0005-0000-0000-000072080000}"/>
    <cellStyle name="Normal2 2 3 5" xfId="2183" xr:uid="{00000000-0005-0000-0000-000073080000}"/>
    <cellStyle name="Normal2 2 3 5 2" xfId="2184" xr:uid="{00000000-0005-0000-0000-000074080000}"/>
    <cellStyle name="Normal2 2 3 5 3" xfId="2185" xr:uid="{00000000-0005-0000-0000-000075080000}"/>
    <cellStyle name="Normal2 2 3 5 4" xfId="2186" xr:uid="{00000000-0005-0000-0000-000076080000}"/>
    <cellStyle name="Normal2 2 3 5 5" xfId="2187" xr:uid="{00000000-0005-0000-0000-000077080000}"/>
    <cellStyle name="Normal2 2 3 5 6" xfId="2188" xr:uid="{00000000-0005-0000-0000-000078080000}"/>
    <cellStyle name="Normal2 2 3 5 7" xfId="2189" xr:uid="{00000000-0005-0000-0000-000079080000}"/>
    <cellStyle name="Normal2 2 3 5 8" xfId="2190" xr:uid="{00000000-0005-0000-0000-00007A080000}"/>
    <cellStyle name="Normal2 2 3 5 9" xfId="2191" xr:uid="{00000000-0005-0000-0000-00007B080000}"/>
    <cellStyle name="Normal2 2 3 6" xfId="2192" xr:uid="{00000000-0005-0000-0000-00007C080000}"/>
    <cellStyle name="Normal2 2 3 7" xfId="2193" xr:uid="{00000000-0005-0000-0000-00007D080000}"/>
    <cellStyle name="Normal2 2 3 8" xfId="2194" xr:uid="{00000000-0005-0000-0000-00007E080000}"/>
    <cellStyle name="Normal2 2 3 9" xfId="2195" xr:uid="{00000000-0005-0000-0000-00007F080000}"/>
    <cellStyle name="Normal2 2 4" xfId="2196" xr:uid="{00000000-0005-0000-0000-000080080000}"/>
    <cellStyle name="Normal2 3" xfId="2197" xr:uid="{00000000-0005-0000-0000-000081080000}"/>
    <cellStyle name="Normal2 3 2" xfId="2198" xr:uid="{00000000-0005-0000-0000-000082080000}"/>
    <cellStyle name="Normal2 3 2 2" xfId="2199" xr:uid="{00000000-0005-0000-0000-000083080000}"/>
    <cellStyle name="Normal2 3 2 3" xfId="2200" xr:uid="{00000000-0005-0000-0000-000084080000}"/>
    <cellStyle name="Normal2 3 2 4" xfId="2201" xr:uid="{00000000-0005-0000-0000-000085080000}"/>
    <cellStyle name="Normal2 3 2 5" xfId="2202" xr:uid="{00000000-0005-0000-0000-000086080000}"/>
    <cellStyle name="Normal2 3 2 6" xfId="2203" xr:uid="{00000000-0005-0000-0000-000087080000}"/>
    <cellStyle name="Normal2 3 2 7" xfId="2204" xr:uid="{00000000-0005-0000-0000-000088080000}"/>
    <cellStyle name="Normal2 3 2 8" xfId="2205" xr:uid="{00000000-0005-0000-0000-000089080000}"/>
    <cellStyle name="Normal2 3 2 9" xfId="2206" xr:uid="{00000000-0005-0000-0000-00008A080000}"/>
    <cellStyle name="Normal2 3 3" xfId="2207" xr:uid="{00000000-0005-0000-0000-00008B080000}"/>
    <cellStyle name="Normal2 3 3 2" xfId="2208" xr:uid="{00000000-0005-0000-0000-00008C080000}"/>
    <cellStyle name="Normal2 3 3 3" xfId="2209" xr:uid="{00000000-0005-0000-0000-00008D080000}"/>
    <cellStyle name="Normal2 3 3 4" xfId="2210" xr:uid="{00000000-0005-0000-0000-00008E080000}"/>
    <cellStyle name="Normal2 3 3 5" xfId="2211" xr:uid="{00000000-0005-0000-0000-00008F080000}"/>
    <cellStyle name="Normal2 3 3 6" xfId="2212" xr:uid="{00000000-0005-0000-0000-000090080000}"/>
    <cellStyle name="Normal2 3 3 7" xfId="2213" xr:uid="{00000000-0005-0000-0000-000091080000}"/>
    <cellStyle name="Normal2 3 3 8" xfId="2214" xr:uid="{00000000-0005-0000-0000-000092080000}"/>
    <cellStyle name="Normal2 3 3 9" xfId="2215" xr:uid="{00000000-0005-0000-0000-000093080000}"/>
    <cellStyle name="Normal2 3 4" xfId="2216" xr:uid="{00000000-0005-0000-0000-000094080000}"/>
    <cellStyle name="Normal2 3 4 2" xfId="2217" xr:uid="{00000000-0005-0000-0000-000095080000}"/>
    <cellStyle name="Normal2 3 4 3" xfId="2218" xr:uid="{00000000-0005-0000-0000-000096080000}"/>
    <cellStyle name="Normal2 3 4 4" xfId="2219" xr:uid="{00000000-0005-0000-0000-000097080000}"/>
    <cellStyle name="Normal2 3 4 5" xfId="2220" xr:uid="{00000000-0005-0000-0000-000098080000}"/>
    <cellStyle name="Normal2 3 4 6" xfId="2221" xr:uid="{00000000-0005-0000-0000-000099080000}"/>
    <cellStyle name="Normal2 3 4 7" xfId="2222" xr:uid="{00000000-0005-0000-0000-00009A080000}"/>
    <cellStyle name="Normal2 3 4 8" xfId="2223" xr:uid="{00000000-0005-0000-0000-00009B080000}"/>
    <cellStyle name="Normal2 3 4 9" xfId="2224" xr:uid="{00000000-0005-0000-0000-00009C080000}"/>
    <cellStyle name="Normal2 3 5" xfId="2225" xr:uid="{00000000-0005-0000-0000-00009D080000}"/>
    <cellStyle name="Normal2 3 5 2" xfId="2226" xr:uid="{00000000-0005-0000-0000-00009E080000}"/>
    <cellStyle name="Normal2 3 5 3" xfId="2227" xr:uid="{00000000-0005-0000-0000-00009F080000}"/>
    <cellStyle name="Normal2 3 5 4" xfId="2228" xr:uid="{00000000-0005-0000-0000-0000A0080000}"/>
    <cellStyle name="Normal2 3 5 5" xfId="2229" xr:uid="{00000000-0005-0000-0000-0000A1080000}"/>
    <cellStyle name="Normal2 3 5 6" xfId="2230" xr:uid="{00000000-0005-0000-0000-0000A2080000}"/>
    <cellStyle name="Normal2 3 5 7" xfId="2231" xr:uid="{00000000-0005-0000-0000-0000A3080000}"/>
    <cellStyle name="Normal2 3 5 8" xfId="2232" xr:uid="{00000000-0005-0000-0000-0000A4080000}"/>
    <cellStyle name="Normal2 3 5 9" xfId="2233" xr:uid="{00000000-0005-0000-0000-0000A5080000}"/>
    <cellStyle name="Normal2 3 6" xfId="2234" xr:uid="{00000000-0005-0000-0000-0000A6080000}"/>
    <cellStyle name="Normal2 3 7" xfId="2235" xr:uid="{00000000-0005-0000-0000-0000A7080000}"/>
    <cellStyle name="Normal2 3 8" xfId="2236" xr:uid="{00000000-0005-0000-0000-0000A8080000}"/>
    <cellStyle name="Normal2 3 9" xfId="2237" xr:uid="{00000000-0005-0000-0000-0000A9080000}"/>
    <cellStyle name="Normal2 4" xfId="2238" xr:uid="{00000000-0005-0000-0000-0000AA080000}"/>
    <cellStyle name="Normal2 4 2" xfId="2239" xr:uid="{00000000-0005-0000-0000-0000AB080000}"/>
    <cellStyle name="Normal2 4 2 2" xfId="2240" xr:uid="{00000000-0005-0000-0000-0000AC080000}"/>
    <cellStyle name="Normal2 4 2 3" xfId="2241" xr:uid="{00000000-0005-0000-0000-0000AD080000}"/>
    <cellStyle name="Normal2 4 2 4" xfId="2242" xr:uid="{00000000-0005-0000-0000-0000AE080000}"/>
    <cellStyle name="Normal2 4 2 5" xfId="2243" xr:uid="{00000000-0005-0000-0000-0000AF080000}"/>
    <cellStyle name="Normal2 4 2 6" xfId="2244" xr:uid="{00000000-0005-0000-0000-0000B0080000}"/>
    <cellStyle name="Normal2 4 2 7" xfId="2245" xr:uid="{00000000-0005-0000-0000-0000B1080000}"/>
    <cellStyle name="Normal2 4 2 8" xfId="2246" xr:uid="{00000000-0005-0000-0000-0000B2080000}"/>
    <cellStyle name="Normal2 4 2 9" xfId="2247" xr:uid="{00000000-0005-0000-0000-0000B3080000}"/>
    <cellStyle name="Normal2 4 3" xfId="2248" xr:uid="{00000000-0005-0000-0000-0000B4080000}"/>
    <cellStyle name="Normal2 4 3 2" xfId="2249" xr:uid="{00000000-0005-0000-0000-0000B5080000}"/>
    <cellStyle name="Normal2 4 3 3" xfId="2250" xr:uid="{00000000-0005-0000-0000-0000B6080000}"/>
    <cellStyle name="Normal2 4 3 4" xfId="2251" xr:uid="{00000000-0005-0000-0000-0000B7080000}"/>
    <cellStyle name="Normal2 4 3 5" xfId="2252" xr:uid="{00000000-0005-0000-0000-0000B8080000}"/>
    <cellStyle name="Normal2 4 3 6" xfId="2253" xr:uid="{00000000-0005-0000-0000-0000B9080000}"/>
    <cellStyle name="Normal2 4 3 7" xfId="2254" xr:uid="{00000000-0005-0000-0000-0000BA080000}"/>
    <cellStyle name="Normal2 4 3 8" xfId="2255" xr:uid="{00000000-0005-0000-0000-0000BB080000}"/>
    <cellStyle name="Normal2 4 3 9" xfId="2256" xr:uid="{00000000-0005-0000-0000-0000BC080000}"/>
    <cellStyle name="Normal2 4 4" xfId="2257" xr:uid="{00000000-0005-0000-0000-0000BD080000}"/>
    <cellStyle name="Normal2 4 4 2" xfId="2258" xr:uid="{00000000-0005-0000-0000-0000BE080000}"/>
    <cellStyle name="Normal2 4 4 3" xfId="2259" xr:uid="{00000000-0005-0000-0000-0000BF080000}"/>
    <cellStyle name="Normal2 4 4 4" xfId="2260" xr:uid="{00000000-0005-0000-0000-0000C0080000}"/>
    <cellStyle name="Normal2 4 4 5" xfId="2261" xr:uid="{00000000-0005-0000-0000-0000C1080000}"/>
    <cellStyle name="Normal2 4 4 6" xfId="2262" xr:uid="{00000000-0005-0000-0000-0000C2080000}"/>
    <cellStyle name="Normal2 4 4 7" xfId="2263" xr:uid="{00000000-0005-0000-0000-0000C3080000}"/>
    <cellStyle name="Normal2 4 4 8" xfId="2264" xr:uid="{00000000-0005-0000-0000-0000C4080000}"/>
    <cellStyle name="Normal2 4 4 9" xfId="2265" xr:uid="{00000000-0005-0000-0000-0000C5080000}"/>
    <cellStyle name="Normal2 4 5" xfId="2266" xr:uid="{00000000-0005-0000-0000-0000C6080000}"/>
    <cellStyle name="Normal2 4 5 2" xfId="2267" xr:uid="{00000000-0005-0000-0000-0000C7080000}"/>
    <cellStyle name="Normal2 4 5 3" xfId="2268" xr:uid="{00000000-0005-0000-0000-0000C8080000}"/>
    <cellStyle name="Normal2 4 5 4" xfId="2269" xr:uid="{00000000-0005-0000-0000-0000C9080000}"/>
    <cellStyle name="Normal2 4 5 5" xfId="2270" xr:uid="{00000000-0005-0000-0000-0000CA080000}"/>
    <cellStyle name="Normal2 4 5 6" xfId="2271" xr:uid="{00000000-0005-0000-0000-0000CB080000}"/>
    <cellStyle name="Normal2 4 5 7" xfId="2272" xr:uid="{00000000-0005-0000-0000-0000CC080000}"/>
    <cellStyle name="Normal2 4 5 8" xfId="2273" xr:uid="{00000000-0005-0000-0000-0000CD080000}"/>
    <cellStyle name="Normal2 4 5 9" xfId="2274" xr:uid="{00000000-0005-0000-0000-0000CE080000}"/>
    <cellStyle name="Normal2 4 6" xfId="2275" xr:uid="{00000000-0005-0000-0000-0000CF080000}"/>
    <cellStyle name="Normal2 4 7" xfId="2276" xr:uid="{00000000-0005-0000-0000-0000D0080000}"/>
    <cellStyle name="Normal2 4 8" xfId="2277" xr:uid="{00000000-0005-0000-0000-0000D1080000}"/>
    <cellStyle name="Normal2 4 9" xfId="2278" xr:uid="{00000000-0005-0000-0000-0000D2080000}"/>
    <cellStyle name="Normal2 5" xfId="2279" xr:uid="{00000000-0005-0000-0000-0000D3080000}"/>
    <cellStyle name="Normal2 5 2" xfId="2280" xr:uid="{00000000-0005-0000-0000-0000D4080000}"/>
    <cellStyle name="Normal2 5 3" xfId="2281" xr:uid="{00000000-0005-0000-0000-0000D5080000}"/>
    <cellStyle name="Normal2 5 4" xfId="2282" xr:uid="{00000000-0005-0000-0000-0000D6080000}"/>
    <cellStyle name="Normal2 5 5" xfId="2283" xr:uid="{00000000-0005-0000-0000-0000D7080000}"/>
    <cellStyle name="Normal2 5 6" xfId="2284" xr:uid="{00000000-0005-0000-0000-0000D8080000}"/>
    <cellStyle name="Normal2 5 7" xfId="2285" xr:uid="{00000000-0005-0000-0000-0000D9080000}"/>
    <cellStyle name="Normal2 5 8" xfId="2286" xr:uid="{00000000-0005-0000-0000-0000DA080000}"/>
    <cellStyle name="Normal2 5 9" xfId="2287" xr:uid="{00000000-0005-0000-0000-0000DB080000}"/>
    <cellStyle name="Normal2 6" xfId="2288" xr:uid="{00000000-0005-0000-0000-0000DC080000}"/>
    <cellStyle name="Normal2 6 2" xfId="2289" xr:uid="{00000000-0005-0000-0000-0000DD080000}"/>
    <cellStyle name="Normal2 6 3" xfId="2290" xr:uid="{00000000-0005-0000-0000-0000DE080000}"/>
    <cellStyle name="Normal2 6 4" xfId="2291" xr:uid="{00000000-0005-0000-0000-0000DF080000}"/>
    <cellStyle name="Normal2 6 5" xfId="2292" xr:uid="{00000000-0005-0000-0000-0000E0080000}"/>
    <cellStyle name="Normal2 6 6" xfId="2293" xr:uid="{00000000-0005-0000-0000-0000E1080000}"/>
    <cellStyle name="Normal2 6 7" xfId="2294" xr:uid="{00000000-0005-0000-0000-0000E2080000}"/>
    <cellStyle name="Normal2 6 8" xfId="2295" xr:uid="{00000000-0005-0000-0000-0000E3080000}"/>
    <cellStyle name="Normal2 6 9" xfId="2296" xr:uid="{00000000-0005-0000-0000-0000E4080000}"/>
    <cellStyle name="Normal2 7" xfId="2297" xr:uid="{00000000-0005-0000-0000-0000E5080000}"/>
    <cellStyle name="Normal2 7 2" xfId="2298" xr:uid="{00000000-0005-0000-0000-0000E6080000}"/>
    <cellStyle name="Normal2 7 3" xfId="2299" xr:uid="{00000000-0005-0000-0000-0000E7080000}"/>
    <cellStyle name="Normal2 7 4" xfId="2300" xr:uid="{00000000-0005-0000-0000-0000E8080000}"/>
    <cellStyle name="Normal2 7 5" xfId="2301" xr:uid="{00000000-0005-0000-0000-0000E9080000}"/>
    <cellStyle name="Normal2 7 6" xfId="2302" xr:uid="{00000000-0005-0000-0000-0000EA080000}"/>
    <cellStyle name="Normal2 7 7" xfId="2303" xr:uid="{00000000-0005-0000-0000-0000EB080000}"/>
    <cellStyle name="Normal2 7 8" xfId="2304" xr:uid="{00000000-0005-0000-0000-0000EC080000}"/>
    <cellStyle name="Normal2 7 9" xfId="2305" xr:uid="{00000000-0005-0000-0000-0000ED080000}"/>
    <cellStyle name="Normal2 8" xfId="2306" xr:uid="{00000000-0005-0000-0000-0000EE080000}"/>
    <cellStyle name="Normal2 8 2" xfId="2307" xr:uid="{00000000-0005-0000-0000-0000EF080000}"/>
    <cellStyle name="Normal2 8 3" xfId="2308" xr:uid="{00000000-0005-0000-0000-0000F0080000}"/>
    <cellStyle name="Normal2 8 4" xfId="2309" xr:uid="{00000000-0005-0000-0000-0000F1080000}"/>
    <cellStyle name="Normal2 8 5" xfId="2310" xr:uid="{00000000-0005-0000-0000-0000F2080000}"/>
    <cellStyle name="Normal2 8 6" xfId="2311" xr:uid="{00000000-0005-0000-0000-0000F3080000}"/>
    <cellStyle name="Normal2 8 7" xfId="2312" xr:uid="{00000000-0005-0000-0000-0000F4080000}"/>
    <cellStyle name="Normal2 8 8" xfId="2313" xr:uid="{00000000-0005-0000-0000-0000F5080000}"/>
    <cellStyle name="Normal2 8 9" xfId="2314" xr:uid="{00000000-0005-0000-0000-0000F6080000}"/>
    <cellStyle name="Normal2 9" xfId="2315" xr:uid="{00000000-0005-0000-0000-0000F7080000}"/>
    <cellStyle name="Note" xfId="2316" xr:uid="{00000000-0005-0000-0000-0000F8080000}"/>
    <cellStyle name="Note 10" xfId="2317" xr:uid="{00000000-0005-0000-0000-0000F9080000}"/>
    <cellStyle name="Note 10 2" xfId="2318" xr:uid="{00000000-0005-0000-0000-0000FA080000}"/>
    <cellStyle name="Note 10 3" xfId="2319" xr:uid="{00000000-0005-0000-0000-0000FB080000}"/>
    <cellStyle name="Note 10 4" xfId="2320" xr:uid="{00000000-0005-0000-0000-0000FC080000}"/>
    <cellStyle name="Note 10 5" xfId="2321" xr:uid="{00000000-0005-0000-0000-0000FD080000}"/>
    <cellStyle name="Note 10 6" xfId="2322" xr:uid="{00000000-0005-0000-0000-0000FE080000}"/>
    <cellStyle name="Note 10 7" xfId="2323" xr:uid="{00000000-0005-0000-0000-0000FF080000}"/>
    <cellStyle name="Note 10 8" xfId="2324" xr:uid="{00000000-0005-0000-0000-000000090000}"/>
    <cellStyle name="Note 10 9" xfId="2325" xr:uid="{00000000-0005-0000-0000-000001090000}"/>
    <cellStyle name="Note 11" xfId="2326" xr:uid="{00000000-0005-0000-0000-000002090000}"/>
    <cellStyle name="Note 2" xfId="2327" xr:uid="{00000000-0005-0000-0000-000003090000}"/>
    <cellStyle name="Note 2 2" xfId="2328" xr:uid="{00000000-0005-0000-0000-000004090000}"/>
    <cellStyle name="Note 2 2 10" xfId="2329" xr:uid="{00000000-0005-0000-0000-000005090000}"/>
    <cellStyle name="Note 2 2 2" xfId="2330" xr:uid="{00000000-0005-0000-0000-000006090000}"/>
    <cellStyle name="Note 2 2 2 2" xfId="2331" xr:uid="{00000000-0005-0000-0000-000007090000}"/>
    <cellStyle name="Note 2 2 2 3" xfId="2332" xr:uid="{00000000-0005-0000-0000-000008090000}"/>
    <cellStyle name="Note 2 2 2 4" xfId="2333" xr:uid="{00000000-0005-0000-0000-000009090000}"/>
    <cellStyle name="Note 2 2 2 5" xfId="2334" xr:uid="{00000000-0005-0000-0000-00000A090000}"/>
    <cellStyle name="Note 2 2 2 6" xfId="2335" xr:uid="{00000000-0005-0000-0000-00000B090000}"/>
    <cellStyle name="Note 2 2 2 7" xfId="2336" xr:uid="{00000000-0005-0000-0000-00000C090000}"/>
    <cellStyle name="Note 2 2 2 8" xfId="2337" xr:uid="{00000000-0005-0000-0000-00000D090000}"/>
    <cellStyle name="Note 2 2 2 9" xfId="2338" xr:uid="{00000000-0005-0000-0000-00000E090000}"/>
    <cellStyle name="Note 2 2 3" xfId="2339" xr:uid="{00000000-0005-0000-0000-00000F090000}"/>
    <cellStyle name="Note 2 2 3 2" xfId="2340" xr:uid="{00000000-0005-0000-0000-000010090000}"/>
    <cellStyle name="Note 2 2 3 3" xfId="2341" xr:uid="{00000000-0005-0000-0000-000011090000}"/>
    <cellStyle name="Note 2 2 3 4" xfId="2342" xr:uid="{00000000-0005-0000-0000-000012090000}"/>
    <cellStyle name="Note 2 2 3 5" xfId="2343" xr:uid="{00000000-0005-0000-0000-000013090000}"/>
    <cellStyle name="Note 2 2 3 6" xfId="2344" xr:uid="{00000000-0005-0000-0000-000014090000}"/>
    <cellStyle name="Note 2 2 3 7" xfId="2345" xr:uid="{00000000-0005-0000-0000-000015090000}"/>
    <cellStyle name="Note 2 2 3 8" xfId="2346" xr:uid="{00000000-0005-0000-0000-000016090000}"/>
    <cellStyle name="Note 2 2 3 9" xfId="2347" xr:uid="{00000000-0005-0000-0000-000017090000}"/>
    <cellStyle name="Note 2 2 4" xfId="2348" xr:uid="{00000000-0005-0000-0000-000018090000}"/>
    <cellStyle name="Note 2 2 4 2" xfId="2349" xr:uid="{00000000-0005-0000-0000-000019090000}"/>
    <cellStyle name="Note 2 2 4 3" xfId="2350" xr:uid="{00000000-0005-0000-0000-00001A090000}"/>
    <cellStyle name="Note 2 2 4 4" xfId="2351" xr:uid="{00000000-0005-0000-0000-00001B090000}"/>
    <cellStyle name="Note 2 2 4 5" xfId="2352" xr:uid="{00000000-0005-0000-0000-00001C090000}"/>
    <cellStyle name="Note 2 2 4 6" xfId="2353" xr:uid="{00000000-0005-0000-0000-00001D090000}"/>
    <cellStyle name="Note 2 2 4 7" xfId="2354" xr:uid="{00000000-0005-0000-0000-00001E090000}"/>
    <cellStyle name="Note 2 2 4 8" xfId="2355" xr:uid="{00000000-0005-0000-0000-00001F090000}"/>
    <cellStyle name="Note 2 2 4 9" xfId="2356" xr:uid="{00000000-0005-0000-0000-000020090000}"/>
    <cellStyle name="Note 2 2 5" xfId="2357" xr:uid="{00000000-0005-0000-0000-000021090000}"/>
    <cellStyle name="Note 2 2 5 2" xfId="2358" xr:uid="{00000000-0005-0000-0000-000022090000}"/>
    <cellStyle name="Note 2 2 5 3" xfId="2359" xr:uid="{00000000-0005-0000-0000-000023090000}"/>
    <cellStyle name="Note 2 2 5 4" xfId="2360" xr:uid="{00000000-0005-0000-0000-000024090000}"/>
    <cellStyle name="Note 2 2 5 5" xfId="2361" xr:uid="{00000000-0005-0000-0000-000025090000}"/>
    <cellStyle name="Note 2 2 5 6" xfId="2362" xr:uid="{00000000-0005-0000-0000-000026090000}"/>
    <cellStyle name="Note 2 2 5 7" xfId="2363" xr:uid="{00000000-0005-0000-0000-000027090000}"/>
    <cellStyle name="Note 2 2 5 8" xfId="2364" xr:uid="{00000000-0005-0000-0000-000028090000}"/>
    <cellStyle name="Note 2 2 5 9" xfId="2365" xr:uid="{00000000-0005-0000-0000-000029090000}"/>
    <cellStyle name="Note 2 2 6" xfId="2366" xr:uid="{00000000-0005-0000-0000-00002A090000}"/>
    <cellStyle name="Note 2 2 7" xfId="2367" xr:uid="{00000000-0005-0000-0000-00002B090000}"/>
    <cellStyle name="Note 2 2 8" xfId="2368" xr:uid="{00000000-0005-0000-0000-00002C090000}"/>
    <cellStyle name="Note 2 2 9" xfId="2369" xr:uid="{00000000-0005-0000-0000-00002D090000}"/>
    <cellStyle name="Note 2 3" xfId="2370" xr:uid="{00000000-0005-0000-0000-00002E090000}"/>
    <cellStyle name="Note 2 3 2" xfId="2371" xr:uid="{00000000-0005-0000-0000-00002F090000}"/>
    <cellStyle name="Note 2 3 3" xfId="2372" xr:uid="{00000000-0005-0000-0000-000030090000}"/>
    <cellStyle name="Note 2 3 4" xfId="2373" xr:uid="{00000000-0005-0000-0000-000031090000}"/>
    <cellStyle name="Note 2 3 5" xfId="2374" xr:uid="{00000000-0005-0000-0000-000032090000}"/>
    <cellStyle name="Note 2 3 6" xfId="2375" xr:uid="{00000000-0005-0000-0000-000033090000}"/>
    <cellStyle name="Note 2 3 7" xfId="2376" xr:uid="{00000000-0005-0000-0000-000034090000}"/>
    <cellStyle name="Note 2 3 8" xfId="2377" xr:uid="{00000000-0005-0000-0000-000035090000}"/>
    <cellStyle name="Note 2 3 9" xfId="2378" xr:uid="{00000000-0005-0000-0000-000036090000}"/>
    <cellStyle name="Note 2 4" xfId="2379" xr:uid="{00000000-0005-0000-0000-000037090000}"/>
    <cellStyle name="Note 2 4 2" xfId="2380" xr:uid="{00000000-0005-0000-0000-000038090000}"/>
    <cellStyle name="Note 2 4 3" xfId="2381" xr:uid="{00000000-0005-0000-0000-000039090000}"/>
    <cellStyle name="Note 2 4 4" xfId="2382" xr:uid="{00000000-0005-0000-0000-00003A090000}"/>
    <cellStyle name="Note 2 4 5" xfId="2383" xr:uid="{00000000-0005-0000-0000-00003B090000}"/>
    <cellStyle name="Note 2 4 6" xfId="2384" xr:uid="{00000000-0005-0000-0000-00003C090000}"/>
    <cellStyle name="Note 2 4 7" xfId="2385" xr:uid="{00000000-0005-0000-0000-00003D090000}"/>
    <cellStyle name="Note 2 4 8" xfId="2386" xr:uid="{00000000-0005-0000-0000-00003E090000}"/>
    <cellStyle name="Note 2 4 9" xfId="2387" xr:uid="{00000000-0005-0000-0000-00003F090000}"/>
    <cellStyle name="Note 2 5" xfId="2388" xr:uid="{00000000-0005-0000-0000-000040090000}"/>
    <cellStyle name="Note 2 5 2" xfId="2389" xr:uid="{00000000-0005-0000-0000-000041090000}"/>
    <cellStyle name="Note 2 5 3" xfId="2390" xr:uid="{00000000-0005-0000-0000-000042090000}"/>
    <cellStyle name="Note 2 5 4" xfId="2391" xr:uid="{00000000-0005-0000-0000-000043090000}"/>
    <cellStyle name="Note 2 5 5" xfId="2392" xr:uid="{00000000-0005-0000-0000-000044090000}"/>
    <cellStyle name="Note 2 5 6" xfId="2393" xr:uid="{00000000-0005-0000-0000-000045090000}"/>
    <cellStyle name="Note 2 5 7" xfId="2394" xr:uid="{00000000-0005-0000-0000-000046090000}"/>
    <cellStyle name="Note 2 5 8" xfId="2395" xr:uid="{00000000-0005-0000-0000-000047090000}"/>
    <cellStyle name="Note 2 5 9" xfId="2396" xr:uid="{00000000-0005-0000-0000-000048090000}"/>
    <cellStyle name="Note 2 6" xfId="2397" xr:uid="{00000000-0005-0000-0000-000049090000}"/>
    <cellStyle name="Note 2 6 2" xfId="2398" xr:uid="{00000000-0005-0000-0000-00004A090000}"/>
    <cellStyle name="Note 2 6 3" xfId="2399" xr:uid="{00000000-0005-0000-0000-00004B090000}"/>
    <cellStyle name="Note 2 6 4" xfId="2400" xr:uid="{00000000-0005-0000-0000-00004C090000}"/>
    <cellStyle name="Note 2 6 5" xfId="2401" xr:uid="{00000000-0005-0000-0000-00004D090000}"/>
    <cellStyle name="Note 2 6 6" xfId="2402" xr:uid="{00000000-0005-0000-0000-00004E090000}"/>
    <cellStyle name="Note 2 6 7" xfId="2403" xr:uid="{00000000-0005-0000-0000-00004F090000}"/>
    <cellStyle name="Note 2 6 8" xfId="2404" xr:uid="{00000000-0005-0000-0000-000050090000}"/>
    <cellStyle name="Note 2 6 9" xfId="2405" xr:uid="{00000000-0005-0000-0000-000051090000}"/>
    <cellStyle name="Note 2 7" xfId="2406" xr:uid="{00000000-0005-0000-0000-000052090000}"/>
    <cellStyle name="Note 3" xfId="2407" xr:uid="{00000000-0005-0000-0000-000053090000}"/>
    <cellStyle name="Note 3 2" xfId="2408" xr:uid="{00000000-0005-0000-0000-000054090000}"/>
    <cellStyle name="Note 3 2 10" xfId="2409" xr:uid="{00000000-0005-0000-0000-000055090000}"/>
    <cellStyle name="Note 3 2 2" xfId="2410" xr:uid="{00000000-0005-0000-0000-000056090000}"/>
    <cellStyle name="Note 3 2 2 2" xfId="2411" xr:uid="{00000000-0005-0000-0000-000057090000}"/>
    <cellStyle name="Note 3 2 2 3" xfId="2412" xr:uid="{00000000-0005-0000-0000-000058090000}"/>
    <cellStyle name="Note 3 2 2 4" xfId="2413" xr:uid="{00000000-0005-0000-0000-000059090000}"/>
    <cellStyle name="Note 3 2 2 5" xfId="2414" xr:uid="{00000000-0005-0000-0000-00005A090000}"/>
    <cellStyle name="Note 3 2 2 6" xfId="2415" xr:uid="{00000000-0005-0000-0000-00005B090000}"/>
    <cellStyle name="Note 3 2 2 7" xfId="2416" xr:uid="{00000000-0005-0000-0000-00005C090000}"/>
    <cellStyle name="Note 3 2 2 8" xfId="2417" xr:uid="{00000000-0005-0000-0000-00005D090000}"/>
    <cellStyle name="Note 3 2 2 9" xfId="2418" xr:uid="{00000000-0005-0000-0000-00005E090000}"/>
    <cellStyle name="Note 3 2 3" xfId="2419" xr:uid="{00000000-0005-0000-0000-00005F090000}"/>
    <cellStyle name="Note 3 2 3 2" xfId="2420" xr:uid="{00000000-0005-0000-0000-000060090000}"/>
    <cellStyle name="Note 3 2 3 3" xfId="2421" xr:uid="{00000000-0005-0000-0000-000061090000}"/>
    <cellStyle name="Note 3 2 3 4" xfId="2422" xr:uid="{00000000-0005-0000-0000-000062090000}"/>
    <cellStyle name="Note 3 2 3 5" xfId="2423" xr:uid="{00000000-0005-0000-0000-000063090000}"/>
    <cellStyle name="Note 3 2 3 6" xfId="2424" xr:uid="{00000000-0005-0000-0000-000064090000}"/>
    <cellStyle name="Note 3 2 3 7" xfId="2425" xr:uid="{00000000-0005-0000-0000-000065090000}"/>
    <cellStyle name="Note 3 2 3 8" xfId="2426" xr:uid="{00000000-0005-0000-0000-000066090000}"/>
    <cellStyle name="Note 3 2 3 9" xfId="2427" xr:uid="{00000000-0005-0000-0000-000067090000}"/>
    <cellStyle name="Note 3 2 4" xfId="2428" xr:uid="{00000000-0005-0000-0000-000068090000}"/>
    <cellStyle name="Note 3 2 4 2" xfId="2429" xr:uid="{00000000-0005-0000-0000-000069090000}"/>
    <cellStyle name="Note 3 2 4 3" xfId="2430" xr:uid="{00000000-0005-0000-0000-00006A090000}"/>
    <cellStyle name="Note 3 2 4 4" xfId="2431" xr:uid="{00000000-0005-0000-0000-00006B090000}"/>
    <cellStyle name="Note 3 2 4 5" xfId="2432" xr:uid="{00000000-0005-0000-0000-00006C090000}"/>
    <cellStyle name="Note 3 2 4 6" xfId="2433" xr:uid="{00000000-0005-0000-0000-00006D090000}"/>
    <cellStyle name="Note 3 2 4 7" xfId="2434" xr:uid="{00000000-0005-0000-0000-00006E090000}"/>
    <cellStyle name="Note 3 2 4 8" xfId="2435" xr:uid="{00000000-0005-0000-0000-00006F090000}"/>
    <cellStyle name="Note 3 2 4 9" xfId="2436" xr:uid="{00000000-0005-0000-0000-000070090000}"/>
    <cellStyle name="Note 3 2 5" xfId="2437" xr:uid="{00000000-0005-0000-0000-000071090000}"/>
    <cellStyle name="Note 3 2 5 2" xfId="2438" xr:uid="{00000000-0005-0000-0000-000072090000}"/>
    <cellStyle name="Note 3 2 5 3" xfId="2439" xr:uid="{00000000-0005-0000-0000-000073090000}"/>
    <cellStyle name="Note 3 2 5 4" xfId="2440" xr:uid="{00000000-0005-0000-0000-000074090000}"/>
    <cellStyle name="Note 3 2 5 5" xfId="2441" xr:uid="{00000000-0005-0000-0000-000075090000}"/>
    <cellStyle name="Note 3 2 5 6" xfId="2442" xr:uid="{00000000-0005-0000-0000-000076090000}"/>
    <cellStyle name="Note 3 2 5 7" xfId="2443" xr:uid="{00000000-0005-0000-0000-000077090000}"/>
    <cellStyle name="Note 3 2 5 8" xfId="2444" xr:uid="{00000000-0005-0000-0000-000078090000}"/>
    <cellStyle name="Note 3 2 5 9" xfId="2445" xr:uid="{00000000-0005-0000-0000-000079090000}"/>
    <cellStyle name="Note 3 2 6" xfId="2446" xr:uid="{00000000-0005-0000-0000-00007A090000}"/>
    <cellStyle name="Note 3 2 7" xfId="2447" xr:uid="{00000000-0005-0000-0000-00007B090000}"/>
    <cellStyle name="Note 3 2 8" xfId="2448" xr:uid="{00000000-0005-0000-0000-00007C090000}"/>
    <cellStyle name="Note 3 2 9" xfId="2449" xr:uid="{00000000-0005-0000-0000-00007D090000}"/>
    <cellStyle name="Note 3 3" xfId="2450" xr:uid="{00000000-0005-0000-0000-00007E090000}"/>
    <cellStyle name="Note 3 3 2" xfId="2451" xr:uid="{00000000-0005-0000-0000-00007F090000}"/>
    <cellStyle name="Note 3 3 3" xfId="2452" xr:uid="{00000000-0005-0000-0000-000080090000}"/>
    <cellStyle name="Note 3 3 4" xfId="2453" xr:uid="{00000000-0005-0000-0000-000081090000}"/>
    <cellStyle name="Note 3 3 5" xfId="2454" xr:uid="{00000000-0005-0000-0000-000082090000}"/>
    <cellStyle name="Note 3 3 6" xfId="2455" xr:uid="{00000000-0005-0000-0000-000083090000}"/>
    <cellStyle name="Note 3 3 7" xfId="2456" xr:uid="{00000000-0005-0000-0000-000084090000}"/>
    <cellStyle name="Note 3 3 8" xfId="2457" xr:uid="{00000000-0005-0000-0000-000085090000}"/>
    <cellStyle name="Note 3 3 9" xfId="2458" xr:uid="{00000000-0005-0000-0000-000086090000}"/>
    <cellStyle name="Note 3 4" xfId="2459" xr:uid="{00000000-0005-0000-0000-000087090000}"/>
    <cellStyle name="Note 3 4 2" xfId="2460" xr:uid="{00000000-0005-0000-0000-000088090000}"/>
    <cellStyle name="Note 3 4 3" xfId="2461" xr:uid="{00000000-0005-0000-0000-000089090000}"/>
    <cellStyle name="Note 3 4 4" xfId="2462" xr:uid="{00000000-0005-0000-0000-00008A090000}"/>
    <cellStyle name="Note 3 4 5" xfId="2463" xr:uid="{00000000-0005-0000-0000-00008B090000}"/>
    <cellStyle name="Note 3 4 6" xfId="2464" xr:uid="{00000000-0005-0000-0000-00008C090000}"/>
    <cellStyle name="Note 3 4 7" xfId="2465" xr:uid="{00000000-0005-0000-0000-00008D090000}"/>
    <cellStyle name="Note 3 4 8" xfId="2466" xr:uid="{00000000-0005-0000-0000-00008E090000}"/>
    <cellStyle name="Note 3 4 9" xfId="2467" xr:uid="{00000000-0005-0000-0000-00008F090000}"/>
    <cellStyle name="Note 3 5" xfId="2468" xr:uid="{00000000-0005-0000-0000-000090090000}"/>
    <cellStyle name="Note 3 5 2" xfId="2469" xr:uid="{00000000-0005-0000-0000-000091090000}"/>
    <cellStyle name="Note 3 5 3" xfId="2470" xr:uid="{00000000-0005-0000-0000-000092090000}"/>
    <cellStyle name="Note 3 5 4" xfId="2471" xr:uid="{00000000-0005-0000-0000-000093090000}"/>
    <cellStyle name="Note 3 5 5" xfId="2472" xr:uid="{00000000-0005-0000-0000-000094090000}"/>
    <cellStyle name="Note 3 5 6" xfId="2473" xr:uid="{00000000-0005-0000-0000-000095090000}"/>
    <cellStyle name="Note 3 5 7" xfId="2474" xr:uid="{00000000-0005-0000-0000-000096090000}"/>
    <cellStyle name="Note 3 5 8" xfId="2475" xr:uid="{00000000-0005-0000-0000-000097090000}"/>
    <cellStyle name="Note 3 5 9" xfId="2476" xr:uid="{00000000-0005-0000-0000-000098090000}"/>
    <cellStyle name="Note 3 6" xfId="2477" xr:uid="{00000000-0005-0000-0000-000099090000}"/>
    <cellStyle name="Note 3 6 2" xfId="2478" xr:uid="{00000000-0005-0000-0000-00009A090000}"/>
    <cellStyle name="Note 3 6 3" xfId="2479" xr:uid="{00000000-0005-0000-0000-00009B090000}"/>
    <cellStyle name="Note 3 6 4" xfId="2480" xr:uid="{00000000-0005-0000-0000-00009C090000}"/>
    <cellStyle name="Note 3 6 5" xfId="2481" xr:uid="{00000000-0005-0000-0000-00009D090000}"/>
    <cellStyle name="Note 3 6 6" xfId="2482" xr:uid="{00000000-0005-0000-0000-00009E090000}"/>
    <cellStyle name="Note 3 6 7" xfId="2483" xr:uid="{00000000-0005-0000-0000-00009F090000}"/>
    <cellStyle name="Note 3 6 8" xfId="2484" xr:uid="{00000000-0005-0000-0000-0000A0090000}"/>
    <cellStyle name="Note 3 6 9" xfId="2485" xr:uid="{00000000-0005-0000-0000-0000A1090000}"/>
    <cellStyle name="Note 3 7" xfId="2486" xr:uid="{00000000-0005-0000-0000-0000A2090000}"/>
    <cellStyle name="Note 4" xfId="2487" xr:uid="{00000000-0005-0000-0000-0000A3090000}"/>
    <cellStyle name="Note 4 2" xfId="2488" xr:uid="{00000000-0005-0000-0000-0000A4090000}"/>
    <cellStyle name="Note 4 2 10" xfId="2489" xr:uid="{00000000-0005-0000-0000-0000A5090000}"/>
    <cellStyle name="Note 4 2 2" xfId="2490" xr:uid="{00000000-0005-0000-0000-0000A6090000}"/>
    <cellStyle name="Note 4 2 2 2" xfId="2491" xr:uid="{00000000-0005-0000-0000-0000A7090000}"/>
    <cellStyle name="Note 4 2 2 3" xfId="2492" xr:uid="{00000000-0005-0000-0000-0000A8090000}"/>
    <cellStyle name="Note 4 2 2 4" xfId="2493" xr:uid="{00000000-0005-0000-0000-0000A9090000}"/>
    <cellStyle name="Note 4 2 2 5" xfId="2494" xr:uid="{00000000-0005-0000-0000-0000AA090000}"/>
    <cellStyle name="Note 4 2 2 6" xfId="2495" xr:uid="{00000000-0005-0000-0000-0000AB090000}"/>
    <cellStyle name="Note 4 2 2 7" xfId="2496" xr:uid="{00000000-0005-0000-0000-0000AC090000}"/>
    <cellStyle name="Note 4 2 2 8" xfId="2497" xr:uid="{00000000-0005-0000-0000-0000AD090000}"/>
    <cellStyle name="Note 4 2 2 9" xfId="2498" xr:uid="{00000000-0005-0000-0000-0000AE090000}"/>
    <cellStyle name="Note 4 2 3" xfId="2499" xr:uid="{00000000-0005-0000-0000-0000AF090000}"/>
    <cellStyle name="Note 4 2 3 2" xfId="2500" xr:uid="{00000000-0005-0000-0000-0000B0090000}"/>
    <cellStyle name="Note 4 2 3 3" xfId="2501" xr:uid="{00000000-0005-0000-0000-0000B1090000}"/>
    <cellStyle name="Note 4 2 3 4" xfId="2502" xr:uid="{00000000-0005-0000-0000-0000B2090000}"/>
    <cellStyle name="Note 4 2 3 5" xfId="2503" xr:uid="{00000000-0005-0000-0000-0000B3090000}"/>
    <cellStyle name="Note 4 2 3 6" xfId="2504" xr:uid="{00000000-0005-0000-0000-0000B4090000}"/>
    <cellStyle name="Note 4 2 3 7" xfId="2505" xr:uid="{00000000-0005-0000-0000-0000B5090000}"/>
    <cellStyle name="Note 4 2 3 8" xfId="2506" xr:uid="{00000000-0005-0000-0000-0000B6090000}"/>
    <cellStyle name="Note 4 2 3 9" xfId="2507" xr:uid="{00000000-0005-0000-0000-0000B7090000}"/>
    <cellStyle name="Note 4 2 4" xfId="2508" xr:uid="{00000000-0005-0000-0000-0000B8090000}"/>
    <cellStyle name="Note 4 2 4 2" xfId="2509" xr:uid="{00000000-0005-0000-0000-0000B9090000}"/>
    <cellStyle name="Note 4 2 4 3" xfId="2510" xr:uid="{00000000-0005-0000-0000-0000BA090000}"/>
    <cellStyle name="Note 4 2 4 4" xfId="2511" xr:uid="{00000000-0005-0000-0000-0000BB090000}"/>
    <cellStyle name="Note 4 2 4 5" xfId="2512" xr:uid="{00000000-0005-0000-0000-0000BC090000}"/>
    <cellStyle name="Note 4 2 4 6" xfId="2513" xr:uid="{00000000-0005-0000-0000-0000BD090000}"/>
    <cellStyle name="Note 4 2 4 7" xfId="2514" xr:uid="{00000000-0005-0000-0000-0000BE090000}"/>
    <cellStyle name="Note 4 2 4 8" xfId="2515" xr:uid="{00000000-0005-0000-0000-0000BF090000}"/>
    <cellStyle name="Note 4 2 4 9" xfId="2516" xr:uid="{00000000-0005-0000-0000-0000C0090000}"/>
    <cellStyle name="Note 4 2 5" xfId="2517" xr:uid="{00000000-0005-0000-0000-0000C1090000}"/>
    <cellStyle name="Note 4 2 5 2" xfId="2518" xr:uid="{00000000-0005-0000-0000-0000C2090000}"/>
    <cellStyle name="Note 4 2 5 3" xfId="2519" xr:uid="{00000000-0005-0000-0000-0000C3090000}"/>
    <cellStyle name="Note 4 2 5 4" xfId="2520" xr:uid="{00000000-0005-0000-0000-0000C4090000}"/>
    <cellStyle name="Note 4 2 5 5" xfId="2521" xr:uid="{00000000-0005-0000-0000-0000C5090000}"/>
    <cellStyle name="Note 4 2 5 6" xfId="2522" xr:uid="{00000000-0005-0000-0000-0000C6090000}"/>
    <cellStyle name="Note 4 2 5 7" xfId="2523" xr:uid="{00000000-0005-0000-0000-0000C7090000}"/>
    <cellStyle name="Note 4 2 5 8" xfId="2524" xr:uid="{00000000-0005-0000-0000-0000C8090000}"/>
    <cellStyle name="Note 4 2 5 9" xfId="2525" xr:uid="{00000000-0005-0000-0000-0000C9090000}"/>
    <cellStyle name="Note 4 2 6" xfId="2526" xr:uid="{00000000-0005-0000-0000-0000CA090000}"/>
    <cellStyle name="Note 4 2 7" xfId="2527" xr:uid="{00000000-0005-0000-0000-0000CB090000}"/>
    <cellStyle name="Note 4 2 8" xfId="2528" xr:uid="{00000000-0005-0000-0000-0000CC090000}"/>
    <cellStyle name="Note 4 2 9" xfId="2529" xr:uid="{00000000-0005-0000-0000-0000CD090000}"/>
    <cellStyle name="Note 4 3" xfId="2530" xr:uid="{00000000-0005-0000-0000-0000CE090000}"/>
    <cellStyle name="Note 4 3 2" xfId="2531" xr:uid="{00000000-0005-0000-0000-0000CF090000}"/>
    <cellStyle name="Note 4 3 3" xfId="2532" xr:uid="{00000000-0005-0000-0000-0000D0090000}"/>
    <cellStyle name="Note 4 3 4" xfId="2533" xr:uid="{00000000-0005-0000-0000-0000D1090000}"/>
    <cellStyle name="Note 4 3 5" xfId="2534" xr:uid="{00000000-0005-0000-0000-0000D2090000}"/>
    <cellStyle name="Note 4 3 6" xfId="2535" xr:uid="{00000000-0005-0000-0000-0000D3090000}"/>
    <cellStyle name="Note 4 3 7" xfId="2536" xr:uid="{00000000-0005-0000-0000-0000D4090000}"/>
    <cellStyle name="Note 4 3 8" xfId="2537" xr:uid="{00000000-0005-0000-0000-0000D5090000}"/>
    <cellStyle name="Note 4 3 9" xfId="2538" xr:uid="{00000000-0005-0000-0000-0000D6090000}"/>
    <cellStyle name="Note 4 4" xfId="2539" xr:uid="{00000000-0005-0000-0000-0000D7090000}"/>
    <cellStyle name="Note 4 4 2" xfId="2540" xr:uid="{00000000-0005-0000-0000-0000D8090000}"/>
    <cellStyle name="Note 4 4 3" xfId="2541" xr:uid="{00000000-0005-0000-0000-0000D9090000}"/>
    <cellStyle name="Note 4 4 4" xfId="2542" xr:uid="{00000000-0005-0000-0000-0000DA090000}"/>
    <cellStyle name="Note 4 4 5" xfId="2543" xr:uid="{00000000-0005-0000-0000-0000DB090000}"/>
    <cellStyle name="Note 4 4 6" xfId="2544" xr:uid="{00000000-0005-0000-0000-0000DC090000}"/>
    <cellStyle name="Note 4 4 7" xfId="2545" xr:uid="{00000000-0005-0000-0000-0000DD090000}"/>
    <cellStyle name="Note 4 4 8" xfId="2546" xr:uid="{00000000-0005-0000-0000-0000DE090000}"/>
    <cellStyle name="Note 4 4 9" xfId="2547" xr:uid="{00000000-0005-0000-0000-0000DF090000}"/>
    <cellStyle name="Note 4 5" xfId="2548" xr:uid="{00000000-0005-0000-0000-0000E0090000}"/>
    <cellStyle name="Note 4 5 2" xfId="2549" xr:uid="{00000000-0005-0000-0000-0000E1090000}"/>
    <cellStyle name="Note 4 5 3" xfId="2550" xr:uid="{00000000-0005-0000-0000-0000E2090000}"/>
    <cellStyle name="Note 4 5 4" xfId="2551" xr:uid="{00000000-0005-0000-0000-0000E3090000}"/>
    <cellStyle name="Note 4 5 5" xfId="2552" xr:uid="{00000000-0005-0000-0000-0000E4090000}"/>
    <cellStyle name="Note 4 5 6" xfId="2553" xr:uid="{00000000-0005-0000-0000-0000E5090000}"/>
    <cellStyle name="Note 4 5 7" xfId="2554" xr:uid="{00000000-0005-0000-0000-0000E6090000}"/>
    <cellStyle name="Note 4 5 8" xfId="2555" xr:uid="{00000000-0005-0000-0000-0000E7090000}"/>
    <cellStyle name="Note 4 5 9" xfId="2556" xr:uid="{00000000-0005-0000-0000-0000E8090000}"/>
    <cellStyle name="Note 4 6" xfId="2557" xr:uid="{00000000-0005-0000-0000-0000E9090000}"/>
    <cellStyle name="Note 4 6 2" xfId="2558" xr:uid="{00000000-0005-0000-0000-0000EA090000}"/>
    <cellStyle name="Note 4 6 3" xfId="2559" xr:uid="{00000000-0005-0000-0000-0000EB090000}"/>
    <cellStyle name="Note 4 6 4" xfId="2560" xr:uid="{00000000-0005-0000-0000-0000EC090000}"/>
    <cellStyle name="Note 4 6 5" xfId="2561" xr:uid="{00000000-0005-0000-0000-0000ED090000}"/>
    <cellStyle name="Note 4 6 6" xfId="2562" xr:uid="{00000000-0005-0000-0000-0000EE090000}"/>
    <cellStyle name="Note 4 6 7" xfId="2563" xr:uid="{00000000-0005-0000-0000-0000EF090000}"/>
    <cellStyle name="Note 4 6 8" xfId="2564" xr:uid="{00000000-0005-0000-0000-0000F0090000}"/>
    <cellStyle name="Note 4 6 9" xfId="2565" xr:uid="{00000000-0005-0000-0000-0000F1090000}"/>
    <cellStyle name="Note 4 7" xfId="2566" xr:uid="{00000000-0005-0000-0000-0000F2090000}"/>
    <cellStyle name="Note 5" xfId="2567" xr:uid="{00000000-0005-0000-0000-0000F3090000}"/>
    <cellStyle name="Note 5 2" xfId="2568" xr:uid="{00000000-0005-0000-0000-0000F4090000}"/>
    <cellStyle name="Note 5 2 10" xfId="2569" xr:uid="{00000000-0005-0000-0000-0000F5090000}"/>
    <cellStyle name="Note 5 2 2" xfId="2570" xr:uid="{00000000-0005-0000-0000-0000F6090000}"/>
    <cellStyle name="Note 5 2 2 2" xfId="2571" xr:uid="{00000000-0005-0000-0000-0000F7090000}"/>
    <cellStyle name="Note 5 2 2 3" xfId="2572" xr:uid="{00000000-0005-0000-0000-0000F8090000}"/>
    <cellStyle name="Note 5 2 2 4" xfId="2573" xr:uid="{00000000-0005-0000-0000-0000F9090000}"/>
    <cellStyle name="Note 5 2 2 5" xfId="2574" xr:uid="{00000000-0005-0000-0000-0000FA090000}"/>
    <cellStyle name="Note 5 2 2 6" xfId="2575" xr:uid="{00000000-0005-0000-0000-0000FB090000}"/>
    <cellStyle name="Note 5 2 2 7" xfId="2576" xr:uid="{00000000-0005-0000-0000-0000FC090000}"/>
    <cellStyle name="Note 5 2 2 8" xfId="2577" xr:uid="{00000000-0005-0000-0000-0000FD090000}"/>
    <cellStyle name="Note 5 2 2 9" xfId="2578" xr:uid="{00000000-0005-0000-0000-0000FE090000}"/>
    <cellStyle name="Note 5 2 3" xfId="2579" xr:uid="{00000000-0005-0000-0000-0000FF090000}"/>
    <cellStyle name="Note 5 2 3 2" xfId="2580" xr:uid="{00000000-0005-0000-0000-0000000A0000}"/>
    <cellStyle name="Note 5 2 3 3" xfId="2581" xr:uid="{00000000-0005-0000-0000-0000010A0000}"/>
    <cellStyle name="Note 5 2 3 4" xfId="2582" xr:uid="{00000000-0005-0000-0000-0000020A0000}"/>
    <cellStyle name="Note 5 2 3 5" xfId="2583" xr:uid="{00000000-0005-0000-0000-0000030A0000}"/>
    <cellStyle name="Note 5 2 3 6" xfId="2584" xr:uid="{00000000-0005-0000-0000-0000040A0000}"/>
    <cellStyle name="Note 5 2 3 7" xfId="2585" xr:uid="{00000000-0005-0000-0000-0000050A0000}"/>
    <cellStyle name="Note 5 2 3 8" xfId="2586" xr:uid="{00000000-0005-0000-0000-0000060A0000}"/>
    <cellStyle name="Note 5 2 3 9" xfId="2587" xr:uid="{00000000-0005-0000-0000-0000070A0000}"/>
    <cellStyle name="Note 5 2 4" xfId="2588" xr:uid="{00000000-0005-0000-0000-0000080A0000}"/>
    <cellStyle name="Note 5 2 4 2" xfId="2589" xr:uid="{00000000-0005-0000-0000-0000090A0000}"/>
    <cellStyle name="Note 5 2 4 3" xfId="2590" xr:uid="{00000000-0005-0000-0000-00000A0A0000}"/>
    <cellStyle name="Note 5 2 4 4" xfId="2591" xr:uid="{00000000-0005-0000-0000-00000B0A0000}"/>
    <cellStyle name="Note 5 2 4 5" xfId="2592" xr:uid="{00000000-0005-0000-0000-00000C0A0000}"/>
    <cellStyle name="Note 5 2 4 6" xfId="2593" xr:uid="{00000000-0005-0000-0000-00000D0A0000}"/>
    <cellStyle name="Note 5 2 4 7" xfId="2594" xr:uid="{00000000-0005-0000-0000-00000E0A0000}"/>
    <cellStyle name="Note 5 2 4 8" xfId="2595" xr:uid="{00000000-0005-0000-0000-00000F0A0000}"/>
    <cellStyle name="Note 5 2 4 9" xfId="2596" xr:uid="{00000000-0005-0000-0000-0000100A0000}"/>
    <cellStyle name="Note 5 2 5" xfId="2597" xr:uid="{00000000-0005-0000-0000-0000110A0000}"/>
    <cellStyle name="Note 5 2 5 2" xfId="2598" xr:uid="{00000000-0005-0000-0000-0000120A0000}"/>
    <cellStyle name="Note 5 2 5 3" xfId="2599" xr:uid="{00000000-0005-0000-0000-0000130A0000}"/>
    <cellStyle name="Note 5 2 5 4" xfId="2600" xr:uid="{00000000-0005-0000-0000-0000140A0000}"/>
    <cellStyle name="Note 5 2 5 5" xfId="2601" xr:uid="{00000000-0005-0000-0000-0000150A0000}"/>
    <cellStyle name="Note 5 2 5 6" xfId="2602" xr:uid="{00000000-0005-0000-0000-0000160A0000}"/>
    <cellStyle name="Note 5 2 5 7" xfId="2603" xr:uid="{00000000-0005-0000-0000-0000170A0000}"/>
    <cellStyle name="Note 5 2 5 8" xfId="2604" xr:uid="{00000000-0005-0000-0000-0000180A0000}"/>
    <cellStyle name="Note 5 2 5 9" xfId="2605" xr:uid="{00000000-0005-0000-0000-0000190A0000}"/>
    <cellStyle name="Note 5 2 6" xfId="2606" xr:uid="{00000000-0005-0000-0000-00001A0A0000}"/>
    <cellStyle name="Note 5 2 7" xfId="2607" xr:uid="{00000000-0005-0000-0000-00001B0A0000}"/>
    <cellStyle name="Note 5 2 8" xfId="2608" xr:uid="{00000000-0005-0000-0000-00001C0A0000}"/>
    <cellStyle name="Note 5 2 9" xfId="2609" xr:uid="{00000000-0005-0000-0000-00001D0A0000}"/>
    <cellStyle name="Note 5 3" xfId="2610" xr:uid="{00000000-0005-0000-0000-00001E0A0000}"/>
    <cellStyle name="Note 5 3 2" xfId="2611" xr:uid="{00000000-0005-0000-0000-00001F0A0000}"/>
    <cellStyle name="Note 5 3 3" xfId="2612" xr:uid="{00000000-0005-0000-0000-0000200A0000}"/>
    <cellStyle name="Note 5 3 4" xfId="2613" xr:uid="{00000000-0005-0000-0000-0000210A0000}"/>
    <cellStyle name="Note 5 3 5" xfId="2614" xr:uid="{00000000-0005-0000-0000-0000220A0000}"/>
    <cellStyle name="Note 5 3 6" xfId="2615" xr:uid="{00000000-0005-0000-0000-0000230A0000}"/>
    <cellStyle name="Note 5 3 7" xfId="2616" xr:uid="{00000000-0005-0000-0000-0000240A0000}"/>
    <cellStyle name="Note 5 3 8" xfId="2617" xr:uid="{00000000-0005-0000-0000-0000250A0000}"/>
    <cellStyle name="Note 5 3 9" xfId="2618" xr:uid="{00000000-0005-0000-0000-0000260A0000}"/>
    <cellStyle name="Note 5 4" xfId="2619" xr:uid="{00000000-0005-0000-0000-0000270A0000}"/>
    <cellStyle name="Note 5 4 2" xfId="2620" xr:uid="{00000000-0005-0000-0000-0000280A0000}"/>
    <cellStyle name="Note 5 4 3" xfId="2621" xr:uid="{00000000-0005-0000-0000-0000290A0000}"/>
    <cellStyle name="Note 5 4 4" xfId="2622" xr:uid="{00000000-0005-0000-0000-00002A0A0000}"/>
    <cellStyle name="Note 5 4 5" xfId="2623" xr:uid="{00000000-0005-0000-0000-00002B0A0000}"/>
    <cellStyle name="Note 5 4 6" xfId="2624" xr:uid="{00000000-0005-0000-0000-00002C0A0000}"/>
    <cellStyle name="Note 5 4 7" xfId="2625" xr:uid="{00000000-0005-0000-0000-00002D0A0000}"/>
    <cellStyle name="Note 5 4 8" xfId="2626" xr:uid="{00000000-0005-0000-0000-00002E0A0000}"/>
    <cellStyle name="Note 5 4 9" xfId="2627" xr:uid="{00000000-0005-0000-0000-00002F0A0000}"/>
    <cellStyle name="Note 5 5" xfId="2628" xr:uid="{00000000-0005-0000-0000-0000300A0000}"/>
    <cellStyle name="Note 5 5 2" xfId="2629" xr:uid="{00000000-0005-0000-0000-0000310A0000}"/>
    <cellStyle name="Note 5 5 3" xfId="2630" xr:uid="{00000000-0005-0000-0000-0000320A0000}"/>
    <cellStyle name="Note 5 5 4" xfId="2631" xr:uid="{00000000-0005-0000-0000-0000330A0000}"/>
    <cellStyle name="Note 5 5 5" xfId="2632" xr:uid="{00000000-0005-0000-0000-0000340A0000}"/>
    <cellStyle name="Note 5 5 6" xfId="2633" xr:uid="{00000000-0005-0000-0000-0000350A0000}"/>
    <cellStyle name="Note 5 5 7" xfId="2634" xr:uid="{00000000-0005-0000-0000-0000360A0000}"/>
    <cellStyle name="Note 5 5 8" xfId="2635" xr:uid="{00000000-0005-0000-0000-0000370A0000}"/>
    <cellStyle name="Note 5 5 9" xfId="2636" xr:uid="{00000000-0005-0000-0000-0000380A0000}"/>
    <cellStyle name="Note 5 6" xfId="2637" xr:uid="{00000000-0005-0000-0000-0000390A0000}"/>
    <cellStyle name="Note 5 6 2" xfId="2638" xr:uid="{00000000-0005-0000-0000-00003A0A0000}"/>
    <cellStyle name="Note 5 6 3" xfId="2639" xr:uid="{00000000-0005-0000-0000-00003B0A0000}"/>
    <cellStyle name="Note 5 6 4" xfId="2640" xr:uid="{00000000-0005-0000-0000-00003C0A0000}"/>
    <cellStyle name="Note 5 6 5" xfId="2641" xr:uid="{00000000-0005-0000-0000-00003D0A0000}"/>
    <cellStyle name="Note 5 6 6" xfId="2642" xr:uid="{00000000-0005-0000-0000-00003E0A0000}"/>
    <cellStyle name="Note 5 6 7" xfId="2643" xr:uid="{00000000-0005-0000-0000-00003F0A0000}"/>
    <cellStyle name="Note 5 6 8" xfId="2644" xr:uid="{00000000-0005-0000-0000-0000400A0000}"/>
    <cellStyle name="Note 5 6 9" xfId="2645" xr:uid="{00000000-0005-0000-0000-0000410A0000}"/>
    <cellStyle name="Note 5 7" xfId="2646" xr:uid="{00000000-0005-0000-0000-0000420A0000}"/>
    <cellStyle name="Note 6" xfId="2647" xr:uid="{00000000-0005-0000-0000-0000430A0000}"/>
    <cellStyle name="Note 6 10" xfId="2648" xr:uid="{00000000-0005-0000-0000-0000440A0000}"/>
    <cellStyle name="Note 6 2" xfId="2649" xr:uid="{00000000-0005-0000-0000-0000450A0000}"/>
    <cellStyle name="Note 6 2 2" xfId="2650" xr:uid="{00000000-0005-0000-0000-0000460A0000}"/>
    <cellStyle name="Note 6 2 3" xfId="2651" xr:uid="{00000000-0005-0000-0000-0000470A0000}"/>
    <cellStyle name="Note 6 2 4" xfId="2652" xr:uid="{00000000-0005-0000-0000-0000480A0000}"/>
    <cellStyle name="Note 6 2 5" xfId="2653" xr:uid="{00000000-0005-0000-0000-0000490A0000}"/>
    <cellStyle name="Note 6 2 6" xfId="2654" xr:uid="{00000000-0005-0000-0000-00004A0A0000}"/>
    <cellStyle name="Note 6 2 7" xfId="2655" xr:uid="{00000000-0005-0000-0000-00004B0A0000}"/>
    <cellStyle name="Note 6 2 8" xfId="2656" xr:uid="{00000000-0005-0000-0000-00004C0A0000}"/>
    <cellStyle name="Note 6 2 9" xfId="2657" xr:uid="{00000000-0005-0000-0000-00004D0A0000}"/>
    <cellStyle name="Note 6 3" xfId="2658" xr:uid="{00000000-0005-0000-0000-00004E0A0000}"/>
    <cellStyle name="Note 6 3 2" xfId="2659" xr:uid="{00000000-0005-0000-0000-00004F0A0000}"/>
    <cellStyle name="Note 6 3 3" xfId="2660" xr:uid="{00000000-0005-0000-0000-0000500A0000}"/>
    <cellStyle name="Note 6 3 4" xfId="2661" xr:uid="{00000000-0005-0000-0000-0000510A0000}"/>
    <cellStyle name="Note 6 3 5" xfId="2662" xr:uid="{00000000-0005-0000-0000-0000520A0000}"/>
    <cellStyle name="Note 6 3 6" xfId="2663" xr:uid="{00000000-0005-0000-0000-0000530A0000}"/>
    <cellStyle name="Note 6 3 7" xfId="2664" xr:uid="{00000000-0005-0000-0000-0000540A0000}"/>
    <cellStyle name="Note 6 3 8" xfId="2665" xr:uid="{00000000-0005-0000-0000-0000550A0000}"/>
    <cellStyle name="Note 6 3 9" xfId="2666" xr:uid="{00000000-0005-0000-0000-0000560A0000}"/>
    <cellStyle name="Note 6 4" xfId="2667" xr:uid="{00000000-0005-0000-0000-0000570A0000}"/>
    <cellStyle name="Note 6 4 2" xfId="2668" xr:uid="{00000000-0005-0000-0000-0000580A0000}"/>
    <cellStyle name="Note 6 4 3" xfId="2669" xr:uid="{00000000-0005-0000-0000-0000590A0000}"/>
    <cellStyle name="Note 6 4 4" xfId="2670" xr:uid="{00000000-0005-0000-0000-00005A0A0000}"/>
    <cellStyle name="Note 6 4 5" xfId="2671" xr:uid="{00000000-0005-0000-0000-00005B0A0000}"/>
    <cellStyle name="Note 6 4 6" xfId="2672" xr:uid="{00000000-0005-0000-0000-00005C0A0000}"/>
    <cellStyle name="Note 6 4 7" xfId="2673" xr:uid="{00000000-0005-0000-0000-00005D0A0000}"/>
    <cellStyle name="Note 6 4 8" xfId="2674" xr:uid="{00000000-0005-0000-0000-00005E0A0000}"/>
    <cellStyle name="Note 6 4 9" xfId="2675" xr:uid="{00000000-0005-0000-0000-00005F0A0000}"/>
    <cellStyle name="Note 6 5" xfId="2676" xr:uid="{00000000-0005-0000-0000-0000600A0000}"/>
    <cellStyle name="Note 6 5 2" xfId="2677" xr:uid="{00000000-0005-0000-0000-0000610A0000}"/>
    <cellStyle name="Note 6 5 3" xfId="2678" xr:uid="{00000000-0005-0000-0000-0000620A0000}"/>
    <cellStyle name="Note 6 5 4" xfId="2679" xr:uid="{00000000-0005-0000-0000-0000630A0000}"/>
    <cellStyle name="Note 6 5 5" xfId="2680" xr:uid="{00000000-0005-0000-0000-0000640A0000}"/>
    <cellStyle name="Note 6 5 6" xfId="2681" xr:uid="{00000000-0005-0000-0000-0000650A0000}"/>
    <cellStyle name="Note 6 5 7" xfId="2682" xr:uid="{00000000-0005-0000-0000-0000660A0000}"/>
    <cellStyle name="Note 6 5 8" xfId="2683" xr:uid="{00000000-0005-0000-0000-0000670A0000}"/>
    <cellStyle name="Note 6 5 9" xfId="2684" xr:uid="{00000000-0005-0000-0000-0000680A0000}"/>
    <cellStyle name="Note 6 6" xfId="2685" xr:uid="{00000000-0005-0000-0000-0000690A0000}"/>
    <cellStyle name="Note 6 7" xfId="2686" xr:uid="{00000000-0005-0000-0000-00006A0A0000}"/>
    <cellStyle name="Note 6 8" xfId="2687" xr:uid="{00000000-0005-0000-0000-00006B0A0000}"/>
    <cellStyle name="Note 6 9" xfId="2688" xr:uid="{00000000-0005-0000-0000-00006C0A0000}"/>
    <cellStyle name="Note 7" xfId="2689" xr:uid="{00000000-0005-0000-0000-00006D0A0000}"/>
    <cellStyle name="Note 7 2" xfId="2690" xr:uid="{00000000-0005-0000-0000-00006E0A0000}"/>
    <cellStyle name="Note 7 3" xfId="2691" xr:uid="{00000000-0005-0000-0000-00006F0A0000}"/>
    <cellStyle name="Note 7 4" xfId="2692" xr:uid="{00000000-0005-0000-0000-0000700A0000}"/>
    <cellStyle name="Note 7 5" xfId="2693" xr:uid="{00000000-0005-0000-0000-0000710A0000}"/>
    <cellStyle name="Note 7 6" xfId="2694" xr:uid="{00000000-0005-0000-0000-0000720A0000}"/>
    <cellStyle name="Note 7 7" xfId="2695" xr:uid="{00000000-0005-0000-0000-0000730A0000}"/>
    <cellStyle name="Note 7 8" xfId="2696" xr:uid="{00000000-0005-0000-0000-0000740A0000}"/>
    <cellStyle name="Note 7 9" xfId="2697" xr:uid="{00000000-0005-0000-0000-0000750A0000}"/>
    <cellStyle name="Note 8" xfId="2698" xr:uid="{00000000-0005-0000-0000-0000760A0000}"/>
    <cellStyle name="Note 8 2" xfId="2699" xr:uid="{00000000-0005-0000-0000-0000770A0000}"/>
    <cellStyle name="Note 8 3" xfId="2700" xr:uid="{00000000-0005-0000-0000-0000780A0000}"/>
    <cellStyle name="Note 8 4" xfId="2701" xr:uid="{00000000-0005-0000-0000-0000790A0000}"/>
    <cellStyle name="Note 8 5" xfId="2702" xr:uid="{00000000-0005-0000-0000-00007A0A0000}"/>
    <cellStyle name="Note 8 6" xfId="2703" xr:uid="{00000000-0005-0000-0000-00007B0A0000}"/>
    <cellStyle name="Note 8 7" xfId="2704" xr:uid="{00000000-0005-0000-0000-00007C0A0000}"/>
    <cellStyle name="Note 8 8" xfId="2705" xr:uid="{00000000-0005-0000-0000-00007D0A0000}"/>
    <cellStyle name="Note 8 9" xfId="2706" xr:uid="{00000000-0005-0000-0000-00007E0A0000}"/>
    <cellStyle name="Note 9" xfId="2707" xr:uid="{00000000-0005-0000-0000-00007F0A0000}"/>
    <cellStyle name="Note 9 2" xfId="2708" xr:uid="{00000000-0005-0000-0000-0000800A0000}"/>
    <cellStyle name="Note 9 3" xfId="2709" xr:uid="{00000000-0005-0000-0000-0000810A0000}"/>
    <cellStyle name="Note 9 4" xfId="2710" xr:uid="{00000000-0005-0000-0000-0000820A0000}"/>
    <cellStyle name="Note 9 5" xfId="2711" xr:uid="{00000000-0005-0000-0000-0000830A0000}"/>
    <cellStyle name="Note 9 6" xfId="2712" xr:uid="{00000000-0005-0000-0000-0000840A0000}"/>
    <cellStyle name="Note 9 7" xfId="2713" xr:uid="{00000000-0005-0000-0000-0000850A0000}"/>
    <cellStyle name="Note 9 8" xfId="2714" xr:uid="{00000000-0005-0000-0000-0000860A0000}"/>
    <cellStyle name="Note 9 9" xfId="2715" xr:uid="{00000000-0005-0000-0000-0000870A0000}"/>
    <cellStyle name="numero" xfId="2716" xr:uid="{00000000-0005-0000-0000-0000880A0000}"/>
    <cellStyle name="numero 2" xfId="2717" xr:uid="{00000000-0005-0000-0000-0000890A0000}"/>
    <cellStyle name="numero 2 2" xfId="2718" xr:uid="{00000000-0005-0000-0000-00008A0A0000}"/>
    <cellStyle name="numero 2 3" xfId="2719" xr:uid="{00000000-0005-0000-0000-00008B0A0000}"/>
    <cellStyle name="numero 2 4" xfId="2720" xr:uid="{00000000-0005-0000-0000-00008C0A0000}"/>
    <cellStyle name="numero 2 5" xfId="2721" xr:uid="{00000000-0005-0000-0000-00008D0A0000}"/>
    <cellStyle name="numero 2 6" xfId="2722" xr:uid="{00000000-0005-0000-0000-00008E0A0000}"/>
    <cellStyle name="numero 2 7" xfId="2723" xr:uid="{00000000-0005-0000-0000-00008F0A0000}"/>
    <cellStyle name="numero 3" xfId="2724" xr:uid="{00000000-0005-0000-0000-0000900A0000}"/>
    <cellStyle name="numero 4" xfId="2725" xr:uid="{00000000-0005-0000-0000-0000910A0000}"/>
    <cellStyle name="numero 5" xfId="2726" xr:uid="{00000000-0005-0000-0000-0000920A0000}"/>
    <cellStyle name="numero 6" xfId="2727" xr:uid="{00000000-0005-0000-0000-0000930A0000}"/>
    <cellStyle name="numero 7" xfId="2728" xr:uid="{00000000-0005-0000-0000-0000940A0000}"/>
    <cellStyle name="numero 8" xfId="2729" xr:uid="{00000000-0005-0000-0000-0000950A0000}"/>
    <cellStyle name="Output" xfId="2730" xr:uid="{00000000-0005-0000-0000-0000960A0000}"/>
    <cellStyle name="Output 2" xfId="2731" xr:uid="{00000000-0005-0000-0000-0000970A0000}"/>
    <cellStyle name="Output 2 10" xfId="2732" xr:uid="{00000000-0005-0000-0000-0000980A0000}"/>
    <cellStyle name="Output 2 2" xfId="2733" xr:uid="{00000000-0005-0000-0000-0000990A0000}"/>
    <cellStyle name="Output 2 2 2" xfId="2734" xr:uid="{00000000-0005-0000-0000-00009A0A0000}"/>
    <cellStyle name="Output 2 2 3" xfId="2735" xr:uid="{00000000-0005-0000-0000-00009B0A0000}"/>
    <cellStyle name="Output 2 2 4" xfId="2736" xr:uid="{00000000-0005-0000-0000-00009C0A0000}"/>
    <cellStyle name="Output 2 2 5" xfId="2737" xr:uid="{00000000-0005-0000-0000-00009D0A0000}"/>
    <cellStyle name="Output 2 2 6" xfId="2738" xr:uid="{00000000-0005-0000-0000-00009E0A0000}"/>
    <cellStyle name="Output 2 2 7" xfId="2739" xr:uid="{00000000-0005-0000-0000-00009F0A0000}"/>
    <cellStyle name="Output 2 2 8" xfId="2740" xr:uid="{00000000-0005-0000-0000-0000A00A0000}"/>
    <cellStyle name="Output 2 3" xfId="2741" xr:uid="{00000000-0005-0000-0000-0000A10A0000}"/>
    <cellStyle name="Output 2 3 2" xfId="2742" xr:uid="{00000000-0005-0000-0000-0000A20A0000}"/>
    <cellStyle name="Output 2 3 3" xfId="2743" xr:uid="{00000000-0005-0000-0000-0000A30A0000}"/>
    <cellStyle name="Output 2 3 4" xfId="2744" xr:uid="{00000000-0005-0000-0000-0000A40A0000}"/>
    <cellStyle name="Output 2 3 5" xfId="2745" xr:uid="{00000000-0005-0000-0000-0000A50A0000}"/>
    <cellStyle name="Output 2 3 6" xfId="2746" xr:uid="{00000000-0005-0000-0000-0000A60A0000}"/>
    <cellStyle name="Output 2 3 7" xfId="2747" xr:uid="{00000000-0005-0000-0000-0000A70A0000}"/>
    <cellStyle name="Output 2 3 8" xfId="2748" xr:uid="{00000000-0005-0000-0000-0000A80A0000}"/>
    <cellStyle name="Output 2 3 9" xfId="2749" xr:uid="{00000000-0005-0000-0000-0000A90A0000}"/>
    <cellStyle name="Output 2 4" xfId="2750" xr:uid="{00000000-0005-0000-0000-0000AA0A0000}"/>
    <cellStyle name="Output 2 4 2" xfId="2751" xr:uid="{00000000-0005-0000-0000-0000AB0A0000}"/>
    <cellStyle name="Output 2 4 3" xfId="2752" xr:uid="{00000000-0005-0000-0000-0000AC0A0000}"/>
    <cellStyle name="Output 2 4 4" xfId="2753" xr:uid="{00000000-0005-0000-0000-0000AD0A0000}"/>
    <cellStyle name="Output 2 4 5" xfId="2754" xr:uid="{00000000-0005-0000-0000-0000AE0A0000}"/>
    <cellStyle name="Output 2 4 6" xfId="2755" xr:uid="{00000000-0005-0000-0000-0000AF0A0000}"/>
    <cellStyle name="Output 2 4 7" xfId="2756" xr:uid="{00000000-0005-0000-0000-0000B00A0000}"/>
    <cellStyle name="Output 2 4 8" xfId="2757" xr:uid="{00000000-0005-0000-0000-0000B10A0000}"/>
    <cellStyle name="Output 2 4 9" xfId="2758" xr:uid="{00000000-0005-0000-0000-0000B20A0000}"/>
    <cellStyle name="Output 2 5" xfId="2759" xr:uid="{00000000-0005-0000-0000-0000B30A0000}"/>
    <cellStyle name="Output 2 5 2" xfId="2760" xr:uid="{00000000-0005-0000-0000-0000B40A0000}"/>
    <cellStyle name="Output 2 5 3" xfId="2761" xr:uid="{00000000-0005-0000-0000-0000B50A0000}"/>
    <cellStyle name="Output 2 5 4" xfId="2762" xr:uid="{00000000-0005-0000-0000-0000B60A0000}"/>
    <cellStyle name="Output 2 5 5" xfId="2763" xr:uid="{00000000-0005-0000-0000-0000B70A0000}"/>
    <cellStyle name="Output 2 5 6" xfId="2764" xr:uid="{00000000-0005-0000-0000-0000B80A0000}"/>
    <cellStyle name="Output 2 5 7" xfId="2765" xr:uid="{00000000-0005-0000-0000-0000B90A0000}"/>
    <cellStyle name="Output 2 5 8" xfId="2766" xr:uid="{00000000-0005-0000-0000-0000BA0A0000}"/>
    <cellStyle name="Output 2 5 9" xfId="2767" xr:uid="{00000000-0005-0000-0000-0000BB0A0000}"/>
    <cellStyle name="Output 2 6" xfId="2768" xr:uid="{00000000-0005-0000-0000-0000BC0A0000}"/>
    <cellStyle name="Output 2 7" xfId="2769" xr:uid="{00000000-0005-0000-0000-0000BD0A0000}"/>
    <cellStyle name="Output 2 8" xfId="2770" xr:uid="{00000000-0005-0000-0000-0000BE0A0000}"/>
    <cellStyle name="Output 2 9" xfId="2771" xr:uid="{00000000-0005-0000-0000-0000BF0A0000}"/>
    <cellStyle name="Output 3" xfId="2772" xr:uid="{00000000-0005-0000-0000-0000C00A0000}"/>
    <cellStyle name="Output 3 2" xfId="2773" xr:uid="{00000000-0005-0000-0000-0000C10A0000}"/>
    <cellStyle name="Output 3 3" xfId="2774" xr:uid="{00000000-0005-0000-0000-0000C20A0000}"/>
    <cellStyle name="Output 3 4" xfId="2775" xr:uid="{00000000-0005-0000-0000-0000C30A0000}"/>
    <cellStyle name="Output 3 5" xfId="2776" xr:uid="{00000000-0005-0000-0000-0000C40A0000}"/>
    <cellStyle name="Output 3 6" xfId="2777" xr:uid="{00000000-0005-0000-0000-0000C50A0000}"/>
    <cellStyle name="Output 3 7" xfId="2778" xr:uid="{00000000-0005-0000-0000-0000C60A0000}"/>
    <cellStyle name="Output 3 8" xfId="2779" xr:uid="{00000000-0005-0000-0000-0000C70A0000}"/>
    <cellStyle name="Output 4" xfId="2780" xr:uid="{00000000-0005-0000-0000-0000C80A0000}"/>
    <cellStyle name="Output 4 2" xfId="2781" xr:uid="{00000000-0005-0000-0000-0000C90A0000}"/>
    <cellStyle name="Output 4 3" xfId="2782" xr:uid="{00000000-0005-0000-0000-0000CA0A0000}"/>
    <cellStyle name="Output 4 4" xfId="2783" xr:uid="{00000000-0005-0000-0000-0000CB0A0000}"/>
    <cellStyle name="Output 4 5" xfId="2784" xr:uid="{00000000-0005-0000-0000-0000CC0A0000}"/>
    <cellStyle name="Output 4 6" xfId="2785" xr:uid="{00000000-0005-0000-0000-0000CD0A0000}"/>
    <cellStyle name="Output 4 7" xfId="2786" xr:uid="{00000000-0005-0000-0000-0000CE0A0000}"/>
    <cellStyle name="Output 4 8" xfId="2787" xr:uid="{00000000-0005-0000-0000-0000CF0A0000}"/>
    <cellStyle name="Output 4 9" xfId="2788" xr:uid="{00000000-0005-0000-0000-0000D00A0000}"/>
    <cellStyle name="Output 5" xfId="2789" xr:uid="{00000000-0005-0000-0000-0000D10A0000}"/>
    <cellStyle name="Output 5 2" xfId="2790" xr:uid="{00000000-0005-0000-0000-0000D20A0000}"/>
    <cellStyle name="Output 5 3" xfId="2791" xr:uid="{00000000-0005-0000-0000-0000D30A0000}"/>
    <cellStyle name="Output 5 4" xfId="2792" xr:uid="{00000000-0005-0000-0000-0000D40A0000}"/>
    <cellStyle name="Output 5 5" xfId="2793" xr:uid="{00000000-0005-0000-0000-0000D50A0000}"/>
    <cellStyle name="Output 5 6" xfId="2794" xr:uid="{00000000-0005-0000-0000-0000D60A0000}"/>
    <cellStyle name="Output 5 7" xfId="2795" xr:uid="{00000000-0005-0000-0000-0000D70A0000}"/>
    <cellStyle name="Output 5 8" xfId="2796" xr:uid="{00000000-0005-0000-0000-0000D80A0000}"/>
    <cellStyle name="Output 5 9" xfId="2797" xr:uid="{00000000-0005-0000-0000-0000D90A0000}"/>
    <cellStyle name="Output 6" xfId="2798" xr:uid="{00000000-0005-0000-0000-0000DA0A0000}"/>
    <cellStyle name="Output 6 2" xfId="2799" xr:uid="{00000000-0005-0000-0000-0000DB0A0000}"/>
    <cellStyle name="Output 6 3" xfId="2800" xr:uid="{00000000-0005-0000-0000-0000DC0A0000}"/>
    <cellStyle name="Output 6 4" xfId="2801" xr:uid="{00000000-0005-0000-0000-0000DD0A0000}"/>
    <cellStyle name="Output 6 5" xfId="2802" xr:uid="{00000000-0005-0000-0000-0000DE0A0000}"/>
    <cellStyle name="Output 6 6" xfId="2803" xr:uid="{00000000-0005-0000-0000-0000DF0A0000}"/>
    <cellStyle name="Output 6 7" xfId="2804" xr:uid="{00000000-0005-0000-0000-0000E00A0000}"/>
    <cellStyle name="Output 6 8" xfId="2805" xr:uid="{00000000-0005-0000-0000-0000E10A0000}"/>
    <cellStyle name="Output 6 9" xfId="2806" xr:uid="{00000000-0005-0000-0000-0000E20A0000}"/>
    <cellStyle name="Output 7" xfId="2807" xr:uid="{00000000-0005-0000-0000-0000E30A0000}"/>
    <cellStyle name="Pourcentage" xfId="3" builtinId="5"/>
    <cellStyle name="Pourcentage 2" xfId="16" xr:uid="{00000000-0005-0000-0000-0000E50A0000}"/>
    <cellStyle name="Pourcentage 2 2" xfId="174" xr:uid="{00000000-0005-0000-0000-0000E60A0000}"/>
    <cellStyle name="Pourcentage 2 2 2" xfId="175" xr:uid="{00000000-0005-0000-0000-0000E70A0000}"/>
    <cellStyle name="Pourcentage 2 3" xfId="176" xr:uid="{00000000-0005-0000-0000-0000E80A0000}"/>
    <cellStyle name="Pourcentage 2 3 2" xfId="177" xr:uid="{00000000-0005-0000-0000-0000E90A0000}"/>
    <cellStyle name="Pourcentage 2 4" xfId="178" xr:uid="{00000000-0005-0000-0000-0000EA0A0000}"/>
    <cellStyle name="Pourcentage 3" xfId="179" xr:uid="{00000000-0005-0000-0000-0000EB0A0000}"/>
    <cellStyle name="Pourcentage 4" xfId="180" xr:uid="{00000000-0005-0000-0000-0000EC0A0000}"/>
    <cellStyle name="Pourcentage 4 2" xfId="181" xr:uid="{00000000-0005-0000-0000-0000ED0A0000}"/>
    <cellStyle name="Pourcentage 4 2 2" xfId="258" xr:uid="{00000000-0005-0000-0000-0000EE0A0000}"/>
    <cellStyle name="Pourcentage 4 3" xfId="182" xr:uid="{00000000-0005-0000-0000-0000EF0A0000}"/>
    <cellStyle name="Price" xfId="183" xr:uid="{00000000-0005-0000-0000-0000F00A0000}"/>
    <cellStyle name="Price 2" xfId="184" xr:uid="{00000000-0005-0000-0000-0000F10A0000}"/>
    <cellStyle name="Price 2 2" xfId="185" xr:uid="{00000000-0005-0000-0000-0000F20A0000}"/>
    <cellStyle name="Price 2 3" xfId="186" xr:uid="{00000000-0005-0000-0000-0000F30A0000}"/>
    <cellStyle name="Price 2 4" xfId="187" xr:uid="{00000000-0005-0000-0000-0000F40A0000}"/>
    <cellStyle name="pu" xfId="2808" xr:uid="{00000000-0005-0000-0000-0000F50A0000}"/>
    <cellStyle name="pu 2" xfId="2809" xr:uid="{00000000-0005-0000-0000-0000F60A0000}"/>
    <cellStyle name="pu 2 2" xfId="2810" xr:uid="{00000000-0005-0000-0000-0000F70A0000}"/>
    <cellStyle name="pu 2 3" xfId="2811" xr:uid="{00000000-0005-0000-0000-0000F80A0000}"/>
    <cellStyle name="pu 2 4" xfId="2812" xr:uid="{00000000-0005-0000-0000-0000F90A0000}"/>
    <cellStyle name="pu 2 5" xfId="2813" xr:uid="{00000000-0005-0000-0000-0000FA0A0000}"/>
    <cellStyle name="pu 2 6" xfId="2814" xr:uid="{00000000-0005-0000-0000-0000FB0A0000}"/>
    <cellStyle name="pu 2 7" xfId="2815" xr:uid="{00000000-0005-0000-0000-0000FC0A0000}"/>
    <cellStyle name="pu 3" xfId="2816" xr:uid="{00000000-0005-0000-0000-0000FD0A0000}"/>
    <cellStyle name="pu 4" xfId="2817" xr:uid="{00000000-0005-0000-0000-0000FE0A0000}"/>
    <cellStyle name="pu 5" xfId="2818" xr:uid="{00000000-0005-0000-0000-0000FF0A0000}"/>
    <cellStyle name="pu 6" xfId="2819" xr:uid="{00000000-0005-0000-0000-0000000B0000}"/>
    <cellStyle name="pu 7" xfId="2820" xr:uid="{00000000-0005-0000-0000-0000010B0000}"/>
    <cellStyle name="pu 8" xfId="2821" xr:uid="{00000000-0005-0000-0000-0000020B0000}"/>
    <cellStyle name="qte" xfId="2822" xr:uid="{00000000-0005-0000-0000-0000030B0000}"/>
    <cellStyle name="Rouge" xfId="2823" xr:uid="{00000000-0005-0000-0000-0000040B0000}"/>
    <cellStyle name="Satisfaisant 2" xfId="2824" xr:uid="{00000000-0005-0000-0000-0000050B0000}"/>
    <cellStyle name="Satisfaisant 2 2" xfId="2825" xr:uid="{00000000-0005-0000-0000-0000060B0000}"/>
    <cellStyle name="Satisfaisant 3" xfId="2826" xr:uid="{00000000-0005-0000-0000-0000070B0000}"/>
    <cellStyle name="Satisfaisant 4" xfId="2827" xr:uid="{00000000-0005-0000-0000-0000080B0000}"/>
    <cellStyle name="Satisfaisant 5" xfId="2828" xr:uid="{00000000-0005-0000-0000-0000090B0000}"/>
    <cellStyle name="Sortie 2" xfId="2829" xr:uid="{00000000-0005-0000-0000-00000A0B0000}"/>
    <cellStyle name="Sortie 2 2" xfId="2830" xr:uid="{00000000-0005-0000-0000-00000B0B0000}"/>
    <cellStyle name="Sortie 2 2 2" xfId="2831" xr:uid="{00000000-0005-0000-0000-00000C0B0000}"/>
    <cellStyle name="Sortie 2 2 2 10" xfId="2832" xr:uid="{00000000-0005-0000-0000-00000D0B0000}"/>
    <cellStyle name="Sortie 2 2 2 2" xfId="2833" xr:uid="{00000000-0005-0000-0000-00000E0B0000}"/>
    <cellStyle name="Sortie 2 2 2 2 2" xfId="2834" xr:uid="{00000000-0005-0000-0000-00000F0B0000}"/>
    <cellStyle name="Sortie 2 2 2 2 3" xfId="2835" xr:uid="{00000000-0005-0000-0000-0000100B0000}"/>
    <cellStyle name="Sortie 2 2 2 2 4" xfId="2836" xr:uid="{00000000-0005-0000-0000-0000110B0000}"/>
    <cellStyle name="Sortie 2 2 2 2 5" xfId="2837" xr:uid="{00000000-0005-0000-0000-0000120B0000}"/>
    <cellStyle name="Sortie 2 2 2 2 6" xfId="2838" xr:uid="{00000000-0005-0000-0000-0000130B0000}"/>
    <cellStyle name="Sortie 2 2 2 2 7" xfId="2839" xr:uid="{00000000-0005-0000-0000-0000140B0000}"/>
    <cellStyle name="Sortie 2 2 2 2 8" xfId="2840" xr:uid="{00000000-0005-0000-0000-0000150B0000}"/>
    <cellStyle name="Sortie 2 2 2 3" xfId="2841" xr:uid="{00000000-0005-0000-0000-0000160B0000}"/>
    <cellStyle name="Sortie 2 2 2 3 2" xfId="2842" xr:uid="{00000000-0005-0000-0000-0000170B0000}"/>
    <cellStyle name="Sortie 2 2 2 3 3" xfId="2843" xr:uid="{00000000-0005-0000-0000-0000180B0000}"/>
    <cellStyle name="Sortie 2 2 2 3 4" xfId="2844" xr:uid="{00000000-0005-0000-0000-0000190B0000}"/>
    <cellStyle name="Sortie 2 2 2 3 5" xfId="2845" xr:uid="{00000000-0005-0000-0000-00001A0B0000}"/>
    <cellStyle name="Sortie 2 2 2 3 6" xfId="2846" xr:uid="{00000000-0005-0000-0000-00001B0B0000}"/>
    <cellStyle name="Sortie 2 2 2 3 7" xfId="2847" xr:uid="{00000000-0005-0000-0000-00001C0B0000}"/>
    <cellStyle name="Sortie 2 2 2 3 8" xfId="2848" xr:uid="{00000000-0005-0000-0000-00001D0B0000}"/>
    <cellStyle name="Sortie 2 2 2 3 9" xfId="2849" xr:uid="{00000000-0005-0000-0000-00001E0B0000}"/>
    <cellStyle name="Sortie 2 2 2 4" xfId="2850" xr:uid="{00000000-0005-0000-0000-00001F0B0000}"/>
    <cellStyle name="Sortie 2 2 2 4 2" xfId="2851" xr:uid="{00000000-0005-0000-0000-0000200B0000}"/>
    <cellStyle name="Sortie 2 2 2 4 3" xfId="2852" xr:uid="{00000000-0005-0000-0000-0000210B0000}"/>
    <cellStyle name="Sortie 2 2 2 4 4" xfId="2853" xr:uid="{00000000-0005-0000-0000-0000220B0000}"/>
    <cellStyle name="Sortie 2 2 2 4 5" xfId="2854" xr:uid="{00000000-0005-0000-0000-0000230B0000}"/>
    <cellStyle name="Sortie 2 2 2 4 6" xfId="2855" xr:uid="{00000000-0005-0000-0000-0000240B0000}"/>
    <cellStyle name="Sortie 2 2 2 4 7" xfId="2856" xr:uid="{00000000-0005-0000-0000-0000250B0000}"/>
    <cellStyle name="Sortie 2 2 2 4 8" xfId="2857" xr:uid="{00000000-0005-0000-0000-0000260B0000}"/>
    <cellStyle name="Sortie 2 2 2 4 9" xfId="2858" xr:uid="{00000000-0005-0000-0000-0000270B0000}"/>
    <cellStyle name="Sortie 2 2 2 5" xfId="2859" xr:uid="{00000000-0005-0000-0000-0000280B0000}"/>
    <cellStyle name="Sortie 2 2 2 5 2" xfId="2860" xr:uid="{00000000-0005-0000-0000-0000290B0000}"/>
    <cellStyle name="Sortie 2 2 2 5 3" xfId="2861" xr:uid="{00000000-0005-0000-0000-00002A0B0000}"/>
    <cellStyle name="Sortie 2 2 2 5 4" xfId="2862" xr:uid="{00000000-0005-0000-0000-00002B0B0000}"/>
    <cellStyle name="Sortie 2 2 2 5 5" xfId="2863" xr:uid="{00000000-0005-0000-0000-00002C0B0000}"/>
    <cellStyle name="Sortie 2 2 2 5 6" xfId="2864" xr:uid="{00000000-0005-0000-0000-00002D0B0000}"/>
    <cellStyle name="Sortie 2 2 2 5 7" xfId="2865" xr:uid="{00000000-0005-0000-0000-00002E0B0000}"/>
    <cellStyle name="Sortie 2 2 2 5 8" xfId="2866" xr:uid="{00000000-0005-0000-0000-00002F0B0000}"/>
    <cellStyle name="Sortie 2 2 2 5 9" xfId="2867" xr:uid="{00000000-0005-0000-0000-0000300B0000}"/>
    <cellStyle name="Sortie 2 2 2 6" xfId="2868" xr:uid="{00000000-0005-0000-0000-0000310B0000}"/>
    <cellStyle name="Sortie 2 2 2 7" xfId="2869" xr:uid="{00000000-0005-0000-0000-0000320B0000}"/>
    <cellStyle name="Sortie 2 2 2 8" xfId="2870" xr:uid="{00000000-0005-0000-0000-0000330B0000}"/>
    <cellStyle name="Sortie 2 2 2 9" xfId="2871" xr:uid="{00000000-0005-0000-0000-0000340B0000}"/>
    <cellStyle name="Sortie 2 2 3" xfId="2872" xr:uid="{00000000-0005-0000-0000-0000350B0000}"/>
    <cellStyle name="Sortie 2 2 3 2" xfId="2873" xr:uid="{00000000-0005-0000-0000-0000360B0000}"/>
    <cellStyle name="Sortie 2 2 3 3" xfId="2874" xr:uid="{00000000-0005-0000-0000-0000370B0000}"/>
    <cellStyle name="Sortie 2 2 3 4" xfId="2875" xr:uid="{00000000-0005-0000-0000-0000380B0000}"/>
    <cellStyle name="Sortie 2 2 3 5" xfId="2876" xr:uid="{00000000-0005-0000-0000-0000390B0000}"/>
    <cellStyle name="Sortie 2 2 3 6" xfId="2877" xr:uid="{00000000-0005-0000-0000-00003A0B0000}"/>
    <cellStyle name="Sortie 2 2 3 7" xfId="2878" xr:uid="{00000000-0005-0000-0000-00003B0B0000}"/>
    <cellStyle name="Sortie 2 2 3 8" xfId="2879" xr:uid="{00000000-0005-0000-0000-00003C0B0000}"/>
    <cellStyle name="Sortie 2 2 4" xfId="2880" xr:uid="{00000000-0005-0000-0000-00003D0B0000}"/>
    <cellStyle name="Sortie 2 2 4 2" xfId="2881" xr:uid="{00000000-0005-0000-0000-00003E0B0000}"/>
    <cellStyle name="Sortie 2 2 4 3" xfId="2882" xr:uid="{00000000-0005-0000-0000-00003F0B0000}"/>
    <cellStyle name="Sortie 2 2 4 4" xfId="2883" xr:uid="{00000000-0005-0000-0000-0000400B0000}"/>
    <cellStyle name="Sortie 2 2 4 5" xfId="2884" xr:uid="{00000000-0005-0000-0000-0000410B0000}"/>
    <cellStyle name="Sortie 2 2 4 6" xfId="2885" xr:uid="{00000000-0005-0000-0000-0000420B0000}"/>
    <cellStyle name="Sortie 2 2 4 7" xfId="2886" xr:uid="{00000000-0005-0000-0000-0000430B0000}"/>
    <cellStyle name="Sortie 2 2 4 8" xfId="2887" xr:uid="{00000000-0005-0000-0000-0000440B0000}"/>
    <cellStyle name="Sortie 2 2 4 9" xfId="2888" xr:uid="{00000000-0005-0000-0000-0000450B0000}"/>
    <cellStyle name="Sortie 2 2 5" xfId="2889" xr:uid="{00000000-0005-0000-0000-0000460B0000}"/>
    <cellStyle name="Sortie 2 2 5 2" xfId="2890" xr:uid="{00000000-0005-0000-0000-0000470B0000}"/>
    <cellStyle name="Sortie 2 2 5 3" xfId="2891" xr:uid="{00000000-0005-0000-0000-0000480B0000}"/>
    <cellStyle name="Sortie 2 2 5 4" xfId="2892" xr:uid="{00000000-0005-0000-0000-0000490B0000}"/>
    <cellStyle name="Sortie 2 2 5 5" xfId="2893" xr:uid="{00000000-0005-0000-0000-00004A0B0000}"/>
    <cellStyle name="Sortie 2 2 5 6" xfId="2894" xr:uid="{00000000-0005-0000-0000-00004B0B0000}"/>
    <cellStyle name="Sortie 2 2 5 7" xfId="2895" xr:uid="{00000000-0005-0000-0000-00004C0B0000}"/>
    <cellStyle name="Sortie 2 2 5 8" xfId="2896" xr:uid="{00000000-0005-0000-0000-00004D0B0000}"/>
    <cellStyle name="Sortie 2 2 5 9" xfId="2897" xr:uid="{00000000-0005-0000-0000-00004E0B0000}"/>
    <cellStyle name="Sortie 2 2 6" xfId="2898" xr:uid="{00000000-0005-0000-0000-00004F0B0000}"/>
    <cellStyle name="Sortie 2 2 6 2" xfId="2899" xr:uid="{00000000-0005-0000-0000-0000500B0000}"/>
    <cellStyle name="Sortie 2 2 6 3" xfId="2900" xr:uid="{00000000-0005-0000-0000-0000510B0000}"/>
    <cellStyle name="Sortie 2 2 6 4" xfId="2901" xr:uid="{00000000-0005-0000-0000-0000520B0000}"/>
    <cellStyle name="Sortie 2 2 6 5" xfId="2902" xr:uid="{00000000-0005-0000-0000-0000530B0000}"/>
    <cellStyle name="Sortie 2 2 6 6" xfId="2903" xr:uid="{00000000-0005-0000-0000-0000540B0000}"/>
    <cellStyle name="Sortie 2 2 6 7" xfId="2904" xr:uid="{00000000-0005-0000-0000-0000550B0000}"/>
    <cellStyle name="Sortie 2 2 6 8" xfId="2905" xr:uid="{00000000-0005-0000-0000-0000560B0000}"/>
    <cellStyle name="Sortie 2 2 6 9" xfId="2906" xr:uid="{00000000-0005-0000-0000-0000570B0000}"/>
    <cellStyle name="Sortie 2 2 7" xfId="2907" xr:uid="{00000000-0005-0000-0000-0000580B0000}"/>
    <cellStyle name="Sortie 2 3" xfId="2908" xr:uid="{00000000-0005-0000-0000-0000590B0000}"/>
    <cellStyle name="Sortie 2 3 10" xfId="2909" xr:uid="{00000000-0005-0000-0000-00005A0B0000}"/>
    <cellStyle name="Sortie 2 3 2" xfId="2910" xr:uid="{00000000-0005-0000-0000-00005B0B0000}"/>
    <cellStyle name="Sortie 2 3 2 2" xfId="2911" xr:uid="{00000000-0005-0000-0000-00005C0B0000}"/>
    <cellStyle name="Sortie 2 3 2 3" xfId="2912" xr:uid="{00000000-0005-0000-0000-00005D0B0000}"/>
    <cellStyle name="Sortie 2 3 2 4" xfId="2913" xr:uid="{00000000-0005-0000-0000-00005E0B0000}"/>
    <cellStyle name="Sortie 2 3 2 5" xfId="2914" xr:uid="{00000000-0005-0000-0000-00005F0B0000}"/>
    <cellStyle name="Sortie 2 3 2 6" xfId="2915" xr:uid="{00000000-0005-0000-0000-0000600B0000}"/>
    <cellStyle name="Sortie 2 3 2 7" xfId="2916" xr:uid="{00000000-0005-0000-0000-0000610B0000}"/>
    <cellStyle name="Sortie 2 3 2 8" xfId="2917" xr:uid="{00000000-0005-0000-0000-0000620B0000}"/>
    <cellStyle name="Sortie 2 3 3" xfId="2918" xr:uid="{00000000-0005-0000-0000-0000630B0000}"/>
    <cellStyle name="Sortie 2 3 3 2" xfId="2919" xr:uid="{00000000-0005-0000-0000-0000640B0000}"/>
    <cellStyle name="Sortie 2 3 3 3" xfId="2920" xr:uid="{00000000-0005-0000-0000-0000650B0000}"/>
    <cellStyle name="Sortie 2 3 3 4" xfId="2921" xr:uid="{00000000-0005-0000-0000-0000660B0000}"/>
    <cellStyle name="Sortie 2 3 3 5" xfId="2922" xr:uid="{00000000-0005-0000-0000-0000670B0000}"/>
    <cellStyle name="Sortie 2 3 3 6" xfId="2923" xr:uid="{00000000-0005-0000-0000-0000680B0000}"/>
    <cellStyle name="Sortie 2 3 3 7" xfId="2924" xr:uid="{00000000-0005-0000-0000-0000690B0000}"/>
    <cellStyle name="Sortie 2 3 3 8" xfId="2925" xr:uid="{00000000-0005-0000-0000-00006A0B0000}"/>
    <cellStyle name="Sortie 2 3 3 9" xfId="2926" xr:uid="{00000000-0005-0000-0000-00006B0B0000}"/>
    <cellStyle name="Sortie 2 3 4" xfId="2927" xr:uid="{00000000-0005-0000-0000-00006C0B0000}"/>
    <cellStyle name="Sortie 2 3 4 2" xfId="2928" xr:uid="{00000000-0005-0000-0000-00006D0B0000}"/>
    <cellStyle name="Sortie 2 3 4 3" xfId="2929" xr:uid="{00000000-0005-0000-0000-00006E0B0000}"/>
    <cellStyle name="Sortie 2 3 4 4" xfId="2930" xr:uid="{00000000-0005-0000-0000-00006F0B0000}"/>
    <cellStyle name="Sortie 2 3 4 5" xfId="2931" xr:uid="{00000000-0005-0000-0000-0000700B0000}"/>
    <cellStyle name="Sortie 2 3 4 6" xfId="2932" xr:uid="{00000000-0005-0000-0000-0000710B0000}"/>
    <cellStyle name="Sortie 2 3 4 7" xfId="2933" xr:uid="{00000000-0005-0000-0000-0000720B0000}"/>
    <cellStyle name="Sortie 2 3 4 8" xfId="2934" xr:uid="{00000000-0005-0000-0000-0000730B0000}"/>
    <cellStyle name="Sortie 2 3 4 9" xfId="2935" xr:uid="{00000000-0005-0000-0000-0000740B0000}"/>
    <cellStyle name="Sortie 2 3 5" xfId="2936" xr:uid="{00000000-0005-0000-0000-0000750B0000}"/>
    <cellStyle name="Sortie 2 3 5 2" xfId="2937" xr:uid="{00000000-0005-0000-0000-0000760B0000}"/>
    <cellStyle name="Sortie 2 3 5 3" xfId="2938" xr:uid="{00000000-0005-0000-0000-0000770B0000}"/>
    <cellStyle name="Sortie 2 3 5 4" xfId="2939" xr:uid="{00000000-0005-0000-0000-0000780B0000}"/>
    <cellStyle name="Sortie 2 3 5 5" xfId="2940" xr:uid="{00000000-0005-0000-0000-0000790B0000}"/>
    <cellStyle name="Sortie 2 3 5 6" xfId="2941" xr:uid="{00000000-0005-0000-0000-00007A0B0000}"/>
    <cellStyle name="Sortie 2 3 5 7" xfId="2942" xr:uid="{00000000-0005-0000-0000-00007B0B0000}"/>
    <cellStyle name="Sortie 2 3 5 8" xfId="2943" xr:uid="{00000000-0005-0000-0000-00007C0B0000}"/>
    <cellStyle name="Sortie 2 3 5 9" xfId="2944" xr:uid="{00000000-0005-0000-0000-00007D0B0000}"/>
    <cellStyle name="Sortie 2 3 6" xfId="2945" xr:uid="{00000000-0005-0000-0000-00007E0B0000}"/>
    <cellStyle name="Sortie 2 3 7" xfId="2946" xr:uid="{00000000-0005-0000-0000-00007F0B0000}"/>
    <cellStyle name="Sortie 2 3 8" xfId="2947" xr:uid="{00000000-0005-0000-0000-0000800B0000}"/>
    <cellStyle name="Sortie 2 3 9" xfId="2948" xr:uid="{00000000-0005-0000-0000-0000810B0000}"/>
    <cellStyle name="Sortie 2 4" xfId="2949" xr:uid="{00000000-0005-0000-0000-0000820B0000}"/>
    <cellStyle name="Sortie 2 4 2" xfId="2950" xr:uid="{00000000-0005-0000-0000-0000830B0000}"/>
    <cellStyle name="Sortie 2 4 3" xfId="2951" xr:uid="{00000000-0005-0000-0000-0000840B0000}"/>
    <cellStyle name="Sortie 2 4 4" xfId="2952" xr:uid="{00000000-0005-0000-0000-0000850B0000}"/>
    <cellStyle name="Sortie 2 4 5" xfId="2953" xr:uid="{00000000-0005-0000-0000-0000860B0000}"/>
    <cellStyle name="Sortie 2 4 6" xfId="2954" xr:uid="{00000000-0005-0000-0000-0000870B0000}"/>
    <cellStyle name="Sortie 2 4 7" xfId="2955" xr:uid="{00000000-0005-0000-0000-0000880B0000}"/>
    <cellStyle name="Sortie 2 4 8" xfId="2956" xr:uid="{00000000-0005-0000-0000-0000890B0000}"/>
    <cellStyle name="Sortie 2 5" xfId="2957" xr:uid="{00000000-0005-0000-0000-00008A0B0000}"/>
    <cellStyle name="Sortie 2 5 2" xfId="2958" xr:uid="{00000000-0005-0000-0000-00008B0B0000}"/>
    <cellStyle name="Sortie 2 5 3" xfId="2959" xr:uid="{00000000-0005-0000-0000-00008C0B0000}"/>
    <cellStyle name="Sortie 2 5 4" xfId="2960" xr:uid="{00000000-0005-0000-0000-00008D0B0000}"/>
    <cellStyle name="Sortie 2 5 5" xfId="2961" xr:uid="{00000000-0005-0000-0000-00008E0B0000}"/>
    <cellStyle name="Sortie 2 5 6" xfId="2962" xr:uid="{00000000-0005-0000-0000-00008F0B0000}"/>
    <cellStyle name="Sortie 2 5 7" xfId="2963" xr:uid="{00000000-0005-0000-0000-0000900B0000}"/>
    <cellStyle name="Sortie 2 5 8" xfId="2964" xr:uid="{00000000-0005-0000-0000-0000910B0000}"/>
    <cellStyle name="Sortie 2 5 9" xfId="2965" xr:uid="{00000000-0005-0000-0000-0000920B0000}"/>
    <cellStyle name="Sortie 2 6" xfId="2966" xr:uid="{00000000-0005-0000-0000-0000930B0000}"/>
    <cellStyle name="Sortie 2 6 2" xfId="2967" xr:uid="{00000000-0005-0000-0000-0000940B0000}"/>
    <cellStyle name="Sortie 2 6 3" xfId="2968" xr:uid="{00000000-0005-0000-0000-0000950B0000}"/>
    <cellStyle name="Sortie 2 6 4" xfId="2969" xr:uid="{00000000-0005-0000-0000-0000960B0000}"/>
    <cellStyle name="Sortie 2 6 5" xfId="2970" xr:uid="{00000000-0005-0000-0000-0000970B0000}"/>
    <cellStyle name="Sortie 2 6 6" xfId="2971" xr:uid="{00000000-0005-0000-0000-0000980B0000}"/>
    <cellStyle name="Sortie 2 6 7" xfId="2972" xr:uid="{00000000-0005-0000-0000-0000990B0000}"/>
    <cellStyle name="Sortie 2 6 8" xfId="2973" xr:uid="{00000000-0005-0000-0000-00009A0B0000}"/>
    <cellStyle name="Sortie 2 6 9" xfId="2974" xr:uid="{00000000-0005-0000-0000-00009B0B0000}"/>
    <cellStyle name="Sortie 2 7" xfId="2975" xr:uid="{00000000-0005-0000-0000-00009C0B0000}"/>
    <cellStyle name="Sortie 2 7 2" xfId="2976" xr:uid="{00000000-0005-0000-0000-00009D0B0000}"/>
    <cellStyle name="Sortie 2 7 3" xfId="2977" xr:uid="{00000000-0005-0000-0000-00009E0B0000}"/>
    <cellStyle name="Sortie 2 7 4" xfId="2978" xr:uid="{00000000-0005-0000-0000-00009F0B0000}"/>
    <cellStyle name="Sortie 2 7 5" xfId="2979" xr:uid="{00000000-0005-0000-0000-0000A00B0000}"/>
    <cellStyle name="Sortie 2 7 6" xfId="2980" xr:uid="{00000000-0005-0000-0000-0000A10B0000}"/>
    <cellStyle name="Sortie 2 7 7" xfId="2981" xr:uid="{00000000-0005-0000-0000-0000A20B0000}"/>
    <cellStyle name="Sortie 2 7 8" xfId="2982" xr:uid="{00000000-0005-0000-0000-0000A30B0000}"/>
    <cellStyle name="Sortie 2 7 9" xfId="2983" xr:uid="{00000000-0005-0000-0000-0000A40B0000}"/>
    <cellStyle name="Sortie 2 8" xfId="2984" xr:uid="{00000000-0005-0000-0000-0000A50B0000}"/>
    <cellStyle name="Sortie 3" xfId="2985" xr:uid="{00000000-0005-0000-0000-0000A60B0000}"/>
    <cellStyle name="Sortie 3 2" xfId="2986" xr:uid="{00000000-0005-0000-0000-0000A70B0000}"/>
    <cellStyle name="Sortie 3 2 10" xfId="2987" xr:uid="{00000000-0005-0000-0000-0000A80B0000}"/>
    <cellStyle name="Sortie 3 2 2" xfId="2988" xr:uid="{00000000-0005-0000-0000-0000A90B0000}"/>
    <cellStyle name="Sortie 3 2 2 2" xfId="2989" xr:uid="{00000000-0005-0000-0000-0000AA0B0000}"/>
    <cellStyle name="Sortie 3 2 2 3" xfId="2990" xr:uid="{00000000-0005-0000-0000-0000AB0B0000}"/>
    <cellStyle name="Sortie 3 2 2 4" xfId="2991" xr:uid="{00000000-0005-0000-0000-0000AC0B0000}"/>
    <cellStyle name="Sortie 3 2 2 5" xfId="2992" xr:uid="{00000000-0005-0000-0000-0000AD0B0000}"/>
    <cellStyle name="Sortie 3 2 2 6" xfId="2993" xr:uid="{00000000-0005-0000-0000-0000AE0B0000}"/>
    <cellStyle name="Sortie 3 2 2 7" xfId="2994" xr:uid="{00000000-0005-0000-0000-0000AF0B0000}"/>
    <cellStyle name="Sortie 3 2 2 8" xfId="2995" xr:uid="{00000000-0005-0000-0000-0000B00B0000}"/>
    <cellStyle name="Sortie 3 2 3" xfId="2996" xr:uid="{00000000-0005-0000-0000-0000B10B0000}"/>
    <cellStyle name="Sortie 3 2 3 2" xfId="2997" xr:uid="{00000000-0005-0000-0000-0000B20B0000}"/>
    <cellStyle name="Sortie 3 2 3 3" xfId="2998" xr:uid="{00000000-0005-0000-0000-0000B30B0000}"/>
    <cellStyle name="Sortie 3 2 3 4" xfId="2999" xr:uid="{00000000-0005-0000-0000-0000B40B0000}"/>
    <cellStyle name="Sortie 3 2 3 5" xfId="3000" xr:uid="{00000000-0005-0000-0000-0000B50B0000}"/>
    <cellStyle name="Sortie 3 2 3 6" xfId="3001" xr:uid="{00000000-0005-0000-0000-0000B60B0000}"/>
    <cellStyle name="Sortie 3 2 3 7" xfId="3002" xr:uid="{00000000-0005-0000-0000-0000B70B0000}"/>
    <cellStyle name="Sortie 3 2 3 8" xfId="3003" xr:uid="{00000000-0005-0000-0000-0000B80B0000}"/>
    <cellStyle name="Sortie 3 2 3 9" xfId="3004" xr:uid="{00000000-0005-0000-0000-0000B90B0000}"/>
    <cellStyle name="Sortie 3 2 4" xfId="3005" xr:uid="{00000000-0005-0000-0000-0000BA0B0000}"/>
    <cellStyle name="Sortie 3 2 4 2" xfId="3006" xr:uid="{00000000-0005-0000-0000-0000BB0B0000}"/>
    <cellStyle name="Sortie 3 2 4 3" xfId="3007" xr:uid="{00000000-0005-0000-0000-0000BC0B0000}"/>
    <cellStyle name="Sortie 3 2 4 4" xfId="3008" xr:uid="{00000000-0005-0000-0000-0000BD0B0000}"/>
    <cellStyle name="Sortie 3 2 4 5" xfId="3009" xr:uid="{00000000-0005-0000-0000-0000BE0B0000}"/>
    <cellStyle name="Sortie 3 2 4 6" xfId="3010" xr:uid="{00000000-0005-0000-0000-0000BF0B0000}"/>
    <cellStyle name="Sortie 3 2 4 7" xfId="3011" xr:uid="{00000000-0005-0000-0000-0000C00B0000}"/>
    <cellStyle name="Sortie 3 2 4 8" xfId="3012" xr:uid="{00000000-0005-0000-0000-0000C10B0000}"/>
    <cellStyle name="Sortie 3 2 4 9" xfId="3013" xr:uid="{00000000-0005-0000-0000-0000C20B0000}"/>
    <cellStyle name="Sortie 3 2 5" xfId="3014" xr:uid="{00000000-0005-0000-0000-0000C30B0000}"/>
    <cellStyle name="Sortie 3 2 5 2" xfId="3015" xr:uid="{00000000-0005-0000-0000-0000C40B0000}"/>
    <cellStyle name="Sortie 3 2 5 3" xfId="3016" xr:uid="{00000000-0005-0000-0000-0000C50B0000}"/>
    <cellStyle name="Sortie 3 2 5 4" xfId="3017" xr:uid="{00000000-0005-0000-0000-0000C60B0000}"/>
    <cellStyle name="Sortie 3 2 5 5" xfId="3018" xr:uid="{00000000-0005-0000-0000-0000C70B0000}"/>
    <cellStyle name="Sortie 3 2 5 6" xfId="3019" xr:uid="{00000000-0005-0000-0000-0000C80B0000}"/>
    <cellStyle name="Sortie 3 2 5 7" xfId="3020" xr:uid="{00000000-0005-0000-0000-0000C90B0000}"/>
    <cellStyle name="Sortie 3 2 5 8" xfId="3021" xr:uid="{00000000-0005-0000-0000-0000CA0B0000}"/>
    <cellStyle name="Sortie 3 2 5 9" xfId="3022" xr:uid="{00000000-0005-0000-0000-0000CB0B0000}"/>
    <cellStyle name="Sortie 3 2 6" xfId="3023" xr:uid="{00000000-0005-0000-0000-0000CC0B0000}"/>
    <cellStyle name="Sortie 3 2 7" xfId="3024" xr:uid="{00000000-0005-0000-0000-0000CD0B0000}"/>
    <cellStyle name="Sortie 3 2 8" xfId="3025" xr:uid="{00000000-0005-0000-0000-0000CE0B0000}"/>
    <cellStyle name="Sortie 3 2 9" xfId="3026" xr:uid="{00000000-0005-0000-0000-0000CF0B0000}"/>
    <cellStyle name="Sortie 3 3" xfId="3027" xr:uid="{00000000-0005-0000-0000-0000D00B0000}"/>
    <cellStyle name="Sortie 3 3 2" xfId="3028" xr:uid="{00000000-0005-0000-0000-0000D10B0000}"/>
    <cellStyle name="Sortie 3 3 3" xfId="3029" xr:uid="{00000000-0005-0000-0000-0000D20B0000}"/>
    <cellStyle name="Sortie 3 3 4" xfId="3030" xr:uid="{00000000-0005-0000-0000-0000D30B0000}"/>
    <cellStyle name="Sortie 3 3 5" xfId="3031" xr:uid="{00000000-0005-0000-0000-0000D40B0000}"/>
    <cellStyle name="Sortie 3 3 6" xfId="3032" xr:uid="{00000000-0005-0000-0000-0000D50B0000}"/>
    <cellStyle name="Sortie 3 3 7" xfId="3033" xr:uid="{00000000-0005-0000-0000-0000D60B0000}"/>
    <cellStyle name="Sortie 3 3 8" xfId="3034" xr:uid="{00000000-0005-0000-0000-0000D70B0000}"/>
    <cellStyle name="Sortie 3 4" xfId="3035" xr:uid="{00000000-0005-0000-0000-0000D80B0000}"/>
    <cellStyle name="Sortie 3 4 2" xfId="3036" xr:uid="{00000000-0005-0000-0000-0000D90B0000}"/>
    <cellStyle name="Sortie 3 4 3" xfId="3037" xr:uid="{00000000-0005-0000-0000-0000DA0B0000}"/>
    <cellStyle name="Sortie 3 4 4" xfId="3038" xr:uid="{00000000-0005-0000-0000-0000DB0B0000}"/>
    <cellStyle name="Sortie 3 4 5" xfId="3039" xr:uid="{00000000-0005-0000-0000-0000DC0B0000}"/>
    <cellStyle name="Sortie 3 4 6" xfId="3040" xr:uid="{00000000-0005-0000-0000-0000DD0B0000}"/>
    <cellStyle name="Sortie 3 4 7" xfId="3041" xr:uid="{00000000-0005-0000-0000-0000DE0B0000}"/>
    <cellStyle name="Sortie 3 4 8" xfId="3042" xr:uid="{00000000-0005-0000-0000-0000DF0B0000}"/>
    <cellStyle name="Sortie 3 4 9" xfId="3043" xr:uid="{00000000-0005-0000-0000-0000E00B0000}"/>
    <cellStyle name="Sortie 3 5" xfId="3044" xr:uid="{00000000-0005-0000-0000-0000E10B0000}"/>
    <cellStyle name="Sortie 3 5 2" xfId="3045" xr:uid="{00000000-0005-0000-0000-0000E20B0000}"/>
    <cellStyle name="Sortie 3 5 3" xfId="3046" xr:uid="{00000000-0005-0000-0000-0000E30B0000}"/>
    <cellStyle name="Sortie 3 5 4" xfId="3047" xr:uid="{00000000-0005-0000-0000-0000E40B0000}"/>
    <cellStyle name="Sortie 3 5 5" xfId="3048" xr:uid="{00000000-0005-0000-0000-0000E50B0000}"/>
    <cellStyle name="Sortie 3 5 6" xfId="3049" xr:uid="{00000000-0005-0000-0000-0000E60B0000}"/>
    <cellStyle name="Sortie 3 5 7" xfId="3050" xr:uid="{00000000-0005-0000-0000-0000E70B0000}"/>
    <cellStyle name="Sortie 3 5 8" xfId="3051" xr:uid="{00000000-0005-0000-0000-0000E80B0000}"/>
    <cellStyle name="Sortie 3 5 9" xfId="3052" xr:uid="{00000000-0005-0000-0000-0000E90B0000}"/>
    <cellStyle name="Sortie 3 6" xfId="3053" xr:uid="{00000000-0005-0000-0000-0000EA0B0000}"/>
    <cellStyle name="Sortie 3 6 2" xfId="3054" xr:uid="{00000000-0005-0000-0000-0000EB0B0000}"/>
    <cellStyle name="Sortie 3 6 3" xfId="3055" xr:uid="{00000000-0005-0000-0000-0000EC0B0000}"/>
    <cellStyle name="Sortie 3 6 4" xfId="3056" xr:uid="{00000000-0005-0000-0000-0000ED0B0000}"/>
    <cellStyle name="Sortie 3 6 5" xfId="3057" xr:uid="{00000000-0005-0000-0000-0000EE0B0000}"/>
    <cellStyle name="Sortie 3 6 6" xfId="3058" xr:uid="{00000000-0005-0000-0000-0000EF0B0000}"/>
    <cellStyle name="Sortie 3 6 7" xfId="3059" xr:uid="{00000000-0005-0000-0000-0000F00B0000}"/>
    <cellStyle name="Sortie 3 6 8" xfId="3060" xr:uid="{00000000-0005-0000-0000-0000F10B0000}"/>
    <cellStyle name="Sortie 3 6 9" xfId="3061" xr:uid="{00000000-0005-0000-0000-0000F20B0000}"/>
    <cellStyle name="Sortie 3 7" xfId="3062" xr:uid="{00000000-0005-0000-0000-0000F30B0000}"/>
    <cellStyle name="Sortie 4" xfId="3063" xr:uid="{00000000-0005-0000-0000-0000F40B0000}"/>
    <cellStyle name="Sortie 4 2" xfId="3064" xr:uid="{00000000-0005-0000-0000-0000F50B0000}"/>
    <cellStyle name="Sortie 4 2 10" xfId="3065" xr:uid="{00000000-0005-0000-0000-0000F60B0000}"/>
    <cellStyle name="Sortie 4 2 2" xfId="3066" xr:uid="{00000000-0005-0000-0000-0000F70B0000}"/>
    <cellStyle name="Sortie 4 2 2 2" xfId="3067" xr:uid="{00000000-0005-0000-0000-0000F80B0000}"/>
    <cellStyle name="Sortie 4 2 2 3" xfId="3068" xr:uid="{00000000-0005-0000-0000-0000F90B0000}"/>
    <cellStyle name="Sortie 4 2 2 4" xfId="3069" xr:uid="{00000000-0005-0000-0000-0000FA0B0000}"/>
    <cellStyle name="Sortie 4 2 2 5" xfId="3070" xr:uid="{00000000-0005-0000-0000-0000FB0B0000}"/>
    <cellStyle name="Sortie 4 2 2 6" xfId="3071" xr:uid="{00000000-0005-0000-0000-0000FC0B0000}"/>
    <cellStyle name="Sortie 4 2 2 7" xfId="3072" xr:uid="{00000000-0005-0000-0000-0000FD0B0000}"/>
    <cellStyle name="Sortie 4 2 2 8" xfId="3073" xr:uid="{00000000-0005-0000-0000-0000FE0B0000}"/>
    <cellStyle name="Sortie 4 2 3" xfId="3074" xr:uid="{00000000-0005-0000-0000-0000FF0B0000}"/>
    <cellStyle name="Sortie 4 2 3 2" xfId="3075" xr:uid="{00000000-0005-0000-0000-0000000C0000}"/>
    <cellStyle name="Sortie 4 2 3 3" xfId="3076" xr:uid="{00000000-0005-0000-0000-0000010C0000}"/>
    <cellStyle name="Sortie 4 2 3 4" xfId="3077" xr:uid="{00000000-0005-0000-0000-0000020C0000}"/>
    <cellStyle name="Sortie 4 2 3 5" xfId="3078" xr:uid="{00000000-0005-0000-0000-0000030C0000}"/>
    <cellStyle name="Sortie 4 2 3 6" xfId="3079" xr:uid="{00000000-0005-0000-0000-0000040C0000}"/>
    <cellStyle name="Sortie 4 2 3 7" xfId="3080" xr:uid="{00000000-0005-0000-0000-0000050C0000}"/>
    <cellStyle name="Sortie 4 2 3 8" xfId="3081" xr:uid="{00000000-0005-0000-0000-0000060C0000}"/>
    <cellStyle name="Sortie 4 2 3 9" xfId="3082" xr:uid="{00000000-0005-0000-0000-0000070C0000}"/>
    <cellStyle name="Sortie 4 2 4" xfId="3083" xr:uid="{00000000-0005-0000-0000-0000080C0000}"/>
    <cellStyle name="Sortie 4 2 4 2" xfId="3084" xr:uid="{00000000-0005-0000-0000-0000090C0000}"/>
    <cellStyle name="Sortie 4 2 4 3" xfId="3085" xr:uid="{00000000-0005-0000-0000-00000A0C0000}"/>
    <cellStyle name="Sortie 4 2 4 4" xfId="3086" xr:uid="{00000000-0005-0000-0000-00000B0C0000}"/>
    <cellStyle name="Sortie 4 2 4 5" xfId="3087" xr:uid="{00000000-0005-0000-0000-00000C0C0000}"/>
    <cellStyle name="Sortie 4 2 4 6" xfId="3088" xr:uid="{00000000-0005-0000-0000-00000D0C0000}"/>
    <cellStyle name="Sortie 4 2 4 7" xfId="3089" xr:uid="{00000000-0005-0000-0000-00000E0C0000}"/>
    <cellStyle name="Sortie 4 2 4 8" xfId="3090" xr:uid="{00000000-0005-0000-0000-00000F0C0000}"/>
    <cellStyle name="Sortie 4 2 4 9" xfId="3091" xr:uid="{00000000-0005-0000-0000-0000100C0000}"/>
    <cellStyle name="Sortie 4 2 5" xfId="3092" xr:uid="{00000000-0005-0000-0000-0000110C0000}"/>
    <cellStyle name="Sortie 4 2 5 2" xfId="3093" xr:uid="{00000000-0005-0000-0000-0000120C0000}"/>
    <cellStyle name="Sortie 4 2 5 3" xfId="3094" xr:uid="{00000000-0005-0000-0000-0000130C0000}"/>
    <cellStyle name="Sortie 4 2 5 4" xfId="3095" xr:uid="{00000000-0005-0000-0000-0000140C0000}"/>
    <cellStyle name="Sortie 4 2 5 5" xfId="3096" xr:uid="{00000000-0005-0000-0000-0000150C0000}"/>
    <cellStyle name="Sortie 4 2 5 6" xfId="3097" xr:uid="{00000000-0005-0000-0000-0000160C0000}"/>
    <cellStyle name="Sortie 4 2 5 7" xfId="3098" xr:uid="{00000000-0005-0000-0000-0000170C0000}"/>
    <cellStyle name="Sortie 4 2 5 8" xfId="3099" xr:uid="{00000000-0005-0000-0000-0000180C0000}"/>
    <cellStyle name="Sortie 4 2 5 9" xfId="3100" xr:uid="{00000000-0005-0000-0000-0000190C0000}"/>
    <cellStyle name="Sortie 4 2 6" xfId="3101" xr:uid="{00000000-0005-0000-0000-00001A0C0000}"/>
    <cellStyle name="Sortie 4 2 7" xfId="3102" xr:uid="{00000000-0005-0000-0000-00001B0C0000}"/>
    <cellStyle name="Sortie 4 2 8" xfId="3103" xr:uid="{00000000-0005-0000-0000-00001C0C0000}"/>
    <cellStyle name="Sortie 4 2 9" xfId="3104" xr:uid="{00000000-0005-0000-0000-00001D0C0000}"/>
    <cellStyle name="Sortie 4 3" xfId="3105" xr:uid="{00000000-0005-0000-0000-00001E0C0000}"/>
    <cellStyle name="Sortie 4 3 2" xfId="3106" xr:uid="{00000000-0005-0000-0000-00001F0C0000}"/>
    <cellStyle name="Sortie 4 3 3" xfId="3107" xr:uid="{00000000-0005-0000-0000-0000200C0000}"/>
    <cellStyle name="Sortie 4 3 4" xfId="3108" xr:uid="{00000000-0005-0000-0000-0000210C0000}"/>
    <cellStyle name="Sortie 4 3 5" xfId="3109" xr:uid="{00000000-0005-0000-0000-0000220C0000}"/>
    <cellStyle name="Sortie 4 3 6" xfId="3110" xr:uid="{00000000-0005-0000-0000-0000230C0000}"/>
    <cellStyle name="Sortie 4 3 7" xfId="3111" xr:uid="{00000000-0005-0000-0000-0000240C0000}"/>
    <cellStyle name="Sortie 4 3 8" xfId="3112" xr:uid="{00000000-0005-0000-0000-0000250C0000}"/>
    <cellStyle name="Sortie 4 4" xfId="3113" xr:uid="{00000000-0005-0000-0000-0000260C0000}"/>
    <cellStyle name="Sortie 4 4 2" xfId="3114" xr:uid="{00000000-0005-0000-0000-0000270C0000}"/>
    <cellStyle name="Sortie 4 4 3" xfId="3115" xr:uid="{00000000-0005-0000-0000-0000280C0000}"/>
    <cellStyle name="Sortie 4 4 4" xfId="3116" xr:uid="{00000000-0005-0000-0000-0000290C0000}"/>
    <cellStyle name="Sortie 4 4 5" xfId="3117" xr:uid="{00000000-0005-0000-0000-00002A0C0000}"/>
    <cellStyle name="Sortie 4 4 6" xfId="3118" xr:uid="{00000000-0005-0000-0000-00002B0C0000}"/>
    <cellStyle name="Sortie 4 4 7" xfId="3119" xr:uid="{00000000-0005-0000-0000-00002C0C0000}"/>
    <cellStyle name="Sortie 4 4 8" xfId="3120" xr:uid="{00000000-0005-0000-0000-00002D0C0000}"/>
    <cellStyle name="Sortie 4 4 9" xfId="3121" xr:uid="{00000000-0005-0000-0000-00002E0C0000}"/>
    <cellStyle name="Sortie 4 5" xfId="3122" xr:uid="{00000000-0005-0000-0000-00002F0C0000}"/>
    <cellStyle name="Sortie 4 5 2" xfId="3123" xr:uid="{00000000-0005-0000-0000-0000300C0000}"/>
    <cellStyle name="Sortie 4 5 3" xfId="3124" xr:uid="{00000000-0005-0000-0000-0000310C0000}"/>
    <cellStyle name="Sortie 4 5 4" xfId="3125" xr:uid="{00000000-0005-0000-0000-0000320C0000}"/>
    <cellStyle name="Sortie 4 5 5" xfId="3126" xr:uid="{00000000-0005-0000-0000-0000330C0000}"/>
    <cellStyle name="Sortie 4 5 6" xfId="3127" xr:uid="{00000000-0005-0000-0000-0000340C0000}"/>
    <cellStyle name="Sortie 4 5 7" xfId="3128" xr:uid="{00000000-0005-0000-0000-0000350C0000}"/>
    <cellStyle name="Sortie 4 5 8" xfId="3129" xr:uid="{00000000-0005-0000-0000-0000360C0000}"/>
    <cellStyle name="Sortie 4 5 9" xfId="3130" xr:uid="{00000000-0005-0000-0000-0000370C0000}"/>
    <cellStyle name="Sortie 4 6" xfId="3131" xr:uid="{00000000-0005-0000-0000-0000380C0000}"/>
    <cellStyle name="Sortie 4 6 2" xfId="3132" xr:uid="{00000000-0005-0000-0000-0000390C0000}"/>
    <cellStyle name="Sortie 4 6 3" xfId="3133" xr:uid="{00000000-0005-0000-0000-00003A0C0000}"/>
    <cellStyle name="Sortie 4 6 4" xfId="3134" xr:uid="{00000000-0005-0000-0000-00003B0C0000}"/>
    <cellStyle name="Sortie 4 6 5" xfId="3135" xr:uid="{00000000-0005-0000-0000-00003C0C0000}"/>
    <cellStyle name="Sortie 4 6 6" xfId="3136" xr:uid="{00000000-0005-0000-0000-00003D0C0000}"/>
    <cellStyle name="Sortie 4 6 7" xfId="3137" xr:uid="{00000000-0005-0000-0000-00003E0C0000}"/>
    <cellStyle name="Sortie 4 6 8" xfId="3138" xr:uid="{00000000-0005-0000-0000-00003F0C0000}"/>
    <cellStyle name="Sortie 4 6 9" xfId="3139" xr:uid="{00000000-0005-0000-0000-0000400C0000}"/>
    <cellStyle name="Sortie 4 7" xfId="3140" xr:uid="{00000000-0005-0000-0000-0000410C0000}"/>
    <cellStyle name="Sortie 5" xfId="3141" xr:uid="{00000000-0005-0000-0000-0000420C0000}"/>
    <cellStyle name="Sortie 5 2" xfId="3142" xr:uid="{00000000-0005-0000-0000-0000430C0000}"/>
    <cellStyle name="Sortie 5 2 10" xfId="3143" xr:uid="{00000000-0005-0000-0000-0000440C0000}"/>
    <cellStyle name="Sortie 5 2 2" xfId="3144" xr:uid="{00000000-0005-0000-0000-0000450C0000}"/>
    <cellStyle name="Sortie 5 2 2 2" xfId="3145" xr:uid="{00000000-0005-0000-0000-0000460C0000}"/>
    <cellStyle name="Sortie 5 2 2 3" xfId="3146" xr:uid="{00000000-0005-0000-0000-0000470C0000}"/>
    <cellStyle name="Sortie 5 2 2 4" xfId="3147" xr:uid="{00000000-0005-0000-0000-0000480C0000}"/>
    <cellStyle name="Sortie 5 2 2 5" xfId="3148" xr:uid="{00000000-0005-0000-0000-0000490C0000}"/>
    <cellStyle name="Sortie 5 2 2 6" xfId="3149" xr:uid="{00000000-0005-0000-0000-00004A0C0000}"/>
    <cellStyle name="Sortie 5 2 2 7" xfId="3150" xr:uid="{00000000-0005-0000-0000-00004B0C0000}"/>
    <cellStyle name="Sortie 5 2 2 8" xfId="3151" xr:uid="{00000000-0005-0000-0000-00004C0C0000}"/>
    <cellStyle name="Sortie 5 2 3" xfId="3152" xr:uid="{00000000-0005-0000-0000-00004D0C0000}"/>
    <cellStyle name="Sortie 5 2 3 2" xfId="3153" xr:uid="{00000000-0005-0000-0000-00004E0C0000}"/>
    <cellStyle name="Sortie 5 2 3 3" xfId="3154" xr:uid="{00000000-0005-0000-0000-00004F0C0000}"/>
    <cellStyle name="Sortie 5 2 3 4" xfId="3155" xr:uid="{00000000-0005-0000-0000-0000500C0000}"/>
    <cellStyle name="Sortie 5 2 3 5" xfId="3156" xr:uid="{00000000-0005-0000-0000-0000510C0000}"/>
    <cellStyle name="Sortie 5 2 3 6" xfId="3157" xr:uid="{00000000-0005-0000-0000-0000520C0000}"/>
    <cellStyle name="Sortie 5 2 3 7" xfId="3158" xr:uid="{00000000-0005-0000-0000-0000530C0000}"/>
    <cellStyle name="Sortie 5 2 3 8" xfId="3159" xr:uid="{00000000-0005-0000-0000-0000540C0000}"/>
    <cellStyle name="Sortie 5 2 3 9" xfId="3160" xr:uid="{00000000-0005-0000-0000-0000550C0000}"/>
    <cellStyle name="Sortie 5 2 4" xfId="3161" xr:uid="{00000000-0005-0000-0000-0000560C0000}"/>
    <cellStyle name="Sortie 5 2 4 2" xfId="3162" xr:uid="{00000000-0005-0000-0000-0000570C0000}"/>
    <cellStyle name="Sortie 5 2 4 3" xfId="3163" xr:uid="{00000000-0005-0000-0000-0000580C0000}"/>
    <cellStyle name="Sortie 5 2 4 4" xfId="3164" xr:uid="{00000000-0005-0000-0000-0000590C0000}"/>
    <cellStyle name="Sortie 5 2 4 5" xfId="3165" xr:uid="{00000000-0005-0000-0000-00005A0C0000}"/>
    <cellStyle name="Sortie 5 2 4 6" xfId="3166" xr:uid="{00000000-0005-0000-0000-00005B0C0000}"/>
    <cellStyle name="Sortie 5 2 4 7" xfId="3167" xr:uid="{00000000-0005-0000-0000-00005C0C0000}"/>
    <cellStyle name="Sortie 5 2 4 8" xfId="3168" xr:uid="{00000000-0005-0000-0000-00005D0C0000}"/>
    <cellStyle name="Sortie 5 2 4 9" xfId="3169" xr:uid="{00000000-0005-0000-0000-00005E0C0000}"/>
    <cellStyle name="Sortie 5 2 5" xfId="3170" xr:uid="{00000000-0005-0000-0000-00005F0C0000}"/>
    <cellStyle name="Sortie 5 2 5 2" xfId="3171" xr:uid="{00000000-0005-0000-0000-0000600C0000}"/>
    <cellStyle name="Sortie 5 2 5 3" xfId="3172" xr:uid="{00000000-0005-0000-0000-0000610C0000}"/>
    <cellStyle name="Sortie 5 2 5 4" xfId="3173" xr:uid="{00000000-0005-0000-0000-0000620C0000}"/>
    <cellStyle name="Sortie 5 2 5 5" xfId="3174" xr:uid="{00000000-0005-0000-0000-0000630C0000}"/>
    <cellStyle name="Sortie 5 2 5 6" xfId="3175" xr:uid="{00000000-0005-0000-0000-0000640C0000}"/>
    <cellStyle name="Sortie 5 2 5 7" xfId="3176" xr:uid="{00000000-0005-0000-0000-0000650C0000}"/>
    <cellStyle name="Sortie 5 2 5 8" xfId="3177" xr:uid="{00000000-0005-0000-0000-0000660C0000}"/>
    <cellStyle name="Sortie 5 2 5 9" xfId="3178" xr:uid="{00000000-0005-0000-0000-0000670C0000}"/>
    <cellStyle name="Sortie 5 2 6" xfId="3179" xr:uid="{00000000-0005-0000-0000-0000680C0000}"/>
    <cellStyle name="Sortie 5 2 7" xfId="3180" xr:uid="{00000000-0005-0000-0000-0000690C0000}"/>
    <cellStyle name="Sortie 5 2 8" xfId="3181" xr:uid="{00000000-0005-0000-0000-00006A0C0000}"/>
    <cellStyle name="Sortie 5 2 9" xfId="3182" xr:uid="{00000000-0005-0000-0000-00006B0C0000}"/>
    <cellStyle name="Sortie 5 3" xfId="3183" xr:uid="{00000000-0005-0000-0000-00006C0C0000}"/>
    <cellStyle name="Sortie 5 3 2" xfId="3184" xr:uid="{00000000-0005-0000-0000-00006D0C0000}"/>
    <cellStyle name="Sortie 5 3 3" xfId="3185" xr:uid="{00000000-0005-0000-0000-00006E0C0000}"/>
    <cellStyle name="Sortie 5 3 4" xfId="3186" xr:uid="{00000000-0005-0000-0000-00006F0C0000}"/>
    <cellStyle name="Sortie 5 3 5" xfId="3187" xr:uid="{00000000-0005-0000-0000-0000700C0000}"/>
    <cellStyle name="Sortie 5 3 6" xfId="3188" xr:uid="{00000000-0005-0000-0000-0000710C0000}"/>
    <cellStyle name="Sortie 5 3 7" xfId="3189" xr:uid="{00000000-0005-0000-0000-0000720C0000}"/>
    <cellStyle name="Sortie 5 3 8" xfId="3190" xr:uid="{00000000-0005-0000-0000-0000730C0000}"/>
    <cellStyle name="Sortie 5 4" xfId="3191" xr:uid="{00000000-0005-0000-0000-0000740C0000}"/>
    <cellStyle name="Sortie 5 4 2" xfId="3192" xr:uid="{00000000-0005-0000-0000-0000750C0000}"/>
    <cellStyle name="Sortie 5 4 3" xfId="3193" xr:uid="{00000000-0005-0000-0000-0000760C0000}"/>
    <cellStyle name="Sortie 5 4 4" xfId="3194" xr:uid="{00000000-0005-0000-0000-0000770C0000}"/>
    <cellStyle name="Sortie 5 4 5" xfId="3195" xr:uid="{00000000-0005-0000-0000-0000780C0000}"/>
    <cellStyle name="Sortie 5 4 6" xfId="3196" xr:uid="{00000000-0005-0000-0000-0000790C0000}"/>
    <cellStyle name="Sortie 5 4 7" xfId="3197" xr:uid="{00000000-0005-0000-0000-00007A0C0000}"/>
    <cellStyle name="Sortie 5 4 8" xfId="3198" xr:uid="{00000000-0005-0000-0000-00007B0C0000}"/>
    <cellStyle name="Sortie 5 4 9" xfId="3199" xr:uid="{00000000-0005-0000-0000-00007C0C0000}"/>
    <cellStyle name="Sortie 5 5" xfId="3200" xr:uid="{00000000-0005-0000-0000-00007D0C0000}"/>
    <cellStyle name="Sortie 5 5 2" xfId="3201" xr:uid="{00000000-0005-0000-0000-00007E0C0000}"/>
    <cellStyle name="Sortie 5 5 3" xfId="3202" xr:uid="{00000000-0005-0000-0000-00007F0C0000}"/>
    <cellStyle name="Sortie 5 5 4" xfId="3203" xr:uid="{00000000-0005-0000-0000-0000800C0000}"/>
    <cellStyle name="Sortie 5 5 5" xfId="3204" xr:uid="{00000000-0005-0000-0000-0000810C0000}"/>
    <cellStyle name="Sortie 5 5 6" xfId="3205" xr:uid="{00000000-0005-0000-0000-0000820C0000}"/>
    <cellStyle name="Sortie 5 5 7" xfId="3206" xr:uid="{00000000-0005-0000-0000-0000830C0000}"/>
    <cellStyle name="Sortie 5 5 8" xfId="3207" xr:uid="{00000000-0005-0000-0000-0000840C0000}"/>
    <cellStyle name="Sortie 5 5 9" xfId="3208" xr:uid="{00000000-0005-0000-0000-0000850C0000}"/>
    <cellStyle name="Sortie 5 6" xfId="3209" xr:uid="{00000000-0005-0000-0000-0000860C0000}"/>
    <cellStyle name="Sortie 5 6 2" xfId="3210" xr:uid="{00000000-0005-0000-0000-0000870C0000}"/>
    <cellStyle name="Sortie 5 6 3" xfId="3211" xr:uid="{00000000-0005-0000-0000-0000880C0000}"/>
    <cellStyle name="Sortie 5 6 4" xfId="3212" xr:uid="{00000000-0005-0000-0000-0000890C0000}"/>
    <cellStyle name="Sortie 5 6 5" xfId="3213" xr:uid="{00000000-0005-0000-0000-00008A0C0000}"/>
    <cellStyle name="Sortie 5 6 6" xfId="3214" xr:uid="{00000000-0005-0000-0000-00008B0C0000}"/>
    <cellStyle name="Sortie 5 6 7" xfId="3215" xr:uid="{00000000-0005-0000-0000-00008C0C0000}"/>
    <cellStyle name="Sortie 5 6 8" xfId="3216" xr:uid="{00000000-0005-0000-0000-00008D0C0000}"/>
    <cellStyle name="Sortie 5 6 9" xfId="3217" xr:uid="{00000000-0005-0000-0000-00008E0C0000}"/>
    <cellStyle name="Sortie 5 7" xfId="3218" xr:uid="{00000000-0005-0000-0000-00008F0C0000}"/>
    <cellStyle name="Sous_tot" xfId="3219" xr:uid="{00000000-0005-0000-0000-0000900C0000}"/>
    <cellStyle name="soustotal" xfId="3220" xr:uid="{00000000-0005-0000-0000-0000910C0000}"/>
    <cellStyle name="soustotal 2" xfId="3221" xr:uid="{00000000-0005-0000-0000-0000920C0000}"/>
    <cellStyle name="soustotal 2 2" xfId="3222" xr:uid="{00000000-0005-0000-0000-0000930C0000}"/>
    <cellStyle name="soustotal 2 3" xfId="3223" xr:uid="{00000000-0005-0000-0000-0000940C0000}"/>
    <cellStyle name="soustotal 2 4" xfId="3224" xr:uid="{00000000-0005-0000-0000-0000950C0000}"/>
    <cellStyle name="soustotal 2 5" xfId="3225" xr:uid="{00000000-0005-0000-0000-0000960C0000}"/>
    <cellStyle name="soustotal 2 6" xfId="3226" xr:uid="{00000000-0005-0000-0000-0000970C0000}"/>
    <cellStyle name="soustotal 2 7" xfId="3227" xr:uid="{00000000-0005-0000-0000-0000980C0000}"/>
    <cellStyle name="soustotal 3" xfId="3228" xr:uid="{00000000-0005-0000-0000-0000990C0000}"/>
    <cellStyle name="soustotal 4" xfId="3229" xr:uid="{00000000-0005-0000-0000-00009A0C0000}"/>
    <cellStyle name="soustotal 5" xfId="3230" xr:uid="{00000000-0005-0000-0000-00009B0C0000}"/>
    <cellStyle name="soustotal 6" xfId="3231" xr:uid="{00000000-0005-0000-0000-00009C0C0000}"/>
    <cellStyle name="soustotal 7" xfId="3232" xr:uid="{00000000-0005-0000-0000-00009D0C0000}"/>
    <cellStyle name="soustotal 8" xfId="3233" xr:uid="{00000000-0005-0000-0000-00009E0C0000}"/>
    <cellStyle name="Standard_Anpassen der Amortisation" xfId="188" xr:uid="{00000000-0005-0000-0000-00009F0C0000}"/>
    <cellStyle name="Structure" xfId="3234" xr:uid="{00000000-0005-0000-0000-0000A00C0000}"/>
    <cellStyle name="Structure Note" xfId="3235" xr:uid="{00000000-0005-0000-0000-0000A10C0000}"/>
    <cellStyle name="Style 1" xfId="189" xr:uid="{00000000-0005-0000-0000-0000A20C0000}"/>
    <cellStyle name="Style 124" xfId="190" xr:uid="{00000000-0005-0000-0000-0000A30C0000}"/>
    <cellStyle name="Style 2" xfId="3236" xr:uid="{00000000-0005-0000-0000-0000A40C0000}"/>
    <cellStyle name="Texte explicatif 2" xfId="3237" xr:uid="{00000000-0005-0000-0000-0000A50C0000}"/>
    <cellStyle name="Texte explicatif 3" xfId="3238" xr:uid="{00000000-0005-0000-0000-0000A60C0000}"/>
    <cellStyle name="Texte explicatif 4" xfId="3239" xr:uid="{00000000-0005-0000-0000-0000A70C0000}"/>
    <cellStyle name="Texte explicatif 5" xfId="3240" xr:uid="{00000000-0005-0000-0000-0000A80C0000}"/>
    <cellStyle name="Title" xfId="3241" xr:uid="{00000000-0005-0000-0000-0000A90C0000}"/>
    <cellStyle name="Titre 1 2" xfId="3248" xr:uid="{00000000-0005-0000-0000-0000B10C0000}"/>
    <cellStyle name="Titre 1 2 2" xfId="3249" xr:uid="{00000000-0005-0000-0000-0000B20C0000}"/>
    <cellStyle name="Titre 1 3" xfId="3250" xr:uid="{00000000-0005-0000-0000-0000B30C0000}"/>
    <cellStyle name="Titre 1 4" xfId="3251" xr:uid="{00000000-0005-0000-0000-0000B40C0000}"/>
    <cellStyle name="Titre 1 5" xfId="3252" xr:uid="{00000000-0005-0000-0000-0000B50C0000}"/>
    <cellStyle name="Titre 2" xfId="3242" xr:uid="{00000000-0005-0000-0000-0000AA0C0000}"/>
    <cellStyle name="Titre 2 2" xfId="3253" xr:uid="{00000000-0005-0000-0000-0000AB0C0000}"/>
    <cellStyle name="Titre 2 2 2" xfId="3254" xr:uid="{00000000-0005-0000-0000-0000B70C0000}"/>
    <cellStyle name="Titre 2 3" xfId="3255" xr:uid="{00000000-0005-0000-0000-0000B80C0000}"/>
    <cellStyle name="Titre 2 4" xfId="3256" xr:uid="{00000000-0005-0000-0000-0000B90C0000}"/>
    <cellStyle name="Titre 2 5" xfId="3257" xr:uid="{00000000-0005-0000-0000-0000BA0C0000}"/>
    <cellStyle name="Titre 3" xfId="3243" xr:uid="{00000000-0005-0000-0000-0000AC0C0000}"/>
    <cellStyle name="Titre 3 2" xfId="3258" xr:uid="{00000000-0005-0000-0000-0000BB0C0000}"/>
    <cellStyle name="Titre 3 2 10" xfId="3259" xr:uid="{00000000-0005-0000-0000-0000BC0C0000}"/>
    <cellStyle name="Titre 3 2 2" xfId="3260" xr:uid="{00000000-0005-0000-0000-0000BD0C0000}"/>
    <cellStyle name="Titre 3 2 2 2" xfId="3261" xr:uid="{00000000-0005-0000-0000-0000BE0C0000}"/>
    <cellStyle name="Titre 3 2 2 3" xfId="3262" xr:uid="{00000000-0005-0000-0000-0000BF0C0000}"/>
    <cellStyle name="Titre 3 2 2 4" xfId="3263" xr:uid="{00000000-0005-0000-0000-0000C00C0000}"/>
    <cellStyle name="Titre 3 2 2 5" xfId="3264" xr:uid="{00000000-0005-0000-0000-0000C10C0000}"/>
    <cellStyle name="Titre 3 2 2 6" xfId="3265" xr:uid="{00000000-0005-0000-0000-0000C20C0000}"/>
    <cellStyle name="Titre 3 2 2 7" xfId="3266" xr:uid="{00000000-0005-0000-0000-0000C30C0000}"/>
    <cellStyle name="Titre 3 2 2 8" xfId="3267" xr:uid="{00000000-0005-0000-0000-0000C40C0000}"/>
    <cellStyle name="Titre 3 2 2 9" xfId="3268" xr:uid="{00000000-0005-0000-0000-0000C50C0000}"/>
    <cellStyle name="Titre 3 2 3" xfId="3269" xr:uid="{00000000-0005-0000-0000-0000C60C0000}"/>
    <cellStyle name="Titre 3 2 4" xfId="3270" xr:uid="{00000000-0005-0000-0000-0000C70C0000}"/>
    <cellStyle name="Titre 3 2 5" xfId="3271" xr:uid="{00000000-0005-0000-0000-0000C80C0000}"/>
    <cellStyle name="Titre 3 2 6" xfId="3272" xr:uid="{00000000-0005-0000-0000-0000C90C0000}"/>
    <cellStyle name="Titre 3 2 7" xfId="3273" xr:uid="{00000000-0005-0000-0000-0000CA0C0000}"/>
    <cellStyle name="Titre 3 2 8" xfId="3274" xr:uid="{00000000-0005-0000-0000-0000CB0C0000}"/>
    <cellStyle name="Titre 3 2 9" xfId="3275" xr:uid="{00000000-0005-0000-0000-0000CC0C0000}"/>
    <cellStyle name="Titre 3 3" xfId="3276" xr:uid="{00000000-0005-0000-0000-0000CD0C0000}"/>
    <cellStyle name="Titre 3 3 2" xfId="3277" xr:uid="{00000000-0005-0000-0000-0000CE0C0000}"/>
    <cellStyle name="Titre 3 3 3" xfId="3278" xr:uid="{00000000-0005-0000-0000-0000CF0C0000}"/>
    <cellStyle name="Titre 3 3 4" xfId="3279" xr:uid="{00000000-0005-0000-0000-0000D00C0000}"/>
    <cellStyle name="Titre 3 3 5" xfId="3280" xr:uid="{00000000-0005-0000-0000-0000D10C0000}"/>
    <cellStyle name="Titre 3 3 6" xfId="3281" xr:uid="{00000000-0005-0000-0000-0000D20C0000}"/>
    <cellStyle name="Titre 3 3 7" xfId="3282" xr:uid="{00000000-0005-0000-0000-0000D30C0000}"/>
    <cellStyle name="Titre 3 3 8" xfId="3283" xr:uid="{00000000-0005-0000-0000-0000D40C0000}"/>
    <cellStyle name="Titre 3 3 9" xfId="3284" xr:uid="{00000000-0005-0000-0000-0000D50C0000}"/>
    <cellStyle name="Titre 3 4" xfId="3285" xr:uid="{00000000-0005-0000-0000-0000D60C0000}"/>
    <cellStyle name="Titre 3 4 2" xfId="3286" xr:uid="{00000000-0005-0000-0000-0000D70C0000}"/>
    <cellStyle name="Titre 3 4 3" xfId="3287" xr:uid="{00000000-0005-0000-0000-0000D80C0000}"/>
    <cellStyle name="Titre 3 4 4" xfId="3288" xr:uid="{00000000-0005-0000-0000-0000D90C0000}"/>
    <cellStyle name="Titre 3 4 5" xfId="3289" xr:uid="{00000000-0005-0000-0000-0000DA0C0000}"/>
    <cellStyle name="Titre 3 4 6" xfId="3290" xr:uid="{00000000-0005-0000-0000-0000DB0C0000}"/>
    <cellStyle name="Titre 3 4 7" xfId="3291" xr:uid="{00000000-0005-0000-0000-0000DC0C0000}"/>
    <cellStyle name="Titre 3 4 8" xfId="3292" xr:uid="{00000000-0005-0000-0000-0000DD0C0000}"/>
    <cellStyle name="Titre 3 4 9" xfId="3293" xr:uid="{00000000-0005-0000-0000-0000DE0C0000}"/>
    <cellStyle name="Titre 3 5" xfId="3294" xr:uid="{00000000-0005-0000-0000-0000DF0C0000}"/>
    <cellStyle name="Titre 3 5 2" xfId="3295" xr:uid="{00000000-0005-0000-0000-0000E00C0000}"/>
    <cellStyle name="Titre 3 5 3" xfId="3296" xr:uid="{00000000-0005-0000-0000-0000E10C0000}"/>
    <cellStyle name="Titre 3 5 4" xfId="3297" xr:uid="{00000000-0005-0000-0000-0000E20C0000}"/>
    <cellStyle name="Titre 3 5 5" xfId="3298" xr:uid="{00000000-0005-0000-0000-0000E30C0000}"/>
    <cellStyle name="Titre 3 5 6" xfId="3299" xr:uid="{00000000-0005-0000-0000-0000E40C0000}"/>
    <cellStyle name="Titre 3 5 7" xfId="3300" xr:uid="{00000000-0005-0000-0000-0000E50C0000}"/>
    <cellStyle name="Titre 3 5 8" xfId="3301" xr:uid="{00000000-0005-0000-0000-0000E60C0000}"/>
    <cellStyle name="Titre 3 5 9" xfId="3302" xr:uid="{00000000-0005-0000-0000-0000E70C0000}"/>
    <cellStyle name="Titre 4" xfId="3244" xr:uid="{00000000-0005-0000-0000-0000AD0C0000}"/>
    <cellStyle name="Titre 4 2" xfId="3303" xr:uid="{00000000-0005-0000-0000-0000E80C0000}"/>
    <cellStyle name="Titre 4 2 2" xfId="3304" xr:uid="{00000000-0005-0000-0000-0000E90C0000}"/>
    <cellStyle name="Titre 4 3" xfId="3305" xr:uid="{00000000-0005-0000-0000-0000EA0C0000}"/>
    <cellStyle name="Titre 4 4" xfId="3306" xr:uid="{00000000-0005-0000-0000-0000EB0C0000}"/>
    <cellStyle name="Titre 4 5" xfId="3307" xr:uid="{00000000-0005-0000-0000-0000EC0C0000}"/>
    <cellStyle name="Titre 5" xfId="3245" xr:uid="{00000000-0005-0000-0000-0000AE0C0000}"/>
    <cellStyle name="Titre Article" xfId="3246" xr:uid="{00000000-0005-0000-0000-0000AF0C0000}"/>
    <cellStyle name="Titre Entete" xfId="3247" xr:uid="{00000000-0005-0000-0000-0000B00C0000}"/>
    <cellStyle name="Titre1" xfId="3308" xr:uid="{00000000-0005-0000-0000-0000ED0C0000}"/>
    <cellStyle name="Titre10" xfId="3309" xr:uid="{00000000-0005-0000-0000-0000EE0C0000}"/>
    <cellStyle name="Titre2" xfId="3310" xr:uid="{00000000-0005-0000-0000-0000EF0C0000}"/>
    <cellStyle name="Titre3" xfId="3311" xr:uid="{00000000-0005-0000-0000-0000F00C0000}"/>
    <cellStyle name="Titre4" xfId="3312" xr:uid="{00000000-0005-0000-0000-0000F10C0000}"/>
    <cellStyle name="Titre5" xfId="3313" xr:uid="{00000000-0005-0000-0000-0000F20C0000}"/>
    <cellStyle name="Titre6" xfId="3314" xr:uid="{00000000-0005-0000-0000-0000F30C0000}"/>
    <cellStyle name="Titre7" xfId="3315" xr:uid="{00000000-0005-0000-0000-0000F40C0000}"/>
    <cellStyle name="Titre8" xfId="3316" xr:uid="{00000000-0005-0000-0000-0000F50C0000}"/>
    <cellStyle name="Titre9" xfId="3317" xr:uid="{00000000-0005-0000-0000-0000F60C0000}"/>
    <cellStyle name="Total 2" xfId="191" xr:uid="{00000000-0005-0000-0000-0000F70C0000}"/>
    <cellStyle name="Total 2 2" xfId="3318" xr:uid="{00000000-0005-0000-0000-0000F80C0000}"/>
    <cellStyle name="Total 2 2 2" xfId="3319" xr:uid="{00000000-0005-0000-0000-0000F90C0000}"/>
    <cellStyle name="Total 2 2 2 10" xfId="3320" xr:uid="{00000000-0005-0000-0000-0000FA0C0000}"/>
    <cellStyle name="Total 2 2 2 2" xfId="3321" xr:uid="{00000000-0005-0000-0000-0000FB0C0000}"/>
    <cellStyle name="Total 2 2 2 2 2" xfId="3322" xr:uid="{00000000-0005-0000-0000-0000FC0C0000}"/>
    <cellStyle name="Total 2 2 2 2 3" xfId="3323" xr:uid="{00000000-0005-0000-0000-0000FD0C0000}"/>
    <cellStyle name="Total 2 2 2 2 4" xfId="3324" xr:uid="{00000000-0005-0000-0000-0000FE0C0000}"/>
    <cellStyle name="Total 2 2 2 2 5" xfId="3325" xr:uid="{00000000-0005-0000-0000-0000FF0C0000}"/>
    <cellStyle name="Total 2 2 2 2 6" xfId="3326" xr:uid="{00000000-0005-0000-0000-0000000D0000}"/>
    <cellStyle name="Total 2 2 2 2 7" xfId="3327" xr:uid="{00000000-0005-0000-0000-0000010D0000}"/>
    <cellStyle name="Total 2 2 2 2 8" xfId="3328" xr:uid="{00000000-0005-0000-0000-0000020D0000}"/>
    <cellStyle name="Total 2 2 2 3" xfId="3329" xr:uid="{00000000-0005-0000-0000-0000030D0000}"/>
    <cellStyle name="Total 2 2 2 3 2" xfId="3330" xr:uid="{00000000-0005-0000-0000-0000040D0000}"/>
    <cellStyle name="Total 2 2 2 3 3" xfId="3331" xr:uid="{00000000-0005-0000-0000-0000050D0000}"/>
    <cellStyle name="Total 2 2 2 3 4" xfId="3332" xr:uid="{00000000-0005-0000-0000-0000060D0000}"/>
    <cellStyle name="Total 2 2 2 3 5" xfId="3333" xr:uid="{00000000-0005-0000-0000-0000070D0000}"/>
    <cellStyle name="Total 2 2 2 3 6" xfId="3334" xr:uid="{00000000-0005-0000-0000-0000080D0000}"/>
    <cellStyle name="Total 2 2 2 3 7" xfId="3335" xr:uid="{00000000-0005-0000-0000-0000090D0000}"/>
    <cellStyle name="Total 2 2 2 3 8" xfId="3336" xr:uid="{00000000-0005-0000-0000-00000A0D0000}"/>
    <cellStyle name="Total 2 2 2 3 9" xfId="3337" xr:uid="{00000000-0005-0000-0000-00000B0D0000}"/>
    <cellStyle name="Total 2 2 2 4" xfId="3338" xr:uid="{00000000-0005-0000-0000-00000C0D0000}"/>
    <cellStyle name="Total 2 2 2 4 2" xfId="3339" xr:uid="{00000000-0005-0000-0000-00000D0D0000}"/>
    <cellStyle name="Total 2 2 2 4 3" xfId="3340" xr:uid="{00000000-0005-0000-0000-00000E0D0000}"/>
    <cellStyle name="Total 2 2 2 4 4" xfId="3341" xr:uid="{00000000-0005-0000-0000-00000F0D0000}"/>
    <cellStyle name="Total 2 2 2 4 5" xfId="3342" xr:uid="{00000000-0005-0000-0000-0000100D0000}"/>
    <cellStyle name="Total 2 2 2 4 6" xfId="3343" xr:uid="{00000000-0005-0000-0000-0000110D0000}"/>
    <cellStyle name="Total 2 2 2 4 7" xfId="3344" xr:uid="{00000000-0005-0000-0000-0000120D0000}"/>
    <cellStyle name="Total 2 2 2 4 8" xfId="3345" xr:uid="{00000000-0005-0000-0000-0000130D0000}"/>
    <cellStyle name="Total 2 2 2 4 9" xfId="3346" xr:uid="{00000000-0005-0000-0000-0000140D0000}"/>
    <cellStyle name="Total 2 2 2 5" xfId="3347" xr:uid="{00000000-0005-0000-0000-0000150D0000}"/>
    <cellStyle name="Total 2 2 2 5 2" xfId="3348" xr:uid="{00000000-0005-0000-0000-0000160D0000}"/>
    <cellStyle name="Total 2 2 2 5 3" xfId="3349" xr:uid="{00000000-0005-0000-0000-0000170D0000}"/>
    <cellStyle name="Total 2 2 2 5 4" xfId="3350" xr:uid="{00000000-0005-0000-0000-0000180D0000}"/>
    <cellStyle name="Total 2 2 2 5 5" xfId="3351" xr:uid="{00000000-0005-0000-0000-0000190D0000}"/>
    <cellStyle name="Total 2 2 2 5 6" xfId="3352" xr:uid="{00000000-0005-0000-0000-00001A0D0000}"/>
    <cellStyle name="Total 2 2 2 5 7" xfId="3353" xr:uid="{00000000-0005-0000-0000-00001B0D0000}"/>
    <cellStyle name="Total 2 2 2 5 8" xfId="3354" xr:uid="{00000000-0005-0000-0000-00001C0D0000}"/>
    <cellStyle name="Total 2 2 2 5 9" xfId="3355" xr:uid="{00000000-0005-0000-0000-00001D0D0000}"/>
    <cellStyle name="Total 2 2 2 6" xfId="3356" xr:uid="{00000000-0005-0000-0000-00001E0D0000}"/>
    <cellStyle name="Total 2 2 2 7" xfId="3357" xr:uid="{00000000-0005-0000-0000-00001F0D0000}"/>
    <cellStyle name="Total 2 2 2 8" xfId="3358" xr:uid="{00000000-0005-0000-0000-0000200D0000}"/>
    <cellStyle name="Total 2 2 2 9" xfId="3359" xr:uid="{00000000-0005-0000-0000-0000210D0000}"/>
    <cellStyle name="Total 2 2 3" xfId="3360" xr:uid="{00000000-0005-0000-0000-0000220D0000}"/>
    <cellStyle name="Total 2 2 3 2" xfId="3361" xr:uid="{00000000-0005-0000-0000-0000230D0000}"/>
    <cellStyle name="Total 2 2 3 3" xfId="3362" xr:uid="{00000000-0005-0000-0000-0000240D0000}"/>
    <cellStyle name="Total 2 2 3 4" xfId="3363" xr:uid="{00000000-0005-0000-0000-0000250D0000}"/>
    <cellStyle name="Total 2 2 3 5" xfId="3364" xr:uid="{00000000-0005-0000-0000-0000260D0000}"/>
    <cellStyle name="Total 2 2 3 6" xfId="3365" xr:uid="{00000000-0005-0000-0000-0000270D0000}"/>
    <cellStyle name="Total 2 2 3 7" xfId="3366" xr:uid="{00000000-0005-0000-0000-0000280D0000}"/>
    <cellStyle name="Total 2 2 3 8" xfId="3367" xr:uid="{00000000-0005-0000-0000-0000290D0000}"/>
    <cellStyle name="Total 2 2 4" xfId="3368" xr:uid="{00000000-0005-0000-0000-00002A0D0000}"/>
    <cellStyle name="Total 2 2 4 2" xfId="3369" xr:uid="{00000000-0005-0000-0000-00002B0D0000}"/>
    <cellStyle name="Total 2 2 4 3" xfId="3370" xr:uid="{00000000-0005-0000-0000-00002C0D0000}"/>
    <cellStyle name="Total 2 2 4 4" xfId="3371" xr:uid="{00000000-0005-0000-0000-00002D0D0000}"/>
    <cellStyle name="Total 2 2 4 5" xfId="3372" xr:uid="{00000000-0005-0000-0000-00002E0D0000}"/>
    <cellStyle name="Total 2 2 4 6" xfId="3373" xr:uid="{00000000-0005-0000-0000-00002F0D0000}"/>
    <cellStyle name="Total 2 2 4 7" xfId="3374" xr:uid="{00000000-0005-0000-0000-0000300D0000}"/>
    <cellStyle name="Total 2 2 4 8" xfId="3375" xr:uid="{00000000-0005-0000-0000-0000310D0000}"/>
    <cellStyle name="Total 2 2 4 9" xfId="3376" xr:uid="{00000000-0005-0000-0000-0000320D0000}"/>
    <cellStyle name="Total 2 2 5" xfId="3377" xr:uid="{00000000-0005-0000-0000-0000330D0000}"/>
    <cellStyle name="Total 2 2 5 2" xfId="3378" xr:uid="{00000000-0005-0000-0000-0000340D0000}"/>
    <cellStyle name="Total 2 2 5 3" xfId="3379" xr:uid="{00000000-0005-0000-0000-0000350D0000}"/>
    <cellStyle name="Total 2 2 5 4" xfId="3380" xr:uid="{00000000-0005-0000-0000-0000360D0000}"/>
    <cellStyle name="Total 2 2 5 5" xfId="3381" xr:uid="{00000000-0005-0000-0000-0000370D0000}"/>
    <cellStyle name="Total 2 2 5 6" xfId="3382" xr:uid="{00000000-0005-0000-0000-0000380D0000}"/>
    <cellStyle name="Total 2 2 5 7" xfId="3383" xr:uid="{00000000-0005-0000-0000-0000390D0000}"/>
    <cellStyle name="Total 2 2 5 8" xfId="3384" xr:uid="{00000000-0005-0000-0000-00003A0D0000}"/>
    <cellStyle name="Total 2 2 5 9" xfId="3385" xr:uid="{00000000-0005-0000-0000-00003B0D0000}"/>
    <cellStyle name="Total 2 2 6" xfId="3386" xr:uid="{00000000-0005-0000-0000-00003C0D0000}"/>
    <cellStyle name="Total 2 2 6 2" xfId="3387" xr:uid="{00000000-0005-0000-0000-00003D0D0000}"/>
    <cellStyle name="Total 2 2 6 3" xfId="3388" xr:uid="{00000000-0005-0000-0000-00003E0D0000}"/>
    <cellStyle name="Total 2 2 6 4" xfId="3389" xr:uid="{00000000-0005-0000-0000-00003F0D0000}"/>
    <cellStyle name="Total 2 2 6 5" xfId="3390" xr:uid="{00000000-0005-0000-0000-0000400D0000}"/>
    <cellStyle name="Total 2 2 6 6" xfId="3391" xr:uid="{00000000-0005-0000-0000-0000410D0000}"/>
    <cellStyle name="Total 2 2 6 7" xfId="3392" xr:uid="{00000000-0005-0000-0000-0000420D0000}"/>
    <cellStyle name="Total 2 2 6 8" xfId="3393" xr:uid="{00000000-0005-0000-0000-0000430D0000}"/>
    <cellStyle name="Total 2 2 6 9" xfId="3394" xr:uid="{00000000-0005-0000-0000-0000440D0000}"/>
    <cellStyle name="Total 2 2 7" xfId="3395" xr:uid="{00000000-0005-0000-0000-0000450D0000}"/>
    <cellStyle name="Total 2 3" xfId="3396" xr:uid="{00000000-0005-0000-0000-0000460D0000}"/>
    <cellStyle name="Total 2 3 10" xfId="3397" xr:uid="{00000000-0005-0000-0000-0000470D0000}"/>
    <cellStyle name="Total 2 3 2" xfId="3398" xr:uid="{00000000-0005-0000-0000-0000480D0000}"/>
    <cellStyle name="Total 2 3 2 2" xfId="3399" xr:uid="{00000000-0005-0000-0000-0000490D0000}"/>
    <cellStyle name="Total 2 3 2 3" xfId="3400" xr:uid="{00000000-0005-0000-0000-00004A0D0000}"/>
    <cellStyle name="Total 2 3 2 4" xfId="3401" xr:uid="{00000000-0005-0000-0000-00004B0D0000}"/>
    <cellStyle name="Total 2 3 2 5" xfId="3402" xr:uid="{00000000-0005-0000-0000-00004C0D0000}"/>
    <cellStyle name="Total 2 3 2 6" xfId="3403" xr:uid="{00000000-0005-0000-0000-00004D0D0000}"/>
    <cellStyle name="Total 2 3 2 7" xfId="3404" xr:uid="{00000000-0005-0000-0000-00004E0D0000}"/>
    <cellStyle name="Total 2 3 2 8" xfId="3405" xr:uid="{00000000-0005-0000-0000-00004F0D0000}"/>
    <cellStyle name="Total 2 3 3" xfId="3406" xr:uid="{00000000-0005-0000-0000-0000500D0000}"/>
    <cellStyle name="Total 2 3 3 2" xfId="3407" xr:uid="{00000000-0005-0000-0000-0000510D0000}"/>
    <cellStyle name="Total 2 3 3 3" xfId="3408" xr:uid="{00000000-0005-0000-0000-0000520D0000}"/>
    <cellStyle name="Total 2 3 3 4" xfId="3409" xr:uid="{00000000-0005-0000-0000-0000530D0000}"/>
    <cellStyle name="Total 2 3 3 5" xfId="3410" xr:uid="{00000000-0005-0000-0000-0000540D0000}"/>
    <cellStyle name="Total 2 3 3 6" xfId="3411" xr:uid="{00000000-0005-0000-0000-0000550D0000}"/>
    <cellStyle name="Total 2 3 3 7" xfId="3412" xr:uid="{00000000-0005-0000-0000-0000560D0000}"/>
    <cellStyle name="Total 2 3 3 8" xfId="3413" xr:uid="{00000000-0005-0000-0000-0000570D0000}"/>
    <cellStyle name="Total 2 3 3 9" xfId="3414" xr:uid="{00000000-0005-0000-0000-0000580D0000}"/>
    <cellStyle name="Total 2 3 4" xfId="3415" xr:uid="{00000000-0005-0000-0000-0000590D0000}"/>
    <cellStyle name="Total 2 3 4 2" xfId="3416" xr:uid="{00000000-0005-0000-0000-00005A0D0000}"/>
    <cellStyle name="Total 2 3 4 3" xfId="3417" xr:uid="{00000000-0005-0000-0000-00005B0D0000}"/>
    <cellStyle name="Total 2 3 4 4" xfId="3418" xr:uid="{00000000-0005-0000-0000-00005C0D0000}"/>
    <cellStyle name="Total 2 3 4 5" xfId="3419" xr:uid="{00000000-0005-0000-0000-00005D0D0000}"/>
    <cellStyle name="Total 2 3 4 6" xfId="3420" xr:uid="{00000000-0005-0000-0000-00005E0D0000}"/>
    <cellStyle name="Total 2 3 4 7" xfId="3421" xr:uid="{00000000-0005-0000-0000-00005F0D0000}"/>
    <cellStyle name="Total 2 3 4 8" xfId="3422" xr:uid="{00000000-0005-0000-0000-0000600D0000}"/>
    <cellStyle name="Total 2 3 4 9" xfId="3423" xr:uid="{00000000-0005-0000-0000-0000610D0000}"/>
    <cellStyle name="Total 2 3 5" xfId="3424" xr:uid="{00000000-0005-0000-0000-0000620D0000}"/>
    <cellStyle name="Total 2 3 5 2" xfId="3425" xr:uid="{00000000-0005-0000-0000-0000630D0000}"/>
    <cellStyle name="Total 2 3 5 3" xfId="3426" xr:uid="{00000000-0005-0000-0000-0000640D0000}"/>
    <cellStyle name="Total 2 3 5 4" xfId="3427" xr:uid="{00000000-0005-0000-0000-0000650D0000}"/>
    <cellStyle name="Total 2 3 5 5" xfId="3428" xr:uid="{00000000-0005-0000-0000-0000660D0000}"/>
    <cellStyle name="Total 2 3 5 6" xfId="3429" xr:uid="{00000000-0005-0000-0000-0000670D0000}"/>
    <cellStyle name="Total 2 3 5 7" xfId="3430" xr:uid="{00000000-0005-0000-0000-0000680D0000}"/>
    <cellStyle name="Total 2 3 5 8" xfId="3431" xr:uid="{00000000-0005-0000-0000-0000690D0000}"/>
    <cellStyle name="Total 2 3 5 9" xfId="3432" xr:uid="{00000000-0005-0000-0000-00006A0D0000}"/>
    <cellStyle name="Total 2 3 6" xfId="3433" xr:uid="{00000000-0005-0000-0000-00006B0D0000}"/>
    <cellStyle name="Total 2 3 7" xfId="3434" xr:uid="{00000000-0005-0000-0000-00006C0D0000}"/>
    <cellStyle name="Total 2 3 8" xfId="3435" xr:uid="{00000000-0005-0000-0000-00006D0D0000}"/>
    <cellStyle name="Total 2 3 9" xfId="3436" xr:uid="{00000000-0005-0000-0000-00006E0D0000}"/>
    <cellStyle name="Total 2 4" xfId="3437" xr:uid="{00000000-0005-0000-0000-00006F0D0000}"/>
    <cellStyle name="Total 2 4 2" xfId="3438" xr:uid="{00000000-0005-0000-0000-0000700D0000}"/>
    <cellStyle name="Total 2 4 3" xfId="3439" xr:uid="{00000000-0005-0000-0000-0000710D0000}"/>
    <cellStyle name="Total 2 4 4" xfId="3440" xr:uid="{00000000-0005-0000-0000-0000720D0000}"/>
    <cellStyle name="Total 2 4 5" xfId="3441" xr:uid="{00000000-0005-0000-0000-0000730D0000}"/>
    <cellStyle name="Total 2 4 6" xfId="3442" xr:uid="{00000000-0005-0000-0000-0000740D0000}"/>
    <cellStyle name="Total 2 4 7" xfId="3443" xr:uid="{00000000-0005-0000-0000-0000750D0000}"/>
    <cellStyle name="Total 2 4 8" xfId="3444" xr:uid="{00000000-0005-0000-0000-0000760D0000}"/>
    <cellStyle name="Total 2 5" xfId="3445" xr:uid="{00000000-0005-0000-0000-0000770D0000}"/>
    <cellStyle name="Total 2 5 2" xfId="3446" xr:uid="{00000000-0005-0000-0000-0000780D0000}"/>
    <cellStyle name="Total 2 5 3" xfId="3447" xr:uid="{00000000-0005-0000-0000-0000790D0000}"/>
    <cellStyle name="Total 2 5 4" xfId="3448" xr:uid="{00000000-0005-0000-0000-00007A0D0000}"/>
    <cellStyle name="Total 2 5 5" xfId="3449" xr:uid="{00000000-0005-0000-0000-00007B0D0000}"/>
    <cellStyle name="Total 2 5 6" xfId="3450" xr:uid="{00000000-0005-0000-0000-00007C0D0000}"/>
    <cellStyle name="Total 2 5 7" xfId="3451" xr:uid="{00000000-0005-0000-0000-00007D0D0000}"/>
    <cellStyle name="Total 2 5 8" xfId="3452" xr:uid="{00000000-0005-0000-0000-00007E0D0000}"/>
    <cellStyle name="Total 2 5 9" xfId="3453" xr:uid="{00000000-0005-0000-0000-00007F0D0000}"/>
    <cellStyle name="Total 2 6" xfId="3454" xr:uid="{00000000-0005-0000-0000-0000800D0000}"/>
    <cellStyle name="Total 2 6 2" xfId="3455" xr:uid="{00000000-0005-0000-0000-0000810D0000}"/>
    <cellStyle name="Total 2 6 3" xfId="3456" xr:uid="{00000000-0005-0000-0000-0000820D0000}"/>
    <cellStyle name="Total 2 6 4" xfId="3457" xr:uid="{00000000-0005-0000-0000-0000830D0000}"/>
    <cellStyle name="Total 2 6 5" xfId="3458" xr:uid="{00000000-0005-0000-0000-0000840D0000}"/>
    <cellStyle name="Total 2 6 6" xfId="3459" xr:uid="{00000000-0005-0000-0000-0000850D0000}"/>
    <cellStyle name="Total 2 6 7" xfId="3460" xr:uid="{00000000-0005-0000-0000-0000860D0000}"/>
    <cellStyle name="Total 2 6 8" xfId="3461" xr:uid="{00000000-0005-0000-0000-0000870D0000}"/>
    <cellStyle name="Total 2 6 9" xfId="3462" xr:uid="{00000000-0005-0000-0000-0000880D0000}"/>
    <cellStyle name="Total 2 7" xfId="3463" xr:uid="{00000000-0005-0000-0000-0000890D0000}"/>
    <cellStyle name="Total 2 7 2" xfId="3464" xr:uid="{00000000-0005-0000-0000-00008A0D0000}"/>
    <cellStyle name="Total 2 7 3" xfId="3465" xr:uid="{00000000-0005-0000-0000-00008B0D0000}"/>
    <cellStyle name="Total 2 7 4" xfId="3466" xr:uid="{00000000-0005-0000-0000-00008C0D0000}"/>
    <cellStyle name="Total 2 7 5" xfId="3467" xr:uid="{00000000-0005-0000-0000-00008D0D0000}"/>
    <cellStyle name="Total 2 7 6" xfId="3468" xr:uid="{00000000-0005-0000-0000-00008E0D0000}"/>
    <cellStyle name="Total 2 7 7" xfId="3469" xr:uid="{00000000-0005-0000-0000-00008F0D0000}"/>
    <cellStyle name="Total 2 7 8" xfId="3470" xr:uid="{00000000-0005-0000-0000-0000900D0000}"/>
    <cellStyle name="Total 2 7 9" xfId="3471" xr:uid="{00000000-0005-0000-0000-0000910D0000}"/>
    <cellStyle name="Total 2 8" xfId="3472" xr:uid="{00000000-0005-0000-0000-0000920D0000}"/>
    <cellStyle name="Total 3" xfId="3473" xr:uid="{00000000-0005-0000-0000-0000930D0000}"/>
    <cellStyle name="Total 3 2" xfId="3474" xr:uid="{00000000-0005-0000-0000-0000940D0000}"/>
    <cellStyle name="Total 3 2 10" xfId="3475" xr:uid="{00000000-0005-0000-0000-0000950D0000}"/>
    <cellStyle name="Total 3 2 2" xfId="3476" xr:uid="{00000000-0005-0000-0000-0000960D0000}"/>
    <cellStyle name="Total 3 2 2 2" xfId="3477" xr:uid="{00000000-0005-0000-0000-0000970D0000}"/>
    <cellStyle name="Total 3 2 2 3" xfId="3478" xr:uid="{00000000-0005-0000-0000-0000980D0000}"/>
    <cellStyle name="Total 3 2 2 4" xfId="3479" xr:uid="{00000000-0005-0000-0000-0000990D0000}"/>
    <cellStyle name="Total 3 2 2 5" xfId="3480" xr:uid="{00000000-0005-0000-0000-00009A0D0000}"/>
    <cellStyle name="Total 3 2 2 6" xfId="3481" xr:uid="{00000000-0005-0000-0000-00009B0D0000}"/>
    <cellStyle name="Total 3 2 2 7" xfId="3482" xr:uid="{00000000-0005-0000-0000-00009C0D0000}"/>
    <cellStyle name="Total 3 2 2 8" xfId="3483" xr:uid="{00000000-0005-0000-0000-00009D0D0000}"/>
    <cellStyle name="Total 3 2 3" xfId="3484" xr:uid="{00000000-0005-0000-0000-00009E0D0000}"/>
    <cellStyle name="Total 3 2 3 2" xfId="3485" xr:uid="{00000000-0005-0000-0000-00009F0D0000}"/>
    <cellStyle name="Total 3 2 3 3" xfId="3486" xr:uid="{00000000-0005-0000-0000-0000A00D0000}"/>
    <cellStyle name="Total 3 2 3 4" xfId="3487" xr:uid="{00000000-0005-0000-0000-0000A10D0000}"/>
    <cellStyle name="Total 3 2 3 5" xfId="3488" xr:uid="{00000000-0005-0000-0000-0000A20D0000}"/>
    <cellStyle name="Total 3 2 3 6" xfId="3489" xr:uid="{00000000-0005-0000-0000-0000A30D0000}"/>
    <cellStyle name="Total 3 2 3 7" xfId="3490" xr:uid="{00000000-0005-0000-0000-0000A40D0000}"/>
    <cellStyle name="Total 3 2 3 8" xfId="3491" xr:uid="{00000000-0005-0000-0000-0000A50D0000}"/>
    <cellStyle name="Total 3 2 3 9" xfId="3492" xr:uid="{00000000-0005-0000-0000-0000A60D0000}"/>
    <cellStyle name="Total 3 2 4" xfId="3493" xr:uid="{00000000-0005-0000-0000-0000A70D0000}"/>
    <cellStyle name="Total 3 2 4 2" xfId="3494" xr:uid="{00000000-0005-0000-0000-0000A80D0000}"/>
    <cellStyle name="Total 3 2 4 3" xfId="3495" xr:uid="{00000000-0005-0000-0000-0000A90D0000}"/>
    <cellStyle name="Total 3 2 4 4" xfId="3496" xr:uid="{00000000-0005-0000-0000-0000AA0D0000}"/>
    <cellStyle name="Total 3 2 4 5" xfId="3497" xr:uid="{00000000-0005-0000-0000-0000AB0D0000}"/>
    <cellStyle name="Total 3 2 4 6" xfId="3498" xr:uid="{00000000-0005-0000-0000-0000AC0D0000}"/>
    <cellStyle name="Total 3 2 4 7" xfId="3499" xr:uid="{00000000-0005-0000-0000-0000AD0D0000}"/>
    <cellStyle name="Total 3 2 4 8" xfId="3500" xr:uid="{00000000-0005-0000-0000-0000AE0D0000}"/>
    <cellStyle name="Total 3 2 4 9" xfId="3501" xr:uid="{00000000-0005-0000-0000-0000AF0D0000}"/>
    <cellStyle name="Total 3 2 5" xfId="3502" xr:uid="{00000000-0005-0000-0000-0000B00D0000}"/>
    <cellStyle name="Total 3 2 5 2" xfId="3503" xr:uid="{00000000-0005-0000-0000-0000B10D0000}"/>
    <cellStyle name="Total 3 2 5 3" xfId="3504" xr:uid="{00000000-0005-0000-0000-0000B20D0000}"/>
    <cellStyle name="Total 3 2 5 4" xfId="3505" xr:uid="{00000000-0005-0000-0000-0000B30D0000}"/>
    <cellStyle name="Total 3 2 5 5" xfId="3506" xr:uid="{00000000-0005-0000-0000-0000B40D0000}"/>
    <cellStyle name="Total 3 2 5 6" xfId="3507" xr:uid="{00000000-0005-0000-0000-0000B50D0000}"/>
    <cellStyle name="Total 3 2 5 7" xfId="3508" xr:uid="{00000000-0005-0000-0000-0000B60D0000}"/>
    <cellStyle name="Total 3 2 5 8" xfId="3509" xr:uid="{00000000-0005-0000-0000-0000B70D0000}"/>
    <cellStyle name="Total 3 2 5 9" xfId="3510" xr:uid="{00000000-0005-0000-0000-0000B80D0000}"/>
    <cellStyle name="Total 3 2 6" xfId="3511" xr:uid="{00000000-0005-0000-0000-0000B90D0000}"/>
    <cellStyle name="Total 3 2 7" xfId="3512" xr:uid="{00000000-0005-0000-0000-0000BA0D0000}"/>
    <cellStyle name="Total 3 2 8" xfId="3513" xr:uid="{00000000-0005-0000-0000-0000BB0D0000}"/>
    <cellStyle name="Total 3 2 9" xfId="3514" xr:uid="{00000000-0005-0000-0000-0000BC0D0000}"/>
    <cellStyle name="Total 3 3" xfId="3515" xr:uid="{00000000-0005-0000-0000-0000BD0D0000}"/>
    <cellStyle name="Total 3 3 2" xfId="3516" xr:uid="{00000000-0005-0000-0000-0000BE0D0000}"/>
    <cellStyle name="Total 3 3 3" xfId="3517" xr:uid="{00000000-0005-0000-0000-0000BF0D0000}"/>
    <cellStyle name="Total 3 3 4" xfId="3518" xr:uid="{00000000-0005-0000-0000-0000C00D0000}"/>
    <cellStyle name="Total 3 3 5" xfId="3519" xr:uid="{00000000-0005-0000-0000-0000C10D0000}"/>
    <cellStyle name="Total 3 3 6" xfId="3520" xr:uid="{00000000-0005-0000-0000-0000C20D0000}"/>
    <cellStyle name="Total 3 3 7" xfId="3521" xr:uid="{00000000-0005-0000-0000-0000C30D0000}"/>
    <cellStyle name="Total 3 3 8" xfId="3522" xr:uid="{00000000-0005-0000-0000-0000C40D0000}"/>
    <cellStyle name="Total 3 4" xfId="3523" xr:uid="{00000000-0005-0000-0000-0000C50D0000}"/>
    <cellStyle name="Total 3 4 2" xfId="3524" xr:uid="{00000000-0005-0000-0000-0000C60D0000}"/>
    <cellStyle name="Total 3 4 3" xfId="3525" xr:uid="{00000000-0005-0000-0000-0000C70D0000}"/>
    <cellStyle name="Total 3 4 4" xfId="3526" xr:uid="{00000000-0005-0000-0000-0000C80D0000}"/>
    <cellStyle name="Total 3 4 5" xfId="3527" xr:uid="{00000000-0005-0000-0000-0000C90D0000}"/>
    <cellStyle name="Total 3 4 6" xfId="3528" xr:uid="{00000000-0005-0000-0000-0000CA0D0000}"/>
    <cellStyle name="Total 3 4 7" xfId="3529" xr:uid="{00000000-0005-0000-0000-0000CB0D0000}"/>
    <cellStyle name="Total 3 4 8" xfId="3530" xr:uid="{00000000-0005-0000-0000-0000CC0D0000}"/>
    <cellStyle name="Total 3 4 9" xfId="3531" xr:uid="{00000000-0005-0000-0000-0000CD0D0000}"/>
    <cellStyle name="Total 3 5" xfId="3532" xr:uid="{00000000-0005-0000-0000-0000CE0D0000}"/>
    <cellStyle name="Total 3 5 2" xfId="3533" xr:uid="{00000000-0005-0000-0000-0000CF0D0000}"/>
    <cellStyle name="Total 3 5 3" xfId="3534" xr:uid="{00000000-0005-0000-0000-0000D00D0000}"/>
    <cellStyle name="Total 3 5 4" xfId="3535" xr:uid="{00000000-0005-0000-0000-0000D10D0000}"/>
    <cellStyle name="Total 3 5 5" xfId="3536" xr:uid="{00000000-0005-0000-0000-0000D20D0000}"/>
    <cellStyle name="Total 3 5 6" xfId="3537" xr:uid="{00000000-0005-0000-0000-0000D30D0000}"/>
    <cellStyle name="Total 3 5 7" xfId="3538" xr:uid="{00000000-0005-0000-0000-0000D40D0000}"/>
    <cellStyle name="Total 3 5 8" xfId="3539" xr:uid="{00000000-0005-0000-0000-0000D50D0000}"/>
    <cellStyle name="Total 3 5 9" xfId="3540" xr:uid="{00000000-0005-0000-0000-0000D60D0000}"/>
    <cellStyle name="Total 3 6" xfId="3541" xr:uid="{00000000-0005-0000-0000-0000D70D0000}"/>
    <cellStyle name="Total 3 6 2" xfId="3542" xr:uid="{00000000-0005-0000-0000-0000D80D0000}"/>
    <cellStyle name="Total 3 6 3" xfId="3543" xr:uid="{00000000-0005-0000-0000-0000D90D0000}"/>
    <cellStyle name="Total 3 6 4" xfId="3544" xr:uid="{00000000-0005-0000-0000-0000DA0D0000}"/>
    <cellStyle name="Total 3 6 5" xfId="3545" xr:uid="{00000000-0005-0000-0000-0000DB0D0000}"/>
    <cellStyle name="Total 3 6 6" xfId="3546" xr:uid="{00000000-0005-0000-0000-0000DC0D0000}"/>
    <cellStyle name="Total 3 6 7" xfId="3547" xr:uid="{00000000-0005-0000-0000-0000DD0D0000}"/>
    <cellStyle name="Total 3 6 8" xfId="3548" xr:uid="{00000000-0005-0000-0000-0000DE0D0000}"/>
    <cellStyle name="Total 3 6 9" xfId="3549" xr:uid="{00000000-0005-0000-0000-0000DF0D0000}"/>
    <cellStyle name="Total 3 7" xfId="3550" xr:uid="{00000000-0005-0000-0000-0000E00D0000}"/>
    <cellStyle name="Total 4" xfId="3551" xr:uid="{00000000-0005-0000-0000-0000E10D0000}"/>
    <cellStyle name="Total 4 2" xfId="3552" xr:uid="{00000000-0005-0000-0000-0000E20D0000}"/>
    <cellStyle name="Total 4 2 10" xfId="3553" xr:uid="{00000000-0005-0000-0000-0000E30D0000}"/>
    <cellStyle name="Total 4 2 2" xfId="3554" xr:uid="{00000000-0005-0000-0000-0000E40D0000}"/>
    <cellStyle name="Total 4 2 2 2" xfId="3555" xr:uid="{00000000-0005-0000-0000-0000E50D0000}"/>
    <cellStyle name="Total 4 2 2 3" xfId="3556" xr:uid="{00000000-0005-0000-0000-0000E60D0000}"/>
    <cellStyle name="Total 4 2 2 4" xfId="3557" xr:uid="{00000000-0005-0000-0000-0000E70D0000}"/>
    <cellStyle name="Total 4 2 2 5" xfId="3558" xr:uid="{00000000-0005-0000-0000-0000E80D0000}"/>
    <cellStyle name="Total 4 2 2 6" xfId="3559" xr:uid="{00000000-0005-0000-0000-0000E90D0000}"/>
    <cellStyle name="Total 4 2 2 7" xfId="3560" xr:uid="{00000000-0005-0000-0000-0000EA0D0000}"/>
    <cellStyle name="Total 4 2 2 8" xfId="3561" xr:uid="{00000000-0005-0000-0000-0000EB0D0000}"/>
    <cellStyle name="Total 4 2 3" xfId="3562" xr:uid="{00000000-0005-0000-0000-0000EC0D0000}"/>
    <cellStyle name="Total 4 2 3 2" xfId="3563" xr:uid="{00000000-0005-0000-0000-0000ED0D0000}"/>
    <cellStyle name="Total 4 2 3 3" xfId="3564" xr:uid="{00000000-0005-0000-0000-0000EE0D0000}"/>
    <cellStyle name="Total 4 2 3 4" xfId="3565" xr:uid="{00000000-0005-0000-0000-0000EF0D0000}"/>
    <cellStyle name="Total 4 2 3 5" xfId="3566" xr:uid="{00000000-0005-0000-0000-0000F00D0000}"/>
    <cellStyle name="Total 4 2 3 6" xfId="3567" xr:uid="{00000000-0005-0000-0000-0000F10D0000}"/>
    <cellStyle name="Total 4 2 3 7" xfId="3568" xr:uid="{00000000-0005-0000-0000-0000F20D0000}"/>
    <cellStyle name="Total 4 2 3 8" xfId="3569" xr:uid="{00000000-0005-0000-0000-0000F30D0000}"/>
    <cellStyle name="Total 4 2 3 9" xfId="3570" xr:uid="{00000000-0005-0000-0000-0000F40D0000}"/>
    <cellStyle name="Total 4 2 4" xfId="3571" xr:uid="{00000000-0005-0000-0000-0000F50D0000}"/>
    <cellStyle name="Total 4 2 4 2" xfId="3572" xr:uid="{00000000-0005-0000-0000-0000F60D0000}"/>
    <cellStyle name="Total 4 2 4 3" xfId="3573" xr:uid="{00000000-0005-0000-0000-0000F70D0000}"/>
    <cellStyle name="Total 4 2 4 4" xfId="3574" xr:uid="{00000000-0005-0000-0000-0000F80D0000}"/>
    <cellStyle name="Total 4 2 4 5" xfId="3575" xr:uid="{00000000-0005-0000-0000-0000F90D0000}"/>
    <cellStyle name="Total 4 2 4 6" xfId="3576" xr:uid="{00000000-0005-0000-0000-0000FA0D0000}"/>
    <cellStyle name="Total 4 2 4 7" xfId="3577" xr:uid="{00000000-0005-0000-0000-0000FB0D0000}"/>
    <cellStyle name="Total 4 2 4 8" xfId="3578" xr:uid="{00000000-0005-0000-0000-0000FC0D0000}"/>
    <cellStyle name="Total 4 2 4 9" xfId="3579" xr:uid="{00000000-0005-0000-0000-0000FD0D0000}"/>
    <cellStyle name="Total 4 2 5" xfId="3580" xr:uid="{00000000-0005-0000-0000-0000FE0D0000}"/>
    <cellStyle name="Total 4 2 5 2" xfId="3581" xr:uid="{00000000-0005-0000-0000-0000FF0D0000}"/>
    <cellStyle name="Total 4 2 5 3" xfId="3582" xr:uid="{00000000-0005-0000-0000-0000000E0000}"/>
    <cellStyle name="Total 4 2 5 4" xfId="3583" xr:uid="{00000000-0005-0000-0000-0000010E0000}"/>
    <cellStyle name="Total 4 2 5 5" xfId="3584" xr:uid="{00000000-0005-0000-0000-0000020E0000}"/>
    <cellStyle name="Total 4 2 5 6" xfId="3585" xr:uid="{00000000-0005-0000-0000-0000030E0000}"/>
    <cellStyle name="Total 4 2 5 7" xfId="3586" xr:uid="{00000000-0005-0000-0000-0000040E0000}"/>
    <cellStyle name="Total 4 2 5 8" xfId="3587" xr:uid="{00000000-0005-0000-0000-0000050E0000}"/>
    <cellStyle name="Total 4 2 5 9" xfId="3588" xr:uid="{00000000-0005-0000-0000-0000060E0000}"/>
    <cellStyle name="Total 4 2 6" xfId="3589" xr:uid="{00000000-0005-0000-0000-0000070E0000}"/>
    <cellStyle name="Total 4 2 7" xfId="3590" xr:uid="{00000000-0005-0000-0000-0000080E0000}"/>
    <cellStyle name="Total 4 2 8" xfId="3591" xr:uid="{00000000-0005-0000-0000-0000090E0000}"/>
    <cellStyle name="Total 4 2 9" xfId="3592" xr:uid="{00000000-0005-0000-0000-00000A0E0000}"/>
    <cellStyle name="Total 4 3" xfId="3593" xr:uid="{00000000-0005-0000-0000-00000B0E0000}"/>
    <cellStyle name="Total 4 3 2" xfId="3594" xr:uid="{00000000-0005-0000-0000-00000C0E0000}"/>
    <cellStyle name="Total 4 3 3" xfId="3595" xr:uid="{00000000-0005-0000-0000-00000D0E0000}"/>
    <cellStyle name="Total 4 3 4" xfId="3596" xr:uid="{00000000-0005-0000-0000-00000E0E0000}"/>
    <cellStyle name="Total 4 3 5" xfId="3597" xr:uid="{00000000-0005-0000-0000-00000F0E0000}"/>
    <cellStyle name="Total 4 3 6" xfId="3598" xr:uid="{00000000-0005-0000-0000-0000100E0000}"/>
    <cellStyle name="Total 4 3 7" xfId="3599" xr:uid="{00000000-0005-0000-0000-0000110E0000}"/>
    <cellStyle name="Total 4 3 8" xfId="3600" xr:uid="{00000000-0005-0000-0000-0000120E0000}"/>
    <cellStyle name="Total 4 4" xfId="3601" xr:uid="{00000000-0005-0000-0000-0000130E0000}"/>
    <cellStyle name="Total 4 4 2" xfId="3602" xr:uid="{00000000-0005-0000-0000-0000140E0000}"/>
    <cellStyle name="Total 4 4 3" xfId="3603" xr:uid="{00000000-0005-0000-0000-0000150E0000}"/>
    <cellStyle name="Total 4 4 4" xfId="3604" xr:uid="{00000000-0005-0000-0000-0000160E0000}"/>
    <cellStyle name="Total 4 4 5" xfId="3605" xr:uid="{00000000-0005-0000-0000-0000170E0000}"/>
    <cellStyle name="Total 4 4 6" xfId="3606" xr:uid="{00000000-0005-0000-0000-0000180E0000}"/>
    <cellStyle name="Total 4 4 7" xfId="3607" xr:uid="{00000000-0005-0000-0000-0000190E0000}"/>
    <cellStyle name="Total 4 4 8" xfId="3608" xr:uid="{00000000-0005-0000-0000-00001A0E0000}"/>
    <cellStyle name="Total 4 4 9" xfId="3609" xr:uid="{00000000-0005-0000-0000-00001B0E0000}"/>
    <cellStyle name="Total 4 5" xfId="3610" xr:uid="{00000000-0005-0000-0000-00001C0E0000}"/>
    <cellStyle name="Total 4 5 2" xfId="3611" xr:uid="{00000000-0005-0000-0000-00001D0E0000}"/>
    <cellStyle name="Total 4 5 3" xfId="3612" xr:uid="{00000000-0005-0000-0000-00001E0E0000}"/>
    <cellStyle name="Total 4 5 4" xfId="3613" xr:uid="{00000000-0005-0000-0000-00001F0E0000}"/>
    <cellStyle name="Total 4 5 5" xfId="3614" xr:uid="{00000000-0005-0000-0000-0000200E0000}"/>
    <cellStyle name="Total 4 5 6" xfId="3615" xr:uid="{00000000-0005-0000-0000-0000210E0000}"/>
    <cellStyle name="Total 4 5 7" xfId="3616" xr:uid="{00000000-0005-0000-0000-0000220E0000}"/>
    <cellStyle name="Total 4 5 8" xfId="3617" xr:uid="{00000000-0005-0000-0000-0000230E0000}"/>
    <cellStyle name="Total 4 5 9" xfId="3618" xr:uid="{00000000-0005-0000-0000-0000240E0000}"/>
    <cellStyle name="Total 4 6" xfId="3619" xr:uid="{00000000-0005-0000-0000-0000250E0000}"/>
    <cellStyle name="Total 4 6 2" xfId="3620" xr:uid="{00000000-0005-0000-0000-0000260E0000}"/>
    <cellStyle name="Total 4 6 3" xfId="3621" xr:uid="{00000000-0005-0000-0000-0000270E0000}"/>
    <cellStyle name="Total 4 6 4" xfId="3622" xr:uid="{00000000-0005-0000-0000-0000280E0000}"/>
    <cellStyle name="Total 4 6 5" xfId="3623" xr:uid="{00000000-0005-0000-0000-0000290E0000}"/>
    <cellStyle name="Total 4 6 6" xfId="3624" xr:uid="{00000000-0005-0000-0000-00002A0E0000}"/>
    <cellStyle name="Total 4 6 7" xfId="3625" xr:uid="{00000000-0005-0000-0000-00002B0E0000}"/>
    <cellStyle name="Total 4 6 8" xfId="3626" xr:uid="{00000000-0005-0000-0000-00002C0E0000}"/>
    <cellStyle name="Total 4 6 9" xfId="3627" xr:uid="{00000000-0005-0000-0000-00002D0E0000}"/>
    <cellStyle name="Total 4 7" xfId="3628" xr:uid="{00000000-0005-0000-0000-00002E0E0000}"/>
    <cellStyle name="Total 5" xfId="3629" xr:uid="{00000000-0005-0000-0000-00002F0E0000}"/>
    <cellStyle name="Total 5 2" xfId="3630" xr:uid="{00000000-0005-0000-0000-0000300E0000}"/>
    <cellStyle name="Total 5 2 10" xfId="3631" xr:uid="{00000000-0005-0000-0000-0000310E0000}"/>
    <cellStyle name="Total 5 2 2" xfId="3632" xr:uid="{00000000-0005-0000-0000-0000320E0000}"/>
    <cellStyle name="Total 5 2 2 2" xfId="3633" xr:uid="{00000000-0005-0000-0000-0000330E0000}"/>
    <cellStyle name="Total 5 2 2 3" xfId="3634" xr:uid="{00000000-0005-0000-0000-0000340E0000}"/>
    <cellStyle name="Total 5 2 2 4" xfId="3635" xr:uid="{00000000-0005-0000-0000-0000350E0000}"/>
    <cellStyle name="Total 5 2 2 5" xfId="3636" xr:uid="{00000000-0005-0000-0000-0000360E0000}"/>
    <cellStyle name="Total 5 2 2 6" xfId="3637" xr:uid="{00000000-0005-0000-0000-0000370E0000}"/>
    <cellStyle name="Total 5 2 2 7" xfId="3638" xr:uid="{00000000-0005-0000-0000-0000380E0000}"/>
    <cellStyle name="Total 5 2 2 8" xfId="3639" xr:uid="{00000000-0005-0000-0000-0000390E0000}"/>
    <cellStyle name="Total 5 2 3" xfId="3640" xr:uid="{00000000-0005-0000-0000-00003A0E0000}"/>
    <cellStyle name="Total 5 2 3 2" xfId="3641" xr:uid="{00000000-0005-0000-0000-00003B0E0000}"/>
    <cellStyle name="Total 5 2 3 3" xfId="3642" xr:uid="{00000000-0005-0000-0000-00003C0E0000}"/>
    <cellStyle name="Total 5 2 3 4" xfId="3643" xr:uid="{00000000-0005-0000-0000-00003D0E0000}"/>
    <cellStyle name="Total 5 2 3 5" xfId="3644" xr:uid="{00000000-0005-0000-0000-00003E0E0000}"/>
    <cellStyle name="Total 5 2 3 6" xfId="3645" xr:uid="{00000000-0005-0000-0000-00003F0E0000}"/>
    <cellStyle name="Total 5 2 3 7" xfId="3646" xr:uid="{00000000-0005-0000-0000-0000400E0000}"/>
    <cellStyle name="Total 5 2 3 8" xfId="3647" xr:uid="{00000000-0005-0000-0000-0000410E0000}"/>
    <cellStyle name="Total 5 2 3 9" xfId="3648" xr:uid="{00000000-0005-0000-0000-0000420E0000}"/>
    <cellStyle name="Total 5 2 4" xfId="3649" xr:uid="{00000000-0005-0000-0000-0000430E0000}"/>
    <cellStyle name="Total 5 2 4 2" xfId="3650" xr:uid="{00000000-0005-0000-0000-0000440E0000}"/>
    <cellStyle name="Total 5 2 4 3" xfId="3651" xr:uid="{00000000-0005-0000-0000-0000450E0000}"/>
    <cellStyle name="Total 5 2 4 4" xfId="3652" xr:uid="{00000000-0005-0000-0000-0000460E0000}"/>
    <cellStyle name="Total 5 2 4 5" xfId="3653" xr:uid="{00000000-0005-0000-0000-0000470E0000}"/>
    <cellStyle name="Total 5 2 4 6" xfId="3654" xr:uid="{00000000-0005-0000-0000-0000480E0000}"/>
    <cellStyle name="Total 5 2 4 7" xfId="3655" xr:uid="{00000000-0005-0000-0000-0000490E0000}"/>
    <cellStyle name="Total 5 2 4 8" xfId="3656" xr:uid="{00000000-0005-0000-0000-00004A0E0000}"/>
    <cellStyle name="Total 5 2 4 9" xfId="3657" xr:uid="{00000000-0005-0000-0000-00004B0E0000}"/>
    <cellStyle name="Total 5 2 5" xfId="3658" xr:uid="{00000000-0005-0000-0000-00004C0E0000}"/>
    <cellStyle name="Total 5 2 5 2" xfId="3659" xr:uid="{00000000-0005-0000-0000-00004D0E0000}"/>
    <cellStyle name="Total 5 2 5 3" xfId="3660" xr:uid="{00000000-0005-0000-0000-00004E0E0000}"/>
    <cellStyle name="Total 5 2 5 4" xfId="3661" xr:uid="{00000000-0005-0000-0000-00004F0E0000}"/>
    <cellStyle name="Total 5 2 5 5" xfId="3662" xr:uid="{00000000-0005-0000-0000-0000500E0000}"/>
    <cellStyle name="Total 5 2 5 6" xfId="3663" xr:uid="{00000000-0005-0000-0000-0000510E0000}"/>
    <cellStyle name="Total 5 2 5 7" xfId="3664" xr:uid="{00000000-0005-0000-0000-0000520E0000}"/>
    <cellStyle name="Total 5 2 5 8" xfId="3665" xr:uid="{00000000-0005-0000-0000-0000530E0000}"/>
    <cellStyle name="Total 5 2 5 9" xfId="3666" xr:uid="{00000000-0005-0000-0000-0000540E0000}"/>
    <cellStyle name="Total 5 2 6" xfId="3667" xr:uid="{00000000-0005-0000-0000-0000550E0000}"/>
    <cellStyle name="Total 5 2 7" xfId="3668" xr:uid="{00000000-0005-0000-0000-0000560E0000}"/>
    <cellStyle name="Total 5 2 8" xfId="3669" xr:uid="{00000000-0005-0000-0000-0000570E0000}"/>
    <cellStyle name="Total 5 2 9" xfId="3670" xr:uid="{00000000-0005-0000-0000-0000580E0000}"/>
    <cellStyle name="Total 5 3" xfId="3671" xr:uid="{00000000-0005-0000-0000-0000590E0000}"/>
    <cellStyle name="Total 5 3 2" xfId="3672" xr:uid="{00000000-0005-0000-0000-00005A0E0000}"/>
    <cellStyle name="Total 5 3 3" xfId="3673" xr:uid="{00000000-0005-0000-0000-00005B0E0000}"/>
    <cellStyle name="Total 5 3 4" xfId="3674" xr:uid="{00000000-0005-0000-0000-00005C0E0000}"/>
    <cellStyle name="Total 5 3 5" xfId="3675" xr:uid="{00000000-0005-0000-0000-00005D0E0000}"/>
    <cellStyle name="Total 5 3 6" xfId="3676" xr:uid="{00000000-0005-0000-0000-00005E0E0000}"/>
    <cellStyle name="Total 5 3 7" xfId="3677" xr:uid="{00000000-0005-0000-0000-00005F0E0000}"/>
    <cellStyle name="Total 5 3 8" xfId="3678" xr:uid="{00000000-0005-0000-0000-0000600E0000}"/>
    <cellStyle name="Total 5 4" xfId="3679" xr:uid="{00000000-0005-0000-0000-0000610E0000}"/>
    <cellStyle name="Total 5 4 2" xfId="3680" xr:uid="{00000000-0005-0000-0000-0000620E0000}"/>
    <cellStyle name="Total 5 4 3" xfId="3681" xr:uid="{00000000-0005-0000-0000-0000630E0000}"/>
    <cellStyle name="Total 5 4 4" xfId="3682" xr:uid="{00000000-0005-0000-0000-0000640E0000}"/>
    <cellStyle name="Total 5 4 5" xfId="3683" xr:uid="{00000000-0005-0000-0000-0000650E0000}"/>
    <cellStyle name="Total 5 4 6" xfId="3684" xr:uid="{00000000-0005-0000-0000-0000660E0000}"/>
    <cellStyle name="Total 5 4 7" xfId="3685" xr:uid="{00000000-0005-0000-0000-0000670E0000}"/>
    <cellStyle name="Total 5 4 8" xfId="3686" xr:uid="{00000000-0005-0000-0000-0000680E0000}"/>
    <cellStyle name="Total 5 4 9" xfId="3687" xr:uid="{00000000-0005-0000-0000-0000690E0000}"/>
    <cellStyle name="Total 5 5" xfId="3688" xr:uid="{00000000-0005-0000-0000-00006A0E0000}"/>
    <cellStyle name="Total 5 5 2" xfId="3689" xr:uid="{00000000-0005-0000-0000-00006B0E0000}"/>
    <cellStyle name="Total 5 5 3" xfId="3690" xr:uid="{00000000-0005-0000-0000-00006C0E0000}"/>
    <cellStyle name="Total 5 5 4" xfId="3691" xr:uid="{00000000-0005-0000-0000-00006D0E0000}"/>
    <cellStyle name="Total 5 5 5" xfId="3692" xr:uid="{00000000-0005-0000-0000-00006E0E0000}"/>
    <cellStyle name="Total 5 5 6" xfId="3693" xr:uid="{00000000-0005-0000-0000-00006F0E0000}"/>
    <cellStyle name="Total 5 5 7" xfId="3694" xr:uid="{00000000-0005-0000-0000-0000700E0000}"/>
    <cellStyle name="Total 5 5 8" xfId="3695" xr:uid="{00000000-0005-0000-0000-0000710E0000}"/>
    <cellStyle name="Total 5 5 9" xfId="3696" xr:uid="{00000000-0005-0000-0000-0000720E0000}"/>
    <cellStyle name="Total 5 6" xfId="3697" xr:uid="{00000000-0005-0000-0000-0000730E0000}"/>
    <cellStyle name="Total 5 6 2" xfId="3698" xr:uid="{00000000-0005-0000-0000-0000740E0000}"/>
    <cellStyle name="Total 5 6 3" xfId="3699" xr:uid="{00000000-0005-0000-0000-0000750E0000}"/>
    <cellStyle name="Total 5 6 4" xfId="3700" xr:uid="{00000000-0005-0000-0000-0000760E0000}"/>
    <cellStyle name="Total 5 6 5" xfId="3701" xr:uid="{00000000-0005-0000-0000-0000770E0000}"/>
    <cellStyle name="Total 5 6 6" xfId="3702" xr:uid="{00000000-0005-0000-0000-0000780E0000}"/>
    <cellStyle name="Total 5 6 7" xfId="3703" xr:uid="{00000000-0005-0000-0000-0000790E0000}"/>
    <cellStyle name="Total 5 6 8" xfId="3704" xr:uid="{00000000-0005-0000-0000-00007A0E0000}"/>
    <cellStyle name="Total 5 6 9" xfId="3705" xr:uid="{00000000-0005-0000-0000-00007B0E0000}"/>
    <cellStyle name="Total 5 7" xfId="3706" xr:uid="{00000000-0005-0000-0000-00007C0E0000}"/>
    <cellStyle name="totalfin" xfId="3707" xr:uid="{00000000-0005-0000-0000-00007D0E0000}"/>
    <cellStyle name="totalfin 2" xfId="3708" xr:uid="{00000000-0005-0000-0000-00007E0E0000}"/>
    <cellStyle name="totalfin 2 2" xfId="3709" xr:uid="{00000000-0005-0000-0000-00007F0E0000}"/>
    <cellStyle name="totalfin 2 2 2" xfId="3710" xr:uid="{00000000-0005-0000-0000-0000800E0000}"/>
    <cellStyle name="totalfin 2 2 2 2" xfId="3711" xr:uid="{00000000-0005-0000-0000-0000810E0000}"/>
    <cellStyle name="totalfin 2 2 2 3" xfId="3712" xr:uid="{00000000-0005-0000-0000-0000820E0000}"/>
    <cellStyle name="totalfin 2 2 2 4" xfId="3713" xr:uid="{00000000-0005-0000-0000-0000830E0000}"/>
    <cellStyle name="totalfin 2 2 2 5" xfId="3714" xr:uid="{00000000-0005-0000-0000-0000840E0000}"/>
    <cellStyle name="totalfin 2 2 2 6" xfId="3715" xr:uid="{00000000-0005-0000-0000-0000850E0000}"/>
    <cellStyle name="totalfin 2 2 2 7" xfId="3716" xr:uid="{00000000-0005-0000-0000-0000860E0000}"/>
    <cellStyle name="totalfin 2 2 2 8" xfId="3717" xr:uid="{00000000-0005-0000-0000-0000870E0000}"/>
    <cellStyle name="totalfin 2 2 2 9" xfId="3718" xr:uid="{00000000-0005-0000-0000-0000880E0000}"/>
    <cellStyle name="totalfin 2 2 3" xfId="3719" xr:uid="{00000000-0005-0000-0000-0000890E0000}"/>
    <cellStyle name="totalfin 2 2 3 2" xfId="3720" xr:uid="{00000000-0005-0000-0000-00008A0E0000}"/>
    <cellStyle name="totalfin 2 2 3 3" xfId="3721" xr:uid="{00000000-0005-0000-0000-00008B0E0000}"/>
    <cellStyle name="totalfin 2 2 3 4" xfId="3722" xr:uid="{00000000-0005-0000-0000-00008C0E0000}"/>
    <cellStyle name="totalfin 2 2 3 5" xfId="3723" xr:uid="{00000000-0005-0000-0000-00008D0E0000}"/>
    <cellStyle name="totalfin 2 2 3 6" xfId="3724" xr:uid="{00000000-0005-0000-0000-00008E0E0000}"/>
    <cellStyle name="totalfin 2 2 3 7" xfId="3725" xr:uid="{00000000-0005-0000-0000-00008F0E0000}"/>
    <cellStyle name="totalfin 2 2 3 8" xfId="3726" xr:uid="{00000000-0005-0000-0000-0000900E0000}"/>
    <cellStyle name="totalfin 2 2 3 9" xfId="3727" xr:uid="{00000000-0005-0000-0000-0000910E0000}"/>
    <cellStyle name="totalfin 2 2 4" xfId="3728" xr:uid="{00000000-0005-0000-0000-0000920E0000}"/>
    <cellStyle name="totalfin 2 2 4 2" xfId="3729" xr:uid="{00000000-0005-0000-0000-0000930E0000}"/>
    <cellStyle name="totalfin 2 2 4 3" xfId="3730" xr:uid="{00000000-0005-0000-0000-0000940E0000}"/>
    <cellStyle name="totalfin 2 2 4 4" xfId="3731" xr:uid="{00000000-0005-0000-0000-0000950E0000}"/>
    <cellStyle name="totalfin 2 2 4 5" xfId="3732" xr:uid="{00000000-0005-0000-0000-0000960E0000}"/>
    <cellStyle name="totalfin 2 2 4 6" xfId="3733" xr:uid="{00000000-0005-0000-0000-0000970E0000}"/>
    <cellStyle name="totalfin 2 2 4 7" xfId="3734" xr:uid="{00000000-0005-0000-0000-0000980E0000}"/>
    <cellStyle name="totalfin 2 2 4 8" xfId="3735" xr:uid="{00000000-0005-0000-0000-0000990E0000}"/>
    <cellStyle name="totalfin 2 2 4 9" xfId="3736" xr:uid="{00000000-0005-0000-0000-00009A0E0000}"/>
    <cellStyle name="totalfin 2 2 5" xfId="3737" xr:uid="{00000000-0005-0000-0000-00009B0E0000}"/>
    <cellStyle name="totalfin 2 2 5 2" xfId="3738" xr:uid="{00000000-0005-0000-0000-00009C0E0000}"/>
    <cellStyle name="totalfin 2 2 5 3" xfId="3739" xr:uid="{00000000-0005-0000-0000-00009D0E0000}"/>
    <cellStyle name="totalfin 2 2 5 4" xfId="3740" xr:uid="{00000000-0005-0000-0000-00009E0E0000}"/>
    <cellStyle name="totalfin 2 2 5 5" xfId="3741" xr:uid="{00000000-0005-0000-0000-00009F0E0000}"/>
    <cellStyle name="totalfin 2 2 5 6" xfId="3742" xr:uid="{00000000-0005-0000-0000-0000A00E0000}"/>
    <cellStyle name="totalfin 2 2 5 7" xfId="3743" xr:uid="{00000000-0005-0000-0000-0000A10E0000}"/>
    <cellStyle name="totalfin 2 2 5 8" xfId="3744" xr:uid="{00000000-0005-0000-0000-0000A20E0000}"/>
    <cellStyle name="totalfin 2 2 5 9" xfId="3745" xr:uid="{00000000-0005-0000-0000-0000A30E0000}"/>
    <cellStyle name="totalfin 2 2 6" xfId="3746" xr:uid="{00000000-0005-0000-0000-0000A40E0000}"/>
    <cellStyle name="totalfin 2 3" xfId="3747" xr:uid="{00000000-0005-0000-0000-0000A50E0000}"/>
    <cellStyle name="totalfin 2 3 2" xfId="3748" xr:uid="{00000000-0005-0000-0000-0000A60E0000}"/>
    <cellStyle name="totalfin 2 3 2 2" xfId="3749" xr:uid="{00000000-0005-0000-0000-0000A70E0000}"/>
    <cellStyle name="totalfin 2 3 2 3" xfId="3750" xr:uid="{00000000-0005-0000-0000-0000A80E0000}"/>
    <cellStyle name="totalfin 2 3 2 4" xfId="3751" xr:uid="{00000000-0005-0000-0000-0000A90E0000}"/>
    <cellStyle name="totalfin 2 3 2 5" xfId="3752" xr:uid="{00000000-0005-0000-0000-0000AA0E0000}"/>
    <cellStyle name="totalfin 2 3 2 6" xfId="3753" xr:uid="{00000000-0005-0000-0000-0000AB0E0000}"/>
    <cellStyle name="totalfin 2 3 2 7" xfId="3754" xr:uid="{00000000-0005-0000-0000-0000AC0E0000}"/>
    <cellStyle name="totalfin 2 3 2 8" xfId="3755" xr:uid="{00000000-0005-0000-0000-0000AD0E0000}"/>
    <cellStyle name="totalfin 2 3 2 9" xfId="3756" xr:uid="{00000000-0005-0000-0000-0000AE0E0000}"/>
    <cellStyle name="totalfin 2 3 3" xfId="3757" xr:uid="{00000000-0005-0000-0000-0000AF0E0000}"/>
    <cellStyle name="totalfin 2 3 3 2" xfId="3758" xr:uid="{00000000-0005-0000-0000-0000B00E0000}"/>
    <cellStyle name="totalfin 2 3 3 3" xfId="3759" xr:uid="{00000000-0005-0000-0000-0000B10E0000}"/>
    <cellStyle name="totalfin 2 3 3 4" xfId="3760" xr:uid="{00000000-0005-0000-0000-0000B20E0000}"/>
    <cellStyle name="totalfin 2 3 3 5" xfId="3761" xr:uid="{00000000-0005-0000-0000-0000B30E0000}"/>
    <cellStyle name="totalfin 2 3 3 6" xfId="3762" xr:uid="{00000000-0005-0000-0000-0000B40E0000}"/>
    <cellStyle name="totalfin 2 3 3 7" xfId="3763" xr:uid="{00000000-0005-0000-0000-0000B50E0000}"/>
    <cellStyle name="totalfin 2 3 3 8" xfId="3764" xr:uid="{00000000-0005-0000-0000-0000B60E0000}"/>
    <cellStyle name="totalfin 2 3 3 9" xfId="3765" xr:uid="{00000000-0005-0000-0000-0000B70E0000}"/>
    <cellStyle name="totalfin 2 3 4" xfId="3766" xr:uid="{00000000-0005-0000-0000-0000B80E0000}"/>
    <cellStyle name="totalfin 2 3 4 2" xfId="3767" xr:uid="{00000000-0005-0000-0000-0000B90E0000}"/>
    <cellStyle name="totalfin 2 3 4 3" xfId="3768" xr:uid="{00000000-0005-0000-0000-0000BA0E0000}"/>
    <cellStyle name="totalfin 2 3 4 4" xfId="3769" xr:uid="{00000000-0005-0000-0000-0000BB0E0000}"/>
    <cellStyle name="totalfin 2 3 4 5" xfId="3770" xr:uid="{00000000-0005-0000-0000-0000BC0E0000}"/>
    <cellStyle name="totalfin 2 3 4 6" xfId="3771" xr:uid="{00000000-0005-0000-0000-0000BD0E0000}"/>
    <cellStyle name="totalfin 2 3 4 7" xfId="3772" xr:uid="{00000000-0005-0000-0000-0000BE0E0000}"/>
    <cellStyle name="totalfin 2 3 4 8" xfId="3773" xr:uid="{00000000-0005-0000-0000-0000BF0E0000}"/>
    <cellStyle name="totalfin 2 3 4 9" xfId="3774" xr:uid="{00000000-0005-0000-0000-0000C00E0000}"/>
    <cellStyle name="totalfin 2 3 5" xfId="3775" xr:uid="{00000000-0005-0000-0000-0000C10E0000}"/>
    <cellStyle name="totalfin 2 3 5 2" xfId="3776" xr:uid="{00000000-0005-0000-0000-0000C20E0000}"/>
    <cellStyle name="totalfin 2 3 5 3" xfId="3777" xr:uid="{00000000-0005-0000-0000-0000C30E0000}"/>
    <cellStyle name="totalfin 2 3 5 4" xfId="3778" xr:uid="{00000000-0005-0000-0000-0000C40E0000}"/>
    <cellStyle name="totalfin 2 3 5 5" xfId="3779" xr:uid="{00000000-0005-0000-0000-0000C50E0000}"/>
    <cellStyle name="totalfin 2 3 5 6" xfId="3780" xr:uid="{00000000-0005-0000-0000-0000C60E0000}"/>
    <cellStyle name="totalfin 2 3 5 7" xfId="3781" xr:uid="{00000000-0005-0000-0000-0000C70E0000}"/>
    <cellStyle name="totalfin 2 3 5 8" xfId="3782" xr:uid="{00000000-0005-0000-0000-0000C80E0000}"/>
    <cellStyle name="totalfin 2 3 5 9" xfId="3783" xr:uid="{00000000-0005-0000-0000-0000C90E0000}"/>
    <cellStyle name="totalfin 2 3 6" xfId="3784" xr:uid="{00000000-0005-0000-0000-0000CA0E0000}"/>
    <cellStyle name="totalfin 2 3 7" xfId="3785" xr:uid="{00000000-0005-0000-0000-0000CB0E0000}"/>
    <cellStyle name="totalfin 2 3 8" xfId="3786" xr:uid="{00000000-0005-0000-0000-0000CC0E0000}"/>
    <cellStyle name="totalfin 2 3 9" xfId="3787" xr:uid="{00000000-0005-0000-0000-0000CD0E0000}"/>
    <cellStyle name="totalfin 2 4" xfId="3788" xr:uid="{00000000-0005-0000-0000-0000CE0E0000}"/>
    <cellStyle name="totalfin 3" xfId="3789" xr:uid="{00000000-0005-0000-0000-0000CF0E0000}"/>
    <cellStyle name="totalfin 3 2" xfId="3790" xr:uid="{00000000-0005-0000-0000-0000D00E0000}"/>
    <cellStyle name="totalfin 3 2 2" xfId="3791" xr:uid="{00000000-0005-0000-0000-0000D10E0000}"/>
    <cellStyle name="totalfin 3 2 3" xfId="3792" xr:uid="{00000000-0005-0000-0000-0000D20E0000}"/>
    <cellStyle name="totalfin 3 2 4" xfId="3793" xr:uid="{00000000-0005-0000-0000-0000D30E0000}"/>
    <cellStyle name="totalfin 3 2 5" xfId="3794" xr:uid="{00000000-0005-0000-0000-0000D40E0000}"/>
    <cellStyle name="totalfin 3 2 6" xfId="3795" xr:uid="{00000000-0005-0000-0000-0000D50E0000}"/>
    <cellStyle name="totalfin 3 2 7" xfId="3796" xr:uid="{00000000-0005-0000-0000-0000D60E0000}"/>
    <cellStyle name="totalfin 3 2 8" xfId="3797" xr:uid="{00000000-0005-0000-0000-0000D70E0000}"/>
    <cellStyle name="totalfin 3 2 9" xfId="3798" xr:uid="{00000000-0005-0000-0000-0000D80E0000}"/>
    <cellStyle name="totalfin 3 3" xfId="3799" xr:uid="{00000000-0005-0000-0000-0000D90E0000}"/>
    <cellStyle name="totalfin 3 3 2" xfId="3800" xr:uid="{00000000-0005-0000-0000-0000DA0E0000}"/>
    <cellStyle name="totalfin 3 3 3" xfId="3801" xr:uid="{00000000-0005-0000-0000-0000DB0E0000}"/>
    <cellStyle name="totalfin 3 3 4" xfId="3802" xr:uid="{00000000-0005-0000-0000-0000DC0E0000}"/>
    <cellStyle name="totalfin 3 3 5" xfId="3803" xr:uid="{00000000-0005-0000-0000-0000DD0E0000}"/>
    <cellStyle name="totalfin 3 3 6" xfId="3804" xr:uid="{00000000-0005-0000-0000-0000DE0E0000}"/>
    <cellStyle name="totalfin 3 3 7" xfId="3805" xr:uid="{00000000-0005-0000-0000-0000DF0E0000}"/>
    <cellStyle name="totalfin 3 3 8" xfId="3806" xr:uid="{00000000-0005-0000-0000-0000E00E0000}"/>
    <cellStyle name="totalfin 3 3 9" xfId="3807" xr:uid="{00000000-0005-0000-0000-0000E10E0000}"/>
    <cellStyle name="totalfin 3 4" xfId="3808" xr:uid="{00000000-0005-0000-0000-0000E20E0000}"/>
    <cellStyle name="totalfin 3 4 2" xfId="3809" xr:uid="{00000000-0005-0000-0000-0000E30E0000}"/>
    <cellStyle name="totalfin 3 4 3" xfId="3810" xr:uid="{00000000-0005-0000-0000-0000E40E0000}"/>
    <cellStyle name="totalfin 3 4 4" xfId="3811" xr:uid="{00000000-0005-0000-0000-0000E50E0000}"/>
    <cellStyle name="totalfin 3 4 5" xfId="3812" xr:uid="{00000000-0005-0000-0000-0000E60E0000}"/>
    <cellStyle name="totalfin 3 4 6" xfId="3813" xr:uid="{00000000-0005-0000-0000-0000E70E0000}"/>
    <cellStyle name="totalfin 3 4 7" xfId="3814" xr:uid="{00000000-0005-0000-0000-0000E80E0000}"/>
    <cellStyle name="totalfin 3 4 8" xfId="3815" xr:uid="{00000000-0005-0000-0000-0000E90E0000}"/>
    <cellStyle name="totalfin 3 4 9" xfId="3816" xr:uid="{00000000-0005-0000-0000-0000EA0E0000}"/>
    <cellStyle name="totalfin 3 5" xfId="3817" xr:uid="{00000000-0005-0000-0000-0000EB0E0000}"/>
    <cellStyle name="totalfin 3 5 2" xfId="3818" xr:uid="{00000000-0005-0000-0000-0000EC0E0000}"/>
    <cellStyle name="totalfin 3 5 3" xfId="3819" xr:uid="{00000000-0005-0000-0000-0000ED0E0000}"/>
    <cellStyle name="totalfin 3 5 4" xfId="3820" xr:uid="{00000000-0005-0000-0000-0000EE0E0000}"/>
    <cellStyle name="totalfin 3 5 5" xfId="3821" xr:uid="{00000000-0005-0000-0000-0000EF0E0000}"/>
    <cellStyle name="totalfin 3 5 6" xfId="3822" xr:uid="{00000000-0005-0000-0000-0000F00E0000}"/>
    <cellStyle name="totalfin 3 5 7" xfId="3823" xr:uid="{00000000-0005-0000-0000-0000F10E0000}"/>
    <cellStyle name="totalfin 3 5 8" xfId="3824" xr:uid="{00000000-0005-0000-0000-0000F20E0000}"/>
    <cellStyle name="totalfin 3 5 9" xfId="3825" xr:uid="{00000000-0005-0000-0000-0000F30E0000}"/>
    <cellStyle name="totalfin 3 6" xfId="3826" xr:uid="{00000000-0005-0000-0000-0000F40E0000}"/>
    <cellStyle name="totalfin 3 7" xfId="3827" xr:uid="{00000000-0005-0000-0000-0000F50E0000}"/>
    <cellStyle name="totalfin 3 8" xfId="3828" xr:uid="{00000000-0005-0000-0000-0000F60E0000}"/>
    <cellStyle name="totalfin 3 9" xfId="3829" xr:uid="{00000000-0005-0000-0000-0000F70E0000}"/>
    <cellStyle name="totalfin 4" xfId="3830" xr:uid="{00000000-0005-0000-0000-0000F80E0000}"/>
    <cellStyle name="totalfin 4 2" xfId="3831" xr:uid="{00000000-0005-0000-0000-0000F90E0000}"/>
    <cellStyle name="totalfin 4 2 2" xfId="3832" xr:uid="{00000000-0005-0000-0000-0000FA0E0000}"/>
    <cellStyle name="totalfin 4 2 3" xfId="3833" xr:uid="{00000000-0005-0000-0000-0000FB0E0000}"/>
    <cellStyle name="totalfin 4 2 4" xfId="3834" xr:uid="{00000000-0005-0000-0000-0000FC0E0000}"/>
    <cellStyle name="totalfin 4 2 5" xfId="3835" xr:uid="{00000000-0005-0000-0000-0000FD0E0000}"/>
    <cellStyle name="totalfin 4 2 6" xfId="3836" xr:uid="{00000000-0005-0000-0000-0000FE0E0000}"/>
    <cellStyle name="totalfin 4 2 7" xfId="3837" xr:uid="{00000000-0005-0000-0000-0000FF0E0000}"/>
    <cellStyle name="totalfin 4 2 8" xfId="3838" xr:uid="{00000000-0005-0000-0000-0000000F0000}"/>
    <cellStyle name="totalfin 4 2 9" xfId="3839" xr:uid="{00000000-0005-0000-0000-0000010F0000}"/>
    <cellStyle name="totalfin 4 3" xfId="3840" xr:uid="{00000000-0005-0000-0000-0000020F0000}"/>
    <cellStyle name="totalfin 4 3 2" xfId="3841" xr:uid="{00000000-0005-0000-0000-0000030F0000}"/>
    <cellStyle name="totalfin 4 3 3" xfId="3842" xr:uid="{00000000-0005-0000-0000-0000040F0000}"/>
    <cellStyle name="totalfin 4 3 4" xfId="3843" xr:uid="{00000000-0005-0000-0000-0000050F0000}"/>
    <cellStyle name="totalfin 4 3 5" xfId="3844" xr:uid="{00000000-0005-0000-0000-0000060F0000}"/>
    <cellStyle name="totalfin 4 3 6" xfId="3845" xr:uid="{00000000-0005-0000-0000-0000070F0000}"/>
    <cellStyle name="totalfin 4 3 7" xfId="3846" xr:uid="{00000000-0005-0000-0000-0000080F0000}"/>
    <cellStyle name="totalfin 4 3 8" xfId="3847" xr:uid="{00000000-0005-0000-0000-0000090F0000}"/>
    <cellStyle name="totalfin 4 3 9" xfId="3848" xr:uid="{00000000-0005-0000-0000-00000A0F0000}"/>
    <cellStyle name="totalfin 4 4" xfId="3849" xr:uid="{00000000-0005-0000-0000-00000B0F0000}"/>
    <cellStyle name="totalfin 4 4 2" xfId="3850" xr:uid="{00000000-0005-0000-0000-00000C0F0000}"/>
    <cellStyle name="totalfin 4 4 3" xfId="3851" xr:uid="{00000000-0005-0000-0000-00000D0F0000}"/>
    <cellStyle name="totalfin 4 4 4" xfId="3852" xr:uid="{00000000-0005-0000-0000-00000E0F0000}"/>
    <cellStyle name="totalfin 4 4 5" xfId="3853" xr:uid="{00000000-0005-0000-0000-00000F0F0000}"/>
    <cellStyle name="totalfin 4 4 6" xfId="3854" xr:uid="{00000000-0005-0000-0000-0000100F0000}"/>
    <cellStyle name="totalfin 4 4 7" xfId="3855" xr:uid="{00000000-0005-0000-0000-0000110F0000}"/>
    <cellStyle name="totalfin 4 4 8" xfId="3856" xr:uid="{00000000-0005-0000-0000-0000120F0000}"/>
    <cellStyle name="totalfin 4 4 9" xfId="3857" xr:uid="{00000000-0005-0000-0000-0000130F0000}"/>
    <cellStyle name="totalfin 4 5" xfId="3858" xr:uid="{00000000-0005-0000-0000-0000140F0000}"/>
    <cellStyle name="totalfin 4 5 2" xfId="3859" xr:uid="{00000000-0005-0000-0000-0000150F0000}"/>
    <cellStyle name="totalfin 4 5 3" xfId="3860" xr:uid="{00000000-0005-0000-0000-0000160F0000}"/>
    <cellStyle name="totalfin 4 5 4" xfId="3861" xr:uid="{00000000-0005-0000-0000-0000170F0000}"/>
    <cellStyle name="totalfin 4 5 5" xfId="3862" xr:uid="{00000000-0005-0000-0000-0000180F0000}"/>
    <cellStyle name="totalfin 4 5 6" xfId="3863" xr:uid="{00000000-0005-0000-0000-0000190F0000}"/>
    <cellStyle name="totalfin 4 5 7" xfId="3864" xr:uid="{00000000-0005-0000-0000-00001A0F0000}"/>
    <cellStyle name="totalfin 4 5 8" xfId="3865" xr:uid="{00000000-0005-0000-0000-00001B0F0000}"/>
    <cellStyle name="totalfin 4 5 9" xfId="3866" xr:uid="{00000000-0005-0000-0000-00001C0F0000}"/>
    <cellStyle name="totalfin 4 6" xfId="3867" xr:uid="{00000000-0005-0000-0000-00001D0F0000}"/>
    <cellStyle name="totalfin 4 7" xfId="3868" xr:uid="{00000000-0005-0000-0000-00001E0F0000}"/>
    <cellStyle name="totalfin 4 8" xfId="3869" xr:uid="{00000000-0005-0000-0000-00001F0F0000}"/>
    <cellStyle name="totalfin 4 9" xfId="3870" xr:uid="{00000000-0005-0000-0000-0000200F0000}"/>
    <cellStyle name="totalfin 5" xfId="3871" xr:uid="{00000000-0005-0000-0000-0000210F0000}"/>
    <cellStyle name="totalfin 5 2" xfId="3872" xr:uid="{00000000-0005-0000-0000-0000220F0000}"/>
    <cellStyle name="totalfin 5 3" xfId="3873" xr:uid="{00000000-0005-0000-0000-0000230F0000}"/>
    <cellStyle name="totalfin 5 4" xfId="3874" xr:uid="{00000000-0005-0000-0000-0000240F0000}"/>
    <cellStyle name="totalfin 5 5" xfId="3875" xr:uid="{00000000-0005-0000-0000-0000250F0000}"/>
    <cellStyle name="totalfin 5 6" xfId="3876" xr:uid="{00000000-0005-0000-0000-0000260F0000}"/>
    <cellStyle name="totalfin 5 7" xfId="3877" xr:uid="{00000000-0005-0000-0000-0000270F0000}"/>
    <cellStyle name="totalfin 5 8" xfId="3878" xr:uid="{00000000-0005-0000-0000-0000280F0000}"/>
    <cellStyle name="totalfin 5 9" xfId="3879" xr:uid="{00000000-0005-0000-0000-0000290F0000}"/>
    <cellStyle name="totalfin 6" xfId="3880" xr:uid="{00000000-0005-0000-0000-00002A0F0000}"/>
    <cellStyle name="totalfin 6 2" xfId="3881" xr:uid="{00000000-0005-0000-0000-00002B0F0000}"/>
    <cellStyle name="totalfin 6 3" xfId="3882" xr:uid="{00000000-0005-0000-0000-00002C0F0000}"/>
    <cellStyle name="totalfin 6 4" xfId="3883" xr:uid="{00000000-0005-0000-0000-00002D0F0000}"/>
    <cellStyle name="totalfin 6 5" xfId="3884" xr:uid="{00000000-0005-0000-0000-00002E0F0000}"/>
    <cellStyle name="totalfin 6 6" xfId="3885" xr:uid="{00000000-0005-0000-0000-00002F0F0000}"/>
    <cellStyle name="totalfin 6 7" xfId="3886" xr:uid="{00000000-0005-0000-0000-0000300F0000}"/>
    <cellStyle name="totalfin 6 8" xfId="3887" xr:uid="{00000000-0005-0000-0000-0000310F0000}"/>
    <cellStyle name="totalfin 6 9" xfId="3888" xr:uid="{00000000-0005-0000-0000-0000320F0000}"/>
    <cellStyle name="totalfin 7" xfId="3889" xr:uid="{00000000-0005-0000-0000-0000330F0000}"/>
    <cellStyle name="totalfin 7 2" xfId="3890" xr:uid="{00000000-0005-0000-0000-0000340F0000}"/>
    <cellStyle name="totalfin 7 3" xfId="3891" xr:uid="{00000000-0005-0000-0000-0000350F0000}"/>
    <cellStyle name="totalfin 7 4" xfId="3892" xr:uid="{00000000-0005-0000-0000-0000360F0000}"/>
    <cellStyle name="totalfin 7 5" xfId="3893" xr:uid="{00000000-0005-0000-0000-0000370F0000}"/>
    <cellStyle name="totalfin 7 6" xfId="3894" xr:uid="{00000000-0005-0000-0000-0000380F0000}"/>
    <cellStyle name="totalfin 7 7" xfId="3895" xr:uid="{00000000-0005-0000-0000-0000390F0000}"/>
    <cellStyle name="totalfin 7 8" xfId="3896" xr:uid="{00000000-0005-0000-0000-00003A0F0000}"/>
    <cellStyle name="totalfin 7 9" xfId="3897" xr:uid="{00000000-0005-0000-0000-00003B0F0000}"/>
    <cellStyle name="totalfin 8" xfId="3898" xr:uid="{00000000-0005-0000-0000-00003C0F0000}"/>
    <cellStyle name="totalfin 8 2" xfId="3899" xr:uid="{00000000-0005-0000-0000-00003D0F0000}"/>
    <cellStyle name="totalfin 8 3" xfId="3900" xr:uid="{00000000-0005-0000-0000-00003E0F0000}"/>
    <cellStyle name="totalfin 8 4" xfId="3901" xr:uid="{00000000-0005-0000-0000-00003F0F0000}"/>
    <cellStyle name="totalfin 8 5" xfId="3902" xr:uid="{00000000-0005-0000-0000-0000400F0000}"/>
    <cellStyle name="totalfin 8 6" xfId="3903" xr:uid="{00000000-0005-0000-0000-0000410F0000}"/>
    <cellStyle name="totalfin 8 7" xfId="3904" xr:uid="{00000000-0005-0000-0000-0000420F0000}"/>
    <cellStyle name="totalfin 8 8" xfId="3905" xr:uid="{00000000-0005-0000-0000-0000430F0000}"/>
    <cellStyle name="totalfin 8 9" xfId="3906" xr:uid="{00000000-0005-0000-0000-0000440F0000}"/>
    <cellStyle name="totalfin 9" xfId="3907" xr:uid="{00000000-0005-0000-0000-0000450F0000}"/>
    <cellStyle name="TOTALHT" xfId="3908" xr:uid="{00000000-0005-0000-0000-0000460F0000}"/>
    <cellStyle name="TOTALHT2" xfId="3909" xr:uid="{00000000-0005-0000-0000-0000470F0000}"/>
    <cellStyle name="TOTALHT2 2" xfId="3910" xr:uid="{00000000-0005-0000-0000-0000480F0000}"/>
    <cellStyle name="TOTALHT2 2 2" xfId="3911" xr:uid="{00000000-0005-0000-0000-0000490F0000}"/>
    <cellStyle name="TOTALHT2 3" xfId="3912" xr:uid="{00000000-0005-0000-0000-00004A0F0000}"/>
    <cellStyle name="unite" xfId="3913" xr:uid="{00000000-0005-0000-0000-00004B0F0000}"/>
    <cellStyle name="unite 2" xfId="3914" xr:uid="{00000000-0005-0000-0000-00004C0F0000}"/>
    <cellStyle name="unite 2 2" xfId="3915" xr:uid="{00000000-0005-0000-0000-00004D0F0000}"/>
    <cellStyle name="unite 2 3" xfId="3916" xr:uid="{00000000-0005-0000-0000-00004E0F0000}"/>
    <cellStyle name="unite 2 4" xfId="3917" xr:uid="{00000000-0005-0000-0000-00004F0F0000}"/>
    <cellStyle name="unite 2 5" xfId="3918" xr:uid="{00000000-0005-0000-0000-0000500F0000}"/>
    <cellStyle name="unite 2 6" xfId="3919" xr:uid="{00000000-0005-0000-0000-0000510F0000}"/>
    <cellStyle name="unite 2 7" xfId="3920" xr:uid="{00000000-0005-0000-0000-0000520F0000}"/>
    <cellStyle name="unite 3" xfId="3921" xr:uid="{00000000-0005-0000-0000-0000530F0000}"/>
    <cellStyle name="unite 4" xfId="3922" xr:uid="{00000000-0005-0000-0000-0000540F0000}"/>
    <cellStyle name="unite 5" xfId="3923" xr:uid="{00000000-0005-0000-0000-0000550F0000}"/>
    <cellStyle name="unite 6" xfId="3924" xr:uid="{00000000-0005-0000-0000-0000560F0000}"/>
    <cellStyle name="unite 7" xfId="3925" xr:uid="{00000000-0005-0000-0000-0000570F0000}"/>
    <cellStyle name="unite 8" xfId="3926" xr:uid="{00000000-0005-0000-0000-0000580F0000}"/>
    <cellStyle name="Vérification 2" xfId="3927" xr:uid="{00000000-0005-0000-0000-0000590F0000}"/>
    <cellStyle name="Vérification 3" xfId="3928" xr:uid="{00000000-0005-0000-0000-00005A0F0000}"/>
    <cellStyle name="Vérification 4" xfId="3929" xr:uid="{00000000-0005-0000-0000-00005B0F0000}"/>
    <cellStyle name="Vérification 5" xfId="3930" xr:uid="{00000000-0005-0000-0000-00005C0F0000}"/>
    <cellStyle name="Währung [0]_Budget" xfId="192" xr:uid="{00000000-0005-0000-0000-00005D0F0000}"/>
    <cellStyle name="Währung_Budget" xfId="193" xr:uid="{00000000-0005-0000-0000-00005E0F0000}"/>
    <cellStyle name="Warning Text" xfId="3931" xr:uid="{00000000-0005-0000-0000-00005F0F0000}"/>
    <cellStyle name="Watts" xfId="3932" xr:uid="{00000000-0005-0000-0000-0000600F0000}"/>
    <cellStyle name="常规 7" xfId="194" xr:uid="{00000000-0005-0000-0000-0000610F0000}"/>
  </cellStyles>
  <dxfs count="23">
    <dxf>
      <fill>
        <patternFill>
          <fgColor indexed="64"/>
          <bgColor rgb="FFFF0000"/>
        </patternFill>
      </fill>
    </dxf>
    <dxf>
      <fill>
        <patternFill>
          <fgColor indexed="64"/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Relationship Id="rId3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7560000" cy="10692000"/>
    <xdr:pic>
      <xdr:nvPicPr>
        <xdr:cNvPr id="3" name="Fond page de gard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60000" cy="10692000"/>
        </a:xfrm>
        <a:prstGeom prst="rect">
          <a:avLst/>
        </a:prstGeom>
      </xdr:spPr>
    </xdr:pic>
    <xdr:clientData/>
  </xdr:absoluteAnchor>
  <xdr:absoluteAnchor>
    <xdr:pos x="651000" y="6406797"/>
    <xdr:ext cx="5880000" cy="525147"/>
    <xdr:sp macro="" textlink="">
      <xdr:nvSpPr>
        <xdr:cNvPr id="20" name="pg_affai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651000" y="6406797"/>
          <a:ext cx="5880000" cy="525147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r>
            <a:rPr lang="fr-FR" sz="2400" b="1">
              <a:solidFill>
                <a:srgbClr val="2B2640"/>
              </a:solidFill>
              <a:latin typeface="Arial"/>
            </a:rPr>
            <a:t>KHAZNA ORY01 — Courants faibles base vie &amp; chantier</a:t>
          </a:r>
        </a:p>
      </xdr:txBody>
    </xdr:sp>
    <xdr:clientData/>
  </xdr:absoluteAnchor>
  <xdr:absoluteAnchor>
    <xdr:pos x="651000" y="7373068"/>
    <xdr:ext cx="2940000" cy="294082"/>
    <xdr:sp macro="" textlink="">
      <xdr:nvSpPr>
        <xdr:cNvPr id="21" name="pg_client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651000" y="7373068"/>
          <a:ext cx="2940000" cy="294082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r>
            <a:rPr lang="fr-FR" sz="1300" b="1">
              <a:solidFill>
                <a:srgbClr val="2B2640"/>
              </a:solidFill>
              <a:latin typeface="Arial"/>
            </a:rPr>
            <a:t>EXYTE — entreprise générale</a:t>
          </a:r>
        </a:p>
      </xdr:txBody>
    </xdr:sp>
    <xdr:clientData/>
  </xdr:absoluteAnchor>
  <xdr:absoluteAnchor>
    <xdr:pos x="3927000" y="7373068"/>
    <xdr:ext cx="2562000" cy="294082"/>
    <xdr:sp macro="" textlink="">
      <xdr:nvSpPr>
        <xdr:cNvPr id="22" name="pg_re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927000" y="7373068"/>
          <a:ext cx="2562000" cy="294082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r>
            <a:rPr lang="fr-FR" sz="1300" b="1">
              <a:solidFill>
                <a:srgbClr val="2B2640"/>
              </a:solidFill>
              <a:latin typeface="Arial"/>
            </a:rPr>
            <a:t>[ N° d'offre ]</a:t>
          </a:r>
        </a:p>
      </xdr:txBody>
    </xdr:sp>
    <xdr:clientData/>
  </xdr:absoluteAnchor>
  <xdr:absoluteAnchor>
    <xdr:pos x="651000" y="8129280"/>
    <xdr:ext cx="2940000" cy="294082"/>
    <xdr:sp macro="" textlink="">
      <xdr:nvSpPr>
        <xdr:cNvPr id="23" name="pg_sit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651000" y="8129280"/>
          <a:ext cx="2940000" cy="294082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r>
            <a:rPr lang="fr-FR" sz="1300" b="1">
              <a:solidFill>
                <a:srgbClr val="2B2640"/>
              </a:solidFill>
              <a:latin typeface="Arial"/>
            </a:rPr>
            <a:t>RD 57 — 77390 Fouju (77)</a:t>
          </a:r>
        </a:p>
      </xdr:txBody>
    </xdr:sp>
    <xdr:clientData/>
  </xdr:absoluteAnchor>
  <xdr:absoluteAnchor>
    <xdr:pos x="3927000" y="8129280"/>
    <xdr:ext cx="2562000" cy="294082"/>
    <xdr:sp macro="" textlink="">
      <xdr:nvSpPr>
        <xdr:cNvPr id="24" name="pg_lot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3927000" y="8129280"/>
          <a:ext cx="2562000" cy="294082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r>
            <a:rPr lang="fr-FR" sz="1300" b="1">
              <a:solidFill>
                <a:srgbClr val="2B2640"/>
              </a:solidFill>
              <a:latin typeface="Arial"/>
            </a:rPr>
            <a:t>VDI / CFA / SSI / GTB</a:t>
          </a:r>
        </a:p>
      </xdr:txBody>
    </xdr:sp>
    <xdr:clientData/>
  </xdr:absoluteAnchor>
  <xdr:absoluteAnchor>
    <xdr:pos x="651000" y="8885493"/>
    <xdr:ext cx="2940000" cy="294082"/>
    <xdr:sp macro="" textlink="">
      <xdr:nvSpPr>
        <xdr:cNvPr id="25" name="pg_dat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651000" y="8885493"/>
          <a:ext cx="2940000" cy="294082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r>
            <a:rPr lang="fr-FR" sz="1300" b="1">
              <a:solidFill>
                <a:srgbClr val="2B2640"/>
              </a:solidFill>
              <a:latin typeface="Arial"/>
            </a:rPr>
            <a:t>16/10/2026</a:t>
          </a:r>
        </a:p>
      </xdr:txBody>
    </xdr:sp>
    <xdr:clientData/>
  </xdr:absoluteAnchor>
  <xdr:absoluteAnchor>
    <xdr:pos x="3927000" y="8885493"/>
    <xdr:ext cx="2562000" cy="294082"/>
    <xdr:sp macro="" textlink="">
      <xdr:nvSpPr>
        <xdr:cNvPr id="26" name="pg_resp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3927000" y="8885493"/>
          <a:ext cx="2562000" cy="294082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r>
            <a:rPr lang="fr-FR" sz="1300" b="1">
              <a:solidFill>
                <a:srgbClr val="2B2640"/>
              </a:solidFill>
              <a:latin typeface="Arial"/>
            </a:rPr>
            <a:t>Woody SEALE</a:t>
          </a:r>
        </a:p>
      </xdr:txBody>
    </xdr:sp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28540</xdr:colOff>
      <xdr:row>0</xdr:row>
      <xdr:rowOff>171236</xdr:rowOff>
    </xdr:from>
    <xdr:to>
      <xdr:col>1</xdr:col>
      <xdr:colOff>1284270</xdr:colOff>
      <xdr:row>3</xdr:row>
      <xdr:rowOff>84663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EEBA41AE-C171-BD98-5E85-C237015DE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40" y="171236"/>
          <a:ext cx="2140449" cy="626910"/>
        </a:xfrm>
        <a:prstGeom prst="rect">
          <a:avLst/>
        </a:prstGeom>
      </xdr:spPr>
    </xdr:pic>
    <xdr:clientData/>
  </xdr:twoCellAnchor>
  <xdr:twoCellAnchor>
    <xdr:from>
      <xdr:col>0</xdr:col>
      <xdr:colOff>42810</xdr:colOff>
      <xdr:row>128</xdr:row>
      <xdr:rowOff>20502</xdr:rowOff>
    </xdr:from>
    <xdr:to>
      <xdr:col>1</xdr:col>
      <xdr:colOff>3985619</xdr:colOff>
      <xdr:row>141</xdr:row>
      <xdr:rowOff>6470</xdr:rowOff>
    </xdr:to>
    <xdr:sp macro="" textlink="">
      <xdr:nvSpPr>
        <xdr:cNvPr id="12" name="Rectangle : coins arrondis 11">
          <a:extLst>
            <a:ext uri="{FF2B5EF4-FFF2-40B4-BE49-F238E27FC236}">
              <a16:creationId xmlns:a16="http://schemas.microsoft.com/office/drawing/2014/main" id="{B10C5392-E4A5-FF44-9107-8689F570D39B}"/>
            </a:ext>
          </a:extLst>
        </xdr:cNvPr>
        <xdr:cNvSpPr/>
      </xdr:nvSpPr>
      <xdr:spPr>
        <a:xfrm>
          <a:off x="42810" y="21125333"/>
          <a:ext cx="4827528" cy="2212036"/>
        </a:xfrm>
        <a:prstGeom prst="round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200" b="1">
              <a:solidFill>
                <a:schemeClr val="tx1">
                  <a:lumMod val="85000"/>
                  <a:lumOff val="15000"/>
                </a:schemeClr>
              </a:solidFill>
            </a:rPr>
            <a:t>Modalités et conditions de règlement</a:t>
          </a:r>
        </a:p>
        <a:p>
          <a:pPr algn="l"/>
          <a:r>
            <a:rPr lang="fr-FR" sz="1200" b="1">
              <a:solidFill>
                <a:schemeClr val="tx1">
                  <a:lumMod val="85000"/>
                  <a:lumOff val="15000"/>
                </a:schemeClr>
              </a:solidFill>
            </a:rPr>
            <a:t>Acompte de 30 % à la commande</a:t>
          </a:r>
        </a:p>
        <a:p>
          <a:pPr algn="l"/>
          <a:r>
            <a:rPr lang="fr-FR" sz="1200" b="1">
              <a:solidFill>
                <a:schemeClr val="tx1">
                  <a:lumMod val="85000"/>
                  <a:lumOff val="15000"/>
                </a:schemeClr>
              </a:solidFill>
            </a:rPr>
            <a:t>Facturation à l'avancement sur signature de PV, cumul plafonné à 90 %</a:t>
          </a:r>
        </a:p>
        <a:p>
          <a:pPr algn="l"/>
          <a:r>
            <a:rPr lang="fr-FR" sz="1200" b="1">
              <a:solidFill>
                <a:schemeClr val="tx1">
                  <a:lumMod val="85000"/>
                  <a:lumOff val="15000"/>
                </a:schemeClr>
              </a:solidFill>
            </a:rPr>
            <a:t>Solde de 10 % après levée des réserves définies à la réception des travaux</a:t>
          </a:r>
        </a:p>
        <a:p>
          <a:pPr algn="l"/>
          <a:r>
            <a:rPr lang="fr-FR" sz="1200" b="1">
              <a:solidFill>
                <a:schemeClr val="tx1">
                  <a:lumMod val="85000"/>
                  <a:lumOff val="15000"/>
                </a:schemeClr>
              </a:solidFill>
            </a:rPr>
            <a:t>Règlement 30 jours fin de mois</a:t>
          </a:r>
        </a:p>
        <a:p>
          <a:pPr algn="l"/>
          <a:r>
            <a:rPr lang="fr-FR" sz="1200" b="0">
              <a:solidFill>
                <a:schemeClr val="tx1">
                  <a:lumMod val="85000"/>
                  <a:lumOff val="15000"/>
                </a:schemeClr>
              </a:solidFill>
            </a:rPr>
            <a:t>Par virement bancaire :</a:t>
          </a:r>
        </a:p>
        <a:p>
          <a:r>
            <a:rPr lang="fr-FR" sz="1200" b="0">
              <a:solidFill>
                <a:schemeClr val="tx1">
                  <a:lumMod val="85000"/>
                  <a:lumOff val="15000"/>
                </a:schemeClr>
              </a:solidFill>
            </a:rPr>
            <a:t>Code B.I.C : </a:t>
          </a:r>
          <a:r>
            <a:rPr lang="fr-FR" sz="1200">
              <a:solidFill>
                <a:srgbClr val="141922"/>
              </a:solidFill>
              <a:effectLst/>
              <a:latin typeface="Helvetica" pitchFamily="2" charset="0"/>
            </a:rPr>
            <a:t>AGRIFRPP883</a:t>
          </a:r>
        </a:p>
        <a:p>
          <a:r>
            <a:rPr lang="fr-FR" sz="1200" b="0">
              <a:solidFill>
                <a:schemeClr val="tx1">
                  <a:lumMod val="85000"/>
                  <a:lumOff val="15000"/>
                </a:schemeClr>
              </a:solidFill>
            </a:rPr>
            <a:t>Code I.B.A.N : </a:t>
          </a:r>
          <a:r>
            <a:rPr lang="fr-FR" sz="1200">
              <a:solidFill>
                <a:srgbClr val="141922"/>
              </a:solidFill>
              <a:effectLst/>
              <a:latin typeface="Helvetica" pitchFamily="2" charset="0"/>
            </a:rPr>
            <a:t>FR76 1830 6002 2436 1481 1314 341</a:t>
          </a:r>
          <a:endParaRPr lang="fr-FR" sz="1200" b="0">
            <a:solidFill>
              <a:schemeClr val="tx1">
                <a:lumMod val="85000"/>
                <a:lumOff val="15000"/>
              </a:schemeClr>
            </a:solidFill>
          </a:endParaRPr>
        </a:p>
        <a:p>
          <a:pPr algn="l"/>
          <a:endParaRPr lang="fr-FR" sz="1200" b="0">
            <a:solidFill>
              <a:schemeClr val="tx1">
                <a:lumMod val="85000"/>
                <a:lumOff val="15000"/>
              </a:schemeClr>
            </a:solidFill>
          </a:endParaRPr>
        </a:p>
        <a:p>
          <a:pPr algn="l"/>
          <a:r>
            <a:rPr lang="fr-FR" sz="1200" b="0">
              <a:solidFill>
                <a:schemeClr val="tx1">
                  <a:lumMod val="85000"/>
                  <a:lumOff val="15000"/>
                </a:schemeClr>
              </a:solidFill>
            </a:rPr>
            <a:t>Ce</a:t>
          </a:r>
          <a:r>
            <a:rPr lang="fr-FR" sz="1200" b="0" baseline="0">
              <a:solidFill>
                <a:schemeClr val="tx1">
                  <a:lumMod val="85000"/>
                  <a:lumOff val="15000"/>
                </a:schemeClr>
              </a:solidFill>
            </a:rPr>
            <a:t> devis est valable 30 jours</a:t>
          </a:r>
        </a:p>
        <a:p>
          <a:pPr algn="l"/>
          <a:r>
            <a:rPr lang="fr-FR" sz="1200" b="0" baseline="0">
              <a:solidFill>
                <a:schemeClr val="tx1">
                  <a:lumMod val="85000"/>
                  <a:lumOff val="15000"/>
                </a:schemeClr>
              </a:solidFill>
            </a:rPr>
            <a:t>Toute commande est soumise à l'acceptation préalable de nos conditions générales de vente</a:t>
          </a:r>
          <a:endParaRPr lang="fr-FR" sz="120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</xdr:col>
      <xdr:colOff>4420094</xdr:colOff>
      <xdr:row>128</xdr:row>
      <xdr:rowOff>0</xdr:rowOff>
    </xdr:from>
    <xdr:to>
      <xdr:col>27</xdr:col>
      <xdr:colOff>1384953</xdr:colOff>
      <xdr:row>140</xdr:row>
      <xdr:rowOff>169723</xdr:rowOff>
    </xdr:to>
    <xdr:sp macro="" textlink="">
      <xdr:nvSpPr>
        <xdr:cNvPr id="13" name="Rectangle : coins arrondis 12">
          <a:extLst>
            <a:ext uri="{FF2B5EF4-FFF2-40B4-BE49-F238E27FC236}">
              <a16:creationId xmlns:a16="http://schemas.microsoft.com/office/drawing/2014/main" id="{0A7AD889-F129-2C47-8255-B102DE72820E}"/>
            </a:ext>
          </a:extLst>
        </xdr:cNvPr>
        <xdr:cNvSpPr/>
      </xdr:nvSpPr>
      <xdr:spPr>
        <a:xfrm>
          <a:off x="5304813" y="21104831"/>
          <a:ext cx="4627668" cy="2224555"/>
        </a:xfrm>
        <a:prstGeom prst="round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200" b="1">
              <a:solidFill>
                <a:schemeClr val="tx1">
                  <a:lumMod val="85000"/>
                  <a:lumOff val="15000"/>
                </a:schemeClr>
              </a:solidFill>
            </a:rPr>
            <a:t>Bon</a:t>
          </a:r>
          <a:r>
            <a:rPr lang="fr-FR" sz="1200" b="1" baseline="0">
              <a:solidFill>
                <a:schemeClr val="tx1">
                  <a:lumMod val="85000"/>
                  <a:lumOff val="15000"/>
                </a:schemeClr>
              </a:solidFill>
            </a:rPr>
            <a:t> pour accord et signature</a:t>
          </a:r>
        </a:p>
        <a:p>
          <a:pPr algn="l"/>
          <a:endParaRPr lang="fr-FR" sz="1200" b="1">
            <a:solidFill>
              <a:schemeClr val="tx1">
                <a:lumMod val="85000"/>
                <a:lumOff val="15000"/>
              </a:schemeClr>
            </a:solidFill>
          </a:endParaRPr>
        </a:p>
        <a:p>
          <a:pPr algn="l"/>
          <a:r>
            <a:rPr lang="fr-FR" sz="1200" b="0">
              <a:solidFill>
                <a:schemeClr val="tx1">
                  <a:lumMod val="85000"/>
                  <a:lumOff val="15000"/>
                </a:schemeClr>
              </a:solidFill>
            </a:rPr>
            <a:t>Fait à : </a:t>
          </a:r>
        </a:p>
        <a:p>
          <a:pPr algn="l"/>
          <a:r>
            <a:rPr lang="fr-FR" sz="1200" b="0">
              <a:solidFill>
                <a:schemeClr val="tx1">
                  <a:lumMod val="85000"/>
                  <a:lumOff val="15000"/>
                </a:schemeClr>
              </a:solidFill>
            </a:rPr>
            <a:t>Le :</a:t>
          </a:r>
        </a:p>
        <a:p>
          <a:pPr algn="l"/>
          <a:endParaRPr lang="fr-FR" sz="1200" b="0">
            <a:solidFill>
              <a:schemeClr val="tx1">
                <a:lumMod val="85000"/>
                <a:lumOff val="15000"/>
              </a:schemeClr>
            </a:solidFill>
          </a:endParaRPr>
        </a:p>
        <a:p>
          <a:pPr algn="l"/>
          <a:r>
            <a:rPr lang="fr-FR" sz="1200" b="0">
              <a:solidFill>
                <a:schemeClr val="tx1">
                  <a:lumMod val="85000"/>
                  <a:lumOff val="15000"/>
                </a:schemeClr>
              </a:solidFill>
            </a:rPr>
            <a:t>Merci de renvoyer l'offre signée avec bon de commande à la personne en charge</a:t>
          </a:r>
          <a:r>
            <a:rPr lang="fr-FR" sz="1200" b="0" baseline="0">
              <a:solidFill>
                <a:schemeClr val="tx1">
                  <a:lumMod val="85000"/>
                  <a:lumOff val="15000"/>
                </a:schemeClr>
              </a:solidFill>
            </a:rPr>
            <a:t> de la proposition et à l'adresse </a:t>
          </a:r>
          <a:r>
            <a:rPr lang="fr-FR" sz="1200" b="1" u="sng" baseline="0">
              <a:solidFill>
                <a:schemeClr val="tx1">
                  <a:lumMod val="85000"/>
                  <a:lumOff val="15000"/>
                </a:schemeClr>
              </a:solidFill>
            </a:rPr>
            <a:t>contact@prosyb.com</a:t>
          </a:r>
          <a:r>
            <a:rPr lang="fr-FR" sz="1200" b="0" baseline="0">
              <a:solidFill>
                <a:schemeClr val="tx1">
                  <a:lumMod val="85000"/>
                  <a:lumOff val="15000"/>
                </a:schemeClr>
              </a:solidFill>
            </a:rPr>
            <a:t>.</a:t>
          </a:r>
          <a:endParaRPr lang="fr-FR" sz="120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</xdr:col>
      <xdr:colOff>4531037</xdr:colOff>
      <xdr:row>2</xdr:row>
      <xdr:rowOff>163960</xdr:rowOff>
    </xdr:from>
    <xdr:to>
      <xdr:col>27</xdr:col>
      <xdr:colOff>1307353</xdr:colOff>
      <xdr:row>12</xdr:row>
      <xdr:rowOff>124509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A6497CF1-9D03-8140-D9BF-13F0F0A129DB}"/>
            </a:ext>
          </a:extLst>
        </xdr:cNvPr>
        <xdr:cNvSpPr/>
      </xdr:nvSpPr>
      <xdr:spPr>
        <a:xfrm>
          <a:off x="5415057" y="661999"/>
          <a:ext cx="3948080" cy="2276432"/>
        </a:xfrm>
        <a:prstGeom prst="roundRect">
          <a:avLst/>
        </a:prstGeom>
        <a:solidFill>
          <a:schemeClr val="bg1">
            <a:lumMod val="95000"/>
          </a:schemeClr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>
              <a:solidFill>
                <a:schemeClr val="tx1"/>
              </a:solidFill>
              <a:latin typeface="Avenir Next" panose="020B0503020202020204" pitchFamily="34" charset="0"/>
            </a:rPr>
            <a:t>Client : EXYTE — entreprise générale</a:t>
          </a:r>
          <a:r>
            <a:rPr lang="fr-FR" sz="1400" baseline="0">
              <a:solidFill>
                <a:schemeClr val="tx1"/>
              </a:solidFill>
              <a:latin typeface="Avenir Next" panose="020B0503020202020204" pitchFamily="34" charset="0"/>
            </a:rPr>
            <a:t/>
          </a:r>
        </a:p>
        <a:p>
          <a:pPr algn="l"/>
          <a:r>
            <a:rPr lang="fr-FR" sz="1400" baseline="0">
              <a:solidFill>
                <a:schemeClr val="tx1"/>
              </a:solidFill>
              <a:latin typeface="Avenir Next" panose="020B0503020202020204" pitchFamily="34" charset="0"/>
            </a:rPr>
            <a:t>Adresse : RD 57 — 77390 Fouju</a:t>
          </a:r>
        </a:p>
        <a:p>
          <a:pPr algn="l"/>
          <a:r>
            <a:rPr lang="fr-FR" sz="1400" baseline="0">
              <a:solidFill>
                <a:schemeClr val="tx1"/>
              </a:solidFill>
              <a:latin typeface="Avenir Next" panose="020B0503020202020204" pitchFamily="34" charset="0"/>
            </a:rPr>
            <a:t>Tel : </a:t>
          </a:r>
        </a:p>
        <a:p>
          <a:pPr algn="l"/>
          <a:r>
            <a:rPr lang="fr-FR" sz="1400" baseline="0">
              <a:solidFill>
                <a:schemeClr val="tx1"/>
              </a:solidFill>
              <a:latin typeface="Avenir Next" panose="020B0503020202020204" pitchFamily="34" charset="0"/>
            </a:rPr>
            <a:t>Mail : </a:t>
          </a:r>
        </a:p>
        <a:p>
          <a:pPr algn="l"/>
          <a:r>
            <a:rPr lang="fr-FR" sz="1400" baseline="0">
              <a:solidFill>
                <a:schemeClr val="tx1"/>
              </a:solidFill>
              <a:latin typeface="Avenir Next" panose="020B0503020202020204" pitchFamily="34" charset="0"/>
            </a:rPr>
            <a:t>Affaire : KHAZNA ORY01 — Base vie &amp; chantier — Courants faibles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400" baseline="0">
              <a:solidFill>
                <a:schemeClr val="tx1"/>
              </a:solidFill>
              <a:latin typeface="Avenir Next" panose="020B0503020202020204" pitchFamily="34" charset="0"/>
            </a:rPr>
            <a:t>References : </a:t>
          </a:r>
          <a:r>
            <a:rPr lang="fr-FR" sz="1400" b="0" i="0">
              <a:solidFill>
                <a:schemeClr val="tx1"/>
              </a:solidFill>
              <a:effectLst/>
              <a:latin typeface="Avenir Next" panose="020B0503020202020204" pitchFamily="34" charset="0"/>
              <a:ea typeface="+mn-ea"/>
              <a:cs typeface="+mn-cs"/>
            </a:rPr>
            <a:t>[ N° d'offre ]</a:t>
          </a:r>
          <a:endParaRPr lang="fr-FR" sz="1400" baseline="0">
            <a:solidFill>
              <a:schemeClr val="tx1"/>
            </a:solidFill>
            <a:latin typeface="Avenir Next" panose="020B0503020202020204" pitchFamily="34" charset="0"/>
          </a:endParaRPr>
        </a:p>
        <a:p>
          <a:pPr algn="l"/>
          <a:r>
            <a:rPr lang="fr-FR" sz="1400">
              <a:solidFill>
                <a:schemeClr val="tx1"/>
              </a:solidFill>
              <a:latin typeface="Avenir Next" panose="020B0503020202020204" pitchFamily="34" charset="0"/>
            </a:rPr>
            <a:t>Version : 0</a:t>
          </a:r>
        </a:p>
        <a:p>
          <a:pPr algn="l"/>
          <a:r>
            <a:rPr lang="fr-FR" sz="1400">
              <a:solidFill>
                <a:schemeClr val="tx1"/>
              </a:solidFill>
              <a:latin typeface="Avenir Next" panose="020B0503020202020204" pitchFamily="34" charset="0"/>
            </a:rPr>
            <a:t>Date : 16/10/2026</a:t>
          </a:r>
          <a:r>
            <a:rPr lang="fr-FR" sz="1400" baseline="0">
              <a:solidFill>
                <a:schemeClr val="tx1"/>
              </a:solidFill>
              <a:latin typeface="Avenir Next" panose="020B0503020202020204" pitchFamily="34" charset="0"/>
            </a:rPr>
            <a:t/>
          </a:r>
          <a:endParaRPr lang="fr-FR" sz="1400">
            <a:solidFill>
              <a:schemeClr val="tx1"/>
            </a:solidFill>
            <a:latin typeface="Avenir Next" panose="020B0503020202020204" pitchFamily="34" charset="0"/>
          </a:endParaRPr>
        </a:p>
        <a:p>
          <a:pPr algn="l"/>
          <a:endParaRPr lang="fr-FR" sz="1400">
            <a:solidFill>
              <a:schemeClr val="tx1">
                <a:lumMod val="75000"/>
                <a:lumOff val="25000"/>
              </a:schemeClr>
            </a:solidFill>
            <a:latin typeface="Avenir Next" panose="020B0503020202020204" pitchFamily="34" charset="0"/>
          </a:endParaRPr>
        </a:p>
      </xdr:txBody>
    </xdr:sp>
    <xdr:clientData/>
  </xdr:twoCellAnchor>
  <xdr:twoCellAnchor editAs="oneCell">
    <xdr:from>
      <xdr:col>1</xdr:col>
      <xdr:colOff>1294900</xdr:colOff>
      <xdr:row>0</xdr:row>
      <xdr:rowOff>48266</xdr:rowOff>
    </xdr:from>
    <xdr:to>
      <xdr:col>1</xdr:col>
      <xdr:colOff>4557058</xdr:colOff>
      <xdr:row>3</xdr:row>
      <xdr:rowOff>182193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7C70CA1-043F-434D-81D9-EC22A249DD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737" r="7733"/>
        <a:stretch>
          <a:fillRect/>
        </a:stretch>
      </xdr:blipFill>
      <xdr:spPr>
        <a:xfrm>
          <a:off x="2178920" y="48266"/>
          <a:ext cx="3262158" cy="8311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236813</xdr:colOff>
      <xdr:row>1</xdr:row>
      <xdr:rowOff>0</xdr:rowOff>
    </xdr:from>
    <xdr:to>
      <xdr:col>2</xdr:col>
      <xdr:colOff>2919801</xdr:colOff>
      <xdr:row>1</xdr:row>
      <xdr:rowOff>0</xdr:rowOff>
    </xdr:to>
    <xdr:pic>
      <xdr:nvPicPr>
        <xdr:cNvPr id="2" name="Image 5">
          <a:extLst>
            <a:ext uri="{FF2B5EF4-FFF2-40B4-BE49-F238E27FC236}">
              <a16:creationId xmlns:a16="http://schemas.microsoft.com/office/drawing/2014/main" id="{7EB98FD5-2BB0-4568-8BEB-A1C591950B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813" y="76200"/>
          <a:ext cx="5623038" cy="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0</xdr:colOff>
      <xdr:row>1</xdr:row>
      <xdr:rowOff>0</xdr:rowOff>
    </xdr:to>
    <xdr:pic>
      <xdr:nvPicPr>
        <xdr:cNvPr id="3" name="Image 14">
          <a:extLst>
            <a:ext uri="{FF2B5EF4-FFF2-40B4-BE49-F238E27FC236}">
              <a16:creationId xmlns:a16="http://schemas.microsoft.com/office/drawing/2014/main" id="{09472108-8DB0-4564-ACE8-CA46988B64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09460" y="76200"/>
          <a:ext cx="0" cy="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0</xdr:colOff>
      <xdr:row>1</xdr:row>
      <xdr:rowOff>0</xdr:rowOff>
    </xdr:to>
    <xdr:pic>
      <xdr:nvPicPr>
        <xdr:cNvPr id="4" name="Image 15">
          <a:extLst>
            <a:ext uri="{FF2B5EF4-FFF2-40B4-BE49-F238E27FC236}">
              <a16:creationId xmlns:a16="http://schemas.microsoft.com/office/drawing/2014/main" id="{45DEF135-DEE1-424F-93A4-D407598CB0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09460" y="76200"/>
          <a:ext cx="0" cy="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0</xdr:colOff>
      <xdr:row>1</xdr:row>
      <xdr:rowOff>0</xdr:rowOff>
    </xdr:to>
    <xdr:pic>
      <xdr:nvPicPr>
        <xdr:cNvPr id="5" name="Image 16">
          <a:extLst>
            <a:ext uri="{FF2B5EF4-FFF2-40B4-BE49-F238E27FC236}">
              <a16:creationId xmlns:a16="http://schemas.microsoft.com/office/drawing/2014/main" id="{C8F04B76-50A5-4788-A7D2-42C2A5F5B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09460" y="76200"/>
          <a:ext cx="0" cy="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457200</xdr:colOff>
      <xdr:row>1</xdr:row>
      <xdr:rowOff>0</xdr:rowOff>
    </xdr:from>
    <xdr:to>
      <xdr:col>0</xdr:col>
      <xdr:colOff>2616525</xdr:colOff>
      <xdr:row>1</xdr:row>
      <xdr:rowOff>0</xdr:rowOff>
    </xdr:to>
    <xdr:pic>
      <xdr:nvPicPr>
        <xdr:cNvPr id="6" name="Image 3">
          <a:extLst>
            <a:ext uri="{FF2B5EF4-FFF2-40B4-BE49-F238E27FC236}">
              <a16:creationId xmlns:a16="http://schemas.microsoft.com/office/drawing/2014/main" id="{CB29770C-BCAA-4452-8777-7F47414ECE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200" y="76200"/>
          <a:ext cx="2166945" cy="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236813</xdr:colOff>
      <xdr:row>1</xdr:row>
      <xdr:rowOff>0</xdr:rowOff>
    </xdr:from>
    <xdr:to>
      <xdr:col>2</xdr:col>
      <xdr:colOff>2247971</xdr:colOff>
      <xdr:row>1</xdr:row>
      <xdr:rowOff>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16991770-2534-0A42-BCA7-55EAA9F652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813" y="165100"/>
          <a:ext cx="6037058" cy="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457200</xdr:colOff>
      <xdr:row>1</xdr:row>
      <xdr:rowOff>0</xdr:rowOff>
    </xdr:from>
    <xdr:to>
      <xdr:col>0</xdr:col>
      <xdr:colOff>2625415</xdr:colOff>
      <xdr:row>1</xdr:row>
      <xdr:rowOff>0</xdr:rowOff>
    </xdr:to>
    <xdr:pic>
      <xdr:nvPicPr>
        <xdr:cNvPr id="8" name="Picture 5">
          <a:extLst>
            <a:ext uri="{FF2B5EF4-FFF2-40B4-BE49-F238E27FC236}">
              <a16:creationId xmlns:a16="http://schemas.microsoft.com/office/drawing/2014/main" id="{E0873207-0D23-414D-BD34-759BF50D45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200" y="165100"/>
          <a:ext cx="2168215" cy="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236813</xdr:colOff>
      <xdr:row>1</xdr:row>
      <xdr:rowOff>0</xdr:rowOff>
    </xdr:from>
    <xdr:to>
      <xdr:col>2</xdr:col>
      <xdr:colOff>2247971</xdr:colOff>
      <xdr:row>1</xdr:row>
      <xdr:rowOff>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884A586-45A3-404C-B004-0ACC896B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813" y="165100"/>
          <a:ext cx="6037058" cy="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457200</xdr:colOff>
      <xdr:row>1</xdr:row>
      <xdr:rowOff>0</xdr:rowOff>
    </xdr:from>
    <xdr:to>
      <xdr:col>0</xdr:col>
      <xdr:colOff>2625415</xdr:colOff>
      <xdr:row>1</xdr:row>
      <xdr:rowOff>0</xdr:rowOff>
    </xdr:to>
    <xdr:pic>
      <xdr:nvPicPr>
        <xdr:cNvPr id="10" name="Picture 5">
          <a:extLst>
            <a:ext uri="{FF2B5EF4-FFF2-40B4-BE49-F238E27FC236}">
              <a16:creationId xmlns:a16="http://schemas.microsoft.com/office/drawing/2014/main" id="{5BF82164-D6D7-5B4F-9BB0-7DE3B3ADE0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200" y="165100"/>
          <a:ext cx="2168215" cy="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236813</xdr:colOff>
      <xdr:row>1</xdr:row>
      <xdr:rowOff>0</xdr:rowOff>
    </xdr:from>
    <xdr:to>
      <xdr:col>2</xdr:col>
      <xdr:colOff>2247971</xdr:colOff>
      <xdr:row>1</xdr:row>
      <xdr:rowOff>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E5BEB02B-56F2-884A-99A9-69FE84ECB1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813" y="165100"/>
          <a:ext cx="6037058" cy="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457200</xdr:colOff>
      <xdr:row>1</xdr:row>
      <xdr:rowOff>0</xdr:rowOff>
    </xdr:from>
    <xdr:to>
      <xdr:col>0</xdr:col>
      <xdr:colOff>2625415</xdr:colOff>
      <xdr:row>1</xdr:row>
      <xdr:rowOff>0</xdr:rowOff>
    </xdr:to>
    <xdr:pic>
      <xdr:nvPicPr>
        <xdr:cNvPr id="12" name="Picture 5">
          <a:extLst>
            <a:ext uri="{FF2B5EF4-FFF2-40B4-BE49-F238E27FC236}">
              <a16:creationId xmlns:a16="http://schemas.microsoft.com/office/drawing/2014/main" id="{054FF026-F7C2-AC46-A07E-9042CF6C80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200" y="165100"/>
          <a:ext cx="2168215" cy="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1</xdr:colOff>
      <xdr:row>0</xdr:row>
      <xdr:rowOff>0</xdr:rowOff>
    </xdr:from>
    <xdr:to>
      <xdr:col>3</xdr:col>
      <xdr:colOff>12701</xdr:colOff>
      <xdr:row>0</xdr:row>
      <xdr:rowOff>158750</xdr:rowOff>
    </xdr:to>
    <xdr:sp macro="" textlink="">
      <xdr:nvSpPr>
        <xdr:cNvPr id="13" name="Rectangle : coins arrondis 12">
          <a:extLst>
            <a:ext uri="{FF2B5EF4-FFF2-40B4-BE49-F238E27FC236}">
              <a16:creationId xmlns:a16="http://schemas.microsoft.com/office/drawing/2014/main" id="{0D9A16E5-C3FB-BC4D-8386-F5EC9B8EC377}"/>
            </a:ext>
          </a:extLst>
        </xdr:cNvPr>
        <xdr:cNvSpPr/>
      </xdr:nvSpPr>
      <xdr:spPr>
        <a:xfrm>
          <a:off x="1" y="0"/>
          <a:ext cx="7924800" cy="158750"/>
        </a:xfrm>
        <a:prstGeom prst="roundRect">
          <a:avLst/>
        </a:prstGeom>
        <a:gradFill flip="none" rotWithShape="1">
          <a:gsLst>
            <a:gs pos="0">
              <a:schemeClr val="accent4"/>
            </a:gs>
            <a:gs pos="100000">
              <a:srgbClr val="C0E4F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fr-FR" sz="1100" kern="1200"/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3</xdr:col>
      <xdr:colOff>12700</xdr:colOff>
      <xdr:row>112</xdr:row>
      <xdr:rowOff>156210</xdr:rowOff>
    </xdr:to>
    <xdr:sp macro="" textlink="">
      <xdr:nvSpPr>
        <xdr:cNvPr id="14" name="Rectangle : coins arrondis 13">
          <a:extLst>
            <a:ext uri="{FF2B5EF4-FFF2-40B4-BE49-F238E27FC236}">
              <a16:creationId xmlns:a16="http://schemas.microsoft.com/office/drawing/2014/main" id="{ED57B34C-CCC8-FD4A-B82E-298E7BCAE6BB}"/>
            </a:ext>
          </a:extLst>
        </xdr:cNvPr>
        <xdr:cNvSpPr/>
      </xdr:nvSpPr>
      <xdr:spPr>
        <a:xfrm>
          <a:off x="0" y="10160000"/>
          <a:ext cx="7924800" cy="156210"/>
        </a:xfrm>
        <a:prstGeom prst="roundRect">
          <a:avLst/>
        </a:prstGeom>
        <a:gradFill flip="none" rotWithShape="1">
          <a:gsLst>
            <a:gs pos="0">
              <a:schemeClr val="accent4"/>
            </a:gs>
            <a:gs pos="100000">
              <a:srgbClr val="C0E4F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fr-FR" sz="1100" kern="1200"/>
        </a:p>
      </xdr:txBody>
    </xdr:sp>
    <xdr:clientData/>
  </xdr:twoCellAnchor>
  <xdr:twoCellAnchor>
    <xdr:from>
      <xdr:col>0</xdr:col>
      <xdr:colOff>0</xdr:colOff>
      <xdr:row>224</xdr:row>
      <xdr:rowOff>12700</xdr:rowOff>
    </xdr:from>
    <xdr:to>
      <xdr:col>3</xdr:col>
      <xdr:colOff>12700</xdr:colOff>
      <xdr:row>224</xdr:row>
      <xdr:rowOff>168910</xdr:rowOff>
    </xdr:to>
    <xdr:sp macro="" textlink="">
      <xdr:nvSpPr>
        <xdr:cNvPr id="15" name="Rectangle : coins arrondis 14">
          <a:extLst>
            <a:ext uri="{FF2B5EF4-FFF2-40B4-BE49-F238E27FC236}">
              <a16:creationId xmlns:a16="http://schemas.microsoft.com/office/drawing/2014/main" id="{5917B758-A49C-C34F-810B-09415D84A646}"/>
            </a:ext>
          </a:extLst>
        </xdr:cNvPr>
        <xdr:cNvSpPr/>
      </xdr:nvSpPr>
      <xdr:spPr>
        <a:xfrm>
          <a:off x="0" y="19075400"/>
          <a:ext cx="7924800" cy="156210"/>
        </a:xfrm>
        <a:prstGeom prst="roundRect">
          <a:avLst/>
        </a:prstGeom>
        <a:gradFill flip="none" rotWithShape="1">
          <a:gsLst>
            <a:gs pos="0">
              <a:schemeClr val="accent4"/>
            </a:gs>
            <a:gs pos="100000">
              <a:srgbClr val="C0E4F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fr-FR" sz="1100" kern="1200"/>
        </a:p>
      </xdr:txBody>
    </xdr:sp>
    <xdr:clientData/>
  </xdr:twoCellAnchor>
  <xdr:twoCellAnchor>
    <xdr:from>
      <xdr:col>0</xdr:col>
      <xdr:colOff>0</xdr:colOff>
      <xdr:row>340</xdr:row>
      <xdr:rowOff>50800</xdr:rowOff>
    </xdr:from>
    <xdr:to>
      <xdr:col>3</xdr:col>
      <xdr:colOff>12700</xdr:colOff>
      <xdr:row>341</xdr:row>
      <xdr:rowOff>82550</xdr:rowOff>
    </xdr:to>
    <xdr:sp macro="" textlink="">
      <xdr:nvSpPr>
        <xdr:cNvPr id="16" name="Rectangle : coins arrondis 15">
          <a:extLst>
            <a:ext uri="{FF2B5EF4-FFF2-40B4-BE49-F238E27FC236}">
              <a16:creationId xmlns:a16="http://schemas.microsoft.com/office/drawing/2014/main" id="{F44A86C4-A3C9-DD49-BC0F-D3F7B11ED448}"/>
            </a:ext>
          </a:extLst>
        </xdr:cNvPr>
        <xdr:cNvSpPr/>
      </xdr:nvSpPr>
      <xdr:spPr>
        <a:xfrm>
          <a:off x="0" y="28028900"/>
          <a:ext cx="7924800" cy="158750"/>
        </a:xfrm>
        <a:prstGeom prst="roundRect">
          <a:avLst/>
        </a:prstGeom>
        <a:gradFill flip="none" rotWithShape="1">
          <a:gsLst>
            <a:gs pos="0">
              <a:schemeClr val="accent4"/>
            </a:gs>
            <a:gs pos="100000">
              <a:srgbClr val="C0E4F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fr-FR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112354</xdr:colOff>
      <xdr:row>2</xdr:row>
      <xdr:rowOff>88900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805ECB8-3E29-AE41-A891-AB68CC685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12654" cy="74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D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D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D" Type="http://schemas.openxmlformats.org/officeDocument/2006/relationships/drawing" Target="../drawings/drawing3.xml"/></Relationships>
</file>

<file path=xl/worksheets/_rels/sheet8.xml.rels><?xml version="1.0" encoding="UTF-8" standalone="yes"?>
<Relationships xmlns="http://schemas.openxmlformats.org/package/2006/relationships"><Relationship Id="rIdD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838BF-B8B3-7B41-9F98-425689D353FF}">
  <sheetPr>
    <pageSetUpPr fitToPage="1"/>
  </sheetPr>
  <dimension ref="A1"/>
  <sheetViews>
    <sheetView showGridLines="0" tabSelected="1" view="pageBreakPreview" topLeftCell="A8" zoomScale="120" zoomScaleNormal="100" zoomScaleSheetLayoutView="120" workbookViewId="0">
      <selection activeCell="J29" sqref="J29"/>
    </sheetView>
  </sheetViews>
  <sheetFormatPr baseColWidth="10" defaultRowHeight="14"/>
  <sheetData/>
  <pageMargins left="0" right="0" top="0" bottom="0" header="0" footer="0"/>
  <pageSetup paperSize="9" scale="95" orientation="portrait" horizontalDpi="0" verticalDpi="0"/>
  <drawing r:id="rIdD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recap_fci">
    <tabColor theme="3" tint="0.39997558519241921"/>
    <pageSetUpPr fitToPage="1"/>
  </sheetPr>
  <dimension ref="A1:T79"/>
  <sheetViews>
    <sheetView showGridLines="0" zoomScaleNormal="100" workbookViewId="0">
      <selection activeCell="D60" sqref="D60"/>
    </sheetView>
  </sheetViews>
  <sheetFormatPr baseColWidth="10" defaultColWidth="11.42578125" defaultRowHeight="12.75" customHeight="1" outlineLevelRow="1" outlineLevelCol="1"/>
  <cols>
    <col min="1" max="1" width="3.42578125" style="8" customWidth="1"/>
    <col min="2" max="2" width="4.28515625" style="8" customWidth="1"/>
    <col min="3" max="3" width="28" style="8" customWidth="1"/>
    <col min="4" max="4" width="11.42578125" style="8" bestFit="1" customWidth="1"/>
    <col min="5" max="5" width="15.42578125" style="8" bestFit="1" customWidth="1"/>
    <col min="6" max="6" width="19.5703125" style="8" customWidth="1"/>
    <col min="7" max="7" width="29.7109375" style="110" customWidth="1"/>
    <col min="8" max="8" width="2.28515625" style="110" customWidth="1"/>
    <col min="9" max="9" width="11.42578125" style="8" customWidth="1" outlineLevel="1"/>
    <col min="10" max="10" width="12.42578125" style="8" customWidth="1" outlineLevel="1"/>
    <col min="11" max="11" width="17.42578125" style="8" customWidth="1" outlineLevel="1"/>
    <col min="12" max="12" width="11.28515625" style="8" customWidth="1" outlineLevel="1"/>
    <col min="13" max="13" width="17.42578125" style="8" customWidth="1" outlineLevel="1"/>
    <col min="14" max="15" width="16.5703125" style="8" customWidth="1" outlineLevel="1"/>
    <col min="16" max="16" width="11.28515625" style="8" customWidth="1" outlineLevel="1"/>
    <col min="17" max="19" width="10.85546875" style="8" customWidth="1" outlineLevel="1"/>
    <col min="20" max="20" width="3.5703125" style="8" customWidth="1"/>
    <col min="21" max="21" width="11.42578125" style="8" customWidth="1"/>
    <col min="22" max="16384" width="11.42578125" style="8"/>
  </cols>
  <sheetData>
    <row r="1" spans="1:20" ht="3" customHeight="1">
      <c r="A1" s="1"/>
      <c r="B1" s="1"/>
      <c r="C1" s="1"/>
      <c r="D1" s="2"/>
      <c r="E1" s="3"/>
      <c r="F1" s="4"/>
      <c r="G1" s="5"/>
      <c r="H1" s="5"/>
      <c r="I1" s="4"/>
      <c r="J1" s="4"/>
      <c r="K1" s="4"/>
      <c r="L1" s="4"/>
      <c r="M1" s="4"/>
      <c r="N1" s="2"/>
      <c r="O1" s="2"/>
      <c r="P1" s="2"/>
      <c r="Q1" s="6"/>
      <c r="R1" s="6"/>
      <c r="S1" s="6"/>
      <c r="T1" s="7"/>
    </row>
    <row r="2" spans="1:20" ht="16">
      <c r="A2" s="698" t="s">
        <v>0</v>
      </c>
      <c r="B2" s="698"/>
      <c r="C2" s="703" t="inlineStr">
        <is>
          <t xml:space="preserve">EXYTE</t>
        </is>
      </c>
      <c r="D2" s="703"/>
      <c r="E2" s="703"/>
      <c r="F2" s="9" t="s">
        <v>1123</v>
      </c>
      <c r="G2" s="10" t="inlineStr">
        <is>
          <t xml:space="preserve">[ N° d'offre ]</t>
        </is>
      </c>
      <c r="H2" s="11"/>
      <c r="I2" s="700" t="s">
        <v>1</v>
      </c>
      <c r="J2" s="700"/>
      <c r="K2" s="12"/>
      <c r="L2" s="698" t="s">
        <v>2</v>
      </c>
      <c r="M2" s="698"/>
      <c r="N2" s="704"/>
      <c r="O2" s="704"/>
      <c r="P2" s="1"/>
    </row>
    <row r="3" spans="1:20" ht="16">
      <c r="A3" s="698" t="s">
        <v>3</v>
      </c>
      <c r="B3" s="698"/>
      <c r="C3" s="702" t="inlineStr">
        <is>
          <t xml:space="preserve">KHAZNA ORY01 — Base vie &amp; chantier — Lot courants faibles</t>
        </is>
      </c>
      <c r="D3" s="702"/>
      <c r="E3" s="702"/>
      <c r="F3" s="9" t="s">
        <v>4</v>
      </c>
      <c r="G3" s="13" t="s">
        <v>1124</v>
      </c>
      <c r="H3" s="11"/>
      <c r="I3" s="700" t="s">
        <v>5</v>
      </c>
      <c r="J3" s="700"/>
      <c r="K3" s="204"/>
      <c r="L3" s="698" t="s">
        <v>6</v>
      </c>
      <c r="M3" s="698"/>
      <c r="N3" s="701"/>
      <c r="O3" s="701"/>
      <c r="P3" s="1"/>
    </row>
    <row r="4" spans="1:20" ht="14">
      <c r="A4" s="698" t="s">
        <v>7</v>
      </c>
      <c r="B4" s="698" t="s">
        <v>7</v>
      </c>
      <c r="C4" s="699" t="inlineStr">
        <is>
          <t xml:space="preserve">RD 57 — 77390 Fouju (77)</t>
        </is>
      </c>
      <c r="D4" s="699"/>
      <c r="E4" s="699"/>
      <c r="F4" s="9" t="s">
        <v>8</v>
      </c>
      <c r="G4" s="13" t="s">
        <v>1124</v>
      </c>
      <c r="H4" s="11"/>
      <c r="I4" s="700" t="s">
        <v>9</v>
      </c>
      <c r="J4" s="700"/>
      <c r="K4" s="204"/>
      <c r="L4" s="698" t="s">
        <v>10</v>
      </c>
      <c r="M4" s="698"/>
      <c r="N4" s="701"/>
      <c r="O4" s="701"/>
      <c r="P4" s="1"/>
    </row>
    <row r="5" spans="1:20" ht="14">
      <c r="A5" s="698" t="s">
        <v>11</v>
      </c>
      <c r="B5" s="698" t="s">
        <v>11</v>
      </c>
      <c r="C5" s="164"/>
      <c r="D5" s="195"/>
      <c r="E5" s="164"/>
      <c r="F5" s="9" t="s">
        <v>12</v>
      </c>
      <c r="G5" s="13"/>
      <c r="H5" s="11"/>
      <c r="I5" s="700" t="s">
        <v>13</v>
      </c>
      <c r="J5" s="700"/>
      <c r="K5" s="204"/>
      <c r="L5" s="698" t="s">
        <v>14</v>
      </c>
      <c r="M5" s="698" t="s">
        <v>14</v>
      </c>
      <c r="N5" s="701"/>
      <c r="O5" s="701"/>
      <c r="P5" s="1"/>
    </row>
    <row r="6" spans="1:20" ht="14">
      <c r="A6" s="698" t="s">
        <v>15</v>
      </c>
      <c r="B6" s="698" t="s">
        <v>15</v>
      </c>
      <c r="C6" s="699" t="inlineStr">
        <is>
          <t xml:space="preserve">VDI / CFA / SSI / GTB</t>
        </is>
      </c>
      <c r="D6" s="699"/>
      <c r="E6" s="699"/>
      <c r="F6" s="9" t="s">
        <v>16</v>
      </c>
      <c r="G6" s="13"/>
      <c r="H6" s="11"/>
      <c r="I6" s="700" t="s">
        <v>17</v>
      </c>
      <c r="J6" s="700"/>
      <c r="K6" s="204"/>
      <c r="L6" s="698" t="s">
        <v>18</v>
      </c>
      <c r="M6" s="698" t="s">
        <v>18</v>
      </c>
      <c r="N6" s="701"/>
      <c r="O6" s="701"/>
      <c r="P6" s="1"/>
    </row>
    <row r="7" spans="1:20" ht="14.25" customHeight="1">
      <c r="A7" s="698" t="s">
        <v>19</v>
      </c>
      <c r="B7" s="698"/>
      <c r="C7" s="699"/>
      <c r="D7" s="699"/>
      <c r="E7" s="699"/>
      <c r="F7" s="14" t="s">
        <v>284</v>
      </c>
      <c r="G7" s="205"/>
      <c r="H7" s="11"/>
      <c r="I7" s="700" t="s">
        <v>20</v>
      </c>
      <c r="J7" s="700"/>
      <c r="K7" s="204"/>
      <c r="L7" s="698"/>
      <c r="M7" s="698"/>
      <c r="N7" s="701"/>
      <c r="O7" s="701"/>
      <c r="P7" s="1"/>
    </row>
    <row r="8" spans="1:20" ht="9.75" customHeight="1" thickBo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7"/>
    </row>
    <row r="9" spans="1:20" s="109" customFormat="1" ht="16">
      <c r="A9" s="643" t="s">
        <v>310</v>
      </c>
      <c r="B9" s="644"/>
      <c r="C9" s="644"/>
      <c r="D9" s="644"/>
      <c r="E9" s="644"/>
      <c r="F9" s="644"/>
      <c r="G9" s="645"/>
      <c r="H9" s="6"/>
      <c r="I9" s="271" t="s">
        <v>311</v>
      </c>
      <c r="J9" s="272" t="s">
        <v>312</v>
      </c>
      <c r="K9" s="214" t="s">
        <v>29</v>
      </c>
      <c r="L9" s="215" t="s">
        <v>30</v>
      </c>
      <c r="M9" s="215" t="s">
        <v>31</v>
      </c>
      <c r="N9" s="215" t="s">
        <v>32</v>
      </c>
      <c r="O9" s="215" t="s">
        <v>33</v>
      </c>
      <c r="P9" s="216" t="s">
        <v>34</v>
      </c>
      <c r="Q9" s="300" t="s">
        <v>365</v>
      </c>
      <c r="R9" s="301" t="s">
        <v>366</v>
      </c>
      <c r="S9" s="289" t="s">
        <v>367</v>
      </c>
    </row>
    <row r="10" spans="1:20" s="109" customFormat="1" ht="18.75" customHeight="1">
      <c r="A10" s="650" t="s">
        <v>76</v>
      </c>
      <c r="B10" s="651"/>
      <c r="C10" s="651"/>
      <c r="D10" s="651"/>
      <c r="E10" s="651"/>
      <c r="F10" s="229">
        <f>SUM(F51:F79)/2</f>
      </c>
      <c r="G10" s="370" t="s">
        <v>378</v>
      </c>
      <c r="H10" s="6"/>
      <c r="I10" s="234">
        <f>SUMPRODUCT($F70:$F74,I70:I74)+SUMPRODUCT($F64:$F68,I64:I68)+SUMPRODUCT($F58:$F62,I58:I62)+SUMPRODUCT($F76:$F79,I76:I79)+SUMPRODUCT($F52:$F56,I52:I56)</f>
      </c>
      <c r="J10" s="235">
        <f>SUMPRODUCT($F70:$F74,J70:J74)+SUMPRODUCT($F64:$F68,J64:J68)+SUMPRODUCT($F58:$F62,J58:J62)+SUMPRODUCT($F76:$F79,J76:J79)+SUMPRODUCT($F52:$F56,J52:J56)</f>
      </c>
      <c r="K10" s="236">
        <f t="shared" ref="K10:P10" si="0">K51+K57+K63+K69+K75</f>
        <v>0</v>
      </c>
      <c r="L10" s="237">
        <f t="shared" si="0"/>
        <v>0</v>
      </c>
      <c r="M10" s="237">
        <f t="shared" si="0"/>
        <v>0</v>
      </c>
      <c r="N10" s="237">
        <f t="shared" si="0"/>
        <v>0</v>
      </c>
      <c r="O10" s="237">
        <f t="shared" si="0"/>
        <v>0</v>
      </c>
      <c r="P10" s="238">
        <f t="shared" si="0"/>
        <v>0</v>
      </c>
      <c r="Q10" s="302">
        <v>0</v>
      </c>
      <c r="R10" s="303">
        <v>0</v>
      </c>
      <c r="S10" s="290">
        <v>0</v>
      </c>
    </row>
    <row r="11" spans="1:20" ht="18.75" customHeight="1">
      <c r="A11" s="652" t="s">
        <v>313</v>
      </c>
      <c r="B11" s="653"/>
      <c r="C11" s="653"/>
      <c r="D11" s="653"/>
      <c r="E11" s="653"/>
      <c r="F11" s="212">
        <f>F31+F42</f>
      </c>
      <c r="G11" s="371"/>
      <c r="H11" s="6"/>
      <c r="I11" s="240">
        <f>F42</f>
      </c>
      <c r="J11" s="241">
        <f>F31</f>
      </c>
      <c r="K11" s="242">
        <f t="shared" ref="K11:P11" si="1">K31+K42</f>
        <v>0</v>
      </c>
      <c r="L11" s="243">
        <f t="shared" si="1"/>
        <v>0</v>
      </c>
      <c r="M11" s="243">
        <f t="shared" si="1"/>
        <v>0</v>
      </c>
      <c r="N11" s="243">
        <f t="shared" si="1"/>
        <v>0</v>
      </c>
      <c r="O11" s="243">
        <f t="shared" si="1"/>
        <v>0</v>
      </c>
      <c r="P11" s="244">
        <f t="shared" si="1"/>
        <v>0</v>
      </c>
      <c r="Q11" s="304">
        <v>0</v>
      </c>
      <c r="R11" s="305">
        <v>0</v>
      </c>
      <c r="S11" s="291">
        <v>0</v>
      </c>
    </row>
    <row r="12" spans="1:20" ht="16">
      <c r="A12" s="654" t="s">
        <v>77</v>
      </c>
      <c r="B12" s="655"/>
      <c r="C12" s="655"/>
      <c r="D12" s="655"/>
      <c r="E12" s="655"/>
      <c r="F12" s="232">
        <f>F10+F11-G11</f>
      </c>
      <c r="G12" s="233" t="s">
        <v>78</v>
      </c>
      <c r="H12" s="6"/>
      <c r="I12" s="245">
        <f t="shared" ref="I12:P12" si="2">I10+I11</f>
        <v>0</v>
      </c>
      <c r="J12" s="246">
        <f t="shared" si="2"/>
        <v>0</v>
      </c>
      <c r="K12" s="247">
        <f t="shared" si="2"/>
        <v>0</v>
      </c>
      <c r="L12" s="248">
        <f t="shared" si="2"/>
        <v>0</v>
      </c>
      <c r="M12" s="248">
        <f t="shared" si="2"/>
        <v>0</v>
      </c>
      <c r="N12" s="248">
        <f t="shared" si="2"/>
        <v>0</v>
      </c>
      <c r="O12" s="248">
        <f t="shared" si="2"/>
        <v>0</v>
      </c>
      <c r="P12" s="249">
        <f t="shared" si="2"/>
        <v>0</v>
      </c>
      <c r="Q12" s="306">
        <v>0</v>
      </c>
      <c r="R12" s="307">
        <v>0</v>
      </c>
      <c r="S12" s="292">
        <v>0</v>
      </c>
    </row>
    <row r="13" spans="1:20" ht="22" thickBot="1">
      <c r="A13" s="667" t="s">
        <v>79</v>
      </c>
      <c r="B13" s="668"/>
      <c r="C13" s="668"/>
      <c r="D13" s="668"/>
      <c r="E13" s="668"/>
      <c r="F13" s="230">
        <f>IF(G13="",SUM(K13:P13),G13)</f>
      </c>
      <c r="G13" s="228">
        <f>DPGF!AB116</f>
      </c>
      <c r="I13" s="207">
        <f>SUM($K$18:$P$18)</f>
      </c>
      <c r="J13" s="239">
        <f>SUM($K$17:$P$17)</f>
      </c>
      <c r="K13" s="208">
        <f t="shared" ref="K13:P13" si="3">K17+K18</f>
        <v>0</v>
      </c>
      <c r="L13" s="209">
        <f t="shared" si="3"/>
        <v>0</v>
      </c>
      <c r="M13" s="209">
        <f t="shared" si="3"/>
        <v>0</v>
      </c>
      <c r="N13" s="209">
        <f t="shared" si="3"/>
        <v>0</v>
      </c>
      <c r="O13" s="209">
        <f t="shared" si="3"/>
        <v>0</v>
      </c>
      <c r="P13" s="210">
        <f t="shared" si="3"/>
        <v>0</v>
      </c>
      <c r="Q13" s="308">
        <v>0</v>
      </c>
      <c r="R13" s="309">
        <v>0</v>
      </c>
      <c r="S13" s="293">
        <v>0</v>
      </c>
    </row>
    <row r="14" spans="1:20" ht="16">
      <c r="A14" s="646" t="s">
        <v>314</v>
      </c>
      <c r="B14" s="647"/>
      <c r="C14" s="647"/>
      <c r="D14" s="647"/>
      <c r="E14" s="647"/>
      <c r="F14" s="211">
        <f>SUMPRODUCT($K$14:$P$14,$K$13:$P$13)</f>
      </c>
      <c r="G14" s="273">
        <f>IF(PV_FCI&gt;0,F14/PV_FCI,0)</f>
      </c>
      <c r="H14" s="6"/>
      <c r="I14" s="268"/>
      <c r="J14" s="278" t="s">
        <v>319</v>
      </c>
      <c r="K14" s="251">
        <v>0</v>
      </c>
      <c r="L14" s="251">
        <v>0</v>
      </c>
      <c r="M14" s="251">
        <v>0</v>
      </c>
      <c r="N14" s="251">
        <v>0</v>
      </c>
      <c r="O14" s="251">
        <v>0</v>
      </c>
      <c r="P14" s="252">
        <v>0</v>
      </c>
      <c r="Q14" s="310">
        <f>E14</f>
      </c>
      <c r="R14" s="311">
        <f>F14</f>
      </c>
      <c r="S14" s="294">
        <f>G14</f>
      </c>
    </row>
    <row r="15" spans="1:20" ht="20" thickBot="1">
      <c r="A15" s="669" t="s">
        <v>80</v>
      </c>
      <c r="B15" s="670"/>
      <c r="C15" s="670"/>
      <c r="D15" s="670"/>
      <c r="E15" s="670"/>
      <c r="F15" s="231">
        <f>F13-F12-F14</f>
      </c>
      <c r="G15" s="394">
        <f>IF($F$13&lt;&gt;0,$F$15/$F$13,)</f>
      </c>
      <c r="I15" s="270"/>
      <c r="J15" s="279" t="s">
        <v>320</v>
      </c>
      <c r="K15" s="253">
        <v>0.2</v>
      </c>
      <c r="L15" s="253">
        <v>0.2</v>
      </c>
      <c r="M15" s="253">
        <v>0.2</v>
      </c>
      <c r="N15" s="253">
        <v>0.15</v>
      </c>
      <c r="O15" s="253">
        <v>0.2</v>
      </c>
      <c r="P15" s="254">
        <v>0.2</v>
      </c>
      <c r="Q15" s="312">
        <v>0.3</v>
      </c>
      <c r="R15" s="313">
        <v>0.3</v>
      </c>
      <c r="S15" s="295">
        <v>0.3</v>
      </c>
    </row>
    <row r="16" spans="1:20" ht="17" thickBot="1">
      <c r="G16" s="8"/>
      <c r="I16" s="269"/>
      <c r="J16" s="280" t="s">
        <v>321</v>
      </c>
      <c r="K16" s="255">
        <v>0.2</v>
      </c>
      <c r="L16" s="255">
        <v>0.2</v>
      </c>
      <c r="M16" s="255">
        <v>0.2</v>
      </c>
      <c r="N16" s="255">
        <v>0.15</v>
      </c>
      <c r="O16" s="255">
        <v>0.2</v>
      </c>
      <c r="P16" s="256">
        <v>0.2</v>
      </c>
      <c r="Q16" s="314">
        <v>0.3</v>
      </c>
      <c r="R16" s="315">
        <v>0.3</v>
      </c>
      <c r="S16" s="296">
        <v>0.3</v>
      </c>
      <c r="T16" s="7"/>
    </row>
    <row r="17" spans="1:20" ht="15">
      <c r="A17" s="671" t="s">
        <v>322</v>
      </c>
      <c r="B17" s="672"/>
      <c r="C17" s="672"/>
      <c r="D17" s="672"/>
      <c r="E17" s="111" t="s">
        <v>323</v>
      </c>
      <c r="F17" s="111" t="s">
        <v>81</v>
      </c>
      <c r="G17" s="112"/>
      <c r="I17" s="250"/>
      <c r="J17" s="257" t="s">
        <v>315</v>
      </c>
      <c r="K17" s="260">
        <f t="shared" ref="K17:P17" si="4">(K$31+(IF($F$51&lt;&gt;0,K$51*$J$51/$F$51,0)+IF($F$57&lt;&gt;0,K$57*$J$57/$F$57,0)+IF($F$63&lt;&gt;0,K$63*$J$63/$F$63,0)+IF($F$69&lt;&gt;0,K$69*$J$69/$F$69,0)+IF($F$76&lt;&gt;0,K$76*$J$76/$F$76,0)+$F$77*K$77))/(1-K$15-K$14-$D$78-$D$79)</f>
        <v>0</v>
      </c>
      <c r="L17" s="260">
        <f t="shared" si="4"/>
        <v>0</v>
      </c>
      <c r="M17" s="260">
        <f t="shared" si="4"/>
        <v>0</v>
      </c>
      <c r="N17" s="260">
        <f t="shared" si="4"/>
        <v>0</v>
      </c>
      <c r="O17" s="260">
        <f t="shared" si="4"/>
        <v>0</v>
      </c>
      <c r="P17" s="261">
        <f t="shared" si="4"/>
        <v>0</v>
      </c>
      <c r="Q17" s="316">
        <f>(Q$31+(IF($F$51&lt;&gt;0,Q$51*$J$51/$F$51,0)+IF($F$57&lt;&gt;0,Q$57*$J$57/$F$57,0)+IF($F$63&lt;&gt;0,Q$63*$J$63/$F$63,0)+IF($F$69&lt;&gt;0,Q$69*$J$69/$F$69,0)+IF($F$76&lt;&gt;0,Q$76*$J$76/$F$76,0)+$F$77*Q$77))/(1-Q$15-Q$14-$D$78-$D$79)</f>
      </c>
      <c r="R17" s="317">
        <f>(R$31+(IF($F$51&lt;&gt;0,R$51*$J$51/$F$51,0)+IF($F$57&lt;&gt;0,R$57*$J$57/$F$57,0)+IF($F$63&lt;&gt;0,R$63*$J$63/$F$63,0)+IF($F$69&lt;&gt;0,R$69*$J$69/$F$69,0)+IF($F$76&lt;&gt;0,R$76*$J$76/$F$76,0)+$F$77*R$77))/(1-R$15-R$14-$D$78-$D$79)</f>
      </c>
      <c r="S17" s="297">
        <f>(S$31+(IF($F$51&lt;&gt;0,S$51*$J$51/$F$51,0)+IF($F$57&lt;&gt;0,S$57*$J$57/$F$57,0)+IF($F$63&lt;&gt;0,S$63*$J$63/$F$63,0)+IF($F$69&lt;&gt;0,S$69*$J$69/$F$69,0)+IF($F$76&lt;&gt;0,S$76*$J$76/$F$76,0)+$F$77*S$77))/(1-S$15-S$14-$D$78-$D$79)</f>
      </c>
      <c r="T17" s="7"/>
    </row>
    <row r="18" spans="1:20" ht="15">
      <c r="A18" s="673" t="s">
        <v>1135</v>
      </c>
      <c r="B18" s="674"/>
      <c r="C18" s="674"/>
      <c r="D18" s="674"/>
      <c r="E18" s="113"/>
      <c r="F18" s="114"/>
      <c r="G18" s="115"/>
      <c r="I18" s="258"/>
      <c r="J18" s="259" t="s">
        <v>316</v>
      </c>
      <c r="K18" s="262">
        <f t="shared" ref="K18:P18" si="5">(K$42+IF($F$51&lt;&gt;0,K$51*$I$51/$F$51,0)+IF($F$57&lt;&gt;0,K$57*$I$57/$F$57,0)+IF($F$63&lt;&gt;0,K$63*$I$63/$F$63,0)+IF($F$69&lt;&gt;0,K$69*$I$69/$F$69,0)+IF($F$76&lt;&gt;0,K$76*$I$76/$F$76,0))/(1-K$16-K$14-$D$78-$D$79)</f>
        <v>0</v>
      </c>
      <c r="L18" s="262">
        <f t="shared" si="5"/>
        <v>0</v>
      </c>
      <c r="M18" s="262">
        <f t="shared" si="5"/>
        <v>0</v>
      </c>
      <c r="N18" s="262">
        <f t="shared" si="5"/>
        <v>0</v>
      </c>
      <c r="O18" s="262">
        <f t="shared" si="5"/>
        <v>0</v>
      </c>
      <c r="P18" s="263">
        <f t="shared" si="5"/>
        <v>0</v>
      </c>
      <c r="Q18" s="306">
        <f>(Q$42+IF($F$51&lt;&gt;0,Q$51*$I$51/$F$51,0)+IF($F$57&lt;&gt;0,Q$57*$I$57/$F$57,0)+IF($F$63&lt;&gt;0,Q$63*$I$63/$F$63,0)+IF($F$69&lt;&gt;0,Q$69*$I$69/$F$69,0)+IF($F$76&lt;&gt;0,Q$76*$I$76/$F$76,0))/(1-Q$16-Q$14-$D$78-$D$79)</f>
      </c>
      <c r="R18" s="307">
        <f>(R$42+IF($F$51&lt;&gt;0,R$51*$I$51/$F$51,0)+IF($F$57&lt;&gt;0,R$57*$I$57/$F$57,0)+IF($F$63&lt;&gt;0,R$63*$I$63/$F$63,0)+IF($F$69&lt;&gt;0,R$69*$I$69/$F$69,0)+IF($F$76&lt;&gt;0,R$76*$I$76/$F$76,0))/(1-R$16-R$14-$D$78-$D$79)</f>
      </c>
      <c r="S18" s="292">
        <f>(S$42+IF($F$51&lt;&gt;0,S$51*$I$51/$F$51,0)+IF($F$57&lt;&gt;0,S$57*$I$57/$F$57,0)+IF($F$63&lt;&gt;0,S$63*$I$63/$F$63,0)+IF($F$69&lt;&gt;0,S$69*$I$69/$F$69,0)+IF($F$76&lt;&gt;0,S$76*$I$76/$F$76,0))/(1-S$16-S$14-$D$78-$D$79)</f>
      </c>
      <c r="T18" s="7"/>
    </row>
    <row r="19" spans="1:20" ht="15">
      <c r="A19" s="677"/>
      <c r="B19" s="678"/>
      <c r="C19" s="678"/>
      <c r="D19" s="678"/>
      <c r="E19" s="116"/>
      <c r="F19" s="117"/>
      <c r="G19" s="118"/>
      <c r="I19" s="274"/>
      <c r="J19" s="276" t="s">
        <v>317</v>
      </c>
      <c r="K19" s="264">
        <f t="shared" ref="K19:P19" si="6">IF(K$31&gt;0,K$17/K$31,0)</f>
        <v>0</v>
      </c>
      <c r="L19" s="264">
        <f t="shared" si="6"/>
        <v>0</v>
      </c>
      <c r="M19" s="264">
        <f t="shared" si="6"/>
        <v>0</v>
      </c>
      <c r="N19" s="264">
        <f t="shared" si="6"/>
        <v>0</v>
      </c>
      <c r="O19" s="264">
        <f t="shared" si="6"/>
        <v>0</v>
      </c>
      <c r="P19" s="265">
        <f t="shared" si="6"/>
        <v>0</v>
      </c>
      <c r="Q19" s="318">
        <f>K19</f>
      </c>
      <c r="R19" s="319">
        <f>IF(R$31&lt;&gt;0,R$17/R$31,0)</f>
      </c>
      <c r="S19" s="298">
        <f>IF(S$31&lt;&gt;0,S$17/S$31,0)</f>
      </c>
    </row>
    <row r="20" spans="1:20" ht="16" thickBot="1">
      <c r="A20" s="675"/>
      <c r="B20" s="676"/>
      <c r="C20" s="676"/>
      <c r="D20" s="676"/>
      <c r="E20" s="119"/>
      <c r="F20" s="120"/>
      <c r="G20" s="121"/>
      <c r="I20" s="275"/>
      <c r="J20" s="277" t="s">
        <v>318</v>
      </c>
      <c r="K20" s="266">
        <f t="shared" ref="K20:P20" si="7">IF(K$42&gt;0,K$18/$42:$42,0)</f>
        <v>0</v>
      </c>
      <c r="L20" s="266">
        <f t="shared" si="7"/>
        <v>0</v>
      </c>
      <c r="M20" s="266">
        <f t="shared" si="7"/>
        <v>0</v>
      </c>
      <c r="N20" s="266">
        <f t="shared" si="7"/>
        <v>0</v>
      </c>
      <c r="O20" s="266">
        <f t="shared" si="7"/>
        <v>0</v>
      </c>
      <c r="P20" s="267">
        <f t="shared" si="7"/>
        <v>0</v>
      </c>
      <c r="Q20" s="320">
        <f>K20</f>
      </c>
      <c r="R20" s="321">
        <f>IF(R$42&lt;&gt;0,R$18/$42:$42,0)</f>
      </c>
      <c r="S20" s="299">
        <f>IF(S$42&lt;&gt;0,S$18/$42:$42,0)</f>
      </c>
    </row>
    <row r="21" spans="1:20" ht="16">
      <c r="A21" s="677"/>
      <c r="B21" s="678"/>
      <c r="C21" s="678"/>
      <c r="D21" s="678"/>
      <c r="E21" s="116"/>
      <c r="F21" s="117"/>
      <c r="G21" s="118"/>
      <c r="I21" s="682" t="s">
        <v>82</v>
      </c>
      <c r="J21" s="372"/>
      <c r="K21" s="372"/>
      <c r="L21" s="372"/>
      <c r="M21" s="372"/>
      <c r="N21" s="372"/>
      <c r="O21" s="372"/>
      <c r="P21" s="282"/>
      <c r="Q21" s="322"/>
      <c r="R21" s="323"/>
      <c r="S21" s="282"/>
    </row>
    <row r="22" spans="1:20" ht="16">
      <c r="A22" s="675"/>
      <c r="B22" s="676"/>
      <c r="C22" s="676"/>
      <c r="D22" s="676"/>
      <c r="E22" s="119"/>
      <c r="F22" s="120"/>
      <c r="G22" s="121"/>
      <c r="I22" s="683"/>
      <c r="J22" s="373"/>
      <c r="K22" s="373"/>
      <c r="L22" s="373"/>
      <c r="M22" s="373"/>
      <c r="N22" s="373"/>
      <c r="O22" s="373"/>
      <c r="P22" s="283"/>
      <c r="Q22" s="324"/>
      <c r="R22" s="325"/>
      <c r="S22" s="283"/>
    </row>
    <row r="23" spans="1:20" ht="16">
      <c r="A23" s="677"/>
      <c r="B23" s="678"/>
      <c r="C23" s="678"/>
      <c r="D23" s="678"/>
      <c r="E23" s="116"/>
      <c r="F23" s="117"/>
      <c r="G23" s="118"/>
      <c r="I23" s="683"/>
      <c r="J23" s="373"/>
      <c r="K23" s="373"/>
      <c r="L23" s="373"/>
      <c r="M23" s="373"/>
      <c r="N23" s="373"/>
      <c r="O23" s="373"/>
      <c r="P23" s="283"/>
      <c r="Q23" s="324"/>
      <c r="R23" s="325"/>
      <c r="S23" s="283"/>
    </row>
    <row r="24" spans="1:20" ht="16">
      <c r="A24" s="675"/>
      <c r="B24" s="676"/>
      <c r="C24" s="676"/>
      <c r="D24" s="676"/>
      <c r="E24" s="119"/>
      <c r="F24" s="120"/>
      <c r="G24" s="121"/>
      <c r="I24" s="683"/>
      <c r="J24" s="373"/>
      <c r="K24" s="373"/>
      <c r="L24" s="373"/>
      <c r="M24" s="373"/>
      <c r="N24" s="373"/>
      <c r="O24" s="373"/>
      <c r="P24" s="283"/>
      <c r="Q24" s="324"/>
      <c r="R24" s="325"/>
      <c r="S24" s="283"/>
    </row>
    <row r="25" spans="1:20" ht="16">
      <c r="A25" s="677"/>
      <c r="B25" s="678"/>
      <c r="C25" s="678"/>
      <c r="D25" s="678"/>
      <c r="E25" s="116"/>
      <c r="F25" s="117"/>
      <c r="G25" s="118"/>
      <c r="I25" s="683"/>
      <c r="J25" s="373"/>
      <c r="K25" s="373"/>
      <c r="L25" s="373"/>
      <c r="M25" s="373"/>
      <c r="N25" s="373"/>
      <c r="O25" s="373"/>
      <c r="P25" s="283"/>
      <c r="Q25" s="324"/>
      <c r="R25" s="325"/>
      <c r="S25" s="283"/>
    </row>
    <row r="26" spans="1:20" ht="18.75" customHeight="1">
      <c r="A26" s="675"/>
      <c r="B26" s="676"/>
      <c r="C26" s="676"/>
      <c r="D26" s="676"/>
      <c r="E26" s="119"/>
      <c r="F26" s="120"/>
      <c r="G26" s="121"/>
      <c r="I26" s="683"/>
      <c r="J26" s="373"/>
      <c r="K26" s="373"/>
      <c r="L26" s="373"/>
      <c r="M26" s="373"/>
      <c r="N26" s="373"/>
      <c r="O26" s="373"/>
      <c r="P26" s="283"/>
      <c r="Q26" s="324"/>
      <c r="R26" s="325"/>
      <c r="S26" s="283"/>
    </row>
    <row r="27" spans="1:20" ht="18.75" customHeight="1" thickBot="1">
      <c r="A27" s="680"/>
      <c r="B27" s="681"/>
      <c r="C27" s="681"/>
      <c r="D27" s="681"/>
      <c r="E27" s="122"/>
      <c r="F27" s="123"/>
      <c r="G27" s="124"/>
      <c r="I27" s="684"/>
      <c r="J27" s="367"/>
      <c r="K27" s="367"/>
      <c r="L27" s="367"/>
      <c r="M27" s="367"/>
      <c r="N27" s="367"/>
      <c r="O27" s="368" t="s">
        <v>377</v>
      </c>
      <c r="P27" s="369">
        <v>2</v>
      </c>
      <c r="Q27" s="326"/>
      <c r="R27" s="327"/>
      <c r="S27" s="284"/>
    </row>
    <row r="28" spans="1:20" ht="9" customHeight="1" thickBot="1">
      <c r="G28" s="8"/>
    </row>
    <row r="29" spans="1:20" ht="15" customHeight="1">
      <c r="A29" s="688" t="s">
        <v>21</v>
      </c>
      <c r="B29" s="689"/>
      <c r="C29" s="690"/>
      <c r="D29" s="694" t="s">
        <v>22</v>
      </c>
      <c r="E29" s="694" t="s">
        <v>23</v>
      </c>
      <c r="F29" s="694" t="s">
        <v>24</v>
      </c>
      <c r="G29" s="696" t="s">
        <v>25</v>
      </c>
      <c r="H29" s="6"/>
      <c r="I29" s="685" t="s">
        <v>26</v>
      </c>
      <c r="J29" s="686"/>
      <c r="K29" s="686"/>
      <c r="L29" s="686"/>
      <c r="M29" s="686"/>
      <c r="N29" s="686"/>
      <c r="O29" s="686"/>
      <c r="P29" s="687"/>
      <c r="Q29" s="340"/>
      <c r="R29" s="341"/>
      <c r="S29" s="285"/>
    </row>
    <row r="30" spans="1:20" ht="16.5" customHeight="1">
      <c r="A30" s="691"/>
      <c r="B30" s="692"/>
      <c r="C30" s="693"/>
      <c r="D30" s="695"/>
      <c r="E30" s="695"/>
      <c r="F30" s="695"/>
      <c r="G30" s="697"/>
      <c r="H30" s="6"/>
      <c r="I30" s="15" t="s">
        <v>27</v>
      </c>
      <c r="J30" s="16" t="s">
        <v>28</v>
      </c>
      <c r="K30" s="213" t="str">
        <f>LOT_1</f>
      </c>
      <c r="L30" s="213" t="str">
        <f>L9</f>
      </c>
      <c r="M30" s="213" t="str">
        <f>M9</f>
      </c>
      <c r="N30" s="213" t="str">
        <f>N9</f>
      </c>
      <c r="O30" s="213" t="str">
        <f>O9</f>
      </c>
      <c r="P30" s="217" t="str">
        <f>P9</f>
      </c>
      <c r="Q30" s="342" t="s">
        <v>365</v>
      </c>
      <c r="R30" s="343" t="s">
        <v>366</v>
      </c>
      <c r="S30" s="328" t="s">
        <v>367</v>
      </c>
    </row>
    <row r="31" spans="1:20" ht="18.75" customHeight="1">
      <c r="A31" s="172"/>
      <c r="B31" s="656" t="s">
        <v>35</v>
      </c>
      <c r="C31" s="657"/>
      <c r="D31" s="657"/>
      <c r="E31" s="657"/>
      <c r="F31" s="186">
        <f>SUM($K$31:$P$31)</f>
      </c>
      <c r="G31" s="17"/>
      <c r="H31" s="6"/>
      <c r="I31" s="176"/>
      <c r="J31" s="178"/>
      <c r="K31" s="18">
        <v>36169.53</v>
      </c>
      <c r="L31" s="19"/>
      <c r="M31" s="19">
        <v>153192.77</v>
      </c>
      <c r="N31" s="19">
        <v>29103.4</v>
      </c>
      <c r="O31" s="19"/>
      <c r="P31" s="20"/>
      <c r="Q31" s="344"/>
      <c r="R31" s="345"/>
      <c r="S31" s="329"/>
    </row>
    <row r="32" spans="1:20" ht="14" outlineLevel="1">
      <c r="A32" s="173"/>
      <c r="B32" s="187" t="inlineStr">
        <is>
          <t xml:space="preserve">CFA-70 : Equipements Visiophonie, Interphonie</t>
        </is>
      </c>
      <c r="C32" s="188"/>
      <c r="D32" s="189"/>
      <c r="E32" s="190"/>
      <c r="F32" s="44">
        <f>SUM($K32:$P32)</f>
      </c>
      <c r="G32" s="45"/>
      <c r="H32" s="6"/>
      <c r="I32" s="176"/>
      <c r="J32" s="178"/>
      <c r="K32" s="40"/>
      <c r="L32" s="41"/>
      <c r="M32" s="41">
        <v>122353.36</v>
      </c>
      <c r="N32" s="41"/>
      <c r="O32" s="41"/>
      <c r="P32" s="42"/>
      <c r="Q32" s="346"/>
      <c r="R32" s="347"/>
      <c r="S32" s="330"/>
    </row>
    <row r="33" spans="1:19" ht="14" outlineLevel="1">
      <c r="A33" s="173"/>
      <c r="B33" s="187" t="inlineStr">
        <is>
          <t xml:space="preserve">CFA-30 : Equipements Vidéo Surveillance</t>
        </is>
      </c>
      <c r="C33" s="188"/>
      <c r="D33" s="189"/>
      <c r="E33" s="190"/>
      <c r="F33" s="44">
        <f>SUM($K33:$P33)</f>
      </c>
      <c r="G33" s="45"/>
      <c r="H33" s="6"/>
      <c r="I33" s="176"/>
      <c r="J33" s="178"/>
      <c r="K33" s="40"/>
      <c r="L33" s="41"/>
      <c r="M33" s="41">
        <v>24045.64</v>
      </c>
      <c r="N33" s="41"/>
      <c r="O33" s="41"/>
      <c r="P33" s="42"/>
      <c r="Q33" s="346"/>
      <c r="R33" s="347"/>
      <c r="S33" s="330"/>
    </row>
    <row r="34" spans="1:19" ht="14" outlineLevel="1">
      <c r="A34" s="173"/>
      <c r="B34" s="187" t="inlineStr">
        <is>
          <t xml:space="preserve">SSI-00 : Câblage SSI</t>
        </is>
      </c>
      <c r="C34" s="188"/>
      <c r="D34" s="189"/>
      <c r="E34" s="190"/>
      <c r="F34" s="44">
        <f>SUM($K34:$P34)</f>
      </c>
      <c r="G34" s="45"/>
      <c r="H34" s="6"/>
      <c r="I34" s="176"/>
      <c r="J34" s="178"/>
      <c r="K34" s="40"/>
      <c r="L34" s="41"/>
      <c r="M34" s="41"/>
      <c r="N34" s="41">
        <v>18798</v>
      </c>
      <c r="O34" s="41"/>
      <c r="P34" s="42"/>
      <c r="Q34" s="346"/>
      <c r="R34" s="347"/>
      <c r="S34" s="330"/>
    </row>
    <row r="35" spans="1:19" ht="14" outlineLevel="1">
      <c r="A35" s="173"/>
      <c r="B35" s="187" t="inlineStr">
        <is>
          <t xml:space="preserve">VDI-00 : Cables 4p</t>
        </is>
      </c>
      <c r="C35" s="188"/>
      <c r="D35" s="189"/>
      <c r="E35" s="190"/>
      <c r="F35" s="44">
        <f>SUM($K35:$P35)</f>
      </c>
      <c r="G35" s="45"/>
      <c r="H35" s="6"/>
      <c r="I35" s="176"/>
      <c r="J35" s="178"/>
      <c r="K35" s="40">
        <v>16876.54</v>
      </c>
      <c r="L35" s="41"/>
      <c r="M35" s="41"/>
      <c r="N35" s="41"/>
      <c r="O35" s="41"/>
      <c r="P35" s="42"/>
      <c r="Q35" s="346"/>
      <c r="R35" s="347"/>
      <c r="S35" s="330"/>
    </row>
    <row r="36" spans="1:19" ht="14" outlineLevel="1">
      <c r="A36" s="173"/>
      <c r="B36" s="187" t="inlineStr">
        <is>
          <t xml:space="preserve">VDI-20 : Fibres Optiques Cables, connecteurs et accessoires</t>
        </is>
      </c>
      <c r="C36" s="188"/>
      <c r="D36" s="189"/>
      <c r="E36" s="190"/>
      <c r="F36" s="44">
        <f>SUM($K36:$P36)</f>
      </c>
      <c r="G36" s="45"/>
      <c r="H36" s="6"/>
      <c r="I36" s="176"/>
      <c r="J36" s="178"/>
      <c r="K36" s="40">
        <v>12132.71</v>
      </c>
      <c r="L36" s="41"/>
      <c r="M36" s="41"/>
      <c r="N36" s="41"/>
      <c r="O36" s="41"/>
      <c r="P36" s="42"/>
      <c r="Q36" s="346"/>
      <c r="R36" s="347"/>
      <c r="S36" s="330"/>
    </row>
    <row r="37" spans="1:19" ht="14" outlineLevel="1">
      <c r="A37" s="173"/>
      <c r="B37" s="187" t="inlineStr">
        <is>
          <t xml:space="preserve">SSI-10 : DETECTION INCENDIE</t>
        </is>
      </c>
      <c r="C37" s="188"/>
      <c r="D37" s="189"/>
      <c r="E37" s="190"/>
      <c r="F37" s="44">
        <f>SUM($K37:$P37)</f>
      </c>
      <c r="G37" s="45"/>
      <c r="H37" s="6"/>
      <c r="I37" s="176"/>
      <c r="J37" s="178"/>
      <c r="K37" s="40"/>
      <c r="L37" s="41"/>
      <c r="M37" s="41"/>
      <c r="N37" s="41">
        <v>10305.4</v>
      </c>
      <c r="O37" s="41"/>
      <c r="P37" s="42"/>
      <c r="Q37" s="346"/>
      <c r="R37" s="347"/>
      <c r="S37" s="330"/>
    </row>
    <row r="38" spans="1:19" ht="14" outlineLevel="1">
      <c r="A38" s="173"/>
      <c r="B38" s="187" t="inlineStr">
        <is>
          <t xml:space="preserve">CVC-60 : GTB / GTC</t>
        </is>
      </c>
      <c r="C38" s="188"/>
      <c r="D38" s="189"/>
      <c r="E38" s="190"/>
      <c r="F38" s="44">
        <f>SUM($K38:$P38)</f>
      </c>
      <c r="G38" s="45"/>
      <c r="H38" s="6"/>
      <c r="I38" s="176"/>
      <c r="J38" s="178"/>
      <c r="K38" s="40"/>
      <c r="L38" s="41"/>
      <c r="M38" s="41">
        <v>4510</v>
      </c>
      <c r="N38" s="41"/>
      <c r="O38" s="41"/>
      <c r="P38" s="42"/>
      <c r="Q38" s="346"/>
      <c r="R38" s="347"/>
      <c r="S38" s="330"/>
    </row>
    <row r="39" spans="1:19" ht="14" outlineLevel="1">
      <c r="A39" s="173"/>
      <c r="B39" s="187" t="inlineStr">
        <is>
          <t xml:space="preserve">VDI-50 : Baies, Coffrets, Fermes et accessoires</t>
        </is>
      </c>
      <c r="C39" s="188"/>
      <c r="D39" s="189"/>
      <c r="E39" s="190"/>
      <c r="F39" s="44">
        <f>SUM($K39:$P39)</f>
      </c>
      <c r="G39" s="45"/>
      <c r="H39" s="6"/>
      <c r="I39" s="176"/>
      <c r="J39" s="178"/>
      <c r="K39" s="40">
        <v>3960.28</v>
      </c>
      <c r="L39" s="41"/>
      <c r="M39" s="41"/>
      <c r="N39" s="41"/>
      <c r="O39" s="41"/>
      <c r="P39" s="42"/>
      <c r="Q39" s="346"/>
      <c r="R39" s="347"/>
      <c r="S39" s="330"/>
    </row>
    <row r="40" spans="1:19" ht="14" outlineLevel="1">
      <c r="A40" s="173"/>
      <c r="B40" s="187" t="inlineStr">
        <is>
          <t xml:space="preserve">CFA-95 : Réseau informatique (Switch, média converter, routeur …)</t>
        </is>
      </c>
      <c r="C40" s="188"/>
      <c r="D40" s="189"/>
      <c r="E40" s="190"/>
      <c r="F40" s="44">
        <f>SUM($K40:$P40)</f>
      </c>
      <c r="G40" s="45"/>
      <c r="H40" s="6"/>
      <c r="I40" s="176"/>
      <c r="J40" s="178"/>
      <c r="K40" s="40">
        <v>3200</v>
      </c>
      <c r="L40" s="41"/>
      <c r="M40" s="41"/>
      <c r="N40" s="41"/>
      <c r="O40" s="41"/>
      <c r="P40" s="42"/>
      <c r="Q40" s="346"/>
      <c r="R40" s="347"/>
      <c r="S40" s="330"/>
    </row>
    <row r="41" spans="1:19" ht="14" outlineLevel="1">
      <c r="A41" s="173"/>
      <c r="B41" s="187" t="inlineStr">
        <is>
          <t xml:space="preserve">Autres familles</t>
        </is>
      </c>
      <c r="C41" s="188"/>
      <c r="D41" s="189"/>
      <c r="E41" s="190"/>
      <c r="F41" s="44">
        <f>SUM($K41:$P41)</f>
      </c>
      <c r="G41" s="45"/>
      <c r="H41" s="6"/>
      <c r="I41" s="176"/>
      <c r="J41" s="178"/>
      <c r="K41" s="40"/>
      <c r="L41" s="41"/>
      <c r="M41" s="41">
        <v>2283.77</v>
      </c>
      <c r="N41" s="41"/>
      <c r="O41" s="41"/>
      <c r="P41" s="42"/>
      <c r="Q41" s="346"/>
      <c r="R41" s="347"/>
      <c r="S41" s="330"/>
    </row>
    <row r="42" spans="1:19" ht="18.75" customHeight="1">
      <c r="A42" s="173"/>
      <c r="B42" s="181" t="s">
        <v>36</v>
      </c>
      <c r="C42" s="182"/>
      <c r="D42" s="183"/>
      <c r="E42" s="183"/>
      <c r="F42" s="184">
        <f>SUM($F$43:$F$50)</f>
      </c>
      <c r="G42" s="185" t="s">
        <v>37</v>
      </c>
      <c r="H42" s="6"/>
      <c r="I42" s="175">
        <f>IF(($F$31+$F$42)&gt;0,$F$42/($F$31+$F$42),)</f>
      </c>
      <c r="J42" s="177">
        <f>IF(($F$31+$F$42)&gt;0,$F$31/($F$31+$F$42),)</f>
      </c>
      <c r="K42" s="21">
        <f>SUMPRODUCT($E$43:$E$50,K$43:K$50)</f>
      </c>
      <c r="L42" s="22">
        <f t="shared" ref="L42:S42" si="8">SUMPRODUCT($E$43:$E$50,L$43:L$50)</f>
        <v>0</v>
      </c>
      <c r="M42" s="22">
        <f t="shared" si="8"/>
        <v>0</v>
      </c>
      <c r="N42" s="22">
        <f t="shared" si="8"/>
        <v>0</v>
      </c>
      <c r="O42" s="22">
        <f t="shared" si="8"/>
        <v>0</v>
      </c>
      <c r="P42" s="23">
        <f t="shared" si="8"/>
        <v>0</v>
      </c>
      <c r="Q42" s="348">
        <f t="shared" si="8"/>
        <v>0</v>
      </c>
      <c r="R42" s="349">
        <f t="shared" si="8"/>
        <v>0</v>
      </c>
      <c r="S42" s="331">
        <f t="shared" si="8"/>
        <v>0</v>
      </c>
    </row>
    <row r="43" spans="1:19" ht="15" outlineLevel="1">
      <c r="A43" s="173"/>
      <c r="B43" s="24" t="inlineStr">
        <is>
          <t xml:space="preserve">X</t>
        </is>
      </c>
      <c r="C43" s="206" t="s">
        <v>39</v>
      </c>
      <c r="D43" s="25">
        <f>SUM(K43:P43)</f>
      </c>
      <c r="E43" s="385">
        <v>40</v>
      </c>
      <c r="F43" s="27">
        <f>E43*D43</f>
      </c>
      <c r="G43" s="28" t="s">
        <v>363</v>
      </c>
      <c r="H43" s="6"/>
      <c r="I43" s="29">
        <v>1</v>
      </c>
      <c r="J43" s="30">
        <f>1-I43</f>
      </c>
      <c r="K43" s="31">
        <v>819.0</v>
      </c>
      <c r="L43" s="32"/>
      <c r="M43" s="32">
        <v>272.0</v>
      </c>
      <c r="N43" s="32">
        <v>262.6</v>
      </c>
      <c r="O43" s="32"/>
      <c r="P43" s="33"/>
      <c r="Q43" s="350"/>
      <c r="R43" s="351"/>
      <c r="S43" s="332"/>
    </row>
    <row r="44" spans="1:19" ht="15" customHeight="1" outlineLevel="1">
      <c r="A44" s="173"/>
      <c r="B44" s="34"/>
      <c r="C44" s="206" t="s">
        <v>40</v>
      </c>
      <c r="D44" s="25">
        <f t="shared" ref="D44:D50" si="9">SUM(K44:P44)</f>
        <v>0</v>
      </c>
      <c r="E44" s="35">
        <v>48</v>
      </c>
      <c r="F44" s="36">
        <f t="shared" ref="F44:F50" si="10">E44*D44</f>
        <v>0</v>
      </c>
      <c r="G44" s="37" t="s">
        <v>269</v>
      </c>
      <c r="H44" s="6"/>
      <c r="I44" s="38">
        <v>1</v>
      </c>
      <c r="J44" s="39">
        <f t="shared" ref="J44:J50" si="11">1-I44</f>
        <v>0</v>
      </c>
      <c r="K44" s="40"/>
      <c r="L44" s="41"/>
      <c r="M44" s="41"/>
      <c r="N44" s="41"/>
      <c r="O44" s="41"/>
      <c r="P44" s="42"/>
      <c r="Q44" s="346"/>
      <c r="R44" s="347"/>
      <c r="S44" s="330"/>
    </row>
    <row r="45" spans="1:19" ht="15" outlineLevel="1">
      <c r="A45" s="173"/>
      <c r="B45" s="34"/>
      <c r="C45" s="206" t="s">
        <v>41</v>
      </c>
      <c r="D45" s="25">
        <f t="shared" si="9"/>
        <v>0</v>
      </c>
      <c r="E45" s="35">
        <v>48</v>
      </c>
      <c r="F45" s="36">
        <f t="shared" si="10"/>
        <v>0</v>
      </c>
      <c r="G45" s="37" t="s">
        <v>270</v>
      </c>
      <c r="H45" s="6"/>
      <c r="I45" s="38">
        <v>1</v>
      </c>
      <c r="J45" s="39">
        <f t="shared" si="11"/>
        <v>0</v>
      </c>
      <c r="K45" s="40"/>
      <c r="L45" s="41"/>
      <c r="M45" s="41"/>
      <c r="N45" s="41"/>
      <c r="O45" s="41"/>
      <c r="P45" s="42"/>
      <c r="Q45" s="346"/>
      <c r="R45" s="347"/>
      <c r="S45" s="330"/>
    </row>
    <row r="46" spans="1:19" ht="15" outlineLevel="1">
      <c r="A46" s="173"/>
      <c r="B46" s="34" t="inlineStr">
        <is>
          <t xml:space="preserve">X</t>
        </is>
      </c>
      <c r="C46" s="206" t="s">
        <v>42</v>
      </c>
      <c r="D46" s="25">
        <f>SUM(K46:P46)</f>
      </c>
      <c r="E46" s="389">
        <v>60</v>
      </c>
      <c r="F46" s="36">
        <f>E46*D46</f>
      </c>
      <c r="G46" s="37" t="s">
        <v>364</v>
      </c>
      <c r="H46" s="6"/>
      <c r="I46" s="38">
        <v>1</v>
      </c>
      <c r="J46" s="39">
        <f t="shared" si="11"/>
        <v>0</v>
      </c>
      <c r="K46" s="40">
        <v>152.5</v>
      </c>
      <c r="L46" s="41"/>
      <c r="M46" s="41">
        <v>188.5</v>
      </c>
      <c r="N46" s="41">
        <v>90</v>
      </c>
      <c r="O46" s="41"/>
      <c r="P46" s="42"/>
      <c r="Q46" s="346"/>
      <c r="R46" s="347"/>
      <c r="S46" s="330"/>
    </row>
    <row r="47" spans="1:19" ht="15" outlineLevel="1">
      <c r="A47" s="173"/>
      <c r="B47" s="34"/>
      <c r="C47" s="206" t="s">
        <v>43</v>
      </c>
      <c r="D47" s="25">
        <f t="shared" si="9"/>
        <v>0</v>
      </c>
      <c r="E47" s="35">
        <v>62</v>
      </c>
      <c r="F47" s="36">
        <f t="shared" si="10"/>
        <v>0</v>
      </c>
      <c r="G47" s="37" t="s">
        <v>271</v>
      </c>
      <c r="H47" s="6"/>
      <c r="I47" s="38">
        <v>1</v>
      </c>
      <c r="J47" s="39">
        <f t="shared" si="11"/>
        <v>0</v>
      </c>
      <c r="K47" s="40"/>
      <c r="L47" s="41"/>
      <c r="M47" s="41"/>
      <c r="N47" s="41"/>
      <c r="O47" s="41"/>
      <c r="P47" s="42"/>
      <c r="Q47" s="346"/>
      <c r="R47" s="347"/>
      <c r="S47" s="330"/>
    </row>
    <row r="48" spans="1:19" ht="15" outlineLevel="1">
      <c r="A48" s="173"/>
      <c r="B48" s="34"/>
      <c r="C48" s="206" t="s">
        <v>272</v>
      </c>
      <c r="D48" s="25">
        <f t="shared" si="9"/>
        <v>0</v>
      </c>
      <c r="E48" s="43">
        <v>62</v>
      </c>
      <c r="F48" s="44">
        <f t="shared" si="10"/>
        <v>0</v>
      </c>
      <c r="G48" s="37" t="s">
        <v>273</v>
      </c>
      <c r="H48" s="6"/>
      <c r="I48" s="38">
        <v>1</v>
      </c>
      <c r="J48" s="39">
        <f t="shared" si="11"/>
        <v>0</v>
      </c>
      <c r="K48" s="40"/>
      <c r="L48" s="41"/>
      <c r="M48" s="41"/>
      <c r="N48" s="41"/>
      <c r="O48" s="41"/>
      <c r="P48" s="42"/>
      <c r="Q48" s="346"/>
      <c r="R48" s="347"/>
      <c r="S48" s="330"/>
    </row>
    <row r="49" spans="1:20" ht="15" outlineLevel="1">
      <c r="A49" s="173"/>
      <c r="B49" s="34" t="inlineStr">
        <is>
          <t xml:space="preserve">X</t>
        </is>
      </c>
      <c r="C49" s="206" t="s">
        <v>47</v>
      </c>
      <c r="D49" s="25">
        <f>SUM(K49:P49)</f>
      </c>
      <c r="E49" s="35">
        <v>75</v>
      </c>
      <c r="F49" s="36">
        <f>E49*D49</f>
      </c>
      <c r="G49" s="37" t="s">
        <v>274</v>
      </c>
      <c r="H49" s="6"/>
      <c r="I49" s="38">
        <v>1</v>
      </c>
      <c r="J49" s="39">
        <f t="shared" si="11"/>
        <v>0</v>
      </c>
      <c r="K49" s="40">
        <v>24</v>
      </c>
      <c r="L49" s="41"/>
      <c r="M49" s="41">
        <v>48</v>
      </c>
      <c r="N49" s="41">
        <v>14</v>
      </c>
      <c r="O49" s="41"/>
      <c r="P49" s="42"/>
      <c r="Q49" s="346"/>
      <c r="R49" s="347"/>
      <c r="S49" s="330"/>
    </row>
    <row r="50" spans="1:20" ht="15" outlineLevel="1">
      <c r="A50" s="174"/>
      <c r="B50" s="46"/>
      <c r="C50" s="286" t="s">
        <v>361</v>
      </c>
      <c r="D50" s="47">
        <f t="shared" si="9"/>
        <v>0</v>
      </c>
      <c r="E50" s="288">
        <v>35</v>
      </c>
      <c r="F50" s="48">
        <f t="shared" si="10"/>
        <v>0</v>
      </c>
      <c r="G50" s="287" t="s">
        <v>362</v>
      </c>
      <c r="H50" s="6"/>
      <c r="I50" s="49">
        <v>1</v>
      </c>
      <c r="J50" s="50">
        <f t="shared" si="11"/>
        <v>0</v>
      </c>
      <c r="K50" s="51"/>
      <c r="L50" s="52"/>
      <c r="M50" s="52"/>
      <c r="N50" s="52"/>
      <c r="O50" s="52"/>
      <c r="P50" s="53"/>
      <c r="Q50" s="352"/>
      <c r="R50" s="353"/>
      <c r="S50" s="333"/>
    </row>
    <row r="51" spans="1:20" ht="15">
      <c r="A51" s="179"/>
      <c r="B51" s="54" t="s">
        <v>44</v>
      </c>
      <c r="C51" s="55"/>
      <c r="D51" s="56"/>
      <c r="E51" s="11"/>
      <c r="F51" s="57">
        <f>SUM(F52:F56)</f>
      </c>
      <c r="G51" s="58"/>
      <c r="H51" s="6"/>
      <c r="I51" s="59">
        <f t="shared" ref="I51:S51" si="12">SUMPRODUCT(I52:I56,$F52:$F56)</f>
        <v>0</v>
      </c>
      <c r="J51" s="60">
        <f t="shared" si="12"/>
        <v>0</v>
      </c>
      <c r="K51" s="61">
        <f t="shared" si="12"/>
        <v>0</v>
      </c>
      <c r="L51" s="62">
        <f t="shared" si="12"/>
        <v>0</v>
      </c>
      <c r="M51" s="62">
        <f t="shared" si="12"/>
        <v>0</v>
      </c>
      <c r="N51" s="62">
        <f t="shared" si="12"/>
        <v>0</v>
      </c>
      <c r="O51" s="62">
        <f t="shared" si="12"/>
        <v>0</v>
      </c>
      <c r="P51" s="63">
        <f t="shared" si="12"/>
        <v>0</v>
      </c>
      <c r="Q51" s="354">
        <f t="shared" si="12"/>
        <v>0</v>
      </c>
      <c r="R51" s="355">
        <f t="shared" si="12"/>
        <v>0</v>
      </c>
      <c r="S51" s="334">
        <f t="shared" si="12"/>
        <v>0</v>
      </c>
    </row>
    <row r="52" spans="1:20" ht="15" outlineLevel="1">
      <c r="A52" s="180"/>
      <c r="B52" s="660" t="s">
        <v>45</v>
      </c>
      <c r="C52" s="661"/>
      <c r="D52" s="64"/>
      <c r="E52" s="26">
        <v>75</v>
      </c>
      <c r="F52" s="65">
        <f>E52*D52</f>
      </c>
      <c r="G52" s="66" t="s">
        <v>275</v>
      </c>
      <c r="H52" s="6"/>
      <c r="I52" s="73">
        <f>$I$42</f>
      </c>
      <c r="J52" s="74">
        <f>$J$42</f>
      </c>
      <c r="K52" s="69">
        <f t="shared" ref="K52:S56" si="13">IF(($F$31+$F$42)&gt;0,(K$31+K$42)/($F$31+$F$42),)</f>
        <v>0</v>
      </c>
      <c r="L52" s="70">
        <f t="shared" si="13"/>
        <v>0</v>
      </c>
      <c r="M52" s="70">
        <f t="shared" si="13"/>
        <v>0</v>
      </c>
      <c r="N52" s="70">
        <f t="shared" si="13"/>
        <v>0</v>
      </c>
      <c r="O52" s="70">
        <f t="shared" si="13"/>
        <v>0</v>
      </c>
      <c r="P52" s="71">
        <f>IF(($F$31+$F$42)&gt;0,(P$31+P$42)/($F$31+$F$42),)</f>
      </c>
      <c r="Q52" s="356">
        <f>IF(($F$31+$F$42)&gt;0,(Q$31+Q$42)/($F$31+$F$42),)</f>
      </c>
      <c r="R52" s="357">
        <f>IF(($F$31+$F$42)&gt;0,(R$31+R$42)/($F$31+$F$42),)</f>
      </c>
      <c r="S52" s="335">
        <f>IF(($F$31+$F$42)&gt;0,(S$31+S$42)/($F$31+$F$42),)</f>
      </c>
    </row>
    <row r="53" spans="1:20" ht="15" outlineLevel="1">
      <c r="A53" s="180"/>
      <c r="B53" s="662" t="s">
        <v>46</v>
      </c>
      <c r="C53" s="663"/>
      <c r="D53" s="72">
        <v>6</v>
      </c>
      <c r="E53" s="35">
        <v>55</v>
      </c>
      <c r="F53" s="44">
        <f>E53*D53</f>
      </c>
      <c r="G53" s="45" t="s">
        <v>276</v>
      </c>
      <c r="H53" s="6"/>
      <c r="I53" s="73">
        <f>$I$42</f>
      </c>
      <c r="J53" s="74">
        <f>$J$42</f>
      </c>
      <c r="K53" s="75">
        <f t="shared" si="13"/>
        <v>0</v>
      </c>
      <c r="L53" s="76">
        <f t="shared" si="13"/>
        <v>0</v>
      </c>
      <c r="M53" s="76">
        <f t="shared" si="13"/>
        <v>0</v>
      </c>
      <c r="N53" s="76">
        <f t="shared" si="13"/>
        <v>0</v>
      </c>
      <c r="O53" s="76">
        <f t="shared" si="13"/>
        <v>0</v>
      </c>
      <c r="P53" s="77">
        <f t="shared" si="13"/>
        <v>0</v>
      </c>
      <c r="Q53" s="358">
        <f t="shared" si="13"/>
        <v>0</v>
      </c>
      <c r="R53" s="359">
        <f t="shared" si="13"/>
        <v>0</v>
      </c>
      <c r="S53" s="336">
        <f t="shared" si="13"/>
        <v>0</v>
      </c>
    </row>
    <row r="54" spans="1:20" ht="15" outlineLevel="1">
      <c r="A54" s="180"/>
      <c r="B54" s="660" t="s">
        <v>47</v>
      </c>
      <c r="C54" s="661"/>
      <c r="D54" s="391"/>
      <c r="E54" s="35">
        <v>100</v>
      </c>
      <c r="F54" s="44">
        <f t="shared" si="14"/>
        <v>0</v>
      </c>
      <c r="G54" s="45" t="s">
        <v>274</v>
      </c>
      <c r="H54" s="6"/>
      <c r="I54" s="73">
        <f>$I$42</f>
      </c>
      <c r="J54" s="74">
        <f>$J$42</f>
      </c>
      <c r="K54" s="75">
        <f t="shared" si="13"/>
        <v>0</v>
      </c>
      <c r="L54" s="76">
        <f t="shared" si="13"/>
        <v>0</v>
      </c>
      <c r="M54" s="76">
        <f t="shared" si="13"/>
        <v>0</v>
      </c>
      <c r="N54" s="76">
        <f t="shared" si="13"/>
        <v>0</v>
      </c>
      <c r="O54" s="76">
        <f t="shared" si="13"/>
        <v>0</v>
      </c>
      <c r="P54" s="77">
        <f t="shared" si="13"/>
        <v>0</v>
      </c>
      <c r="Q54" s="358">
        <f t="shared" si="13"/>
        <v>0</v>
      </c>
      <c r="R54" s="359">
        <f t="shared" si="13"/>
        <v>0</v>
      </c>
      <c r="S54" s="336">
        <f t="shared" si="13"/>
        <v>0</v>
      </c>
    </row>
    <row r="55" spans="1:20" ht="15" outlineLevel="1">
      <c r="A55" s="180"/>
      <c r="B55" s="662" t="s">
        <v>48</v>
      </c>
      <c r="C55" s="663"/>
      <c r="D55" s="72"/>
      <c r="E55" s="35">
        <v>108</v>
      </c>
      <c r="F55" s="44">
        <f t="shared" si="14"/>
        <v>0</v>
      </c>
      <c r="G55" s="45" t="s">
        <v>121</v>
      </c>
      <c r="H55" s="6"/>
      <c r="I55" s="73">
        <f>$I$42</f>
      </c>
      <c r="J55" s="74">
        <f>$J$42</f>
      </c>
      <c r="K55" s="75">
        <f t="shared" si="13"/>
        <v>0</v>
      </c>
      <c r="L55" s="76">
        <f t="shared" si="13"/>
        <v>0</v>
      </c>
      <c r="M55" s="76">
        <f t="shared" si="13"/>
        <v>0</v>
      </c>
      <c r="N55" s="76">
        <f t="shared" si="13"/>
        <v>0</v>
      </c>
      <c r="O55" s="76">
        <f t="shared" si="13"/>
        <v>0</v>
      </c>
      <c r="P55" s="77">
        <f t="shared" si="13"/>
        <v>0</v>
      </c>
      <c r="Q55" s="358">
        <f t="shared" si="13"/>
        <v>0</v>
      </c>
      <c r="R55" s="359">
        <f t="shared" si="13"/>
        <v>0</v>
      </c>
      <c r="S55" s="336">
        <f t="shared" si="13"/>
        <v>0</v>
      </c>
    </row>
    <row r="56" spans="1:20" ht="15" outlineLevel="1">
      <c r="A56" s="180"/>
      <c r="B56" s="664" t="s">
        <v>479</v>
      </c>
      <c r="C56" s="663"/>
      <c r="D56" s="78"/>
      <c r="E56" s="79">
        <v>250</v>
      </c>
      <c r="F56" s="80">
        <f t="shared" si="14"/>
        <v>0</v>
      </c>
      <c r="G56" s="81" t="s">
        <v>259</v>
      </c>
      <c r="H56" s="6"/>
      <c r="I56" s="82">
        <f>$I$42</f>
      </c>
      <c r="J56" s="83">
        <f>$J$42</f>
      </c>
      <c r="K56" s="84">
        <f t="shared" si="13"/>
        <v>0</v>
      </c>
      <c r="L56" s="85">
        <f t="shared" si="13"/>
        <v>0</v>
      </c>
      <c r="M56" s="85">
        <f t="shared" si="13"/>
        <v>0</v>
      </c>
      <c r="N56" s="85">
        <f t="shared" si="13"/>
        <v>0</v>
      </c>
      <c r="O56" s="85">
        <f t="shared" si="13"/>
        <v>0</v>
      </c>
      <c r="P56" s="86">
        <f t="shared" si="13"/>
        <v>0</v>
      </c>
      <c r="Q56" s="360">
        <f t="shared" si="13"/>
        <v>0</v>
      </c>
      <c r="R56" s="361">
        <f t="shared" si="13"/>
        <v>0</v>
      </c>
      <c r="S56" s="337">
        <f t="shared" si="13"/>
        <v>0</v>
      </c>
    </row>
    <row r="57" spans="1:20" ht="15">
      <c r="A57" s="180"/>
      <c r="B57" s="87" t="s">
        <v>49</v>
      </c>
      <c r="C57" s="88"/>
      <c r="D57" s="89"/>
      <c r="E57" s="90"/>
      <c r="F57" s="91">
        <f>SUM(F58:F62)</f>
      </c>
      <c r="G57" s="92"/>
      <c r="H57" s="6"/>
      <c r="I57" s="59">
        <f t="shared" ref="I57:S57" si="15">SUMPRODUCT(I58:I62,$F58:$F62)</f>
        <v>0</v>
      </c>
      <c r="J57" s="60">
        <f t="shared" si="15"/>
        <v>0</v>
      </c>
      <c r="K57" s="61">
        <f t="shared" si="15"/>
        <v>0</v>
      </c>
      <c r="L57" s="62">
        <f t="shared" si="15"/>
        <v>0</v>
      </c>
      <c r="M57" s="62">
        <f t="shared" si="15"/>
        <v>0</v>
      </c>
      <c r="N57" s="62">
        <f t="shared" si="15"/>
        <v>0</v>
      </c>
      <c r="O57" s="62">
        <f t="shared" si="15"/>
        <v>0</v>
      </c>
      <c r="P57" s="63">
        <f t="shared" si="15"/>
        <v>0</v>
      </c>
      <c r="Q57" s="354">
        <f t="shared" si="15"/>
        <v>0</v>
      </c>
      <c r="R57" s="355">
        <f t="shared" si="15"/>
        <v>0</v>
      </c>
      <c r="S57" s="334">
        <f t="shared" si="15"/>
        <v>0</v>
      </c>
      <c r="T57" s="7"/>
    </row>
    <row r="58" spans="1:20" ht="15" outlineLevel="1">
      <c r="A58" s="180"/>
      <c r="B58" s="658" t="s">
        <v>50</v>
      </c>
      <c r="C58" s="659"/>
      <c r="D58" s="64"/>
      <c r="E58" s="93">
        <v>80</v>
      </c>
      <c r="F58" s="65">
        <f t="shared" si="14"/>
        <v>0</v>
      </c>
      <c r="G58" s="94"/>
      <c r="H58" s="6"/>
      <c r="I58" s="67">
        <f>$I$42</f>
      </c>
      <c r="J58" s="68">
        <f>$J$42</f>
      </c>
      <c r="K58" s="69">
        <f t="shared" ref="K58:S62" si="16">IF(($F$31+$F$42)&gt;0,(K$31+K$42)/($F$31+$F$42),)</f>
        <v>0</v>
      </c>
      <c r="L58" s="70">
        <f t="shared" si="16"/>
        <v>0</v>
      </c>
      <c r="M58" s="70">
        <f t="shared" si="16"/>
        <v>0</v>
      </c>
      <c r="N58" s="70">
        <f t="shared" si="16"/>
        <v>0</v>
      </c>
      <c r="O58" s="70">
        <f t="shared" si="16"/>
        <v>0</v>
      </c>
      <c r="P58" s="71">
        <f t="shared" si="16"/>
        <v>0</v>
      </c>
      <c r="Q58" s="356">
        <f t="shared" si="16"/>
        <v>0</v>
      </c>
      <c r="R58" s="357">
        <f t="shared" si="16"/>
        <v>0</v>
      </c>
      <c r="S58" s="335">
        <f t="shared" si="16"/>
        <v>0</v>
      </c>
      <c r="T58" s="7"/>
    </row>
    <row r="59" spans="1:20" ht="15" outlineLevel="1">
      <c r="A59" s="180"/>
      <c r="B59" s="658" t="s">
        <v>51</v>
      </c>
      <c r="C59" s="659"/>
      <c r="D59" s="72"/>
      <c r="E59" s="95">
        <v>200</v>
      </c>
      <c r="F59" s="44">
        <f t="shared" si="14"/>
        <v>0</v>
      </c>
      <c r="G59" s="96"/>
      <c r="H59" s="6"/>
      <c r="I59" s="73">
        <f>$I$42</f>
      </c>
      <c r="J59" s="74">
        <f>$J$42</f>
      </c>
      <c r="K59" s="75">
        <f t="shared" si="16"/>
        <v>0</v>
      </c>
      <c r="L59" s="76">
        <f t="shared" si="16"/>
        <v>0</v>
      </c>
      <c r="M59" s="76">
        <f t="shared" si="16"/>
        <v>0</v>
      </c>
      <c r="N59" s="76">
        <f t="shared" si="16"/>
        <v>0</v>
      </c>
      <c r="O59" s="76">
        <f t="shared" si="16"/>
        <v>0</v>
      </c>
      <c r="P59" s="77">
        <f t="shared" si="16"/>
        <v>0</v>
      </c>
      <c r="Q59" s="358">
        <f t="shared" si="16"/>
        <v>0</v>
      </c>
      <c r="R59" s="359">
        <f t="shared" si="16"/>
        <v>0</v>
      </c>
      <c r="S59" s="336">
        <f t="shared" si="16"/>
        <v>0</v>
      </c>
      <c r="T59" s="7"/>
    </row>
    <row r="60" spans="1:20" ht="15" outlineLevel="1">
      <c r="A60" s="180"/>
      <c r="B60" s="658" t="s">
        <v>52</v>
      </c>
      <c r="C60" s="659"/>
      <c r="D60" s="72">
        <v>0</v>
      </c>
      <c r="E60" s="95">
        <v>1500</v>
      </c>
      <c r="F60" s="44">
        <f>E60*D60</f>
      </c>
      <c r="G60" s="96"/>
      <c r="H60" s="6"/>
      <c r="I60" s="73">
        <f>$I$42</f>
      </c>
      <c r="J60" s="74">
        <f>$J$42</f>
      </c>
      <c r="K60" s="75">
        <f t="shared" si="16"/>
        <v>0</v>
      </c>
      <c r="L60" s="76">
        <f t="shared" si="16"/>
        <v>0</v>
      </c>
      <c r="M60" s="76">
        <f t="shared" si="16"/>
        <v>0</v>
      </c>
      <c r="N60" s="76">
        <f t="shared" si="16"/>
        <v>0</v>
      </c>
      <c r="O60" s="76">
        <f t="shared" si="16"/>
        <v>0</v>
      </c>
      <c r="P60" s="77">
        <f t="shared" si="16"/>
        <v>0</v>
      </c>
      <c r="Q60" s="358">
        <f t="shared" si="16"/>
        <v>0</v>
      </c>
      <c r="R60" s="359">
        <f t="shared" si="16"/>
        <v>0</v>
      </c>
      <c r="S60" s="336">
        <f t="shared" si="16"/>
        <v>0</v>
      </c>
      <c r="T60" s="7"/>
    </row>
    <row r="61" spans="1:20" ht="15" outlineLevel="1">
      <c r="A61" s="180"/>
      <c r="B61" s="658" t="s">
        <v>53</v>
      </c>
      <c r="C61" s="659"/>
      <c r="D61" s="72"/>
      <c r="E61" s="95">
        <v>650</v>
      </c>
      <c r="F61" s="44">
        <f t="shared" si="14"/>
        <v>0</v>
      </c>
      <c r="G61" s="96"/>
      <c r="H61" s="6"/>
      <c r="I61" s="73">
        <f>$I$42</f>
      </c>
      <c r="J61" s="74">
        <f>$J$42</f>
      </c>
      <c r="K61" s="75">
        <f t="shared" si="16"/>
        <v>0</v>
      </c>
      <c r="L61" s="76">
        <f t="shared" si="16"/>
        <v>0</v>
      </c>
      <c r="M61" s="76">
        <f t="shared" si="16"/>
        <v>0</v>
      </c>
      <c r="N61" s="76">
        <f t="shared" si="16"/>
        <v>0</v>
      </c>
      <c r="O61" s="76">
        <f t="shared" si="16"/>
        <v>0</v>
      </c>
      <c r="P61" s="77">
        <f t="shared" si="16"/>
        <v>0</v>
      </c>
      <c r="Q61" s="358">
        <f t="shared" si="16"/>
        <v>0</v>
      </c>
      <c r="R61" s="359">
        <f t="shared" si="16"/>
        <v>0</v>
      </c>
      <c r="S61" s="336">
        <f t="shared" si="16"/>
        <v>0</v>
      </c>
      <c r="T61" s="7"/>
    </row>
    <row r="62" spans="1:20" ht="15" outlineLevel="1">
      <c r="A62" s="180"/>
      <c r="B62" s="665" t="s">
        <v>54</v>
      </c>
      <c r="C62" s="666"/>
      <c r="D62" s="97">
        <v>6</v>
      </c>
      <c r="E62" s="98">
        <v>50</v>
      </c>
      <c r="F62" s="48">
        <f>E62*D62</f>
      </c>
      <c r="G62" s="99"/>
      <c r="H62" s="6"/>
      <c r="I62" s="82">
        <f>$I$42</f>
      </c>
      <c r="J62" s="83">
        <f>$J$42</f>
      </c>
      <c r="K62" s="84">
        <f t="shared" si="16"/>
        <v>0</v>
      </c>
      <c r="L62" s="85">
        <f t="shared" si="16"/>
        <v>0</v>
      </c>
      <c r="M62" s="85">
        <f t="shared" si="16"/>
        <v>0</v>
      </c>
      <c r="N62" s="85">
        <f t="shared" si="16"/>
        <v>0</v>
      </c>
      <c r="O62" s="85">
        <f t="shared" si="16"/>
        <v>0</v>
      </c>
      <c r="P62" s="86">
        <f t="shared" si="16"/>
        <v>0</v>
      </c>
      <c r="Q62" s="360">
        <f t="shared" si="16"/>
        <v>0</v>
      </c>
      <c r="R62" s="361">
        <f t="shared" si="16"/>
        <v>0</v>
      </c>
      <c r="S62" s="337">
        <f t="shared" si="16"/>
        <v>0</v>
      </c>
      <c r="T62" s="7"/>
    </row>
    <row r="63" spans="1:20" ht="15">
      <c r="A63" s="180"/>
      <c r="B63" s="87" t="s">
        <v>55</v>
      </c>
      <c r="C63" s="88"/>
      <c r="D63" s="89"/>
      <c r="E63" s="100"/>
      <c r="F63" s="91">
        <f>SUM(F64:F68)</f>
      </c>
      <c r="G63" s="92"/>
      <c r="H63" s="6"/>
      <c r="I63" s="59">
        <f t="shared" ref="I63:S63" si="17">SUMPRODUCT(I64:I68,$F64:$F68)</f>
        <v>0</v>
      </c>
      <c r="J63" s="60">
        <f t="shared" si="17"/>
        <v>0</v>
      </c>
      <c r="K63" s="61">
        <f t="shared" si="17"/>
        <v>0</v>
      </c>
      <c r="L63" s="62">
        <f t="shared" si="17"/>
        <v>0</v>
      </c>
      <c r="M63" s="62">
        <f t="shared" si="17"/>
        <v>0</v>
      </c>
      <c r="N63" s="62">
        <f t="shared" si="17"/>
        <v>0</v>
      </c>
      <c r="O63" s="62">
        <f t="shared" si="17"/>
        <v>0</v>
      </c>
      <c r="P63" s="63">
        <f t="shared" si="17"/>
        <v>0</v>
      </c>
      <c r="Q63" s="354">
        <f t="shared" si="17"/>
        <v>0</v>
      </c>
      <c r="R63" s="355">
        <f t="shared" si="17"/>
        <v>0</v>
      </c>
      <c r="S63" s="334">
        <f t="shared" si="17"/>
        <v>0</v>
      </c>
      <c r="T63" s="7"/>
    </row>
    <row r="64" spans="1:20" ht="15" outlineLevel="1">
      <c r="A64" s="180"/>
      <c r="B64" s="658" t="s">
        <v>56</v>
      </c>
      <c r="C64" s="659"/>
      <c r="D64" s="64"/>
      <c r="E64" s="93">
        <v>100</v>
      </c>
      <c r="F64" s="65">
        <f t="shared" si="14"/>
        <v>0</v>
      </c>
      <c r="G64" s="94" t="s">
        <v>57</v>
      </c>
      <c r="H64" s="6"/>
      <c r="I64" s="67">
        <f>$I$42</f>
      </c>
      <c r="J64" s="68">
        <f>$J$42</f>
      </c>
      <c r="K64" s="69">
        <f t="shared" ref="K64:S68" si="18">IF(($F$31+$F$42)&gt;0,(K$31+K$42)/($F$31+$F$42),)</f>
        <v>0</v>
      </c>
      <c r="L64" s="70">
        <f t="shared" si="18"/>
        <v>0</v>
      </c>
      <c r="M64" s="70">
        <f t="shared" si="18"/>
        <v>0</v>
      </c>
      <c r="N64" s="70">
        <f t="shared" si="18"/>
        <v>0</v>
      </c>
      <c r="O64" s="70">
        <f t="shared" si="18"/>
        <v>0</v>
      </c>
      <c r="P64" s="71">
        <f t="shared" si="18"/>
        <v>0</v>
      </c>
      <c r="Q64" s="356">
        <f t="shared" si="18"/>
        <v>0</v>
      </c>
      <c r="R64" s="357">
        <f t="shared" si="18"/>
        <v>0</v>
      </c>
      <c r="S64" s="335">
        <f t="shared" si="18"/>
        <v>0</v>
      </c>
      <c r="T64" s="7"/>
    </row>
    <row r="65" spans="1:20" ht="15" outlineLevel="1">
      <c r="A65" s="180"/>
      <c r="B65" s="658" t="s">
        <v>58</v>
      </c>
      <c r="C65" s="659"/>
      <c r="D65" s="72"/>
      <c r="E65" s="95">
        <v>5</v>
      </c>
      <c r="F65" s="44">
        <f t="shared" si="14"/>
        <v>0</v>
      </c>
      <c r="G65" s="96" t="s">
        <v>59</v>
      </c>
      <c r="H65" s="6"/>
      <c r="I65" s="73">
        <f>$I$42</f>
      </c>
      <c r="J65" s="74">
        <f>$J$42</f>
      </c>
      <c r="K65" s="75">
        <f t="shared" si="18"/>
        <v>0</v>
      </c>
      <c r="L65" s="76">
        <f t="shared" si="18"/>
        <v>0</v>
      </c>
      <c r="M65" s="76">
        <f t="shared" si="18"/>
        <v>0</v>
      </c>
      <c r="N65" s="76">
        <f t="shared" si="18"/>
        <v>0</v>
      </c>
      <c r="O65" s="76">
        <f t="shared" si="18"/>
        <v>0</v>
      </c>
      <c r="P65" s="77">
        <f t="shared" si="18"/>
        <v>0</v>
      </c>
      <c r="Q65" s="358">
        <f t="shared" si="18"/>
        <v>0</v>
      </c>
      <c r="R65" s="359">
        <f t="shared" si="18"/>
        <v>0</v>
      </c>
      <c r="S65" s="336">
        <f t="shared" si="18"/>
        <v>0</v>
      </c>
      <c r="T65" s="7"/>
    </row>
    <row r="66" spans="1:20" ht="15" outlineLevel="1">
      <c r="A66" s="180"/>
      <c r="B66" s="658" t="s">
        <v>60</v>
      </c>
      <c r="C66" s="659"/>
      <c r="D66" s="72"/>
      <c r="E66" s="95">
        <v>150</v>
      </c>
      <c r="F66" s="44">
        <f t="shared" si="14"/>
        <v>0</v>
      </c>
      <c r="G66" s="96"/>
      <c r="H66" s="6"/>
      <c r="I66" s="73">
        <f>$I$42</f>
      </c>
      <c r="J66" s="74">
        <f>$J$42</f>
      </c>
      <c r="K66" s="75">
        <f t="shared" si="18"/>
        <v>0</v>
      </c>
      <c r="L66" s="76">
        <f t="shared" si="18"/>
        <v>0</v>
      </c>
      <c r="M66" s="76">
        <f t="shared" si="18"/>
        <v>0</v>
      </c>
      <c r="N66" s="76">
        <f t="shared" si="18"/>
        <v>0</v>
      </c>
      <c r="O66" s="76">
        <f t="shared" si="18"/>
        <v>0</v>
      </c>
      <c r="P66" s="77">
        <f t="shared" si="18"/>
        <v>0</v>
      </c>
      <c r="Q66" s="358">
        <f t="shared" si="18"/>
        <v>0</v>
      </c>
      <c r="R66" s="359">
        <f t="shared" si="18"/>
        <v>0</v>
      </c>
      <c r="S66" s="336">
        <f t="shared" si="18"/>
        <v>0</v>
      </c>
      <c r="T66" s="7"/>
    </row>
    <row r="67" spans="1:20" ht="15" outlineLevel="1">
      <c r="A67" s="180"/>
      <c r="B67" s="658" t="s">
        <v>61</v>
      </c>
      <c r="C67" s="659"/>
      <c r="D67" s="72"/>
      <c r="E67" s="95"/>
      <c r="F67" s="44">
        <f t="shared" si="14"/>
        <v>0</v>
      </c>
      <c r="G67" s="96"/>
      <c r="H67" s="6"/>
      <c r="I67" s="73">
        <f>$I$42</f>
      </c>
      <c r="J67" s="74">
        <f>$J$42</f>
      </c>
      <c r="K67" s="75">
        <f t="shared" si="18"/>
        <v>0</v>
      </c>
      <c r="L67" s="76">
        <f t="shared" si="18"/>
        <v>0</v>
      </c>
      <c r="M67" s="76">
        <f t="shared" si="18"/>
        <v>0</v>
      </c>
      <c r="N67" s="76">
        <f t="shared" si="18"/>
        <v>0</v>
      </c>
      <c r="O67" s="76">
        <f t="shared" si="18"/>
        <v>0</v>
      </c>
      <c r="P67" s="77">
        <f t="shared" si="18"/>
        <v>0</v>
      </c>
      <c r="Q67" s="358">
        <f t="shared" si="18"/>
        <v>0</v>
      </c>
      <c r="R67" s="359">
        <f t="shared" si="18"/>
        <v>0</v>
      </c>
      <c r="S67" s="336">
        <f t="shared" si="18"/>
        <v>0</v>
      </c>
      <c r="T67" s="7"/>
    </row>
    <row r="68" spans="1:20" ht="15" outlineLevel="1">
      <c r="A68" s="180"/>
      <c r="B68" s="658" t="s">
        <v>62</v>
      </c>
      <c r="C68" s="659"/>
      <c r="D68" s="78"/>
      <c r="E68" s="101"/>
      <c r="F68" s="80">
        <f t="shared" si="14"/>
        <v>0</v>
      </c>
      <c r="G68" s="102"/>
      <c r="H68" s="6"/>
      <c r="I68" s="82">
        <f>$I$42</f>
      </c>
      <c r="J68" s="83">
        <f>$J$42</f>
      </c>
      <c r="K68" s="84">
        <f t="shared" si="18"/>
        <v>0</v>
      </c>
      <c r="L68" s="85">
        <f t="shared" si="18"/>
        <v>0</v>
      </c>
      <c r="M68" s="85">
        <f t="shared" si="18"/>
        <v>0</v>
      </c>
      <c r="N68" s="85">
        <f t="shared" si="18"/>
        <v>0</v>
      </c>
      <c r="O68" s="85">
        <f t="shared" si="18"/>
        <v>0</v>
      </c>
      <c r="P68" s="86">
        <f t="shared" si="18"/>
        <v>0</v>
      </c>
      <c r="Q68" s="360">
        <f t="shared" si="18"/>
        <v>0</v>
      </c>
      <c r="R68" s="361">
        <f t="shared" si="18"/>
        <v>0</v>
      </c>
      <c r="S68" s="337">
        <f t="shared" si="18"/>
        <v>0</v>
      </c>
      <c r="T68" s="7"/>
    </row>
    <row r="69" spans="1:20" ht="15">
      <c r="A69" s="180"/>
      <c r="B69" s="87" t="s">
        <v>63</v>
      </c>
      <c r="C69" s="88"/>
      <c r="D69" s="89"/>
      <c r="E69" s="100"/>
      <c r="F69" s="91">
        <f>SUM(F70:F74)</f>
      </c>
      <c r="G69" s="92"/>
      <c r="H69" s="6"/>
      <c r="I69" s="59">
        <f t="shared" ref="I69:S69" si="19">SUMPRODUCT(I70:I74,$F70:$F74)</f>
        <v>0</v>
      </c>
      <c r="J69" s="60">
        <f t="shared" si="19"/>
        <v>0</v>
      </c>
      <c r="K69" s="61">
        <f t="shared" si="19"/>
        <v>0</v>
      </c>
      <c r="L69" s="62">
        <f t="shared" si="19"/>
        <v>0</v>
      </c>
      <c r="M69" s="62">
        <f t="shared" si="19"/>
        <v>0</v>
      </c>
      <c r="N69" s="62">
        <f t="shared" si="19"/>
        <v>0</v>
      </c>
      <c r="O69" s="62">
        <f t="shared" si="19"/>
        <v>0</v>
      </c>
      <c r="P69" s="63">
        <f t="shared" si="19"/>
        <v>0</v>
      </c>
      <c r="Q69" s="354">
        <f t="shared" si="19"/>
        <v>0</v>
      </c>
      <c r="R69" s="355">
        <f t="shared" si="19"/>
        <v>0</v>
      </c>
      <c r="S69" s="334">
        <f t="shared" si="19"/>
        <v>0</v>
      </c>
      <c r="T69" s="7"/>
    </row>
    <row r="70" spans="1:20" ht="15" outlineLevel="1">
      <c r="A70" s="180"/>
      <c r="B70" s="658" t="s">
        <v>64</v>
      </c>
      <c r="C70" s="659"/>
      <c r="D70" s="64"/>
      <c r="E70" s="93">
        <v>2520</v>
      </c>
      <c r="F70" s="65">
        <f t="shared" si="14"/>
        <v>0</v>
      </c>
      <c r="G70" s="94"/>
      <c r="H70" s="6"/>
      <c r="I70" s="67">
        <f>$I$42</f>
      </c>
      <c r="J70" s="68">
        <f>$J$42</f>
      </c>
      <c r="K70" s="69">
        <f t="shared" ref="K70:S74" si="20">IF(($F$31+$F$42)&gt;0,(K$31+K$42)/($F$31+$F$42),)</f>
        <v>0</v>
      </c>
      <c r="L70" s="70">
        <f t="shared" si="20"/>
        <v>0</v>
      </c>
      <c r="M70" s="70">
        <f t="shared" si="20"/>
        <v>0</v>
      </c>
      <c r="N70" s="70">
        <f t="shared" si="20"/>
        <v>0</v>
      </c>
      <c r="O70" s="70">
        <f t="shared" si="20"/>
        <v>0</v>
      </c>
      <c r="P70" s="71">
        <f t="shared" si="20"/>
        <v>0</v>
      </c>
      <c r="Q70" s="356">
        <f t="shared" si="20"/>
        <v>0</v>
      </c>
      <c r="R70" s="357">
        <f t="shared" si="20"/>
        <v>0</v>
      </c>
      <c r="S70" s="335">
        <f t="shared" si="20"/>
        <v>0</v>
      </c>
      <c r="T70" s="7"/>
    </row>
    <row r="71" spans="1:20" ht="15" outlineLevel="1">
      <c r="A71" s="180"/>
      <c r="B71" s="658" t="s">
        <v>65</v>
      </c>
      <c r="C71" s="659"/>
      <c r="D71" s="72"/>
      <c r="E71" s="95">
        <v>2000</v>
      </c>
      <c r="F71" s="44">
        <f t="shared" si="14"/>
        <v>0</v>
      </c>
      <c r="G71" s="96"/>
      <c r="H71" s="6"/>
      <c r="I71" s="73">
        <f>$I$42</f>
      </c>
      <c r="J71" s="74">
        <f>$J$42</f>
      </c>
      <c r="K71" s="69">
        <f t="shared" si="20"/>
        <v>0</v>
      </c>
      <c r="L71" s="70">
        <f t="shared" si="20"/>
        <v>0</v>
      </c>
      <c r="M71" s="70">
        <f t="shared" si="20"/>
        <v>0</v>
      </c>
      <c r="N71" s="70">
        <f t="shared" si="20"/>
        <v>0</v>
      </c>
      <c r="O71" s="70">
        <f t="shared" si="20"/>
        <v>0</v>
      </c>
      <c r="P71" s="71">
        <f t="shared" si="20"/>
        <v>0</v>
      </c>
      <c r="Q71" s="356">
        <f t="shared" si="20"/>
        <v>0</v>
      </c>
      <c r="R71" s="357">
        <f t="shared" si="20"/>
        <v>0</v>
      </c>
      <c r="S71" s="335">
        <f t="shared" si="20"/>
        <v>0</v>
      </c>
      <c r="T71" s="7"/>
    </row>
    <row r="72" spans="1:20" ht="15" outlineLevel="1">
      <c r="A72" s="180"/>
      <c r="B72" s="658" t="s">
        <v>480</v>
      </c>
      <c r="C72" s="659"/>
      <c r="D72" s="72"/>
      <c r="E72" s="95">
        <v>1500</v>
      </c>
      <c r="F72" s="44">
        <f t="shared" si="14"/>
        <v>0</v>
      </c>
      <c r="G72" s="96"/>
      <c r="H72" s="6"/>
      <c r="I72" s="73">
        <f>$I$42</f>
      </c>
      <c r="J72" s="74">
        <f>$J$42</f>
      </c>
      <c r="K72" s="69">
        <f t="shared" si="20"/>
        <v>0</v>
      </c>
      <c r="L72" s="70">
        <f t="shared" si="20"/>
        <v>0</v>
      </c>
      <c r="M72" s="70">
        <f t="shared" si="20"/>
        <v>0</v>
      </c>
      <c r="N72" s="70">
        <f t="shared" si="20"/>
        <v>0</v>
      </c>
      <c r="O72" s="70">
        <f t="shared" si="20"/>
        <v>0</v>
      </c>
      <c r="P72" s="71">
        <f t="shared" si="20"/>
        <v>0</v>
      </c>
      <c r="Q72" s="356">
        <f t="shared" si="20"/>
        <v>0</v>
      </c>
      <c r="R72" s="357">
        <f t="shared" si="20"/>
        <v>0</v>
      </c>
      <c r="S72" s="335">
        <f t="shared" si="20"/>
        <v>0</v>
      </c>
      <c r="T72" s="7"/>
    </row>
    <row r="73" spans="1:20" ht="15" outlineLevel="1">
      <c r="A73" s="180"/>
      <c r="B73" s="658" t="s">
        <v>66</v>
      </c>
      <c r="C73" s="659"/>
      <c r="D73" s="72"/>
      <c r="E73" s="95"/>
      <c r="F73" s="44">
        <f t="shared" si="14"/>
        <v>0</v>
      </c>
      <c r="G73" s="96"/>
      <c r="H73" s="6"/>
      <c r="I73" s="73">
        <f>$I$42</f>
      </c>
      <c r="J73" s="74">
        <f>$J$42</f>
      </c>
      <c r="K73" s="69">
        <f t="shared" si="20"/>
        <v>0</v>
      </c>
      <c r="L73" s="70">
        <f t="shared" si="20"/>
        <v>0</v>
      </c>
      <c r="M73" s="70">
        <f t="shared" si="20"/>
        <v>0</v>
      </c>
      <c r="N73" s="70">
        <f t="shared" si="20"/>
        <v>0</v>
      </c>
      <c r="O73" s="70">
        <f t="shared" si="20"/>
        <v>0</v>
      </c>
      <c r="P73" s="71">
        <f t="shared" si="20"/>
        <v>0</v>
      </c>
      <c r="Q73" s="356">
        <f t="shared" si="20"/>
        <v>0</v>
      </c>
      <c r="R73" s="357">
        <f t="shared" si="20"/>
        <v>0</v>
      </c>
      <c r="S73" s="335">
        <f t="shared" si="20"/>
        <v>0</v>
      </c>
      <c r="T73" s="7"/>
    </row>
    <row r="74" spans="1:20" ht="15" outlineLevel="1">
      <c r="A74" s="180"/>
      <c r="B74" s="658" t="s">
        <v>67</v>
      </c>
      <c r="C74" s="659"/>
      <c r="D74" s="78"/>
      <c r="E74" s="101"/>
      <c r="F74" s="80">
        <f t="shared" si="14"/>
        <v>0</v>
      </c>
      <c r="G74" s="102"/>
      <c r="H74" s="6"/>
      <c r="I74" s="82">
        <f>$I$42</f>
      </c>
      <c r="J74" s="83">
        <f>$J$42</f>
      </c>
      <c r="K74" s="84">
        <f t="shared" si="20"/>
        <v>0</v>
      </c>
      <c r="L74" s="85">
        <f t="shared" si="20"/>
        <v>0</v>
      </c>
      <c r="M74" s="85">
        <f t="shared" si="20"/>
        <v>0</v>
      </c>
      <c r="N74" s="85">
        <f t="shared" si="20"/>
        <v>0</v>
      </c>
      <c r="O74" s="85">
        <f t="shared" si="20"/>
        <v>0</v>
      </c>
      <c r="P74" s="86">
        <f t="shared" si="20"/>
        <v>0</v>
      </c>
      <c r="Q74" s="360">
        <f t="shared" si="20"/>
        <v>0</v>
      </c>
      <c r="R74" s="361">
        <f t="shared" si="20"/>
        <v>0</v>
      </c>
      <c r="S74" s="337">
        <f t="shared" si="20"/>
        <v>0</v>
      </c>
      <c r="T74" s="7"/>
    </row>
    <row r="75" spans="1:20" ht="15">
      <c r="A75" s="180"/>
      <c r="B75" s="87" t="s">
        <v>68</v>
      </c>
      <c r="C75" s="88"/>
      <c r="D75" s="89"/>
      <c r="E75" s="100"/>
      <c r="F75" s="91">
        <f>SUM(F76:F79)</f>
      </c>
      <c r="G75" s="92"/>
      <c r="H75" s="6"/>
      <c r="I75" s="59">
        <f t="shared" ref="I75:P75" si="21">SUMPRODUCT(I76:I79,$F76:$F79)</f>
        <v>0</v>
      </c>
      <c r="J75" s="60">
        <f t="shared" si="21"/>
        <v>0</v>
      </c>
      <c r="K75" s="61">
        <f t="shared" si="21"/>
        <v>0</v>
      </c>
      <c r="L75" s="62">
        <f t="shared" si="21"/>
        <v>0</v>
      </c>
      <c r="M75" s="62">
        <f t="shared" si="21"/>
        <v>0</v>
      </c>
      <c r="N75" s="62">
        <f t="shared" si="21"/>
        <v>0</v>
      </c>
      <c r="O75" s="62">
        <f t="shared" si="21"/>
        <v>0</v>
      </c>
      <c r="P75" s="63">
        <f t="shared" si="21"/>
        <v>0</v>
      </c>
      <c r="Q75" s="354">
        <f>SUMPRODUCT(Q76:Q79,$F76:$F79)</f>
      </c>
      <c r="R75" s="355">
        <f>SUMPRODUCT(R76:R79,$F76:$F79)</f>
      </c>
      <c r="S75" s="334">
        <f>SUMPRODUCT(S76:S79,$F76:$F79)</f>
      </c>
    </row>
    <row r="76" spans="1:20" ht="15" outlineLevel="1">
      <c r="A76" s="180"/>
      <c r="B76" s="658" t="s">
        <v>69</v>
      </c>
      <c r="C76" s="659"/>
      <c r="D76" s="64"/>
      <c r="E76" s="93"/>
      <c r="F76" s="65">
        <f>E76*D76</f>
      </c>
      <c r="G76" s="94" t="s">
        <v>70</v>
      </c>
      <c r="H76" s="6"/>
      <c r="I76" s="29">
        <v>0</v>
      </c>
      <c r="J76" s="30">
        <f>1-I76</f>
      </c>
      <c r="K76" s="103">
        <f>IF(SUM($K$31:$P$31)&gt;0,(K$31)/SUM($K$31:$P$31),)</f>
      </c>
      <c r="L76" s="104">
        <f t="shared" ref="L76:S77" si="22">IF(SUM($K$31:$P$31)&gt;0,(L$31)/SUM($K$31:$P$31),)</f>
        <v>0</v>
      </c>
      <c r="M76" s="104">
        <f t="shared" si="22"/>
        <v>0</v>
      </c>
      <c r="N76" s="104">
        <f t="shared" si="22"/>
        <v>0</v>
      </c>
      <c r="O76" s="104">
        <f t="shared" si="22"/>
        <v>0</v>
      </c>
      <c r="P76" s="105">
        <f t="shared" si="22"/>
        <v>0</v>
      </c>
      <c r="Q76" s="362">
        <f t="shared" si="22"/>
        <v>0</v>
      </c>
      <c r="R76" s="363">
        <f t="shared" si="22"/>
        <v>0</v>
      </c>
      <c r="S76" s="338">
        <f t="shared" si="22"/>
        <v>0</v>
      </c>
    </row>
    <row r="77" spans="1:20" ht="15" outlineLevel="1">
      <c r="A77" s="180"/>
      <c r="B77" s="679" t="s">
        <v>72</v>
      </c>
      <c r="C77" s="663"/>
      <c r="D77" s="106">
        <v>0.04</v>
      </c>
      <c r="E77" s="43">
        <f>F31</f>
      </c>
      <c r="F77" s="44">
        <f>E77*D77</f>
      </c>
      <c r="G77" s="45" t="s">
        <v>73</v>
      </c>
      <c r="H77" s="6"/>
      <c r="I77" s="107">
        <v>0</v>
      </c>
      <c r="J77" s="39">
        <v>1</v>
      </c>
      <c r="K77" s="103">
        <f>IF(SUM($K$31:$P$31)&gt;0,(K$31)/SUM($K$31:$P$31),)</f>
      </c>
      <c r="L77" s="104">
        <f t="shared" si="22"/>
        <v>0</v>
      </c>
      <c r="M77" s="104">
        <f t="shared" si="22"/>
        <v>0</v>
      </c>
      <c r="N77" s="104">
        <f t="shared" si="22"/>
        <v>0</v>
      </c>
      <c r="O77" s="104">
        <f t="shared" si="22"/>
        <v>0</v>
      </c>
      <c r="P77" s="105">
        <f t="shared" si="22"/>
        <v>0</v>
      </c>
      <c r="Q77" s="362">
        <f t="shared" si="22"/>
        <v>0</v>
      </c>
      <c r="R77" s="363">
        <f t="shared" si="22"/>
        <v>0</v>
      </c>
      <c r="S77" s="338">
        <f t="shared" si="22"/>
        <v>0</v>
      </c>
    </row>
    <row r="78" spans="1:20" ht="15" outlineLevel="1">
      <c r="A78" s="180"/>
      <c r="B78" s="679" t="s">
        <v>74</v>
      </c>
      <c r="C78" s="663"/>
      <c r="D78" s="108">
        <v>0.04</v>
      </c>
      <c r="E78" s="43">
        <f>F13</f>
      </c>
      <c r="F78" s="44">
        <f>$D$78*$E$78</f>
      </c>
      <c r="G78" s="45" t="s">
        <v>71</v>
      </c>
      <c r="H78" s="6"/>
      <c r="I78" s="107">
        <f>$I$42</f>
      </c>
      <c r="J78" s="39">
        <f>$J$42</f>
      </c>
      <c r="K78" s="103">
        <f t="shared" ref="K78:S79" si="23">IF(($F$31+$F$42)&gt;0,(K$31+K$42)/($F$31+$F$42),)</f>
        <v>0</v>
      </c>
      <c r="L78" s="104">
        <f t="shared" si="23"/>
        <v>0</v>
      </c>
      <c r="M78" s="104">
        <f t="shared" si="23"/>
        <v>0</v>
      </c>
      <c r="N78" s="104">
        <f t="shared" si="23"/>
        <v>0</v>
      </c>
      <c r="O78" s="104">
        <f t="shared" si="23"/>
        <v>0</v>
      </c>
      <c r="P78" s="105">
        <f t="shared" si="23"/>
        <v>0</v>
      </c>
      <c r="Q78" s="362">
        <f t="shared" si="23"/>
        <v>0</v>
      </c>
      <c r="R78" s="363">
        <f t="shared" si="23"/>
        <v>0</v>
      </c>
      <c r="S78" s="338">
        <f t="shared" si="23"/>
        <v>0</v>
      </c>
    </row>
    <row r="79" spans="1:20" ht="16" outlineLevel="1" thickBot="1">
      <c r="A79" s="223"/>
      <c r="B79" s="648" t="s">
        <v>75</v>
      </c>
      <c r="C79" s="649"/>
      <c r="D79" s="224">
        <v>0.04</v>
      </c>
      <c r="E79" s="225">
        <f>F13</f>
      </c>
      <c r="F79" s="226">
        <f>$D$79*$E$78</f>
      </c>
      <c r="G79" s="227" t="s">
        <v>71</v>
      </c>
      <c r="H79" s="6"/>
      <c r="I79" s="218">
        <f>$I$42</f>
      </c>
      <c r="J79" s="219">
        <f>$J$42</f>
      </c>
      <c r="K79" s="220">
        <f t="shared" si="23"/>
        <v>0</v>
      </c>
      <c r="L79" s="221">
        <f t="shared" si="23"/>
        <v>0</v>
      </c>
      <c r="M79" s="221">
        <f t="shared" si="23"/>
        <v>0</v>
      </c>
      <c r="N79" s="221">
        <f t="shared" si="23"/>
        <v>0</v>
      </c>
      <c r="O79" s="221">
        <f t="shared" si="23"/>
        <v>0</v>
      </c>
      <c r="P79" s="222">
        <f t="shared" si="23"/>
        <v>0</v>
      </c>
      <c r="Q79" s="364">
        <f t="shared" si="23"/>
        <v>0</v>
      </c>
      <c r="R79" s="365">
        <f t="shared" si="23"/>
        <v>0</v>
      </c>
      <c r="S79" s="339">
        <f t="shared" si="23"/>
        <v>0</v>
      </c>
    </row>
  </sheetData>
  <sortState xmlns:xlrd2="http://schemas.microsoft.com/office/spreadsheetml/2017/richdata2" ref="A32:Q32">
    <sortCondition descending="1" ref="B32"/>
  </sortState>
  <mergeCells count="79">
    <mergeCell ref="A2:B2"/>
    <mergeCell ref="C2:E2"/>
    <mergeCell ref="I2:J2"/>
    <mergeCell ref="L2:M2"/>
    <mergeCell ref="N2:O2"/>
    <mergeCell ref="A3:B3"/>
    <mergeCell ref="C3:E3"/>
    <mergeCell ref="I3:J3"/>
    <mergeCell ref="L3:M3"/>
    <mergeCell ref="N3:O3"/>
    <mergeCell ref="A5:B5"/>
    <mergeCell ref="I5:J5"/>
    <mergeCell ref="L5:M5"/>
    <mergeCell ref="N5:O5"/>
    <mergeCell ref="A4:B4"/>
    <mergeCell ref="C4:E4"/>
    <mergeCell ref="I4:J4"/>
    <mergeCell ref="L4:M4"/>
    <mergeCell ref="N4:O4"/>
    <mergeCell ref="A7:B7"/>
    <mergeCell ref="C7:E7"/>
    <mergeCell ref="I7:J7"/>
    <mergeCell ref="L7:M7"/>
    <mergeCell ref="N7:O7"/>
    <mergeCell ref="A6:B6"/>
    <mergeCell ref="C6:E6"/>
    <mergeCell ref="I6:J6"/>
    <mergeCell ref="L6:M6"/>
    <mergeCell ref="N6:O6"/>
    <mergeCell ref="I21:I27"/>
    <mergeCell ref="A22:D22"/>
    <mergeCell ref="A23:D23"/>
    <mergeCell ref="I29:P29"/>
    <mergeCell ref="A29:C30"/>
    <mergeCell ref="D29:D30"/>
    <mergeCell ref="E29:E30"/>
    <mergeCell ref="F29:F30"/>
    <mergeCell ref="G29:G30"/>
    <mergeCell ref="B78:C78"/>
    <mergeCell ref="A24:D24"/>
    <mergeCell ref="A25:D25"/>
    <mergeCell ref="A26:D26"/>
    <mergeCell ref="A27:D27"/>
    <mergeCell ref="B77:C77"/>
    <mergeCell ref="B65:C65"/>
    <mergeCell ref="B66:C66"/>
    <mergeCell ref="B67:C67"/>
    <mergeCell ref="B68:C68"/>
    <mergeCell ref="B70:C70"/>
    <mergeCell ref="B71:C71"/>
    <mergeCell ref="B72:C72"/>
    <mergeCell ref="B73:C73"/>
    <mergeCell ref="B74:C74"/>
    <mergeCell ref="B76:C76"/>
    <mergeCell ref="B61:C61"/>
    <mergeCell ref="B62:C62"/>
    <mergeCell ref="A13:E13"/>
    <mergeCell ref="A15:E15"/>
    <mergeCell ref="A17:D17"/>
    <mergeCell ref="A18:D18"/>
    <mergeCell ref="A20:D20"/>
    <mergeCell ref="A19:D19"/>
    <mergeCell ref="A21:D21"/>
    <mergeCell ref="A9:G9"/>
    <mergeCell ref="A14:E14"/>
    <mergeCell ref="B79:C79"/>
    <mergeCell ref="A10:E10"/>
    <mergeCell ref="A11:E11"/>
    <mergeCell ref="A12:E12"/>
    <mergeCell ref="B31:E31"/>
    <mergeCell ref="B64:C64"/>
    <mergeCell ref="B52:C52"/>
    <mergeCell ref="B53:C53"/>
    <mergeCell ref="B54:C54"/>
    <mergeCell ref="B55:C55"/>
    <mergeCell ref="B56:C56"/>
    <mergeCell ref="B58:C58"/>
    <mergeCell ref="B59:C59"/>
    <mergeCell ref="B60:C60"/>
  </mergeCells>
  <conditionalFormatting sqref="K52:P56 K58:P62 K64:P68 K70:P70 K74:P74">
    <cfRule type="expression" dxfId="22" priority="35">
      <formula>SUM($K52:$P52)&gt;1</formula>
    </cfRule>
  </conditionalFormatting>
  <conditionalFormatting sqref="K78:P79">
    <cfRule type="expression" dxfId="21" priority="32">
      <formula>SUM($K78:$P78)&gt;1</formula>
    </cfRule>
  </conditionalFormatting>
  <conditionalFormatting sqref="K77:P77">
    <cfRule type="expression" dxfId="20" priority="34">
      <formula>SUM($K77:$P77)&gt;1</formula>
    </cfRule>
  </conditionalFormatting>
  <conditionalFormatting sqref="K76:P76">
    <cfRule type="expression" dxfId="19" priority="33">
      <formula>SUM($K76:$P76)&gt;1</formula>
    </cfRule>
  </conditionalFormatting>
  <conditionalFormatting sqref="C2:E3 G3 G4 G5">
    <cfRule type="expression" dxfId="18" priority="17">
      <formula>C2=""</formula>
    </cfRule>
  </conditionalFormatting>
  <conditionalFormatting sqref="S52:S56 S58:S62 S64:S68 S70 S74">
    <cfRule type="expression" dxfId="17" priority="16">
      <formula>SUM($K52:$P52)&gt;1</formula>
    </cfRule>
  </conditionalFormatting>
  <conditionalFormatting sqref="S78:S79">
    <cfRule type="expression" dxfId="16" priority="13">
      <formula>SUM($K78:$P78)&gt;1</formula>
    </cfRule>
  </conditionalFormatting>
  <conditionalFormatting sqref="S77">
    <cfRule type="expression" dxfId="15" priority="15">
      <formula>SUM($K77:$P77)&gt;1</formula>
    </cfRule>
  </conditionalFormatting>
  <conditionalFormatting sqref="S76">
    <cfRule type="expression" dxfId="14" priority="14">
      <formula>SUM($K76:$P76)&gt;1</formula>
    </cfRule>
  </conditionalFormatting>
  <conditionalFormatting sqref="K71:P73">
    <cfRule type="expression" dxfId="13" priority="12">
      <formula>SUM($K71:$P71)&gt;1</formula>
    </cfRule>
  </conditionalFormatting>
  <conditionalFormatting sqref="S71:S73">
    <cfRule type="expression" dxfId="12" priority="11">
      <formula>SUM($K71:$P71)&gt;1</formula>
    </cfRule>
  </conditionalFormatting>
  <conditionalFormatting sqref="R52:R56 R58:R62 R64:R68 R70 R74">
    <cfRule type="expression" dxfId="11" priority="10">
      <formula>SUM($K52:$P52)&gt;1</formula>
    </cfRule>
  </conditionalFormatting>
  <conditionalFormatting sqref="R78:R79">
    <cfRule type="expression" dxfId="10" priority="7">
      <formula>SUM($K78:$P78)&gt;1</formula>
    </cfRule>
  </conditionalFormatting>
  <conditionalFormatting sqref="R77">
    <cfRule type="expression" dxfId="9" priority="9">
      <formula>SUM($K77:$P77)&gt;1</formula>
    </cfRule>
  </conditionalFormatting>
  <conditionalFormatting sqref="R76">
    <cfRule type="expression" dxfId="8" priority="8">
      <formula>SUM($K76:$P76)&gt;1</formula>
    </cfRule>
  </conditionalFormatting>
  <conditionalFormatting sqref="R71:R73">
    <cfRule type="expression" dxfId="7" priority="6">
      <formula>SUM($K71:$P71)&gt;1</formula>
    </cfRule>
  </conditionalFormatting>
  <conditionalFormatting sqref="Q52:Q56 Q58:Q62 Q64:Q68 Q70 Q74">
    <cfRule type="expression" dxfId="6" priority="5">
      <formula>SUM($K52:$P52)&gt;1</formula>
    </cfRule>
  </conditionalFormatting>
  <conditionalFormatting sqref="Q78:Q79">
    <cfRule type="expression" dxfId="5" priority="2">
      <formula>SUM($K78:$P78)&gt;1</formula>
    </cfRule>
  </conditionalFormatting>
  <conditionalFormatting sqref="Q77">
    <cfRule type="expression" dxfId="4" priority="4">
      <formula>SUM($K77:$P77)&gt;1</formula>
    </cfRule>
  </conditionalFormatting>
  <conditionalFormatting sqref="Q76">
    <cfRule type="expression" dxfId="3" priority="3">
      <formula>SUM($K76:$P76)&gt;1</formula>
    </cfRule>
  </conditionalFormatting>
  <conditionalFormatting sqref="Q71:Q73">
    <cfRule type="expression" dxfId="2" priority="1">
      <formula>SUM($K71:$P71)&gt;1</formula>
    </cfRule>
  </conditionalFormatting>
  <dataValidations count="4">
    <dataValidation type="list" allowBlank="1" showInputMessage="1" showErrorMessage="1" sqref="G4" xr:uid="{00000000-0002-0000-0000-000000000000}">
      <formula1>IC_INFRA</formula1>
    </dataValidation>
    <dataValidation type="list" allowBlank="1" showInputMessage="1" showErrorMessage="1" sqref="G5" xr:uid="{00000000-0002-0000-0000-000001000000}">
      <formula1>AGENCE_INFRA</formula1>
    </dataValidation>
    <dataValidation type="list" allowBlank="1" showInputMessage="1" showErrorMessage="1" sqref="C6:E6" xr:uid="{00000000-0002-0000-0000-000002000000}">
      <formula1>TECHNOLOGIES</formula1>
    </dataValidation>
    <dataValidation type="list" allowBlank="1" showInputMessage="1" showErrorMessage="1" sqref="C7:E7" xr:uid="{00000000-0002-0000-0000-000003000000}">
      <formula1>OFFRES</formula1>
    </dataValidation>
  </dataValidations>
  <pageMargins left="0.31" right="0.33" top="0.31496062992125984" bottom="0.27" header="0.15748031496062992" footer="0.11811023622047245"/>
  <pageSetup paperSize="9" scale="42" orientation="portrait"/>
  <headerFooter>
    <oddHeader>&amp;L&amp;USPIE ICS&amp;C&amp;"Geneva,Gras italique"&amp;A&amp;RFeuille de Synthèse d'Offre Infra</oddHeader>
    <oddFooter>&amp;L&amp;F&amp;CPage &amp;P / &amp;N&amp;R&amp;D  &amp;T</oddFooter>
  </headerFooter>
  <colBreaks count="1" manualBreakCount="1">
    <brk id="8" max="6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5">
    <tabColor theme="7" tint="0.39997558519241921"/>
  </sheetPr>
  <dimension ref="A1:AI14"/>
  <sheetViews>
    <sheetView workbookViewId="0">
      <selection activeCell="C8" sqref="C8"/>
    </sheetView>
  </sheetViews>
  <sheetFormatPr baseColWidth="10" defaultColWidth="0" defaultRowHeight="14" zeroHeight="1"/>
  <cols>
    <col min="1" max="1" width="13.7109375" bestFit="1" customWidth="1"/>
    <col min="2" max="2" width="15.140625" bestFit="1" customWidth="1"/>
    <col min="3" max="3" width="33.42578125" customWidth="1"/>
    <col min="4" max="4" width="12.140625" bestFit="1" customWidth="1"/>
    <col min="5" max="5" width="17" bestFit="1" customWidth="1"/>
    <col min="6" max="6" width="9.85546875" bestFit="1" customWidth="1"/>
    <col min="7" max="7" width="8.140625" bestFit="1" customWidth="1"/>
    <col min="8" max="8" width="15.42578125" bestFit="1" customWidth="1"/>
    <col min="9" max="9" width="8" bestFit="1" customWidth="1"/>
    <col min="10" max="10" width="4.85546875" bestFit="1" customWidth="1"/>
    <col min="11" max="12" width="7.140625" bestFit="1" customWidth="1"/>
    <col min="13" max="13" width="6.42578125" bestFit="1" customWidth="1"/>
    <col min="14" max="14" width="10.140625" bestFit="1" customWidth="1"/>
    <col min="15" max="15" width="6.85546875" bestFit="1" customWidth="1"/>
    <col min="16" max="16" width="6.140625" bestFit="1" customWidth="1"/>
    <col min="17" max="17" width="9.85546875" bestFit="1" customWidth="1"/>
    <col min="18" max="26" width="11.42578125" customWidth="1"/>
    <col min="27" max="27" width="9.42578125" bestFit="1" customWidth="1"/>
    <col min="28" max="28" width="12.7109375" bestFit="1" customWidth="1"/>
    <col min="29" max="29" width="9.42578125" bestFit="1" customWidth="1"/>
    <col min="30" max="30" width="12.7109375" bestFit="1" customWidth="1"/>
    <col min="31" max="31" width="9.42578125" bestFit="1" customWidth="1"/>
    <col min="32" max="32" width="12.7109375" bestFit="1" customWidth="1"/>
    <col min="33" max="33" width="9.42578125" bestFit="1" customWidth="1"/>
    <col min="34" max="34" width="12.7109375" bestFit="1" customWidth="1"/>
    <col min="35" max="35" width="3.140625" customWidth="1"/>
    <col min="36" max="16384" width="11.42578125" hidden="1"/>
  </cols>
  <sheetData>
    <row r="1" spans="1:34" s="128" customFormat="1" ht="16">
      <c r="A1" s="705" t="s">
        <v>93</v>
      </c>
      <c r="B1" s="705"/>
      <c r="C1" s="706"/>
      <c r="D1" s="126"/>
      <c r="E1" s="127" t="s">
        <v>94</v>
      </c>
      <c r="F1" s="707" t="s">
        <v>95</v>
      </c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8" t="s">
        <v>96</v>
      </c>
      <c r="S1" s="708"/>
      <c r="T1" s="708"/>
      <c r="U1" s="708"/>
      <c r="V1" s="708"/>
      <c r="W1" s="708"/>
      <c r="X1" s="708"/>
      <c r="Y1" s="708"/>
      <c r="Z1" s="708"/>
      <c r="AA1" s="709" t="s">
        <v>97</v>
      </c>
      <c r="AB1" s="709"/>
      <c r="AC1" s="709"/>
      <c r="AD1" s="709"/>
      <c r="AE1" s="709"/>
      <c r="AF1" s="709"/>
      <c r="AG1" s="709"/>
      <c r="AH1" s="709"/>
    </row>
    <row r="2" spans="1:34" s="137" customFormat="1">
      <c r="A2" s="129" t="s">
        <v>98</v>
      </c>
      <c r="B2" s="129" t="s">
        <v>99</v>
      </c>
      <c r="C2" s="130" t="s">
        <v>100</v>
      </c>
      <c r="D2" s="130" t="s">
        <v>101</v>
      </c>
      <c r="E2" s="131" t="s">
        <v>102</v>
      </c>
      <c r="F2" s="132" t="s">
        <v>103</v>
      </c>
      <c r="G2" s="132" t="s">
        <v>104</v>
      </c>
      <c r="H2" s="132" t="s">
        <v>105</v>
      </c>
      <c r="I2" s="132" t="s">
        <v>376</v>
      </c>
      <c r="J2" s="281" t="s">
        <v>106</v>
      </c>
      <c r="K2" s="133" t="s">
        <v>107</v>
      </c>
      <c r="L2" s="134" t="s">
        <v>89</v>
      </c>
      <c r="M2" s="134" t="s">
        <v>90</v>
      </c>
      <c r="N2" s="131" t="s">
        <v>108</v>
      </c>
      <c r="O2" s="134" t="s">
        <v>91</v>
      </c>
      <c r="P2" s="134" t="s">
        <v>92</v>
      </c>
      <c r="Q2" s="131" t="s">
        <v>109</v>
      </c>
      <c r="R2" s="135" t="s">
        <v>83</v>
      </c>
      <c r="S2" s="135" t="s">
        <v>84</v>
      </c>
      <c r="T2" s="135" t="s">
        <v>85</v>
      </c>
      <c r="U2" s="135" t="s">
        <v>86</v>
      </c>
      <c r="V2" s="135" t="s">
        <v>87</v>
      </c>
      <c r="W2" s="135" t="s">
        <v>88</v>
      </c>
      <c r="X2" s="135" t="s">
        <v>110</v>
      </c>
      <c r="Y2" s="135" t="s">
        <v>111</v>
      </c>
      <c r="Z2" s="135" t="s">
        <v>112</v>
      </c>
      <c r="AA2" s="136" t="s">
        <v>113</v>
      </c>
      <c r="AB2" s="136" t="s">
        <v>114</v>
      </c>
      <c r="AC2" s="136" t="s">
        <v>115</v>
      </c>
      <c r="AD2" s="136" t="s">
        <v>116</v>
      </c>
      <c r="AE2" s="136" t="s">
        <v>117</v>
      </c>
      <c r="AF2" s="136" t="s">
        <v>118</v>
      </c>
      <c r="AG2" s="136" t="s">
        <v>119</v>
      </c>
      <c r="AH2" s="136" t="s">
        <v>120</v>
      </c>
    </row>
    <row r="3" spans="1:34" s="8" customFormat="1" ht="15.75" customHeight="1">
      <c r="A3" s="138">
        <v>43634.676504629628</v>
      </c>
      <c r="B3" s="139" t="s">
        <v>38</v>
      </c>
      <c r="C3" s="139" t="s">
        <v>1135</v>
      </c>
      <c r="D3" s="139" t="s">
        <v>29</v>
      </c>
      <c r="E3" s="140">
        <v>15</v>
      </c>
      <c r="F3" s="141">
        <f>COLUMN(DPGF!$E$15)</f>
        <v>5</v>
      </c>
      <c r="G3" s="141">
        <f>COLUMN(DPGF!$F$15)</f>
        <v>6</v>
      </c>
      <c r="H3" s="142">
        <f>COLUMN(DPGF!$G$15)</f>
        <v>7</v>
      </c>
      <c r="I3" s="142"/>
      <c r="J3" s="140">
        <f>COLUMN(DPGF!$H$15)</f>
        <v>8</v>
      </c>
      <c r="K3" s="140">
        <f>COLUMN(DPGF!$I$15)</f>
        <v>9</v>
      </c>
      <c r="L3" s="143">
        <f>COLUMN(DPGF!$W$15)</f>
        <v>23</v>
      </c>
      <c r="M3" s="143">
        <f>COLUMN(DPGF!$X$15)</f>
        <v>24</v>
      </c>
      <c r="N3" s="140">
        <v>25</v>
      </c>
      <c r="O3" s="143">
        <f>COLUMN(DPGF!$Z$15)</f>
        <v>26</v>
      </c>
      <c r="P3" s="143">
        <f>COLUMN(DPGF!$AA$15)</f>
        <v>27</v>
      </c>
      <c r="Q3" s="140">
        <v>28</v>
      </c>
      <c r="R3" s="144">
        <f>COLUMN(DPGF!$C$15)</f>
        <v>3</v>
      </c>
      <c r="S3" s="144">
        <f>COLUMN(DPGF!$D$15)</f>
        <v>4</v>
      </c>
      <c r="T3" s="144">
        <f>COLUMN(DPGF!$J$15)</f>
        <v>10</v>
      </c>
      <c r="U3" s="144">
        <f>COLUMN(DPGF!$K$15)</f>
        <v>11</v>
      </c>
      <c r="V3" s="144">
        <f>COLUMN(DPGF!$R$15)</f>
        <v>18</v>
      </c>
      <c r="W3" s="144">
        <f>COLUMN(DPGF!$S$15)</f>
        <v>19</v>
      </c>
      <c r="X3" s="144">
        <f>COLUMN(DPGF!$T$15)</f>
        <v>20</v>
      </c>
      <c r="Y3" s="144">
        <f>COLUMN(DPGF!$U$15)</f>
        <v>21</v>
      </c>
      <c r="Z3" s="144">
        <f>COLUMN(DPGF!$V$15)</f>
        <v>22</v>
      </c>
      <c r="AA3" s="145">
        <f>COLUMN(DPGF!$L$15)</f>
        <v>12</v>
      </c>
      <c r="AB3" s="145">
        <f>COLUMN(DPGF!$M$15)</f>
        <v>13</v>
      </c>
      <c r="AC3" s="145">
        <f>COLUMN(DPGF!$N$15)</f>
        <v>14</v>
      </c>
      <c r="AD3" s="145">
        <f>COLUMN(DPGF!$O$15)</f>
        <v>15</v>
      </c>
      <c r="AE3" s="145">
        <f>COLUMN(DPGF!$P$15)</f>
        <v>16</v>
      </c>
      <c r="AF3" s="145">
        <f>COLUMN(DPGF!$Q$15)</f>
        <v>17</v>
      </c>
      <c r="AG3" s="145"/>
      <c r="AH3" s="145"/>
    </row>
    <row r="4" spans="1:34" s="8" customFormat="1" ht="15.75" customHeight="1">
      <c r="A4" s="138"/>
      <c r="B4" s="139"/>
      <c r="C4" s="139"/>
      <c r="D4" s="139"/>
      <c r="E4" s="140"/>
      <c r="F4" s="141"/>
      <c r="G4" s="141"/>
      <c r="H4" s="142"/>
      <c r="I4" s="142"/>
      <c r="J4" s="140"/>
      <c r="K4" s="140"/>
      <c r="L4" s="143"/>
      <c r="M4" s="143"/>
      <c r="N4" s="140"/>
      <c r="O4" s="143"/>
      <c r="P4" s="143"/>
      <c r="Q4" s="140"/>
      <c r="R4" s="144"/>
      <c r="S4" s="144"/>
      <c r="T4" s="144"/>
      <c r="U4" s="144"/>
      <c r="V4" s="144"/>
      <c r="W4" s="144"/>
      <c r="X4" s="144"/>
      <c r="Y4" s="144"/>
      <c r="Z4" s="144"/>
      <c r="AA4" s="145"/>
      <c r="AB4" s="145"/>
      <c r="AC4" s="145"/>
      <c r="AD4" s="145"/>
      <c r="AE4" s="145"/>
      <c r="AF4" s="145"/>
      <c r="AG4" s="145"/>
      <c r="AH4" s="145"/>
    </row>
    <row r="5" spans="1:34" s="8" customFormat="1" ht="15.75" customHeight="1">
      <c r="A5" s="138"/>
      <c r="B5" s="139"/>
      <c r="C5" s="139"/>
      <c r="D5" s="139"/>
      <c r="E5" s="140"/>
      <c r="F5" s="141"/>
      <c r="G5" s="141"/>
      <c r="H5" s="142"/>
      <c r="I5" s="142"/>
      <c r="J5" s="140"/>
      <c r="K5" s="140"/>
      <c r="L5" s="143"/>
      <c r="M5" s="143"/>
      <c r="N5" s="140"/>
      <c r="O5" s="143"/>
      <c r="P5" s="143"/>
      <c r="Q5" s="140"/>
      <c r="R5" s="144"/>
      <c r="S5" s="144"/>
      <c r="T5" s="144"/>
      <c r="U5" s="144"/>
      <c r="V5" s="144"/>
      <c r="W5" s="144"/>
      <c r="X5" s="144"/>
      <c r="Y5" s="144"/>
      <c r="Z5" s="144"/>
      <c r="AA5" s="145"/>
      <c r="AB5" s="145"/>
      <c r="AC5" s="145"/>
      <c r="AD5" s="145"/>
      <c r="AE5" s="145"/>
      <c r="AF5" s="145"/>
      <c r="AG5" s="145"/>
      <c r="AH5" s="145"/>
    </row>
    <row r="6" spans="1:34" s="8" customFormat="1" ht="15.75" customHeight="1">
      <c r="A6" s="138"/>
      <c r="B6" s="139"/>
      <c r="C6" s="139"/>
      <c r="D6" s="139"/>
      <c r="E6" s="140"/>
      <c r="F6" s="141"/>
      <c r="G6" s="141"/>
      <c r="H6" s="142"/>
      <c r="I6" s="142"/>
      <c r="J6" s="140"/>
      <c r="K6" s="140"/>
      <c r="L6" s="143"/>
      <c r="M6" s="143"/>
      <c r="N6" s="140"/>
      <c r="O6" s="143"/>
      <c r="P6" s="143"/>
      <c r="Q6" s="140"/>
      <c r="R6" s="144"/>
      <c r="S6" s="144"/>
      <c r="T6" s="144"/>
      <c r="U6" s="144"/>
      <c r="V6" s="144"/>
      <c r="W6" s="144"/>
      <c r="X6" s="144"/>
      <c r="Y6" s="144"/>
      <c r="Z6" s="144"/>
      <c r="AA6" s="145"/>
      <c r="AB6" s="145"/>
      <c r="AC6" s="145"/>
      <c r="AD6" s="145"/>
      <c r="AE6" s="145"/>
      <c r="AF6" s="145"/>
      <c r="AG6" s="145"/>
      <c r="AH6" s="145"/>
    </row>
    <row r="7" spans="1:34" s="8" customFormat="1" ht="15.75" customHeight="1">
      <c r="A7" s="138"/>
      <c r="B7" s="139"/>
      <c r="C7" s="139"/>
      <c r="D7" s="139"/>
      <c r="E7" s="140"/>
      <c r="F7" s="141"/>
      <c r="G7" s="141"/>
      <c r="H7" s="142"/>
      <c r="I7" s="142"/>
      <c r="J7" s="140"/>
      <c r="K7" s="140"/>
      <c r="L7" s="143"/>
      <c r="M7" s="143"/>
      <c r="N7" s="140"/>
      <c r="O7" s="143"/>
      <c r="P7" s="143"/>
      <c r="Q7" s="140"/>
      <c r="R7" s="144"/>
      <c r="S7" s="144"/>
      <c r="T7" s="144"/>
      <c r="U7" s="144"/>
      <c r="V7" s="144"/>
      <c r="W7" s="144"/>
      <c r="X7" s="144"/>
      <c r="Y7" s="144"/>
      <c r="Z7" s="144"/>
      <c r="AA7" s="145"/>
      <c r="AB7" s="145"/>
      <c r="AC7" s="145"/>
      <c r="AD7" s="145"/>
      <c r="AE7" s="145"/>
      <c r="AF7" s="145"/>
      <c r="AG7" s="145"/>
      <c r="AH7" s="145"/>
    </row>
    <row r="8" spans="1:34" s="8" customFormat="1" ht="15.75" customHeight="1">
      <c r="A8" s="138"/>
      <c r="B8" s="139"/>
      <c r="C8" s="139"/>
      <c r="D8" s="139"/>
      <c r="E8" s="140"/>
      <c r="F8" s="141"/>
      <c r="G8" s="141"/>
      <c r="H8" s="142"/>
      <c r="I8" s="142"/>
      <c r="J8" s="140"/>
      <c r="K8" s="140"/>
      <c r="L8" s="143"/>
      <c r="M8" s="143"/>
      <c r="N8" s="140"/>
      <c r="O8" s="143"/>
      <c r="P8" s="143"/>
      <c r="Q8" s="140"/>
      <c r="R8" s="144"/>
      <c r="S8" s="144"/>
      <c r="T8" s="144"/>
      <c r="U8" s="144"/>
      <c r="V8" s="144"/>
      <c r="W8" s="144"/>
      <c r="X8" s="144"/>
      <c r="Y8" s="144"/>
      <c r="Z8" s="144"/>
      <c r="AA8" s="145"/>
      <c r="AB8" s="145"/>
      <c r="AC8" s="145"/>
      <c r="AD8" s="145"/>
      <c r="AE8" s="145"/>
      <c r="AF8" s="145"/>
      <c r="AG8" s="145"/>
      <c r="AH8" s="145"/>
    </row>
    <row r="9" spans="1:34" s="8" customFormat="1" ht="15.75" customHeight="1">
      <c r="A9" s="138"/>
      <c r="B9" s="139"/>
      <c r="C9" s="139"/>
      <c r="D9" s="139"/>
      <c r="E9" s="140"/>
      <c r="F9" s="141"/>
      <c r="G9" s="141"/>
      <c r="H9" s="142"/>
      <c r="I9" s="142"/>
      <c r="J9" s="140"/>
      <c r="K9" s="140"/>
      <c r="L9" s="143"/>
      <c r="M9" s="143"/>
      <c r="N9" s="140"/>
      <c r="O9" s="143"/>
      <c r="P9" s="143"/>
      <c r="Q9" s="140"/>
      <c r="R9" s="144"/>
      <c r="S9" s="144"/>
      <c r="T9" s="144"/>
      <c r="U9" s="144"/>
      <c r="V9" s="144"/>
      <c r="W9" s="144"/>
      <c r="X9" s="144"/>
      <c r="Y9" s="144"/>
      <c r="Z9" s="144"/>
      <c r="AA9" s="145"/>
      <c r="AB9" s="145"/>
      <c r="AC9" s="145"/>
      <c r="AD9" s="145"/>
      <c r="AE9" s="145"/>
      <c r="AF9" s="145"/>
      <c r="AG9" s="145"/>
      <c r="AH9" s="145"/>
    </row>
    <row r="10" spans="1:34" s="8" customFormat="1" ht="15.75" customHeight="1">
      <c r="A10" s="138"/>
      <c r="B10" s="139"/>
      <c r="C10" s="139"/>
      <c r="D10" s="139"/>
      <c r="E10" s="140"/>
      <c r="F10" s="141"/>
      <c r="G10" s="141"/>
      <c r="H10" s="142"/>
      <c r="I10" s="142"/>
      <c r="J10" s="140"/>
      <c r="K10" s="140"/>
      <c r="L10" s="143"/>
      <c r="M10" s="143"/>
      <c r="N10" s="140"/>
      <c r="O10" s="143"/>
      <c r="P10" s="143"/>
      <c r="Q10" s="140"/>
      <c r="R10" s="144"/>
      <c r="S10" s="144"/>
      <c r="T10" s="144"/>
      <c r="U10" s="144"/>
      <c r="V10" s="144"/>
      <c r="W10" s="144"/>
      <c r="X10" s="144"/>
      <c r="Y10" s="144"/>
      <c r="Z10" s="144"/>
      <c r="AA10" s="145"/>
      <c r="AB10" s="145"/>
      <c r="AC10" s="145"/>
      <c r="AD10" s="145"/>
      <c r="AE10" s="145"/>
      <c r="AF10" s="145"/>
      <c r="AG10" s="145"/>
      <c r="AH10" s="145"/>
    </row>
    <row r="11" spans="1:34" s="8" customFormat="1" ht="15.75" customHeight="1">
      <c r="A11" s="138"/>
      <c r="B11" s="139"/>
      <c r="C11" s="139"/>
      <c r="D11" s="139"/>
      <c r="E11" s="140"/>
      <c r="F11" s="141"/>
      <c r="G11" s="141"/>
      <c r="H11" s="142"/>
      <c r="I11" s="142"/>
      <c r="J11" s="140"/>
      <c r="K11" s="140"/>
      <c r="L11" s="143"/>
      <c r="M11" s="143"/>
      <c r="N11" s="140"/>
      <c r="O11" s="143"/>
      <c r="P11" s="143"/>
      <c r="Q11" s="140"/>
      <c r="R11" s="144"/>
      <c r="S11" s="144"/>
      <c r="T11" s="144"/>
      <c r="U11" s="144"/>
      <c r="V11" s="144"/>
      <c r="W11" s="144"/>
      <c r="X11" s="144"/>
      <c r="Y11" s="144"/>
      <c r="Z11" s="144"/>
      <c r="AA11" s="145"/>
      <c r="AB11" s="145"/>
      <c r="AC11" s="145"/>
      <c r="AD11" s="145"/>
      <c r="AE11" s="145"/>
      <c r="AF11" s="145"/>
      <c r="AG11" s="145"/>
      <c r="AH11" s="145"/>
    </row>
    <row r="12" spans="1:34" s="8" customFormat="1" ht="15.75" customHeight="1">
      <c r="A12" s="138"/>
      <c r="B12" s="139"/>
      <c r="C12" s="139"/>
      <c r="D12" s="139"/>
      <c r="E12" s="140"/>
      <c r="F12" s="141"/>
      <c r="G12" s="141"/>
      <c r="H12" s="142"/>
      <c r="I12" s="142"/>
      <c r="J12" s="140"/>
      <c r="K12" s="140"/>
      <c r="L12" s="143"/>
      <c r="M12" s="143"/>
      <c r="N12" s="140"/>
      <c r="O12" s="143"/>
      <c r="P12" s="143"/>
      <c r="Q12" s="140"/>
      <c r="R12" s="144"/>
      <c r="S12" s="144"/>
      <c r="T12" s="144"/>
      <c r="U12" s="144"/>
      <c r="V12" s="144"/>
      <c r="W12" s="144"/>
      <c r="X12" s="144"/>
      <c r="Y12" s="144"/>
      <c r="Z12" s="144"/>
      <c r="AA12" s="145"/>
      <c r="AB12" s="145"/>
      <c r="AC12" s="145"/>
      <c r="AD12" s="145"/>
      <c r="AE12" s="145"/>
      <c r="AF12" s="145"/>
      <c r="AG12" s="145"/>
      <c r="AH12" s="145"/>
    </row>
    <row r="13" spans="1:34" ht="6.75" customHeight="1">
      <c r="C13" s="146"/>
      <c r="D13" s="146"/>
      <c r="E13" s="147"/>
      <c r="F13" s="148"/>
      <c r="G13" s="148"/>
      <c r="H13" s="148"/>
      <c r="I13" s="148"/>
      <c r="J13" s="149"/>
      <c r="K13" s="150"/>
      <c r="L13" s="151"/>
      <c r="M13" s="151"/>
      <c r="N13" s="147"/>
      <c r="O13" s="151"/>
      <c r="P13" s="151"/>
      <c r="Q13" s="147"/>
    </row>
    <row r="14" spans="1:34" hidden="1">
      <c r="C14" s="146"/>
      <c r="D14" s="146"/>
      <c r="E14" s="147"/>
      <c r="F14" s="148"/>
      <c r="G14" s="148"/>
      <c r="H14" s="148"/>
      <c r="I14" s="148"/>
      <c r="J14" s="149"/>
      <c r="K14" s="150"/>
      <c r="L14" s="151"/>
      <c r="M14" s="151"/>
      <c r="N14" s="147"/>
      <c r="O14" s="151"/>
      <c r="P14" s="151"/>
      <c r="Q14" s="147"/>
    </row>
  </sheetData>
  <mergeCells count="4">
    <mergeCell ref="A1:C1"/>
    <mergeCell ref="F1:Q1"/>
    <mergeCell ref="R1:Z1"/>
    <mergeCell ref="AA1:AH1"/>
  </mergeCells>
  <dataValidations count="1">
    <dataValidation type="list" allowBlank="1" showInputMessage="1" showErrorMessage="1" sqref="D3:D12" xr:uid="{00000000-0002-0000-0100-000000000000}">
      <formula1>LOT_FCI</formula1>
    </dataValidation>
  </dataValidations>
  <pageMargins left="0.7" right="0.7" top="0.75" bottom="0.75" header="0.3" footer="0.3"/>
  <pageSetup paperSize="9" scale="28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142"/>
  <sheetViews>
    <sheetView showGridLines="0" view="pageBreakPreview" zoomScale="68" zoomScaleNormal="115" zoomScaleSheetLayoutView="89" workbookViewId="0">
      <selection activeCell="AE11" sqref="AE11"/>
    </sheetView>
  </sheetViews>
  <sheetFormatPr baseColWidth="10" defaultColWidth="10.85546875" defaultRowHeight="14" outlineLevelCol="1"/>
  <cols>
    <col min="1" max="1" width="10" style="378" customWidth="1"/>
    <col min="2" max="2" width="67.5703125" style="374" customWidth="1"/>
    <col min="3" max="3" width="4.42578125" style="374" hidden="1" customWidth="1" outlineLevel="1"/>
    <col min="4" max="4" width="8.140625" style="374" hidden="1" customWidth="1" outlineLevel="1"/>
    <col min="5" max="5" width="24" style="374" hidden="1" customWidth="1" outlineLevel="1"/>
    <col min="6" max="6" width="40" style="374" hidden="1" customWidth="1" outlineLevel="1"/>
    <col min="7" max="7" width="95" style="374" hidden="1" customWidth="1" outlineLevel="1"/>
    <col min="8" max="8" width="4.140625" style="379" bestFit="1" customWidth="1" collapsed="1"/>
    <col min="9" max="9" width="6" style="380" customWidth="1"/>
    <col min="10" max="10" width="11.28515625" style="384" hidden="1" customWidth="1" outlineLevel="1"/>
    <col min="11" max="11" width="15.7109375" style="382" hidden="1" customWidth="1" outlineLevel="1"/>
    <col min="12" max="12" width="12.5703125" style="384" hidden="1" customWidth="1" outlineLevel="1"/>
    <col min="13" max="13" width="11.28515625" style="382" hidden="1" customWidth="1" outlineLevel="1"/>
    <col min="14" max="14" width="13" style="382" hidden="1" customWidth="1" outlineLevel="1"/>
    <col min="15" max="15" width="8.42578125" style="382" hidden="1" customWidth="1" outlineLevel="1"/>
    <col min="16" max="16" width="11.28515625" style="382" hidden="1" customWidth="1" outlineLevel="1"/>
    <col min="17" max="17" width="7" style="382" hidden="1" customWidth="1" outlineLevel="1"/>
    <col min="18" max="18" width="10.5703125" style="382" hidden="1" customWidth="1" outlineLevel="1"/>
    <col min="19" max="19" width="14" style="382" hidden="1" customWidth="1" outlineLevel="1"/>
    <col min="20" max="20" width="15.7109375" style="382" hidden="1" customWidth="1" outlineLevel="1"/>
    <col min="21" max="21" width="9.85546875" style="382" hidden="1" customWidth="1" outlineLevel="1"/>
    <col min="22" max="22" width="8.85546875" style="382" hidden="1" customWidth="1" outlineLevel="1"/>
    <col min="23" max="23" width="9" style="381" hidden="1" customWidth="1" outlineLevel="1" collapsed="1"/>
    <col min="24" max="24" width="8.85546875" style="381" hidden="1" customWidth="1" outlineLevel="1"/>
    <col min="25" max="25" width="7" style="376" bestFit="1" customWidth="1" collapsed="1"/>
    <col min="26" max="26" width="1" style="374" hidden="1" customWidth="1" outlineLevel="1"/>
    <col min="27" max="27" width="3.5703125" style="374" hidden="1" customWidth="1" outlineLevel="1"/>
    <col min="28" max="28" width="15.7109375" style="377" bestFit="1" customWidth="1" collapsed="1"/>
    <col min="29" max="16384" width="10.85546875" style="374"/>
  </cols>
  <sheetData>
    <row r="1" spans="1:28" ht="20">
      <c r="A1" s="461"/>
      <c r="B1" s="462"/>
      <c r="C1" s="462"/>
      <c r="D1" s="462"/>
      <c r="E1" s="462"/>
      <c r="F1" s="462"/>
      <c r="G1" s="462"/>
      <c r="H1" s="430"/>
      <c r="I1" s="463"/>
      <c r="J1" s="464"/>
      <c r="K1" s="465"/>
      <c r="L1" s="464"/>
      <c r="M1" s="465"/>
      <c r="N1" s="465"/>
      <c r="O1" s="465"/>
      <c r="P1" s="465"/>
      <c r="Q1" s="465"/>
      <c r="R1" s="465"/>
      <c r="S1" s="465"/>
      <c r="T1" s="465"/>
      <c r="U1" s="465"/>
      <c r="V1" s="465"/>
      <c r="W1" s="466"/>
      <c r="X1" s="466"/>
      <c r="Y1" s="467"/>
      <c r="Z1" s="462"/>
      <c r="AA1" s="462"/>
      <c r="AB1" s="468"/>
    </row>
    <row r="2" spans="1:28" ht="20">
      <c r="A2" s="461"/>
      <c r="B2" s="462"/>
      <c r="C2" s="462"/>
      <c r="D2" s="462"/>
      <c r="E2" s="462"/>
      <c r="F2" s="462"/>
      <c r="G2" s="462"/>
      <c r="H2" s="430"/>
      <c r="I2" s="469"/>
      <c r="J2" s="470"/>
      <c r="K2" s="471"/>
      <c r="L2" s="470"/>
      <c r="M2" s="471"/>
      <c r="N2" s="471"/>
      <c r="O2" s="471"/>
      <c r="P2" s="471"/>
      <c r="Q2" s="471"/>
      <c r="R2" s="471"/>
      <c r="S2" s="471"/>
      <c r="T2" s="471"/>
      <c r="U2" s="471"/>
      <c r="V2" s="471"/>
      <c r="W2" s="472"/>
      <c r="X2" s="472"/>
      <c r="Y2" s="467"/>
      <c r="Z2" s="462"/>
      <c r="AA2" s="462"/>
      <c r="AB2" s="468"/>
    </row>
    <row r="3" spans="1:28" ht="16" customHeight="1">
      <c r="A3" s="430"/>
      <c r="B3" s="422"/>
      <c r="C3" s="462"/>
      <c r="D3" s="462"/>
      <c r="E3" s="462"/>
      <c r="F3" s="462"/>
      <c r="G3" s="462"/>
      <c r="H3" s="430"/>
      <c r="I3" s="469"/>
      <c r="J3" s="470"/>
      <c r="K3" s="471"/>
      <c r="L3" s="470"/>
      <c r="M3" s="471"/>
      <c r="N3" s="471"/>
      <c r="O3" s="471"/>
      <c r="P3" s="471"/>
      <c r="Q3" s="471"/>
      <c r="R3" s="471"/>
      <c r="S3" s="471"/>
      <c r="T3" s="471"/>
      <c r="U3" s="471"/>
      <c r="V3" s="471"/>
      <c r="W3" s="472"/>
      <c r="X3" s="472"/>
      <c r="Y3" s="467"/>
      <c r="Z3" s="462"/>
      <c r="AA3" s="462"/>
      <c r="AB3" s="468"/>
    </row>
    <row r="4" spans="1:28" ht="20">
      <c r="A4" s="430"/>
      <c r="B4" s="422"/>
      <c r="C4" s="462"/>
      <c r="D4" s="462"/>
      <c r="E4" s="462"/>
      <c r="F4" s="462"/>
      <c r="G4" s="462"/>
      <c r="H4" s="430"/>
      <c r="I4" s="469"/>
      <c r="J4" s="470"/>
      <c r="K4" s="471"/>
      <c r="L4" s="470"/>
      <c r="M4" s="471"/>
      <c r="N4" s="471"/>
      <c r="O4" s="471"/>
      <c r="P4" s="471"/>
      <c r="Q4" s="471"/>
      <c r="R4" s="471"/>
      <c r="S4" s="471"/>
      <c r="T4" s="471"/>
      <c r="U4" s="471"/>
      <c r="V4" s="471"/>
      <c r="W4" s="472"/>
      <c r="X4" s="472"/>
      <c r="Y4" s="473"/>
      <c r="Z4" s="462"/>
      <c r="AA4" s="462"/>
      <c r="AB4" s="468"/>
    </row>
    <row r="5" spans="1:28" ht="21">
      <c r="A5" s="433" t="s">
        <v>1126</v>
      </c>
      <c r="B5" s="430"/>
      <c r="C5" s="555"/>
      <c r="D5" s="555"/>
      <c r="E5" s="555"/>
      <c r="F5" s="555"/>
      <c r="G5" s="555"/>
      <c r="H5" s="430"/>
      <c r="I5" s="474"/>
      <c r="J5" s="425"/>
      <c r="K5" s="426"/>
      <c r="L5" s="425"/>
      <c r="M5" s="426"/>
      <c r="N5" s="426"/>
      <c r="O5" s="426"/>
      <c r="P5" s="426"/>
      <c r="Q5" s="426"/>
      <c r="R5" s="426"/>
      <c r="S5" s="426"/>
      <c r="T5" s="426"/>
      <c r="U5" s="426"/>
      <c r="V5" s="426"/>
      <c r="W5" s="426"/>
      <c r="X5" s="426"/>
      <c r="Y5" s="430"/>
      <c r="Z5" s="422"/>
      <c r="AA5" s="422"/>
      <c r="AB5" s="423"/>
    </row>
    <row r="6" spans="1:28" ht="20">
      <c r="A6" s="424" t="s">
        <v>1127</v>
      </c>
      <c r="B6" s="431"/>
      <c r="C6" s="710"/>
      <c r="D6" s="710"/>
      <c r="E6" s="710"/>
      <c r="F6" s="710"/>
      <c r="G6" s="710"/>
      <c r="H6" s="430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29"/>
      <c r="Y6" s="430"/>
      <c r="Z6" s="429"/>
      <c r="AA6" s="429"/>
      <c r="AB6" s="429"/>
    </row>
    <row r="7" spans="1:28" ht="17" customHeight="1">
      <c r="A7" s="428" t="s">
        <v>1128</v>
      </c>
      <c r="B7" s="432"/>
      <c r="C7" s="556"/>
      <c r="D7" s="556"/>
      <c r="E7" s="556"/>
      <c r="F7" s="556"/>
      <c r="G7" s="556"/>
      <c r="H7" s="430"/>
      <c r="I7" s="424"/>
      <c r="J7" s="425"/>
      <c r="K7" s="425"/>
      <c r="L7" s="425"/>
      <c r="M7" s="459"/>
      <c r="N7" s="459"/>
      <c r="O7" s="459"/>
      <c r="P7" s="459"/>
      <c r="Q7" s="459"/>
      <c r="R7" s="425"/>
      <c r="S7" s="425"/>
      <c r="T7" s="425"/>
      <c r="U7" s="425"/>
      <c r="V7" s="425"/>
      <c r="W7" s="426"/>
      <c r="X7" s="426"/>
      <c r="Y7" s="430"/>
      <c r="Z7" s="422"/>
      <c r="AA7" s="422"/>
      <c r="AB7" s="423"/>
    </row>
    <row r="8" spans="1:28" ht="21">
      <c r="A8" s="428" t="s">
        <v>1129</v>
      </c>
      <c r="B8" s="475"/>
      <c r="C8" s="556"/>
      <c r="D8" s="556"/>
      <c r="E8" s="556"/>
      <c r="F8" s="556"/>
      <c r="G8" s="556"/>
      <c r="H8" s="430"/>
      <c r="I8" s="428"/>
      <c r="J8" s="425"/>
      <c r="K8" s="425"/>
      <c r="L8" s="425"/>
      <c r="M8" s="459"/>
      <c r="N8" s="459"/>
      <c r="O8" s="459"/>
      <c r="P8" s="459"/>
      <c r="Q8" s="459"/>
      <c r="R8" s="425"/>
      <c r="S8" s="425"/>
      <c r="T8" s="425"/>
      <c r="U8" s="425"/>
      <c r="V8" s="425"/>
      <c r="W8" s="426"/>
      <c r="X8" s="426"/>
      <c r="Y8" s="430"/>
      <c r="Z8" s="422"/>
      <c r="AA8" s="422"/>
      <c r="AB8" s="423"/>
    </row>
    <row r="9" spans="1:28" ht="8" customHeight="1">
      <c r="A9" s="476"/>
      <c r="B9" s="430"/>
      <c r="C9" s="422"/>
      <c r="D9" s="556"/>
      <c r="E9" s="556"/>
      <c r="F9" s="556"/>
      <c r="G9" s="556"/>
      <c r="H9" s="428"/>
      <c r="I9" s="428"/>
      <c r="J9" s="425"/>
      <c r="K9" s="425"/>
      <c r="L9" s="425"/>
      <c r="M9" s="459"/>
      <c r="N9" s="459"/>
      <c r="O9" s="459"/>
      <c r="P9" s="459"/>
      <c r="Q9" s="459"/>
      <c r="R9" s="425"/>
      <c r="S9" s="425"/>
      <c r="T9" s="425"/>
      <c r="U9" s="425"/>
      <c r="V9" s="425"/>
      <c r="W9" s="426"/>
      <c r="X9" s="426"/>
      <c r="Y9" s="427"/>
      <c r="Z9" s="422"/>
      <c r="AA9" s="422"/>
      <c r="AB9" s="423"/>
    </row>
    <row r="10" spans="1:28" ht="21">
      <c r="A10" s="434" t="s">
        <v>1132</v>
      </c>
      <c r="B10" s="460" t="s">
        <v>1124</v>
      </c>
      <c r="C10" s="422"/>
      <c r="D10" s="556"/>
      <c r="E10" s="556"/>
      <c r="F10" s="556"/>
      <c r="G10" s="556"/>
      <c r="H10" s="476"/>
      <c r="I10" s="424"/>
      <c r="J10" s="425"/>
      <c r="K10" s="425"/>
      <c r="L10" s="425"/>
      <c r="M10" s="459"/>
      <c r="N10" s="459"/>
      <c r="O10" s="459"/>
      <c r="P10" s="459"/>
      <c r="Q10" s="459"/>
      <c r="R10" s="425"/>
      <c r="S10" s="425"/>
      <c r="T10" s="425"/>
      <c r="U10" s="425"/>
      <c r="V10" s="425"/>
      <c r="W10" s="426"/>
      <c r="X10" s="426"/>
      <c r="Y10" s="427"/>
      <c r="Z10" s="422"/>
      <c r="AA10" s="422"/>
      <c r="AB10" s="423"/>
    </row>
    <row r="11" spans="1:28" ht="21" customHeight="1">
      <c r="A11" s="434" t="s">
        <v>1133</v>
      </c>
      <c r="B11" s="460" t="s">
        <v>1134</v>
      </c>
      <c r="C11" s="430"/>
      <c r="D11" s="556"/>
      <c r="E11" s="556"/>
      <c r="F11" s="556"/>
      <c r="G11" s="556"/>
      <c r="H11" s="434"/>
      <c r="I11" s="428"/>
      <c r="J11" s="425"/>
      <c r="K11" s="425"/>
      <c r="L11" s="425"/>
      <c r="M11" s="459"/>
      <c r="N11" s="459"/>
      <c r="O11" s="459"/>
      <c r="P11" s="459"/>
      <c r="Q11" s="459"/>
      <c r="R11" s="425"/>
      <c r="S11" s="425"/>
      <c r="T11" s="425"/>
      <c r="U11" s="425"/>
      <c r="V11" s="425"/>
      <c r="W11" s="426"/>
      <c r="X11" s="426"/>
      <c r="Y11" s="427"/>
      <c r="Z11" s="422"/>
      <c r="AA11" s="422"/>
      <c r="AB11" s="423"/>
    </row>
    <row r="12" spans="1:28" ht="21">
      <c r="A12" s="433" t="s">
        <v>1131</v>
      </c>
      <c r="B12" s="460" t="s">
        <v>1130</v>
      </c>
      <c r="C12" s="431"/>
      <c r="D12" s="556"/>
      <c r="E12" s="556"/>
      <c r="F12" s="556"/>
      <c r="G12" s="556"/>
      <c r="H12" s="434"/>
      <c r="I12" s="428"/>
      <c r="J12" s="425"/>
      <c r="K12" s="425"/>
      <c r="L12" s="425"/>
      <c r="M12" s="459"/>
      <c r="N12" s="459"/>
      <c r="O12" s="459"/>
      <c r="P12" s="459"/>
      <c r="Q12" s="459"/>
      <c r="R12" s="425"/>
      <c r="S12" s="425"/>
      <c r="T12" s="425"/>
      <c r="U12" s="425"/>
      <c r="V12" s="425"/>
      <c r="W12" s="426"/>
      <c r="X12" s="426"/>
      <c r="Y12" s="427"/>
      <c r="Z12" s="422"/>
      <c r="AA12" s="422"/>
      <c r="AB12" s="423"/>
    </row>
    <row r="13" spans="1:28" ht="20">
      <c r="A13" s="433"/>
      <c r="B13" s="610"/>
      <c r="C13" s="611"/>
      <c r="D13" s="612"/>
      <c r="E13" s="612"/>
      <c r="F13" s="612"/>
      <c r="G13" s="612"/>
      <c r="H13" s="613"/>
      <c r="I13" s="614"/>
      <c r="J13" s="615"/>
      <c r="K13" s="615"/>
      <c r="L13" s="615"/>
      <c r="M13" s="616"/>
      <c r="N13" s="616"/>
      <c r="O13" s="616"/>
      <c r="P13" s="616"/>
      <c r="Q13" s="616"/>
      <c r="R13" s="615"/>
      <c r="S13" s="615"/>
      <c r="T13" s="615"/>
      <c r="U13" s="615"/>
      <c r="V13" s="615"/>
      <c r="W13" s="617"/>
      <c r="X13" s="617"/>
      <c r="Y13" s="618"/>
      <c r="Z13" s="619"/>
      <c r="AA13" s="619"/>
      <c r="AB13" s="620"/>
    </row>
    <row r="14" spans="1:28" ht="20">
      <c r="A14" s="723" t="s">
        <v>463</v>
      </c>
      <c r="B14" s="721" t="s">
        <v>464</v>
      </c>
      <c r="C14" s="719" t="s">
        <v>476</v>
      </c>
      <c r="D14" s="719"/>
      <c r="E14" s="719"/>
      <c r="F14" s="719"/>
      <c r="G14" s="719"/>
      <c r="H14" s="604" t="s">
        <v>106</v>
      </c>
      <c r="I14" s="636" t="s">
        <v>107</v>
      </c>
      <c r="J14" s="557"/>
      <c r="K14" s="605"/>
      <c r="L14" s="605" t="s">
        <v>39</v>
      </c>
      <c r="M14" s="606">
        <f>TXMO1</f>
        <v>40</v>
      </c>
      <c r="N14" s="607" t="s">
        <v>42</v>
      </c>
      <c r="O14" s="608">
        <f>TXMO4</f>
        <v>60</v>
      </c>
      <c r="P14" s="609" t="s">
        <v>47</v>
      </c>
      <c r="Q14" s="608">
        <f>TXMO7</f>
        <v>75</v>
      </c>
      <c r="R14" s="425"/>
      <c r="S14" s="425"/>
      <c r="T14" s="425"/>
      <c r="U14" s="425"/>
      <c r="V14" s="425"/>
      <c r="W14" s="426"/>
      <c r="X14" s="426"/>
      <c r="Y14" s="720" t="s">
        <v>1142</v>
      </c>
      <c r="Z14" s="720"/>
      <c r="AA14" s="720"/>
      <c r="AB14" s="720"/>
    </row>
    <row r="15" spans="1:28" s="375" customFormat="1">
      <c r="A15" s="724"/>
      <c r="B15" s="722"/>
      <c r="C15" s="631" t="s">
        <v>83</v>
      </c>
      <c r="D15" s="621" t="s">
        <v>84</v>
      </c>
      <c r="E15" s="621" t="s">
        <v>475</v>
      </c>
      <c r="F15" s="621" t="s">
        <v>474</v>
      </c>
      <c r="G15" s="622" t="s">
        <v>473</v>
      </c>
      <c r="H15" s="621"/>
      <c r="I15" s="623"/>
      <c r="J15" s="624" t="s">
        <v>85</v>
      </c>
      <c r="K15" s="625" t="s">
        <v>86</v>
      </c>
      <c r="L15" s="625" t="s">
        <v>472</v>
      </c>
      <c r="M15" s="625" t="s">
        <v>471</v>
      </c>
      <c r="N15" s="625" t="s">
        <v>472</v>
      </c>
      <c r="O15" s="625" t="s">
        <v>471</v>
      </c>
      <c r="P15" s="625" t="s">
        <v>472</v>
      </c>
      <c r="Q15" s="625" t="s">
        <v>471</v>
      </c>
      <c r="R15" s="625" t="s">
        <v>87</v>
      </c>
      <c r="S15" s="625" t="s">
        <v>88</v>
      </c>
      <c r="T15" s="625" t="s">
        <v>470</v>
      </c>
      <c r="U15" s="625" t="s">
        <v>469</v>
      </c>
      <c r="V15" s="626" t="s">
        <v>468</v>
      </c>
      <c r="W15" s="624" t="s">
        <v>89</v>
      </c>
      <c r="X15" s="625" t="s">
        <v>90</v>
      </c>
      <c r="Y15" s="627" t="s">
        <v>466</v>
      </c>
      <c r="Z15" s="628" t="s">
        <v>91</v>
      </c>
      <c r="AA15" s="629" t="s">
        <v>92</v>
      </c>
      <c r="AB15" s="630" t="s">
        <v>467</v>
      </c>
    </row>
    <row r="16" spans="1:28" s="387" customFormat="1" ht="13.75" customHeight="1">
      <c r="A16" s="640"/>
      <c r="B16" s="477"/>
      <c r="C16" s="478"/>
      <c r="D16" s="478"/>
      <c r="E16" s="478"/>
      <c r="F16" s="478"/>
      <c r="G16" s="478"/>
      <c r="H16" s="479"/>
      <c r="I16" s="480"/>
      <c r="J16" s="481"/>
      <c r="K16" s="481"/>
      <c r="L16" s="482"/>
      <c r="M16" s="482"/>
      <c r="N16" s="482"/>
      <c r="O16" s="482"/>
      <c r="P16" s="482"/>
      <c r="Q16" s="482"/>
      <c r="R16" s="481"/>
      <c r="S16" s="481"/>
      <c r="T16" s="481"/>
      <c r="U16" s="483"/>
      <c r="V16" s="483"/>
      <c r="W16" s="484"/>
      <c r="X16" s="558"/>
      <c r="Y16" s="632"/>
      <c r="Z16" s="486"/>
      <c r="AA16" s="486"/>
      <c r="AB16" s="487"/>
    </row>
    <row r="17" spans="1:28" s="390" customFormat="1" ht="16" customHeight="1">
      <c r="A17" s="488"/>
      <c r="B17" s="575" t="inlineStr">
        <is>
          <t xml:space="preserve">OBJET : KHAZNA ORY01 — Fouju (77) — Installations provisoires base vie &amp; chantier — Lot courants faibles : informatique, audiovisuel, affichage, SSI, vidéosurveillance, GTB (DPGF lots 4 à 7)</t>
        </is>
      </c>
      <c r="C17" s="489"/>
      <c r="D17" s="489"/>
      <c r="E17" s="489"/>
      <c r="F17" s="489"/>
      <c r="G17" s="489"/>
      <c r="H17" s="490"/>
      <c r="I17" s="491"/>
      <c r="J17" s="492"/>
      <c r="K17" s="492"/>
      <c r="L17" s="493"/>
      <c r="M17" s="493"/>
      <c r="N17" s="493"/>
      <c r="O17" s="493"/>
      <c r="P17" s="493"/>
      <c r="Q17" s="493"/>
      <c r="R17" s="492"/>
      <c r="S17" s="492"/>
      <c r="T17" s="492"/>
      <c r="U17" s="494"/>
      <c r="V17" s="494"/>
      <c r="W17" s="495"/>
      <c r="X17" s="559"/>
      <c r="Y17" s="633"/>
      <c r="Z17" s="496"/>
      <c r="AA17" s="496"/>
      <c r="AB17" s="497"/>
    </row>
    <row r="18" spans="1:28" s="387" customFormat="1" ht="15" collapsed="1">
      <c r="A18" s="498"/>
      <c r="B18" s="457"/>
      <c r="C18" s="499"/>
      <c r="D18" s="499"/>
      <c r="E18" s="499"/>
      <c r="F18" s="499"/>
      <c r="G18" s="499"/>
      <c r="H18" s="500"/>
      <c r="I18" s="501"/>
      <c r="J18" s="481"/>
      <c r="K18" s="481"/>
      <c r="L18" s="482"/>
      <c r="M18" s="482"/>
      <c r="N18" s="482"/>
      <c r="O18" s="482"/>
      <c r="P18" s="482"/>
      <c r="Q18" s="482"/>
      <c r="R18" s="481"/>
      <c r="S18" s="481"/>
      <c r="T18" s="481"/>
      <c r="U18" s="483"/>
      <c r="V18" s="483"/>
      <c r="W18" s="502"/>
      <c r="X18" s="558"/>
      <c r="Y18" s="634"/>
      <c r="Z18" s="486"/>
      <c r="AA18" s="486"/>
      <c r="AB18" s="487"/>
    </row>
    <row r="19" spans="1:28" s="387" customFormat="1" ht="18" customHeight="1">
      <c r="A19" s="577">
        <v>1</v>
      </c>
      <c r="B19" s="563" t="inlineStr">
        <is>
          <t xml:space="preserve">INFORMATIQUE, AUDIOVISUEL &amp; AFFICHAGES — PHASE 2 (2 MOIS)  —  TVA 20 %</t>
        </is>
      </c>
      <c r="C19" s="564"/>
      <c r="D19" s="564"/>
      <c r="E19" s="564"/>
      <c r="F19" s="564"/>
      <c r="G19" s="564"/>
      <c r="H19" s="565"/>
      <c r="I19" s="566"/>
      <c r="J19" s="567"/>
      <c r="K19" s="567"/>
      <c r="L19" s="568"/>
      <c r="M19" s="568"/>
      <c r="N19" s="568"/>
      <c r="O19" s="568"/>
      <c r="P19" s="568"/>
      <c r="Q19" s="568"/>
      <c r="R19" s="567"/>
      <c r="S19" s="567"/>
      <c r="T19" s="567"/>
      <c r="U19" s="569"/>
      <c r="V19" s="569"/>
      <c r="W19" s="570"/>
      <c r="X19" s="571"/>
      <c r="Y19" s="572"/>
      <c r="Z19" s="573"/>
      <c r="AA19" s="573"/>
      <c r="AB19" s="574"/>
    </row>
    <row r="20" spans="1:28" s="386" customFormat="1" ht="16" customHeight="1">
      <c r="A20" s="498"/>
      <c r="B20" s="575" t="inlineStr">
        <is>
          <t xml:space="preserve">Informatique cœur de réseau</t>
        </is>
      </c>
    </row>
    <row r="21" spans="1:28" s="386" customFormat="1" ht="43.5" customHeight="1">
      <c r="A21" s="498" t="inlineStr">
        <is>
          <t xml:space="preserve">1.1</t>
        </is>
      </c>
      <c r="B21" s="457" t="inlineStr">
        <is>
          <t xml:space="preserve">Fourniture, pose et raccordement répartiteur informatique principal dans poste énergie Hub 1, incluant switch PoE (switch d'agrégation vidéoprotection fourni par PROSYB)</t>
        </is>
      </c>
      <c r="C21" s="458" t="inlineStr">
        <is>
          <t xml:space="preserve">VDI</t>
        </is>
      </c>
      <c r="D21" s="458" t="inlineStr">
        <is>
          <t xml:space="preserve">VDI-50</t>
        </is>
      </c>
      <c r="E21" s="458" t="inlineStr">
        <is>
          <t xml:space="preserve">OCTET PLUS / LIEN'K</t>
        </is>
      </c>
      <c r="F21" s="503" t="inlineStr">
        <is>
          <t xml:space="preserve">BAI4288CN</t>
        </is>
      </c>
      <c r="G21" s="503" t="inlineStr">
        <is>
          <t xml:space="preserve">MO : Pose baie 42U + équipement (4 h, réf. baie GTB SAFRAN) + pose switch L3 (1 h) ; paramétrage en ligne 14 | Fourniture Octet Plus devis DE044128 du 15/10/2026 (ZVK EasyLan, garantie système 25 ans ; baies LIEN'K), baie 42U 800×800 BAI4288CN (615,40 €) + bandeau 8 PC COF BAND8PC+VOY (19,45 €) = 634.85 €, ajoutés au switch L3 S57244-B0 CCF (786,03 €) → 1420.88 €. Tiroirs optiques comptés dans les lignes fibre. Pose/MO à ajouter.</t>
        </is>
      </c>
      <c r="H21" s="448" t="inlineStr">
        <is>
          <t xml:space="preserve">ens</t>
        </is>
      </c>
      <c r="I21" s="451">
        <v>1</v>
      </c>
      <c r="J21" s="444">
        <v>1420.88</v>
      </c>
      <c r="K21" s="504">
        <f>J21*$I21</f>
      </c>
      <c r="L21" s="445"/>
      <c r="M21" s="505">
        <f>L21*$I21</f>
      </c>
      <c r="N21" s="506">
        <v>5</v>
      </c>
      <c r="O21" s="505">
        <f>N21*$I21</f>
      </c>
      <c r="P21" s="507"/>
      <c r="Q21" s="505">
        <f>P21*$I21</f>
      </c>
      <c r="R21" s="561">
        <f>$L21*$M$14+$N21*$O$14+$P21*$Q$14</f>
      </c>
      <c r="S21" s="504">
        <f>R21*$I21</f>
      </c>
      <c r="T21" s="504">
        <f>$S21+$K21</f>
      </c>
      <c r="U21" s="483">
        <f>HLOOKUP($C21,Recap_FCI!$K$9:$S$20,11,FALSE)</f>
      </c>
      <c r="V21" s="483">
        <f>HLOOKUP($C21,Recap_FCI!$K$9:$S$20,12,FALSE)</f>
      </c>
      <c r="W21" s="502">
        <f>$J21*$U21</f>
      </c>
      <c r="X21" s="560">
        <f>$R21*$V21</f>
      </c>
      <c r="Y21" s="485">
        <f>X21+W21</f>
      </c>
      <c r="Z21" s="486">
        <f>$W21*$I21</f>
      </c>
      <c r="AA21" s="486">
        <f>$X21*$I21</f>
      </c>
      <c r="AB21" s="508">
        <f>$Y21*$I21</f>
      </c>
    </row>
    <row r="22" spans="1:28" s="386" customFormat="1" ht="43.5" customHeight="1">
      <c r="A22" s="498" t="inlineStr">
        <is>
          <t xml:space="preserve">1.2</t>
        </is>
      </c>
      <c r="B22" s="457" t="inlineStr">
        <is>
          <t xml:space="preserve">Fourniture, pose et raccordement répartiteur informatique principal dans poste énergie Hub 2 — switch fourni par EXYTE, pose et paramétrage PROSYB</t>
        </is>
      </c>
      <c r="C22" s="458" t="inlineStr">
        <is>
          <t xml:space="preserve">VDI</t>
        </is>
      </c>
      <c r="D22" s="458" t="inlineStr">
        <is>
          <t xml:space="preserve">VDI-50</t>
        </is>
      </c>
      <c r="E22" s="458" t="inlineStr">
        <is>
          <t xml:space="preserve">OCTET PLUS / LIEN'K</t>
        </is>
      </c>
      <c r="F22" s="503" t="inlineStr">
        <is>
          <t xml:space="preserve">BAI4288CN</t>
        </is>
      </c>
      <c r="G22" s="503" t="inlineStr">
        <is>
          <t xml:space="preserve">MO : Pose baie 42U + équipement (4 h) + pose switch EXYTE (1 h) | Fourniture Octet Plus devis DE044128 du 15/10/2026 (ZVK EasyLan, garantie système 25 ans ; baies LIEN'K), baie 42U 800×800 BAI4288CN + bandeau 8 PC = 634.85 €. Switch informatique fourni par EXYTE (pose et paramétrage PROSYB, MO à chiffrer).</t>
        </is>
      </c>
      <c r="H22" s="448" t="inlineStr">
        <is>
          <t xml:space="preserve">ens</t>
        </is>
      </c>
      <c r="I22" s="451">
        <v>1</v>
      </c>
      <c r="J22" s="444">
        <v>634.85</v>
      </c>
      <c r="K22" s="504">
        <f>J22*$I22</f>
      </c>
      <c r="L22" s="445"/>
      <c r="M22" s="505">
        <f>L22*$I22</f>
      </c>
      <c r="N22" s="506">
        <v>5</v>
      </c>
      <c r="O22" s="505">
        <f>N22*$I22</f>
      </c>
      <c r="P22" s="507"/>
      <c r="Q22" s="505">
        <f>P22*$I22</f>
      </c>
      <c r="R22" s="561">
        <f>$L22*$M$14+$N22*$O$14+$P22*$Q$14</f>
      </c>
      <c r="S22" s="504">
        <f>R22*$I22</f>
      </c>
      <c r="T22" s="504">
        <f>$S22+$K22</f>
      </c>
      <c r="U22" s="483">
        <f>HLOOKUP($C22,Recap_FCI!$K$9:$S$20,11,FALSE)</f>
      </c>
      <c r="V22" s="483">
        <f>HLOOKUP($C22,Recap_FCI!$K$9:$S$20,12,FALSE)</f>
      </c>
      <c r="W22" s="502">
        <f>$J22*$U22</f>
      </c>
      <c r="X22" s="560">
        <f>$R22*$V22</f>
      </c>
      <c r="Y22" s="485">
        <f>X22+W22</f>
      </c>
      <c r="Z22" s="486">
        <f>$W22*$I22</f>
      </c>
      <c r="AA22" s="486">
        <f>$X22*$I22</f>
      </c>
      <c r="AB22" s="508">
        <f>$Y22*$I22</f>
      </c>
    </row>
    <row r="23" spans="1:28" s="386" customFormat="1" ht="43.5" customHeight="1">
      <c r="A23" s="498" t="inlineStr">
        <is>
          <t xml:space="preserve">1.3</t>
        </is>
      </c>
      <c r="B23" s="457" t="inlineStr">
        <is>
          <t xml:space="preserve">Fourniture, pose et raccordement répartiteur informatique secondaire Est 1 — switch fourni par EXYTE, pose et paramétrage PROSYB</t>
        </is>
      </c>
      <c r="C23" s="458" t="inlineStr">
        <is>
          <t xml:space="preserve">VDI</t>
        </is>
      </c>
      <c r="D23" s="458" t="inlineStr">
        <is>
          <t xml:space="preserve">VDI-50</t>
        </is>
      </c>
      <c r="E23" s="458"/>
      <c r="F23" s="503"/>
      <c r="G23" s="503" t="inlineStr">
        <is>
          <t xml:space="preserve">MO : Intégration tiroir optique, panneau et switch EXYTE dans coffret SPIE (réf. coffret Vaires 2 h) | Coffret IP55 FOURNI ET POSÉ PAR SPIE (Ahmed, lot électricité) : retiré de l'offre et du devis Octet Plus DE044128 (COF12645MIP55 + bandeau). PROSYB installe dans ce coffret le tiroir optique et le panneau Cat. 6A (compatibilité 19"/rail DIN à valider avec SPIE). Switch informatique fourni par EXYTE (pose et paramétrage PROSYB, MO à chiffrer).</t>
        </is>
      </c>
      <c r="H23" s="448" t="inlineStr">
        <is>
          <t xml:space="preserve">ens</t>
        </is>
      </c>
      <c r="I23" s="451">
        <v>1</v>
      </c>
      <c r="J23" s="444"/>
      <c r="K23" s="504">
        <f>J23*$I23</f>
      </c>
      <c r="L23" s="445"/>
      <c r="M23" s="505">
        <f>L23*$I23</f>
      </c>
      <c r="N23" s="506">
        <v>2</v>
      </c>
      <c r="O23" s="505">
        <f>N23*$I23</f>
      </c>
      <c r="P23" s="507"/>
      <c r="Q23" s="505">
        <f>P23*$I23</f>
      </c>
      <c r="R23" s="561">
        <f>$L23*$M$14+$N23*$O$14+$P23*$Q$14</f>
      </c>
      <c r="S23" s="504">
        <f>R23*$I23</f>
      </c>
      <c r="T23" s="504">
        <f>$S23+$K23</f>
      </c>
      <c r="U23" s="483">
        <f>HLOOKUP($C23,Recap_FCI!$K$9:$S$20,11,FALSE)</f>
      </c>
      <c r="V23" s="483">
        <f>HLOOKUP($C23,Recap_FCI!$K$9:$S$20,12,FALSE)</f>
      </c>
      <c r="W23" s="502">
        <f>$J23*$U23</f>
      </c>
      <c r="X23" s="560">
        <f>$R23*$V23</f>
      </c>
      <c r="Y23" s="485">
        <f>X23+W23</f>
      </c>
      <c r="Z23" s="486">
        <f>$W23*$I23</f>
      </c>
      <c r="AA23" s="486">
        <f>$X23*$I23</f>
      </c>
      <c r="AB23" s="508">
        <f>$Y23*$I23</f>
      </c>
    </row>
    <row r="24" spans="1:28" s="386" customFormat="1" ht="43.5" customHeight="1">
      <c r="A24" s="498" t="inlineStr">
        <is>
          <t xml:space="preserve">1.4</t>
        </is>
      </c>
      <c r="B24" s="457" t="inlineStr">
        <is>
          <t xml:space="preserve">Fourniture, pose et raccordement répartiteur informatique secondaire Est 2 — switch fourni par EXYTE, pose et paramétrage PROSYB</t>
        </is>
      </c>
      <c r="C24" s="458" t="inlineStr">
        <is>
          <t xml:space="preserve">VDI</t>
        </is>
      </c>
      <c r="D24" s="458" t="inlineStr">
        <is>
          <t xml:space="preserve">VDI-50</t>
        </is>
      </c>
      <c r="E24" s="458"/>
      <c r="F24" s="503"/>
      <c r="G24" s="503" t="inlineStr">
        <is>
          <t xml:space="preserve">MO : Idem Est 1 | Coffret IP55 FOURNI ET POSÉ PAR SPIE (Ahmed, lot électricité) : retiré de l'offre et du devis Octet Plus DE044128 (COF12645MIP55 + bandeau). PROSYB installe dans ce coffret le tiroir optique et le panneau Cat. 6A (compatibilité 19"/rail DIN à valider avec SPIE). Switch informatique fourni par EXYTE (pose et paramétrage PROSYB, MO à chiffrer).</t>
        </is>
      </c>
      <c r="H24" s="448" t="inlineStr">
        <is>
          <t xml:space="preserve">ens</t>
        </is>
      </c>
      <c r="I24" s="451">
        <v>1</v>
      </c>
      <c r="J24" s="444"/>
      <c r="K24" s="504">
        <f>J24*$I24</f>
      </c>
      <c r="L24" s="445"/>
      <c r="M24" s="505">
        <f>L24*$I24</f>
      </c>
      <c r="N24" s="506">
        <v>2</v>
      </c>
      <c r="O24" s="505">
        <f>N24*$I24</f>
      </c>
      <c r="P24" s="507"/>
      <c r="Q24" s="505">
        <f>P24*$I24</f>
      </c>
      <c r="R24" s="561">
        <f>$L24*$M$14+$N24*$O$14+$P24*$Q$14</f>
      </c>
      <c r="S24" s="504">
        <f>R24*$I24</f>
      </c>
      <c r="T24" s="504">
        <f>$S24+$K24</f>
      </c>
      <c r="U24" s="483">
        <f>HLOOKUP($C24,Recap_FCI!$K$9:$S$20,11,FALSE)</f>
      </c>
      <c r="V24" s="483">
        <f>HLOOKUP($C24,Recap_FCI!$K$9:$S$20,12,FALSE)</f>
      </c>
      <c r="W24" s="502">
        <f>$J24*$U24</f>
      </c>
      <c r="X24" s="560">
        <f>$R24*$V24</f>
      </c>
      <c r="Y24" s="485">
        <f>X24+W24</f>
      </c>
      <c r="Z24" s="486">
        <f>$W24*$I24</f>
      </c>
      <c r="AA24" s="486">
        <f>$X24*$I24</f>
      </c>
      <c r="AB24" s="508">
        <f>$Y24*$I24</f>
      </c>
    </row>
    <row r="25" spans="1:28" s="386" customFormat="1" ht="43.5" customHeight="1">
      <c r="A25" s="498" t="inlineStr">
        <is>
          <t xml:space="preserve">1.5</t>
        </is>
      </c>
      <c r="B25" s="457" t="inlineStr">
        <is>
          <t xml:space="preserve">Fourniture, pose et raccordement répartiteur informatique secondaire Est 3 — switch fourni par EXYTE, pose et paramétrage PROSYB</t>
        </is>
      </c>
      <c r="C25" s="458" t="inlineStr">
        <is>
          <t xml:space="preserve">VDI</t>
        </is>
      </c>
      <c r="D25" s="458" t="inlineStr">
        <is>
          <t xml:space="preserve">VDI-50</t>
        </is>
      </c>
      <c r="E25" s="458"/>
      <c r="F25" s="503"/>
      <c r="G25" s="503" t="inlineStr">
        <is>
          <t xml:space="preserve">MO : Idem Est 1 | Coffret IP55 FOURNI ET POSÉ PAR SPIE (Ahmed, lot électricité) : retiré de l'offre et du devis Octet Plus DE044128 (COF12645MIP55 + bandeau). PROSYB installe dans ce coffret le tiroir optique et le panneau Cat. 6A (compatibilité 19"/rail DIN à valider avec SPIE). Switch informatique fourni par EXYTE (pose et paramétrage PROSYB, MO à chiffrer).</t>
        </is>
      </c>
      <c r="H25" s="448" t="inlineStr">
        <is>
          <t xml:space="preserve">ens</t>
        </is>
      </c>
      <c r="I25" s="451">
        <v>1</v>
      </c>
      <c r="J25" s="444"/>
      <c r="K25" s="504">
        <f>J25*$I25</f>
      </c>
      <c r="L25" s="445"/>
      <c r="M25" s="505">
        <f>L25*$I25</f>
      </c>
      <c r="N25" s="506">
        <v>2</v>
      </c>
      <c r="O25" s="505">
        <f>N25*$I25</f>
      </c>
      <c r="P25" s="507"/>
      <c r="Q25" s="505">
        <f>P25*$I25</f>
      </c>
      <c r="R25" s="561">
        <f>$L25*$M$14+$N25*$O$14+$P25*$Q$14</f>
      </c>
      <c r="S25" s="504">
        <f>R25*$I25</f>
      </c>
      <c r="T25" s="504">
        <f>$S25+$K25</f>
      </c>
      <c r="U25" s="483">
        <f>HLOOKUP($C25,Recap_FCI!$K$9:$S$20,11,FALSE)</f>
      </c>
      <c r="V25" s="483">
        <f>HLOOKUP($C25,Recap_FCI!$K$9:$S$20,12,FALSE)</f>
      </c>
      <c r="W25" s="502">
        <f>$J25*$U25</f>
      </c>
      <c r="X25" s="560">
        <f>$R25*$V25</f>
      </c>
      <c r="Y25" s="485">
        <f>X25+W25</f>
      </c>
      <c r="Z25" s="486">
        <f>$W25*$I25</f>
      </c>
      <c r="AA25" s="486">
        <f>$X25*$I25</f>
      </c>
      <c r="AB25" s="508">
        <f>$Y25*$I25</f>
      </c>
    </row>
    <row r="26" spans="1:28" s="386" customFormat="1" ht="43.5" customHeight="1">
      <c r="A26" s="498" t="inlineStr">
        <is>
          <t xml:space="preserve">1.6</t>
        </is>
      </c>
      <c r="B26" s="457" t="inlineStr">
        <is>
          <t xml:space="preserve">Fourniture, pose et raccordement répartiteur informatique secondaire Ouest 1 — switch fourni par EXYTE, pose et paramétrage PROSYB</t>
        </is>
      </c>
      <c r="C26" s="458" t="inlineStr">
        <is>
          <t xml:space="preserve">VDI</t>
        </is>
      </c>
      <c r="D26" s="458" t="inlineStr">
        <is>
          <t xml:space="preserve">VDI-50</t>
        </is>
      </c>
      <c r="E26" s="458"/>
      <c r="F26" s="503"/>
      <c r="G26" s="503" t="inlineStr">
        <is>
          <t xml:space="preserve">MO : Idem Est 1 | Coffret IP55 FOURNI ET POSÉ PAR SPIE (Ahmed, lot électricité) : retiré de l'offre et du devis Octet Plus DE044128 (COF12645MIP55 + bandeau). PROSYB installe dans ce coffret le tiroir optique et le panneau Cat. 6A (compatibilité 19"/rail DIN à valider avec SPIE). Switch informatique fourni par EXYTE (pose et paramétrage PROSYB, MO à chiffrer).</t>
        </is>
      </c>
      <c r="H26" s="448" t="inlineStr">
        <is>
          <t xml:space="preserve">ens</t>
        </is>
      </c>
      <c r="I26" s="451">
        <v>1</v>
      </c>
      <c r="J26" s="444"/>
      <c r="K26" s="504">
        <f>J26*$I26</f>
      </c>
      <c r="L26" s="445"/>
      <c r="M26" s="505">
        <f>L26*$I26</f>
      </c>
      <c r="N26" s="506">
        <v>2</v>
      </c>
      <c r="O26" s="505">
        <f>N26*$I26</f>
      </c>
      <c r="P26" s="507"/>
      <c r="Q26" s="505">
        <f>P26*$I26</f>
      </c>
      <c r="R26" s="561">
        <f>$L26*$M$14+$N26*$O$14+$P26*$Q$14</f>
      </c>
      <c r="S26" s="504">
        <f>R26*$I26</f>
      </c>
      <c r="T26" s="504">
        <f>$S26+$K26</f>
      </c>
      <c r="U26" s="483">
        <f>HLOOKUP($C26,Recap_FCI!$K$9:$S$20,11,FALSE)</f>
      </c>
      <c r="V26" s="483">
        <f>HLOOKUP($C26,Recap_FCI!$K$9:$S$20,12,FALSE)</f>
      </c>
      <c r="W26" s="502">
        <f>$J26*$U26</f>
      </c>
      <c r="X26" s="560">
        <f>$R26*$V26</f>
      </c>
      <c r="Y26" s="485">
        <f>X26+W26</f>
      </c>
      <c r="Z26" s="486">
        <f>$W26*$I26</f>
      </c>
      <c r="AA26" s="486">
        <f>$X26*$I26</f>
      </c>
      <c r="AB26" s="508">
        <f>$Y26*$I26</f>
      </c>
    </row>
    <row r="27" spans="1:28" s="386" customFormat="1" ht="43.5" customHeight="1">
      <c r="A27" s="498" t="inlineStr">
        <is>
          <t xml:space="preserve">1.7</t>
        </is>
      </c>
      <c r="B27" s="457" t="inlineStr">
        <is>
          <t xml:space="preserve">Fourniture, pose et raccordement répartiteur informatique secondaire Ouest 2 — switch fourni par EXYTE, pose et paramétrage PROSYB</t>
        </is>
      </c>
      <c r="C27" s="458" t="inlineStr">
        <is>
          <t xml:space="preserve">VDI</t>
        </is>
      </c>
      <c r="D27" s="458" t="inlineStr">
        <is>
          <t xml:space="preserve">VDI-50</t>
        </is>
      </c>
      <c r="E27" s="458"/>
      <c r="F27" s="503"/>
      <c r="G27" s="503" t="inlineStr">
        <is>
          <t xml:space="preserve">MO : Idem Est 1 | Coffret IP55 FOURNI ET POSÉ PAR SPIE (Ahmed, lot électricité) : retiré de l'offre et du devis Octet Plus DE044128 (COF12645MIP55 + bandeau). PROSYB installe dans ce coffret le tiroir optique et le panneau Cat. 6A (compatibilité 19"/rail DIN à valider avec SPIE). Switch informatique fourni par EXYTE (pose et paramétrage PROSYB, MO à chiffrer).</t>
        </is>
      </c>
      <c r="H27" s="448" t="inlineStr">
        <is>
          <t xml:space="preserve">ens</t>
        </is>
      </c>
      <c r="I27" s="451">
        <v>1</v>
      </c>
      <c r="J27" s="444"/>
      <c r="K27" s="504">
        <f>J27*$I27</f>
      </c>
      <c r="L27" s="445"/>
      <c r="M27" s="505">
        <f>L27*$I27</f>
      </c>
      <c r="N27" s="506">
        <v>2</v>
      </c>
      <c r="O27" s="505">
        <f>N27*$I27</f>
      </c>
      <c r="P27" s="507"/>
      <c r="Q27" s="505">
        <f>P27*$I27</f>
      </c>
      <c r="R27" s="561">
        <f>$L27*$M$14+$N27*$O$14+$P27*$Q$14</f>
      </c>
      <c r="S27" s="504">
        <f>R27*$I27</f>
      </c>
      <c r="T27" s="504">
        <f>$S27+$K27</f>
      </c>
      <c r="U27" s="483">
        <f>HLOOKUP($C27,Recap_FCI!$K$9:$S$20,11,FALSE)</f>
      </c>
      <c r="V27" s="483">
        <f>HLOOKUP($C27,Recap_FCI!$K$9:$S$20,12,FALSE)</f>
      </c>
      <c r="W27" s="502">
        <f>$J27*$U27</f>
      </c>
      <c r="X27" s="560">
        <f>$R27*$V27</f>
      </c>
      <c r="Y27" s="485">
        <f>X27+W27</f>
      </c>
      <c r="Z27" s="486">
        <f>$W27*$I27</f>
      </c>
      <c r="AA27" s="486">
        <f>$X27*$I27</f>
      </c>
      <c r="AB27" s="508">
        <f>$Y27*$I27</f>
      </c>
    </row>
    <row r="28" spans="1:28" s="386" customFormat="1" ht="58.0" customHeight="1">
      <c r="A28" s="498" t="inlineStr">
        <is>
          <t xml:space="preserve">1.8</t>
        </is>
      </c>
      <c r="B28" s="457" t="inlineStr">
        <is>
          <t xml:space="preserve">Fourniture, pose et raccordement boucle fibre OS2 12 brins autocicatrisante depuis le répartiteur principal poste énergie Hub 1 vers répartiteurs secondaires Est 1, Est 2, Ouest 1, Ouest 2 et Ouest 3</t>
        </is>
      </c>
      <c r="C28" s="458" t="inlineStr">
        <is>
          <t xml:space="preserve">VDI</t>
        </is>
      </c>
      <c r="D28" s="458" t="inlineStr">
        <is>
          <t xml:space="preserve">VDI-20</t>
        </is>
      </c>
      <c r="E28" s="458" t="inlineStr">
        <is>
          <t xml:space="preserve">OCTET PLUS / ZVK</t>
        </is>
      </c>
      <c r="F28" s="503" t="inlineStr">
        <is>
          <t xml:space="preserve">ZVKLUZB12OS2</t>
        </is>
      </c>
      <c r="G28" s="503" t="inlineStr">
        <is>
          <t xml:space="preserve">MO : Tirage fibre en fourreaux 2 900 ml à 2,5 h/100 ml (hypothèse optimiste, gros tronçons) ; fusion et tests par Octet Plus | Fourniture Octet Plus devis DE044128 du 15/10/2026 (ZVK EasyLan, garantie système 25 ans ; baies LIEN'K), boucle OS2 12 brins anti-rongeurs ZVKLUZB12OS2, 6 tronçons ≈ 2 900 ml : câble (3728.57 €) + par tronçon tiroirs LC, fusion de 24 pigtails, test photométrie Fluke Versiv2 et jarretières (561.06 € × 6) = 7094.92 €. Fusion et tests fibre réalisés par Octet Plus.</t>
        </is>
      </c>
      <c r="H28" s="448" t="inlineStr">
        <is>
          <t xml:space="preserve">ens</t>
        </is>
      </c>
      <c r="I28" s="451">
        <v>1</v>
      </c>
      <c r="J28" s="444">
        <v>7094.92</v>
      </c>
      <c r="K28" s="504">
        <f>J28*$I28</f>
      </c>
      <c r="L28" s="445">
        <v>72.5</v>
      </c>
      <c r="M28" s="505">
        <f>L28*$I28</f>
      </c>
      <c r="N28" s="506"/>
      <c r="O28" s="505">
        <f>N28*$I28</f>
      </c>
      <c r="P28" s="507"/>
      <c r="Q28" s="505">
        <f>P28*$I28</f>
      </c>
      <c r="R28" s="561">
        <f>$L28*$M$14+$N28*$O$14+$P28*$Q$14</f>
      </c>
      <c r="S28" s="504">
        <f>R28*$I28</f>
      </c>
      <c r="T28" s="504">
        <f>$S28+$K28</f>
      </c>
      <c r="U28" s="483">
        <f>HLOOKUP($C28,Recap_FCI!$K$9:$S$20,11,FALSE)</f>
      </c>
      <c r="V28" s="483">
        <f>HLOOKUP($C28,Recap_FCI!$K$9:$S$20,12,FALSE)</f>
      </c>
      <c r="W28" s="502">
        <f>$J28*$U28</f>
      </c>
      <c r="X28" s="560">
        <f>$R28*$V28</f>
      </c>
      <c r="Y28" s="485">
        <f>X28+W28</f>
      </c>
      <c r="Z28" s="486">
        <f>$W28*$I28</f>
      </c>
      <c r="AA28" s="486">
        <f>$X28*$I28</f>
      </c>
      <c r="AB28" s="508">
        <f>$Y28*$I28</f>
      </c>
    </row>
    <row r="29" spans="1:28" s="386" customFormat="1" ht="43.5" customHeight="1">
      <c r="A29" s="498" t="inlineStr">
        <is>
          <t xml:space="preserve">1.9</t>
        </is>
      </c>
      <c r="B29" s="457" t="inlineStr">
        <is>
          <t xml:space="preserve">Fourniture, pose et raccordement liaison fibre OS2 12 brins autocicatrisante depuis le répartiteur principal poste énergie Hub 1 vers le répartiteur princiapl Hub 2</t>
        </is>
      </c>
      <c r="C29" s="458" t="inlineStr">
        <is>
          <t xml:space="preserve">VDI</t>
        </is>
      </c>
      <c r="D29" s="458" t="inlineStr">
        <is>
          <t xml:space="preserve">VDI-20</t>
        </is>
      </c>
      <c r="E29" s="458" t="inlineStr">
        <is>
          <t xml:space="preserve">OCTET PLUS / ZVK</t>
        </is>
      </c>
      <c r="F29" s="503" t="inlineStr">
        <is>
          <t xml:space="preserve">ZVKLUZB12OS2</t>
        </is>
      </c>
      <c r="G29" s="503" t="inlineStr">
        <is>
          <t xml:space="preserve">MO : Tirage 450 ml à 2,5 h/100 ml | Fourniture Octet Plus devis DE044128 du 15/10/2026 (ZVK EasyLan, garantie système 25 ans ; baies LIEN'K), liaison OS2 12 brins ≈ 450 ml : câble (578.57 €) + tiroirs, fusion, tests, jarretières (561.06 €) = 1139.63 €.</t>
        </is>
      </c>
      <c r="H29" s="448" t="inlineStr">
        <is>
          <t xml:space="preserve">ens</t>
        </is>
      </c>
      <c r="I29" s="451">
        <v>1</v>
      </c>
      <c r="J29" s="444">
        <v>1139.63</v>
      </c>
      <c r="K29" s="504">
        <f>J29*$I29</f>
      </c>
      <c r="L29" s="445">
        <v>11.25</v>
      </c>
      <c r="M29" s="505">
        <f>L29*$I29</f>
      </c>
      <c r="N29" s="506"/>
      <c r="O29" s="505">
        <f>N29*$I29</f>
      </c>
      <c r="P29" s="507"/>
      <c r="Q29" s="505">
        <f>P29*$I29</f>
      </c>
      <c r="R29" s="561">
        <f>$L29*$M$14+$N29*$O$14+$P29*$Q$14</f>
      </c>
      <c r="S29" s="504">
        <f>R29*$I29</f>
      </c>
      <c r="T29" s="504">
        <f>$S29+$K29</f>
      </c>
      <c r="U29" s="483">
        <f>HLOOKUP($C29,Recap_FCI!$K$9:$S$20,11,FALSE)</f>
      </c>
      <c r="V29" s="483">
        <f>HLOOKUP($C29,Recap_FCI!$K$9:$S$20,12,FALSE)</f>
      </c>
      <c r="W29" s="502">
        <f>$J29*$U29</f>
      </c>
      <c r="X29" s="560">
        <f>$R29*$V29</f>
      </c>
      <c r="Y29" s="485">
        <f>X29+W29</f>
      </c>
      <c r="Z29" s="486">
        <f>$W29*$I29</f>
      </c>
      <c r="AA29" s="486">
        <f>$X29*$I29</f>
      </c>
      <c r="AB29" s="508">
        <f>$Y29*$I29</f>
      </c>
    </row>
    <row r="30" spans="1:28" s="386" customFormat="1" ht="16.0" customHeight="1">
      <c r="A30" s="498" t="inlineStr">
        <is>
          <t xml:space="preserve">1.10</t>
        </is>
      </c>
      <c r="B30" s="457" t="inlineStr">
        <is>
          <t xml:space="preserve">Paramétrage équipements informatiques</t>
        </is>
      </c>
      <c r="C30" s="458" t="inlineStr">
        <is>
          <t xml:space="preserve">VDI</t>
        </is>
      </c>
      <c r="D30" s="458" t="inlineStr">
        <is>
          <t xml:space="preserve">DIV-70</t>
        </is>
      </c>
      <c r="E30" s="458"/>
      <c r="F30" s="503"/>
      <c r="G30" s="503" t="inlineStr">
        <is>
          <t xml:space="preserve">MO : Paramétrage P2 : switch L3 3 h + Hub 2 3 h + 5 secondaires × 1,5 h (réf. Vaires) + anneau/VLAN/supervision 6 h ; BE : plan d'adressage, VLAN, synoptiques, DOE IT (16 h) | </t>
        </is>
      </c>
      <c r="H30" s="448" t="inlineStr">
        <is>
          <t xml:space="preserve">ens</t>
        </is>
      </c>
      <c r="I30" s="451">
        <v>1</v>
      </c>
      <c r="J30" s="444"/>
      <c r="K30" s="504">
        <f>J30*$I30</f>
      </c>
      <c r="L30" s="445"/>
      <c r="M30" s="505">
        <f>L30*$I30</f>
      </c>
      <c r="N30" s="506">
        <v>20</v>
      </c>
      <c r="O30" s="505">
        <f>N30*$I30</f>
      </c>
      <c r="P30" s="507">
        <v>16</v>
      </c>
      <c r="Q30" s="505">
        <f>P30*$I30</f>
      </c>
      <c r="R30" s="561">
        <f>$L30*$M$14+$N30*$O$14+$P30*$Q$14</f>
      </c>
      <c r="S30" s="504">
        <f>R30*$I30</f>
      </c>
      <c r="T30" s="504">
        <f>$S30+$K30</f>
      </c>
      <c r="U30" s="483">
        <f>HLOOKUP($C30,Recap_FCI!$K$9:$S$20,11,FALSE)</f>
      </c>
      <c r="V30" s="483">
        <f>HLOOKUP($C30,Recap_FCI!$K$9:$S$20,12,FALSE)</f>
      </c>
      <c r="W30" s="502">
        <f>$J30*$U30</f>
      </c>
      <c r="X30" s="560">
        <f>$R30*$V30</f>
      </c>
      <c r="Y30" s="485">
        <f>X30+W30</f>
      </c>
      <c r="Z30" s="486">
        <f>$W30*$I30</f>
      </c>
      <c r="AA30" s="486">
        <f>$X30*$I30</f>
      </c>
      <c r="AB30" s="508">
        <f>$Y30*$I30</f>
      </c>
    </row>
    <row r="31" spans="1:28" s="386" customFormat="1" ht="16.0" customHeight="1">
      <c r="A31" s="498" t="inlineStr">
        <is>
          <t xml:space="preserve">1.11</t>
        </is>
      </c>
      <c r="B31" s="457" t="inlineStr">
        <is>
          <t xml:space="preserve">Test de réfléctométrie</t>
        </is>
      </c>
      <c r="C31" s="458" t="inlineStr">
        <is>
          <t xml:space="preserve">VDI</t>
        </is>
      </c>
      <c r="D31" s="458" t="inlineStr">
        <is>
          <t xml:space="preserve">DIV-80</t>
        </is>
      </c>
      <c r="E31" s="458"/>
      <c r="F31" s="503"/>
      <c r="G31" s="503" t="inlineStr">
        <is>
          <t xml:space="preserve">MO : Réflectométrie/photométrie réalisée par Octet Plus (incluse dans les lignes fibre) | Réflectométrie/photométrie fibre incluse dans les lignes fibre (prestation Octet Plus : raccordement et test 1310/1550 nm dans les deux sens + photométrie ISO/IEC 14763-3, dossier de mesures).</t>
        </is>
      </c>
      <c r="H31" s="448" t="inlineStr">
        <is>
          <t xml:space="preserve">ens</t>
        </is>
      </c>
      <c r="I31" s="451">
        <v>1</v>
      </c>
      <c r="J31" s="444"/>
      <c r="K31" s="504">
        <f>J31*$I31</f>
      </c>
      <c r="L31" s="445"/>
      <c r="M31" s="505">
        <f>L31*$I31</f>
      </c>
      <c r="N31" s="506"/>
      <c r="O31" s="505">
        <f>N31*$I31</f>
      </c>
      <c r="P31" s="507"/>
      <c r="Q31" s="505">
        <f>P31*$I31</f>
      </c>
      <c r="R31" s="561">
        <f>$L31*$M$14+$N31*$O$14+$P31*$Q$14</f>
      </c>
      <c r="S31" s="504">
        <f>R31*$I31</f>
      </c>
      <c r="T31" s="504">
        <f>$S31+$K31</f>
      </c>
      <c r="U31" s="483">
        <f>HLOOKUP($C31,Recap_FCI!$K$9:$S$20,11,FALSE)</f>
      </c>
      <c r="V31" s="483">
        <f>HLOOKUP($C31,Recap_FCI!$K$9:$S$20,12,FALSE)</f>
      </c>
      <c r="W31" s="502">
        <f>$J31*$U31</f>
      </c>
      <c r="X31" s="560">
        <f>$R31*$V31</f>
      </c>
      <c r="Y31" s="485">
        <f>X31+W31</f>
      </c>
      <c r="Z31" s="486">
        <f>$W31*$I31</f>
      </c>
      <c r="AA31" s="486">
        <f>$X31*$I31</f>
      </c>
      <c r="AB31" s="508">
        <f>$Y31*$I31</f>
      </c>
    </row>
    <row r="32" spans="1:28" s="386" customFormat="1" ht="16" customHeight="1">
      <c r="A32" s="498"/>
      <c r="B32" s="575" t="inlineStr">
        <is>
          <t xml:space="preserve">Informatique îlots 1 et 2</t>
        </is>
      </c>
    </row>
    <row r="33" spans="1:28" s="386" customFormat="1" ht="58.0" customHeight="1">
      <c r="A33" s="498" t="inlineStr">
        <is>
          <t xml:space="preserve">1.12</t>
        </is>
      </c>
      <c r="B33" s="457" t="inlineStr">
        <is>
          <t xml:space="preserve">Fourniture, pose et raccordement liaison cuivre répartiteur informatique principal vers équipements (postes de travail CAD + bornes WiFi), 12 prises RJ45 par îlot, soit 24 prises RJ45 au total</t>
        </is>
      </c>
      <c r="C33" s="458" t="inlineStr">
        <is>
          <t xml:space="preserve">VDI</t>
        </is>
      </c>
      <c r="D33" s="458" t="inlineStr">
        <is>
          <t xml:space="preserve">VDI-00</t>
        </is>
      </c>
      <c r="E33" s="458" t="inlineStr">
        <is>
          <t xml:space="preserve">OCTET PLUS / ZVK</t>
        </is>
      </c>
      <c r="F33" s="503" t="inlineStr">
        <is>
          <t xml:space="preserve">ZVKCEFF1212K</t>
        </is>
      </c>
      <c r="G33" s="503" t="inlineStr">
        <is>
          <t xml:space="preserve">MO : 24 liens × 1,2 h (réf. Vaires 1,5 h/lien RJ45 30 m, optimisé en volume) | Fourniture Octet Plus devis DE044128 du 15/10/2026 (ZVK EasyLan, garantie système 25 ans ; baies LIEN'K), 24 liens Cat. 6A F/FTP 500 MHz LSFROH ZVKCEFF1212K ≈ 35 m : câble + 2 noyaux FixLink CKFAK001 + plastron 45×45 + 2 cordons Cat. 6A 1 m + quote-part platines 24 ports/passe-cordons = 770.76 €. POSE CUIVRE NON INCLUSE au devis Octet Plus (seule la fibre est raccordée) : MO PROSYB à ajouter.</t>
        </is>
      </c>
      <c r="H33" s="448" t="inlineStr">
        <is>
          <t xml:space="preserve">ens</t>
        </is>
      </c>
      <c r="I33" s="451">
        <v>1</v>
      </c>
      <c r="J33" s="444">
        <v>770.76</v>
      </c>
      <c r="K33" s="504">
        <f>J33*$I33</f>
      </c>
      <c r="L33" s="445">
        <v>28.8</v>
      </c>
      <c r="M33" s="505">
        <f>L33*$I33</f>
      </c>
      <c r="N33" s="506"/>
      <c r="O33" s="505">
        <f>N33*$I33</f>
      </c>
      <c r="P33" s="507"/>
      <c r="Q33" s="505">
        <f>P33*$I33</f>
      </c>
      <c r="R33" s="561">
        <f>$L33*$M$14+$N33*$O$14+$P33*$Q$14</f>
      </c>
      <c r="S33" s="504">
        <f>R33*$I33</f>
      </c>
      <c r="T33" s="504">
        <f>$S33+$K33</f>
      </c>
      <c r="U33" s="483">
        <f>HLOOKUP($C33,Recap_FCI!$K$9:$S$20,11,FALSE)</f>
      </c>
      <c r="V33" s="483">
        <f>HLOOKUP($C33,Recap_FCI!$K$9:$S$20,12,FALSE)</f>
      </c>
      <c r="W33" s="502">
        <f>$J33*$U33</f>
      </c>
      <c r="X33" s="560">
        <f>$R33*$V33</f>
      </c>
      <c r="Y33" s="485">
        <f>X33+W33</f>
      </c>
      <c r="Z33" s="486">
        <f>$W33*$I33</f>
      </c>
      <c r="AA33" s="486">
        <f>$X33*$I33</f>
      </c>
      <c r="AB33" s="508">
        <f>$Y33*$I33</f>
      </c>
    </row>
    <row r="34" spans="1:28" s="386" customFormat="1" ht="16.0" customHeight="1">
      <c r="A34" s="498" t="inlineStr">
        <is>
          <t xml:space="preserve">1.13</t>
        </is>
      </c>
      <c r="B34" s="457" t="inlineStr">
        <is>
          <t xml:space="preserve">Pose et raccordement borne WiFi</t>
        </is>
      </c>
      <c r="C34" s="458" t="inlineStr">
        <is>
          <t xml:space="preserve">VDI</t>
        </is>
      </c>
      <c r="D34" s="458" t="inlineStr">
        <is>
          <t xml:space="preserve">CFA-95</t>
        </is>
      </c>
      <c r="E34" s="458"/>
      <c r="F34" s="503"/>
      <c r="G34" s="503" t="inlineStr">
        <is>
          <t xml:space="preserve">MO : 4 bornes × (0,75 h monteur + 0,25 h tech) (réf. Vaires 1 h + 0,5 h, optimisé) | </t>
        </is>
      </c>
      <c r="H34" s="448" t="inlineStr">
        <is>
          <t xml:space="preserve">u</t>
        </is>
      </c>
      <c r="I34" s="451">
        <v>4</v>
      </c>
      <c r="J34" s="444"/>
      <c r="K34" s="504">
        <f>J34*$I34</f>
      </c>
      <c r="L34" s="445">
        <v>0.75</v>
      </c>
      <c r="M34" s="505">
        <f>L34*$I34</f>
      </c>
      <c r="N34" s="506">
        <v>0.25</v>
      </c>
      <c r="O34" s="505">
        <f>N34*$I34</f>
      </c>
      <c r="P34" s="507"/>
      <c r="Q34" s="505">
        <f>P34*$I34</f>
      </c>
      <c r="R34" s="561">
        <f>$L34*$M$14+$N34*$O$14+$P34*$Q$14</f>
      </c>
      <c r="S34" s="504">
        <f>R34*$I34</f>
      </c>
      <c r="T34" s="504">
        <f>$S34+$K34</f>
      </c>
      <c r="U34" s="483">
        <f>HLOOKUP($C34,Recap_FCI!$K$9:$S$20,11,FALSE)</f>
      </c>
      <c r="V34" s="483">
        <f>HLOOKUP($C34,Recap_FCI!$K$9:$S$20,12,FALSE)</f>
      </c>
      <c r="W34" s="502">
        <f>$J34*$U34</f>
      </c>
      <c r="X34" s="560">
        <f>$R34*$V34</f>
      </c>
      <c r="Y34" s="485">
        <f>X34+W34</f>
      </c>
      <c r="Z34" s="486">
        <f>$W34*$I34</f>
      </c>
      <c r="AA34" s="486">
        <f>$X34*$I34</f>
      </c>
      <c r="AB34" s="508">
        <f>$Y34*$I34</f>
      </c>
    </row>
    <row r="35" spans="1:28" s="386" customFormat="1" ht="43.5" customHeight="1">
      <c r="A35" s="498" t="inlineStr">
        <is>
          <t xml:space="preserve">1.14</t>
        </is>
      </c>
      <c r="B35" s="457" t="inlineStr">
        <is>
          <t xml:space="preserve">Fourniture, pose et raccordement équipements audiovisuel salle de réunion (Un écran 85" par salle de réunion, avec enceinte caméra combinée + kit 5x micros déportés connectés)</t>
        </is>
      </c>
      <c r="C35" s="458" t="inlineStr">
        <is>
          <t xml:space="preserve">CFA</t>
        </is>
      </c>
      <c r="D35" s="458" t="inlineStr">
        <is>
          <t xml:space="preserve">CFA-70</t>
        </is>
      </c>
      <c r="E35" s="458" t="inlineStr">
        <is>
          <t xml:space="preserve">SONEPAR</t>
        </is>
      </c>
      <c r="F35" s="503" t="inlineStr">
        <is>
          <t xml:space="preserve">0014640130</t>
        </is>
      </c>
      <c r="G35" s="503" t="inlineStr">
        <is>
          <t xml:space="preserve">MO : Fourniture ajoutée : 3 Rally Mic Pod supplémentaires × 252 € (estimatif, à recoter Sonepar : 4 Mic Pod/salle). MO : montage chariot + écran 86" à 2 (3 h), câblage barre/micros/lecteur/switch (2 h), essais Teams/USB (1 h) | Fourniture seule SONEPAR offre 0014640130 du 16/10/2026 (valable 31/10/2026), prix par salle : écran 86" 4K iiyama LH8665UHSB-B1 (2 188,50 €) + chariot mobile Chief Voyager LSCUW (920,00 €) + étagère Chief SCSSW (216,00 €) + barre visio Logitech Rally Bar (3 400,00 €) + micro LOG025 (252,00 €) + lecteur Navori StiX 3800 (450,00 €) + licence Navori PRD-1011571 (450,00 €) + switch PoE 8 ports TP-Link SG2210MP (164,19 €) + cordons HDMI 10 m (42,89 €) et 2 m (11,58 €) + D3E (1,49 €) + quote-part port (6,00 €) = 8 102,65 €. À RECOTER : micro coté = micro d'extension MeetUp, NON compatible Rally Bar (doc. Logitech) ; le DCE demande 5 micros, mémoire = 4 Logitech Rally Mic Pod 989-000430 (maximum Rally Bar) → demander prix Sonepar. Chariot Chief annoncé 50-85", écran 86"/49 kg (charge 79 kg OK) : compatibilité à faire valider. Variante Rally Bar Huddle (1 850 €) non retenue. Pose/câblage/paramétrage/MO à ajouter.</t>
        </is>
      </c>
      <c r="H35" s="448" t="inlineStr">
        <is>
          <t xml:space="preserve">u</t>
        </is>
      </c>
      <c r="I35" s="451">
        <v>3</v>
      </c>
      <c r="J35" s="444">
        <v>8858.65</v>
      </c>
      <c r="K35" s="504">
        <f>J35*$I35</f>
      </c>
      <c r="L35" s="445">
        <v>3</v>
      </c>
      <c r="M35" s="505">
        <f>L35*$I35</f>
      </c>
      <c r="N35" s="506">
        <v>3</v>
      </c>
      <c r="O35" s="505">
        <f>N35*$I35</f>
      </c>
      <c r="P35" s="507"/>
      <c r="Q35" s="505">
        <f>P35*$I35</f>
      </c>
      <c r="R35" s="561">
        <f>$L35*$M$14+$N35*$O$14+$P35*$Q$14</f>
      </c>
      <c r="S35" s="504">
        <f>R35*$I35</f>
      </c>
      <c r="T35" s="504">
        <f>$S35+$K35</f>
      </c>
      <c r="U35" s="483">
        <f>HLOOKUP($C35,Recap_FCI!$K$9:$S$20,11,FALSE)</f>
      </c>
      <c r="V35" s="483">
        <f>HLOOKUP($C35,Recap_FCI!$K$9:$S$20,12,FALSE)</f>
      </c>
      <c r="W35" s="502">
        <f>$J35*$U35</f>
      </c>
      <c r="X35" s="560">
        <f>$R35*$V35</f>
      </c>
      <c r="Y35" s="485">
        <f>X35+W35</f>
      </c>
      <c r="Z35" s="486">
        <f>$W35*$I35</f>
      </c>
      <c r="AA35" s="486">
        <f>$X35*$I35</f>
      </c>
      <c r="AB35" s="508">
        <f>$Y35*$I35</f>
      </c>
    </row>
    <row r="36" spans="1:28" s="386" customFormat="1" ht="16.0" customHeight="1">
      <c r="A36" s="498" t="inlineStr">
        <is>
          <t xml:space="preserve">1.15</t>
        </is>
      </c>
      <c r="B36" s="457" t="inlineStr">
        <is>
          <t xml:space="preserve">Recettage cuivre</t>
        </is>
      </c>
      <c r="C36" s="458" t="inlineStr">
        <is>
          <t xml:space="preserve">VDI</t>
        </is>
      </c>
      <c r="D36" s="458" t="inlineStr">
        <is>
          <t xml:space="preserve">DIV-80</t>
        </is>
      </c>
      <c r="E36" s="458"/>
      <c r="F36" s="503"/>
      <c r="G36" s="503" t="inlineStr">
        <is>
          <t xml:space="preserve">MO : Certification classe EA : 24 liens × 0,1 h + rapport 1 h (certificateur PROSYB supposé disponible) | Certification cuivre classe EA non chiffrée par Octet Plus : à réaliser par PROSYB (testeur de certification) ou à demander à Octet Plus.</t>
        </is>
      </c>
      <c r="H36" s="448" t="inlineStr">
        <is>
          <t xml:space="preserve">ens</t>
        </is>
      </c>
      <c r="I36" s="451">
        <v>1</v>
      </c>
      <c r="J36" s="444"/>
      <c r="K36" s="504">
        <f>J36*$I36</f>
      </c>
      <c r="L36" s="445"/>
      <c r="M36" s="505">
        <f>L36*$I36</f>
      </c>
      <c r="N36" s="506">
        <v>3.4</v>
      </c>
      <c r="O36" s="505">
        <f>N36*$I36</f>
      </c>
      <c r="P36" s="507"/>
      <c r="Q36" s="505">
        <f>P36*$I36</f>
      </c>
      <c r="R36" s="561">
        <f>$L36*$M$14+$N36*$O$14+$P36*$Q$14</f>
      </c>
      <c r="S36" s="504">
        <f>R36*$I36</f>
      </c>
      <c r="T36" s="504">
        <f>$S36+$K36</f>
      </c>
      <c r="U36" s="483">
        <f>HLOOKUP($C36,Recap_FCI!$K$9:$S$20,11,FALSE)</f>
      </c>
      <c r="V36" s="483">
        <f>HLOOKUP($C36,Recap_FCI!$K$9:$S$20,12,FALSE)</f>
      </c>
      <c r="W36" s="502">
        <f>$J36*$U36</f>
      </c>
      <c r="X36" s="560">
        <f>$R36*$V36</f>
      </c>
      <c r="Y36" s="485">
        <f>X36+W36</f>
      </c>
      <c r="Z36" s="486">
        <f>$W36*$I36</f>
      </c>
      <c r="AA36" s="486">
        <f>$X36*$I36</f>
      </c>
      <c r="AB36" s="508">
        <f>$Y36*$I36</f>
      </c>
    </row>
    <row r="37" spans="1:28" s="387" customFormat="1" ht="15">
      <c r="A37" s="498"/>
      <c r="B37" s="457"/>
      <c r="C37" s="499"/>
      <c r="D37" s="499"/>
      <c r="E37" s="499"/>
      <c r="F37" s="499"/>
      <c r="G37" s="499"/>
      <c r="H37" s="500"/>
      <c r="I37" s="501"/>
      <c r="J37" s="481"/>
      <c r="K37" s="481"/>
      <c r="L37" s="482"/>
      <c r="M37" s="482"/>
      <c r="N37" s="482"/>
      <c r="O37" s="482"/>
      <c r="P37" s="482"/>
      <c r="Q37" s="482"/>
      <c r="R37" s="481"/>
      <c r="S37" s="481"/>
      <c r="T37" s="481"/>
      <c r="U37" s="483"/>
      <c r="V37" s="483"/>
      <c r="W37" s="502"/>
      <c r="X37" s="558"/>
      <c r="Y37" s="485"/>
      <c r="Z37" s="486"/>
      <c r="AA37" s="486"/>
      <c r="AB37" s="487"/>
    </row>
    <row r="38" spans="1:28" s="387" customFormat="1" ht="15">
      <c r="A38" s="498"/>
      <c r="B38" s="457"/>
      <c r="C38" s="499"/>
      <c r="D38" s="499"/>
      <c r="E38" s="499"/>
      <c r="F38" s="499"/>
      <c r="G38" s="499"/>
      <c r="H38" s="500"/>
      <c r="I38" s="501"/>
      <c r="J38" s="481"/>
      <c r="K38" s="481"/>
      <c r="L38" s="482"/>
      <c r="M38" s="482"/>
      <c r="N38" s="482"/>
      <c r="O38" s="482"/>
      <c r="P38" s="482"/>
      <c r="Q38" s="482"/>
      <c r="R38" s="481"/>
      <c r="S38" s="481"/>
      <c r="T38" s="481"/>
      <c r="U38" s="483"/>
      <c r="V38" s="483"/>
      <c r="W38" s="502"/>
      <c r="X38" s="558"/>
      <c r="Y38" s="485"/>
      <c r="Z38" s="486"/>
      <c r="AA38" s="486"/>
      <c r="AB38" s="576">
        <f>SUBTOTAL(9,AB20:AB36)</f>
      </c>
    </row>
    <row r="39" spans="1:28" s="387" customFormat="1" ht="18" customHeight="1">
      <c r="A39" s="577">
        <v>2</v>
      </c>
      <c r="B39" s="563" t="inlineStr">
        <is>
          <t xml:space="preserve">INFORMATIQUE, AUDIOVISUEL &amp; AFFICHAGES — PHASE 3 (5 MOIS)  —  TVA 20 %</t>
        </is>
      </c>
      <c r="C39" s="564"/>
      <c r="D39" s="564"/>
      <c r="E39" s="564"/>
      <c r="F39" s="564"/>
      <c r="G39" s="564"/>
      <c r="H39" s="565"/>
      <c r="I39" s="566"/>
      <c r="J39" s="567"/>
      <c r="K39" s="567"/>
      <c r="L39" s="568"/>
      <c r="M39" s="568"/>
      <c r="N39" s="568"/>
      <c r="O39" s="568"/>
      <c r="P39" s="568"/>
      <c r="Q39" s="568"/>
      <c r="R39" s="567"/>
      <c r="S39" s="567"/>
      <c r="T39" s="567"/>
      <c r="U39" s="569"/>
      <c r="V39" s="569"/>
      <c r="W39" s="570"/>
      <c r="X39" s="571"/>
      <c r="Y39" s="572"/>
      <c r="Z39" s="573"/>
      <c r="AA39" s="573"/>
      <c r="AB39" s="574"/>
    </row>
    <row r="40" spans="1:28" s="386" customFormat="1" ht="16" customHeight="1">
      <c r="A40" s="498"/>
      <c r="B40" s="575" t="inlineStr">
        <is>
          <t xml:space="preserve">Informatique cœur de réseau</t>
        </is>
      </c>
    </row>
    <row r="41" spans="1:28" s="386" customFormat="1" ht="16.0" customHeight="1">
      <c r="A41" s="498" t="inlineStr">
        <is>
          <t xml:space="preserve">2.1</t>
        </is>
      </c>
      <c r="B41" s="457" t="inlineStr">
        <is>
          <t xml:space="preserve">Sans objet</t>
        </is>
      </c>
      <c r="C41" s="458" t="inlineStr">
        <is>
          <t xml:space="preserve">VDI</t>
        </is>
      </c>
      <c r="D41" s="458" t="inlineStr">
        <is>
          <t xml:space="preserve">VDI-00</t>
        </is>
      </c>
      <c r="E41" s="458"/>
      <c r="F41" s="503"/>
      <c r="G41" s="503"/>
      <c r="H41" s="448" t="inlineStr">
        <is>
          <t xml:space="preserve">ens</t>
        </is>
      </c>
      <c r="I41" s="451">
        <v>1</v>
      </c>
      <c r="J41" s="444"/>
      <c r="K41" s="504">
        <f>J41*$I41</f>
      </c>
      <c r="L41" s="445"/>
      <c r="M41" s="505">
        <f>L41*$I41</f>
      </c>
      <c r="N41" s="506"/>
      <c r="O41" s="505">
        <f>N41*$I41</f>
      </c>
      <c r="P41" s="507"/>
      <c r="Q41" s="505">
        <f>P41*$I41</f>
      </c>
      <c r="R41" s="561">
        <f>$L41*$M$14+$N41*$O$14+$P41*$Q$14</f>
      </c>
      <c r="S41" s="504">
        <f>R41*$I41</f>
      </c>
      <c r="T41" s="504">
        <f>$S41+$K41</f>
      </c>
      <c r="U41" s="483">
        <f>HLOOKUP($C41,Recap_FCI!$K$9:$S$20,11,FALSE)</f>
      </c>
      <c r="V41" s="483">
        <f>HLOOKUP($C41,Recap_FCI!$K$9:$S$20,12,FALSE)</f>
      </c>
      <c r="W41" s="502">
        <f>$J41*$U41</f>
      </c>
      <c r="X41" s="560">
        <f>$R41*$V41</f>
      </c>
      <c r="Y41" s="485">
        <f>X41+W41</f>
      </c>
      <c r="Z41" s="486">
        <f>$W41*$I41</f>
      </c>
      <c r="AA41" s="486">
        <f>$X41*$I41</f>
      </c>
      <c r="AB41" s="508">
        <f>$Y41*$I41</f>
      </c>
    </row>
    <row r="42" spans="1:28" s="386" customFormat="1" ht="16" customHeight="1">
      <c r="A42" s="498"/>
      <c r="B42" s="575" t="inlineStr">
        <is>
          <t xml:space="preserve">Informatique îlots 3 à 10</t>
        </is>
      </c>
    </row>
    <row r="43" spans="1:28" s="386" customFormat="1" ht="58.0" customHeight="1">
      <c r="A43" s="498" t="inlineStr">
        <is>
          <t xml:space="preserve">2.2</t>
        </is>
      </c>
      <c r="B43" s="457" t="inlineStr">
        <is>
          <t xml:space="preserve">Fourniture, pose et raccordement liaisons cuivre répartiteur informatique principal vers équipements (postes de travail CAD + bornes WiFi), 12 prises RJ45 par îlot, soit 96 prises RJ45 au total</t>
        </is>
      </c>
      <c r="C43" s="458" t="inlineStr">
        <is>
          <t xml:space="preserve">VDI</t>
        </is>
      </c>
      <c r="D43" s="458" t="inlineStr">
        <is>
          <t xml:space="preserve">VDI-00</t>
        </is>
      </c>
      <c r="E43" s="458" t="inlineStr">
        <is>
          <t xml:space="preserve">OCTET PLUS / ZVK</t>
        </is>
      </c>
      <c r="F43" s="503" t="inlineStr">
        <is>
          <t xml:space="preserve">ZVKCEFF1212K</t>
        </is>
      </c>
      <c r="G43" s="503" t="inlineStr">
        <is>
          <t xml:space="preserve">MO : 96 liens × 1,2 h | Fourniture Octet Plus devis DE044128 du 15/10/2026 (ZVK EasyLan, garantie système 25 ans ; baies LIEN'K), 96 liens Cat. 6A F/FTP ≈ 35 m, même composition que P2 = 3083.05 €. Pose cuivre non incluse : MO PROSYB à ajouter.</t>
        </is>
      </c>
      <c r="H43" s="448" t="inlineStr">
        <is>
          <t xml:space="preserve">ens</t>
        </is>
      </c>
      <c r="I43" s="451">
        <v>1</v>
      </c>
      <c r="J43" s="444">
        <v>3083.05</v>
      </c>
      <c r="K43" s="504">
        <f>J43*$I43</f>
      </c>
      <c r="L43" s="445">
        <v>115.2</v>
      </c>
      <c r="M43" s="505">
        <f>L43*$I43</f>
      </c>
      <c r="N43" s="506"/>
      <c r="O43" s="505">
        <f>N43*$I43</f>
      </c>
      <c r="P43" s="507"/>
      <c r="Q43" s="505">
        <f>P43*$I43</f>
      </c>
      <c r="R43" s="561">
        <f>$L43*$M$14+$N43*$O$14+$P43*$Q$14</f>
      </c>
      <c r="S43" s="504">
        <f>R43*$I43</f>
      </c>
      <c r="T43" s="504">
        <f>$S43+$K43</f>
      </c>
      <c r="U43" s="483">
        <f>HLOOKUP($C43,Recap_FCI!$K$9:$S$20,11,FALSE)</f>
      </c>
      <c r="V43" s="483">
        <f>HLOOKUP($C43,Recap_FCI!$K$9:$S$20,12,FALSE)</f>
      </c>
      <c r="W43" s="502">
        <f>$J43*$U43</f>
      </c>
      <c r="X43" s="560">
        <f>$R43*$V43</f>
      </c>
      <c r="Y43" s="485">
        <f>X43+W43</f>
      </c>
      <c r="Z43" s="486">
        <f>$W43*$I43</f>
      </c>
      <c r="AA43" s="486">
        <f>$X43*$I43</f>
      </c>
      <c r="AB43" s="508">
        <f>$Y43*$I43</f>
      </c>
    </row>
    <row r="44" spans="1:28" s="386" customFormat="1" ht="16.0" customHeight="1">
      <c r="A44" s="498" t="inlineStr">
        <is>
          <t xml:space="preserve">2.3</t>
        </is>
      </c>
      <c r="B44" s="457" t="inlineStr">
        <is>
          <t xml:space="preserve">Fourniture, pose et raccordement borne WiFi</t>
        </is>
      </c>
      <c r="C44" s="458" t="inlineStr">
        <is>
          <t xml:space="preserve">VDI</t>
        </is>
      </c>
      <c r="D44" s="458" t="inlineStr">
        <is>
          <t xml:space="preserve">CFA-95</t>
        </is>
      </c>
      <c r="E44" s="458" t="inlineStr">
        <is>
          <t xml:space="preserve">UBIQUITI (estimatif)</t>
        </is>
      </c>
      <c r="F44" s="503" t="inlineStr">
        <is>
          <t xml:space="preserve">U6 Pro</t>
        </is>
      </c>
      <c r="G44" s="503" t="inlineStr">
        <is>
          <t xml:space="preserve">MO : Fourniture borne Wi-Fi 6 PoE type Ubiquiti U6 Pro 160 € (estimatif, prix budgétaire de repli) ; pose 0,75 h + 0,25 h | </t>
        </is>
      </c>
      <c r="H44" s="448" t="inlineStr">
        <is>
          <t xml:space="preserve">u</t>
        </is>
      </c>
      <c r="I44" s="451">
        <v>20</v>
      </c>
      <c r="J44" s="444">
        <v>160</v>
      </c>
      <c r="K44" s="504">
        <f>J44*$I44</f>
      </c>
      <c r="L44" s="445">
        <v>0.75</v>
      </c>
      <c r="M44" s="505">
        <f>L44*$I44</f>
      </c>
      <c r="N44" s="506">
        <v>0.25</v>
      </c>
      <c r="O44" s="505">
        <f>N44*$I44</f>
      </c>
      <c r="P44" s="507"/>
      <c r="Q44" s="505">
        <f>P44*$I44</f>
      </c>
      <c r="R44" s="561">
        <f>$L44*$M$14+$N44*$O$14+$P44*$Q$14</f>
      </c>
      <c r="S44" s="504">
        <f>R44*$I44</f>
      </c>
      <c r="T44" s="504">
        <f>$S44+$K44</f>
      </c>
      <c r="U44" s="483">
        <f>HLOOKUP($C44,Recap_FCI!$K$9:$S$20,11,FALSE)</f>
      </c>
      <c r="V44" s="483">
        <f>HLOOKUP($C44,Recap_FCI!$K$9:$S$20,12,FALSE)</f>
      </c>
      <c r="W44" s="502">
        <f>$J44*$U44</f>
      </c>
      <c r="X44" s="560">
        <f>$R44*$V44</f>
      </c>
      <c r="Y44" s="485">
        <f>X44+W44</f>
      </c>
      <c r="Z44" s="486">
        <f>$W44*$I44</f>
      </c>
      <c r="AA44" s="486">
        <f>$X44*$I44</f>
      </c>
      <c r="AB44" s="508">
        <f>$Y44*$I44</f>
      </c>
    </row>
    <row r="45" spans="1:28" s="386" customFormat="1" ht="43.5" customHeight="1">
      <c r="A45" s="498" t="inlineStr">
        <is>
          <t xml:space="preserve">2.4</t>
        </is>
      </c>
      <c r="B45" s="457" t="inlineStr">
        <is>
          <t xml:space="preserve">Fourniture, pose et raccordement équipements audiovisuel salle de réunion (Un écran 85" par salle de réunion, avec enceinte caméra combinée + kit 5x micros déportés connectés)</t>
        </is>
      </c>
      <c r="C45" s="458" t="inlineStr">
        <is>
          <t xml:space="preserve">CFA</t>
        </is>
      </c>
      <c r="D45" s="458" t="inlineStr">
        <is>
          <t xml:space="preserve">CFA-70</t>
        </is>
      </c>
      <c r="E45" s="458" t="inlineStr">
        <is>
          <t xml:space="preserve">SONEPAR</t>
        </is>
      </c>
      <c r="F45" s="503" t="inlineStr">
        <is>
          <t xml:space="preserve">0014640130</t>
        </is>
      </c>
      <c r="G45" s="503" t="inlineStr">
        <is>
          <t xml:space="preserve">MO : Idem P2 | Fourniture seule SONEPAR offre 0014640130 du 16/10/2026 (valable 31/10/2026), prix par salle : écran 86" 4K iiyama LH8665UHSB-B1 (2 188,50 €) + chariot mobile Chief Voyager LSCUW (920,00 €) + étagère Chief SCSSW (216,00 €) + barre visio Logitech Rally Bar (3 400,00 €) + micro LOG025 (252,00 €) + lecteur Navori StiX 3800 (450,00 €) + licence Navori PRD-1011571 (450,00 €) + switch PoE 8 ports TP-Link SG2210MP (164,19 €) + cordons HDMI 10 m (42,89 €) et 2 m (11,58 €) + D3E (1,49 €) + quote-part port (6,00 €) = 8 102,65 €. À RECOTER : micro coté = micro d'extension MeetUp, NON compatible Rally Bar (doc. Logitech) ; le DCE demande 5 micros, mémoire = 4 Logitech Rally Mic Pod 989-000430 (maximum Rally Bar) → demander prix Sonepar. Chariot Chief annoncé 50-85", écran 86"/49 kg (charge 79 kg OK) : compatibilité à faire valider. Variante Rally Bar Huddle (1 850 €) non retenue. Pose/câblage/paramétrage/MO à ajouter.</t>
        </is>
      </c>
      <c r="H45" s="448" t="inlineStr">
        <is>
          <t xml:space="preserve">u</t>
        </is>
      </c>
      <c r="I45" s="451">
        <v>7</v>
      </c>
      <c r="J45" s="444">
        <v>8858.65</v>
      </c>
      <c r="K45" s="504">
        <f>J45*$I45</f>
      </c>
      <c r="L45" s="445">
        <v>3</v>
      </c>
      <c r="M45" s="505">
        <f>L45*$I45</f>
      </c>
      <c r="N45" s="506">
        <v>3</v>
      </c>
      <c r="O45" s="505">
        <f>N45*$I45</f>
      </c>
      <c r="P45" s="507"/>
      <c r="Q45" s="505">
        <f>P45*$I45</f>
      </c>
      <c r="R45" s="561">
        <f>$L45*$M$14+$N45*$O$14+$P45*$Q$14</f>
      </c>
      <c r="S45" s="504">
        <f>R45*$I45</f>
      </c>
      <c r="T45" s="504">
        <f>$S45+$K45</f>
      </c>
      <c r="U45" s="483">
        <f>HLOOKUP($C45,Recap_FCI!$K$9:$S$20,11,FALSE)</f>
      </c>
      <c r="V45" s="483">
        <f>HLOOKUP($C45,Recap_FCI!$K$9:$S$20,12,FALSE)</f>
      </c>
      <c r="W45" s="502">
        <f>$J45*$U45</f>
      </c>
      <c r="X45" s="560">
        <f>$R45*$V45</f>
      </c>
      <c r="Y45" s="485">
        <f>X45+W45</f>
      </c>
      <c r="Z45" s="486">
        <f>$W45*$I45</f>
      </c>
      <c r="AA45" s="486">
        <f>$X45*$I45</f>
      </c>
      <c r="AB45" s="508">
        <f>$Y45*$I45</f>
      </c>
    </row>
    <row r="46" spans="1:28" s="386" customFormat="1" ht="16.0" customHeight="1">
      <c r="A46" s="498" t="inlineStr">
        <is>
          <t xml:space="preserve">2.5</t>
        </is>
      </c>
      <c r="B46" s="457" t="inlineStr">
        <is>
          <t xml:space="preserve">Recettage cuivre</t>
        </is>
      </c>
      <c r="C46" s="458" t="inlineStr">
        <is>
          <t xml:space="preserve">VDI</t>
        </is>
      </c>
      <c r="D46" s="458" t="inlineStr">
        <is>
          <t xml:space="preserve">DIV-80</t>
        </is>
      </c>
      <c r="E46" s="458"/>
      <c r="F46" s="503"/>
      <c r="G46" s="503" t="inlineStr">
        <is>
          <t xml:space="preserve">MO : Certification 96 liens × 0,1 h + rapport 1 h | Certification cuivre classe EA non chiffrée par Octet Plus : PROSYB ou demande complémentaire.</t>
        </is>
      </c>
      <c r="H46" s="448" t="inlineStr">
        <is>
          <t xml:space="preserve">ens</t>
        </is>
      </c>
      <c r="I46" s="451">
        <v>1</v>
      </c>
      <c r="J46" s="444"/>
      <c r="K46" s="504">
        <f>J46*$I46</f>
      </c>
      <c r="L46" s="445"/>
      <c r="M46" s="505">
        <f>L46*$I46</f>
      </c>
      <c r="N46" s="506">
        <v>10.6</v>
      </c>
      <c r="O46" s="505">
        <f>N46*$I46</f>
      </c>
      <c r="P46" s="507"/>
      <c r="Q46" s="505">
        <f>P46*$I46</f>
      </c>
      <c r="R46" s="561">
        <f>$L46*$M$14+$N46*$O$14+$P46*$Q$14</f>
      </c>
      <c r="S46" s="504">
        <f>R46*$I46</f>
      </c>
      <c r="T46" s="504">
        <f>$S46+$K46</f>
      </c>
      <c r="U46" s="483">
        <f>HLOOKUP($C46,Recap_FCI!$K$9:$S$20,11,FALSE)</f>
      </c>
      <c r="V46" s="483">
        <f>HLOOKUP($C46,Recap_FCI!$K$9:$S$20,12,FALSE)</f>
      </c>
      <c r="W46" s="502">
        <f>$J46*$U46</f>
      </c>
      <c r="X46" s="560">
        <f>$R46*$V46</f>
      </c>
      <c r="Y46" s="485">
        <f>X46+W46</f>
      </c>
      <c r="Z46" s="486">
        <f>$W46*$I46</f>
      </c>
      <c r="AA46" s="486">
        <f>$X46*$I46</f>
      </c>
      <c r="AB46" s="508">
        <f>$Y46*$I46</f>
      </c>
    </row>
    <row r="47" spans="1:28" s="386" customFormat="1" ht="16" customHeight="1">
      <c r="A47" s="498"/>
      <c r="B47" s="575" t="inlineStr">
        <is>
          <t xml:space="preserve">Informatique chantier</t>
        </is>
      </c>
    </row>
    <row r="48" spans="1:28" s="386" customFormat="1" ht="29.0" customHeight="1">
      <c r="A48" s="498" t="inlineStr">
        <is>
          <t xml:space="preserve">2.6</t>
        </is>
      </c>
      <c r="B48" s="457" t="inlineStr">
        <is>
          <t xml:space="preserve">Fourniture, pose et raccordement répartiteur secondaire bâtiments annexes</t>
        </is>
      </c>
      <c r="C48" s="458" t="inlineStr">
        <is>
          <t xml:space="preserve">VDI</t>
        </is>
      </c>
      <c r="D48" s="458" t="inlineStr">
        <is>
          <t xml:space="preserve">VDI-20</t>
        </is>
      </c>
      <c r="E48" s="458" t="inlineStr">
        <is>
          <t xml:space="preserve">OCTET PLUS / ZVK</t>
        </is>
      </c>
      <c r="F48" s="503" t="inlineStr">
        <is>
          <t xml:space="preserve">ZVKLUZB12OS2</t>
        </is>
      </c>
      <c r="G48" s="503" t="inlineStr">
        <is>
          <t xml:space="preserve">MO : Par annexe : tirage fibre 150 ml (3,75 h) + intégration dans coffret SPIE (2 h) | Fourniture Octet Plus devis DE044128 du 15/10/2026 (ZVK EasyLan, garantie système 25 ans ; baies LIEN'K), par annexe : liaison OS2 12 brins ≈ 150 ml avec tiroir, fusion, tests = 753.92 €. Coffret IP55 fourni et posé par SPIE (retiré du devis Octet Plus). Switch fourni par EXYTE.</t>
        </is>
      </c>
      <c r="H48" s="448" t="inlineStr">
        <is>
          <t xml:space="preserve">u</t>
        </is>
      </c>
      <c r="I48" s="451">
        <v>2</v>
      </c>
      <c r="J48" s="444">
        <v>753.92</v>
      </c>
      <c r="K48" s="504">
        <f>J48*$I48</f>
      </c>
      <c r="L48" s="445">
        <v>3.75</v>
      </c>
      <c r="M48" s="505">
        <f>L48*$I48</f>
      </c>
      <c r="N48" s="506">
        <v>2</v>
      </c>
      <c r="O48" s="505">
        <f>N48*$I48</f>
      </c>
      <c r="P48" s="507"/>
      <c r="Q48" s="505">
        <f>P48*$I48</f>
      </c>
      <c r="R48" s="561">
        <f>$L48*$M$14+$N48*$O$14+$P48*$Q$14</f>
      </c>
      <c r="S48" s="504">
        <f>R48*$I48</f>
      </c>
      <c r="T48" s="504">
        <f>$S48+$K48</f>
      </c>
      <c r="U48" s="483">
        <f>HLOOKUP($C48,Recap_FCI!$K$9:$S$20,11,FALSE)</f>
      </c>
      <c r="V48" s="483">
        <f>HLOOKUP($C48,Recap_FCI!$K$9:$S$20,12,FALSE)</f>
      </c>
      <c r="W48" s="502">
        <f>$J48*$U48</f>
      </c>
      <c r="X48" s="560">
        <f>$R48*$V48</f>
      </c>
      <c r="Y48" s="485">
        <f>X48+W48</f>
      </c>
      <c r="Z48" s="486">
        <f>$W48*$I48</f>
      </c>
      <c r="AA48" s="486">
        <f>$X48*$I48</f>
      </c>
      <c r="AB48" s="508">
        <f>$Y48*$I48</f>
      </c>
    </row>
    <row r="49" spans="1:28" s="386" customFormat="1" ht="29.0" customHeight="1">
      <c r="A49" s="498" t="inlineStr">
        <is>
          <t xml:space="preserve">2.7</t>
        </is>
      </c>
      <c r="B49" s="457" t="inlineStr">
        <is>
          <t xml:space="preserve">Fourniture, pose et raccordement liaisons RJ45 CAT6A F/STP bâtiments techniques &amp; extérieurs</t>
        </is>
      </c>
      <c r="C49" s="458" t="inlineStr">
        <is>
          <t xml:space="preserve">VDI</t>
        </is>
      </c>
      <c r="D49" s="458" t="inlineStr">
        <is>
          <t xml:space="preserve">VDI-00</t>
        </is>
      </c>
      <c r="E49" s="458" t="inlineStr">
        <is>
          <t xml:space="preserve">OCTET PLUS / ZVK</t>
        </is>
      </c>
      <c r="F49" s="503" t="inlineStr">
        <is>
          <t xml:space="preserve">ZVKCEFF1212K</t>
        </is>
      </c>
      <c r="G49" s="503" t="inlineStr">
        <is>
          <t xml:space="preserve">MO : Par liaison extérieure ≈ 60 m sous fourreau : 2,5 h (réf. ECLAIRION 2,5 h + 0,5 h pour ≤ 30 m, optimisé) ; test en ligne 32 | Fourniture Octet Plus devis DE044128 du 15/10/2026 (ZVK EasyLan, garantie système 25 ans ; baies LIEN'K), par liaison : câble Cat. 6A F/FTP ≈ 60 m + 2 noyaux + plastron + 2 cordons + quote-part platines = 48.71 €. Câble intérieur LSFROH : prévoir fourreau/protection pour les parcours extérieurs. Pose non incluse.</t>
        </is>
      </c>
      <c r="H49" s="448" t="inlineStr">
        <is>
          <t xml:space="preserve">u</t>
        </is>
      </c>
      <c r="I49" s="451">
        <v>30</v>
      </c>
      <c r="J49" s="444">
        <v>48.71</v>
      </c>
      <c r="K49" s="504">
        <f>J49*$I49</f>
      </c>
      <c r="L49" s="445">
        <v>2.5</v>
      </c>
      <c r="M49" s="505">
        <f>L49*$I49</f>
      </c>
      <c r="N49" s="506"/>
      <c r="O49" s="505">
        <f>N49*$I49</f>
      </c>
      <c r="P49" s="507"/>
      <c r="Q49" s="505">
        <f>P49*$I49</f>
      </c>
      <c r="R49" s="561">
        <f>$L49*$M$14+$N49*$O$14+$P49*$Q$14</f>
      </c>
      <c r="S49" s="504">
        <f>R49*$I49</f>
      </c>
      <c r="T49" s="504">
        <f>$S49+$K49</f>
      </c>
      <c r="U49" s="483">
        <f>HLOOKUP($C49,Recap_FCI!$K$9:$S$20,11,FALSE)</f>
      </c>
      <c r="V49" s="483">
        <f>HLOOKUP($C49,Recap_FCI!$K$9:$S$20,12,FALSE)</f>
      </c>
      <c r="W49" s="502">
        <f>$J49*$U49</f>
      </c>
      <c r="X49" s="560">
        <f>$R49*$V49</f>
      </c>
      <c r="Y49" s="485">
        <f>X49+W49</f>
      </c>
      <c r="Z49" s="486">
        <f>$W49*$I49</f>
      </c>
      <c r="AA49" s="486">
        <f>$X49*$I49</f>
      </c>
      <c r="AB49" s="508">
        <f>$Y49*$I49</f>
      </c>
    </row>
    <row r="50" spans="1:28" s="386" customFormat="1" ht="16.0" customHeight="1">
      <c r="A50" s="498" t="inlineStr">
        <is>
          <t xml:space="preserve">2.8</t>
        </is>
      </c>
      <c r="B50" s="457" t="inlineStr">
        <is>
          <t xml:space="preserve">Recettage cuivre</t>
        </is>
      </c>
      <c r="C50" s="458" t="inlineStr">
        <is>
          <t xml:space="preserve">VDI</t>
        </is>
      </c>
      <c r="D50" s="458" t="inlineStr">
        <is>
          <t xml:space="preserve">DIV-80</t>
        </is>
      </c>
      <c r="E50" s="458"/>
      <c r="F50" s="503"/>
      <c r="G50" s="503" t="inlineStr">
        <is>
          <t xml:space="preserve">MO : Certification 30 liaisons × 0,15 h | Certification cuivre non chiffrée par Octet Plus.</t>
        </is>
      </c>
      <c r="H50" s="448" t="inlineStr">
        <is>
          <t xml:space="preserve">ens</t>
        </is>
      </c>
      <c r="I50" s="451">
        <v>1</v>
      </c>
      <c r="J50" s="444"/>
      <c r="K50" s="504">
        <f>J50*$I50</f>
      </c>
      <c r="L50" s="445"/>
      <c r="M50" s="505">
        <f>L50*$I50</f>
      </c>
      <c r="N50" s="506">
        <v>4.5</v>
      </c>
      <c r="O50" s="505">
        <f>N50*$I50</f>
      </c>
      <c r="P50" s="507"/>
      <c r="Q50" s="505">
        <f>P50*$I50</f>
      </c>
      <c r="R50" s="561">
        <f>$L50*$M$14+$N50*$O$14+$P50*$Q$14</f>
      </c>
      <c r="S50" s="504">
        <f>R50*$I50</f>
      </c>
      <c r="T50" s="504">
        <f>$S50+$K50</f>
      </c>
      <c r="U50" s="483">
        <f>HLOOKUP($C50,Recap_FCI!$K$9:$S$20,11,FALSE)</f>
      </c>
      <c r="V50" s="483">
        <f>HLOOKUP($C50,Recap_FCI!$K$9:$S$20,12,FALSE)</f>
      </c>
      <c r="W50" s="502">
        <f>$J50*$U50</f>
      </c>
      <c r="X50" s="560">
        <f>$R50*$V50</f>
      </c>
      <c r="Y50" s="485">
        <f>X50+W50</f>
      </c>
      <c r="Z50" s="486">
        <f>$W50*$I50</f>
      </c>
      <c r="AA50" s="486">
        <f>$X50*$I50</f>
      </c>
      <c r="AB50" s="508">
        <f>$Y50*$I50</f>
      </c>
    </row>
    <row r="51" spans="1:28" s="386" customFormat="1" ht="16" customHeight="1">
      <c r="A51" s="498"/>
      <c r="B51" s="575" t="inlineStr">
        <is>
          <t xml:space="preserve">Afficheurs chantier</t>
        </is>
      </c>
    </row>
    <row r="52" spans="1:28" s="386" customFormat="1" ht="29.0" customHeight="1">
      <c r="A52" s="498" t="inlineStr">
        <is>
          <t xml:space="preserve">2.9</t>
        </is>
      </c>
      <c r="B52" s="457" t="inlineStr">
        <is>
          <t xml:space="preserve">Fourniture, pose et raccordement afficheurs chantier extérieur + Support</t>
        </is>
      </c>
      <c r="C52" s="458" t="inlineStr">
        <is>
          <t xml:space="preserve">CFA</t>
        </is>
      </c>
      <c r="D52" s="458" t="inlineStr">
        <is>
          <t xml:space="preserve">CFA-70</t>
        </is>
      </c>
      <c r="E52" s="458" t="inlineStr">
        <is>
          <t xml:space="preserve">SONEPAR</t>
        </is>
      </c>
      <c r="F52" s="503" t="inlineStr">
        <is>
          <t xml:space="preserve">0014640130</t>
        </is>
      </c>
      <c r="G52" s="503" t="inlineStr">
        <is>
          <t xml:space="preserve">MO : Fourniture ajoutée : supports (3 bras muraux antivol 250 € + 3 totems ERARD ≈ 1 300 €) moyenne 775 €/u (estimatif, prix Sonepar attendu). MO : mural 4 h / totem 8 h à 2 (moy. 6 h) + raccordement et mise en service 1,5 h (réf. estimation afficheurs 10/10, optimisée) | Fourniture seule SONEPAR offre 0014640130 du 16/10/2026, prix par afficheur : écran extérieur Samsung OHDX 55" LH55OHDEBGBXEN (3 500 cd/m², IP56) (3 752,00 €) + lecteur Navori StiX 3800 (450,00 €) + licence Navori (450,00 €) + switch PoE TP-Link SG2210MP (164,19 €) + cordon HDMI 2 m (11,58 €) + D3E (0,04 €) + quote-part port (25,00 €) = 4 852,81 €. SUPPORTS NON CHIFFRÉS (prix attendu Sonepar début de semaine) : 3 totems ERARD PRO OUTDOOH réf. 665155 (prévu pour OH55F, écran en portrait — compatibilité OHDX à confirmer par ERARD) + 3 bras muraux orientables antivol. Pose/MO à ajouter.</t>
        </is>
      </c>
      <c r="H52" s="448" t="inlineStr">
        <is>
          <t xml:space="preserve">u</t>
        </is>
      </c>
      <c r="I52" s="451">
        <v>6</v>
      </c>
      <c r="J52" s="444">
        <v>5627.81</v>
      </c>
      <c r="K52" s="504">
        <f>J52*$I52</f>
      </c>
      <c r="L52" s="445">
        <v>6</v>
      </c>
      <c r="M52" s="505">
        <f>L52*$I52</f>
      </c>
      <c r="N52" s="506">
        <v>1.5</v>
      </c>
      <c r="O52" s="505">
        <f>N52*$I52</f>
      </c>
      <c r="P52" s="507"/>
      <c r="Q52" s="505">
        <f>P52*$I52</f>
      </c>
      <c r="R52" s="561">
        <f>$L52*$M$14+$N52*$O$14+$P52*$Q$14</f>
      </c>
      <c r="S52" s="504">
        <f>R52*$I52</f>
      </c>
      <c r="T52" s="504">
        <f>$S52+$K52</f>
      </c>
      <c r="U52" s="483">
        <f>HLOOKUP($C52,Recap_FCI!$K$9:$S$20,11,FALSE)</f>
      </c>
      <c r="V52" s="483">
        <f>HLOOKUP($C52,Recap_FCI!$K$9:$S$20,12,FALSE)</f>
      </c>
      <c r="W52" s="502">
        <f>$J52*$U52</f>
      </c>
      <c r="X52" s="560">
        <f>$R52*$V52</f>
      </c>
      <c r="Y52" s="485">
        <f>X52+W52</f>
      </c>
      <c r="Z52" s="486">
        <f>$W52*$I52</f>
      </c>
      <c r="AA52" s="486">
        <f>$X52*$I52</f>
      </c>
      <c r="AB52" s="508">
        <f>$Y52*$I52</f>
      </c>
    </row>
    <row r="53" spans="1:28" s="386" customFormat="1" ht="16.0" customHeight="1">
      <c r="A53" s="498" t="inlineStr">
        <is>
          <t xml:space="preserve">2.10</t>
        </is>
      </c>
      <c r="B53" s="457" t="inlineStr">
        <is>
          <t xml:space="preserve">Paramétrage</t>
        </is>
      </c>
      <c r="C53" s="458" t="inlineStr">
        <is>
          <t xml:space="preserve">CFA</t>
        </is>
      </c>
      <c r="D53" s="458" t="inlineStr">
        <is>
          <t xml:space="preserve">DIV-70</t>
        </is>
      </c>
      <c r="E53" s="458"/>
      <c r="F53" s="503"/>
      <c r="G53" s="503" t="inlineStr">
        <is>
          <t xml:space="preserve">MO : Serveur de diffusion Navori QL sur site 1 100 € (estimatif). Paramétrage serveur, 16 lecteurs, groupes, alerte prioritaire, programmation (16 h) ; BE : charte + 10 modèles de contenus FR/EN, formation EXYTE ½ j, DOE (12 h) | Licences Navori incluses dans la ligne afficheurs (et salles). Serveur de diffusion Navori QL sur site (baie Hub 1) NON chiffré par Sonepar : PC serveur + éventuelle licence serveur à chiffrer ; durée licence PRD-1011571 (perpétuelle sur site ou abonnement) à confirmer. Paramétrage, charte et formation = MO PROSYB à ajouter.</t>
        </is>
      </c>
      <c r="H53" s="448" t="inlineStr">
        <is>
          <t xml:space="preserve">ens</t>
        </is>
      </c>
      <c r="I53" s="451">
        <v>1</v>
      </c>
      <c r="J53" s="444">
        <v>1100</v>
      </c>
      <c r="K53" s="504">
        <f>J53*$I53</f>
      </c>
      <c r="L53" s="445"/>
      <c r="M53" s="505">
        <f>L53*$I53</f>
      </c>
      <c r="N53" s="506">
        <v>16</v>
      </c>
      <c r="O53" s="505">
        <f>N53*$I53</f>
      </c>
      <c r="P53" s="507">
        <v>12</v>
      </c>
      <c r="Q53" s="505">
        <f>P53*$I53</f>
      </c>
      <c r="R53" s="561">
        <f>$L53*$M$14+$N53*$O$14+$P53*$Q$14</f>
      </c>
      <c r="S53" s="504">
        <f>R53*$I53</f>
      </c>
      <c r="T53" s="504">
        <f>$S53+$K53</f>
      </c>
      <c r="U53" s="483">
        <f>HLOOKUP($C53,Recap_FCI!$K$9:$S$20,11,FALSE)</f>
      </c>
      <c r="V53" s="483">
        <f>HLOOKUP($C53,Recap_FCI!$K$9:$S$20,12,FALSE)</f>
      </c>
      <c r="W53" s="502">
        <f>$J53*$U53</f>
      </c>
      <c r="X53" s="560">
        <f>$R53*$V53</f>
      </c>
      <c r="Y53" s="485">
        <f>X53+W53</f>
      </c>
      <c r="Z53" s="486">
        <f>$W53*$I53</f>
      </c>
      <c r="AA53" s="486">
        <f>$X53*$I53</f>
      </c>
      <c r="AB53" s="508">
        <f>$Y53*$I53</f>
      </c>
    </row>
    <row r="54" spans="1:28" s="387" customFormat="1" ht="15">
      <c r="A54" s="498"/>
      <c r="B54" s="457"/>
      <c r="C54" s="499"/>
      <c r="D54" s="499"/>
      <c r="E54" s="499"/>
      <c r="F54" s="499"/>
      <c r="G54" s="499"/>
      <c r="H54" s="500"/>
      <c r="I54" s="501"/>
      <c r="J54" s="481"/>
      <c r="K54" s="481"/>
      <c r="L54" s="482"/>
      <c r="M54" s="482"/>
      <c r="N54" s="482"/>
      <c r="O54" s="482"/>
      <c r="P54" s="482"/>
      <c r="Q54" s="482"/>
      <c r="R54" s="481"/>
      <c r="S54" s="481"/>
      <c r="T54" s="481"/>
      <c r="U54" s="483"/>
      <c r="V54" s="483"/>
      <c r="W54" s="502"/>
      <c r="X54" s="558"/>
      <c r="Y54" s="485"/>
      <c r="Z54" s="486"/>
      <c r="AA54" s="486"/>
      <c r="AB54" s="487"/>
    </row>
    <row r="55" spans="1:28" s="387" customFormat="1" ht="15">
      <c r="A55" s="498"/>
      <c r="B55" s="457"/>
      <c r="C55" s="499"/>
      <c r="D55" s="499"/>
      <c r="E55" s="499"/>
      <c r="F55" s="499"/>
      <c r="G55" s="499"/>
      <c r="H55" s="500"/>
      <c r="I55" s="501"/>
      <c r="J55" s="481"/>
      <c r="K55" s="481"/>
      <c r="L55" s="482"/>
      <c r="M55" s="482"/>
      <c r="N55" s="482"/>
      <c r="O55" s="482"/>
      <c r="P55" s="482"/>
      <c r="Q55" s="482"/>
      <c r="R55" s="481"/>
      <c r="S55" s="481"/>
      <c r="T55" s="481"/>
      <c r="U55" s="483"/>
      <c r="V55" s="483"/>
      <c r="W55" s="502"/>
      <c r="X55" s="558"/>
      <c r="Y55" s="485"/>
      <c r="Z55" s="486"/>
      <c r="AA55" s="486"/>
      <c r="AB55" s="576">
        <f>SUBTOTAL(9,AB40:AB53)</f>
      </c>
    </row>
    <row r="56" spans="1:28" s="387" customFormat="1" ht="18" customHeight="1">
      <c r="A56" s="577">
        <v>3</v>
      </c>
      <c r="B56" s="563" t="inlineStr">
        <is>
          <t xml:space="preserve">INFORMATIQUE — PHASE 4 (17 MOIS)  —  TVA 20 %</t>
        </is>
      </c>
      <c r="C56" s="564"/>
      <c r="D56" s="564"/>
      <c r="E56" s="564"/>
      <c r="F56" s="564"/>
      <c r="G56" s="564"/>
      <c r="H56" s="565"/>
      <c r="I56" s="566"/>
      <c r="J56" s="567"/>
      <c r="K56" s="567"/>
      <c r="L56" s="568"/>
      <c r="M56" s="568"/>
      <c r="N56" s="568"/>
      <c r="O56" s="568"/>
      <c r="P56" s="568"/>
      <c r="Q56" s="568"/>
      <c r="R56" s="567"/>
      <c r="S56" s="567"/>
      <c r="T56" s="567"/>
      <c r="U56" s="569"/>
      <c r="V56" s="569"/>
      <c r="W56" s="570"/>
      <c r="X56" s="571"/>
      <c r="Y56" s="572"/>
      <c r="Z56" s="573"/>
      <c r="AA56" s="573"/>
      <c r="AB56" s="574"/>
    </row>
    <row r="57" spans="1:28" s="386" customFormat="1" ht="16" customHeight="1">
      <c r="A57" s="498"/>
      <c r="B57" s="575" t="inlineStr">
        <is>
          <t xml:space="preserve">Informatique cœur de réseau</t>
        </is>
      </c>
    </row>
    <row r="58" spans="1:28" s="386" customFormat="1" ht="43.5" customHeight="1">
      <c r="A58" s="498" t="inlineStr">
        <is>
          <t xml:space="preserve">3.1</t>
        </is>
      </c>
      <c r="B58" s="457" t="inlineStr">
        <is>
          <t xml:space="preserve">Fourniture, pose et raccordement répartiteur informatique principal dans poste énergie Hub 3 — switch fourni par EXYTE, pose et paramétrage PROSYB</t>
        </is>
      </c>
      <c r="C58" s="458" t="inlineStr">
        <is>
          <t xml:space="preserve">VDI</t>
        </is>
      </c>
      <c r="D58" s="458" t="inlineStr">
        <is>
          <t xml:space="preserve">VDI-50</t>
        </is>
      </c>
      <c r="E58" s="458" t="inlineStr">
        <is>
          <t xml:space="preserve">OCTET PLUS / LIEN'K</t>
        </is>
      </c>
      <c r="F58" s="503" t="inlineStr">
        <is>
          <t xml:space="preserve">BAI4288CN</t>
        </is>
      </c>
      <c r="G58" s="503" t="inlineStr">
        <is>
          <t xml:space="preserve">MO : Pose baie 42U + switch EXYTE | Fourniture Octet Plus devis DE044128 du 15/10/2026 (ZVK EasyLan, garantie système 25 ans ; baies LIEN'K), baie 42U 800×800 + bandeau 8 PC = 634.85 €. Switch fourni par EXYTE.</t>
        </is>
      </c>
      <c r="H58" s="448" t="inlineStr">
        <is>
          <t xml:space="preserve">ens</t>
        </is>
      </c>
      <c r="I58" s="451">
        <v>1</v>
      </c>
      <c r="J58" s="444">
        <v>634.85</v>
      </c>
      <c r="K58" s="504">
        <f>J58*$I58</f>
      </c>
      <c r="L58" s="445"/>
      <c r="M58" s="505">
        <f>L58*$I58</f>
      </c>
      <c r="N58" s="506">
        <v>5</v>
      </c>
      <c r="O58" s="505">
        <f>N58*$I58</f>
      </c>
      <c r="P58" s="507"/>
      <c r="Q58" s="505">
        <f>P58*$I58</f>
      </c>
      <c r="R58" s="561">
        <f>$L58*$M$14+$N58*$O$14+$P58*$Q$14</f>
      </c>
      <c r="S58" s="504">
        <f>R58*$I58</f>
      </c>
      <c r="T58" s="504">
        <f>$S58+$K58</f>
      </c>
      <c r="U58" s="483">
        <f>HLOOKUP($C58,Recap_FCI!$K$9:$S$20,11,FALSE)</f>
      </c>
      <c r="V58" s="483">
        <f>HLOOKUP($C58,Recap_FCI!$K$9:$S$20,12,FALSE)</f>
      </c>
      <c r="W58" s="502">
        <f>$J58*$U58</f>
      </c>
      <c r="X58" s="560">
        <f>$R58*$V58</f>
      </c>
      <c r="Y58" s="485">
        <f>X58+W58</f>
      </c>
      <c r="Z58" s="486">
        <f>$W58*$I58</f>
      </c>
      <c r="AA58" s="486">
        <f>$X58*$I58</f>
      </c>
      <c r="AB58" s="508">
        <f>$Y58*$I58</f>
      </c>
    </row>
    <row r="59" spans="1:28" s="386" customFormat="1" ht="43.5" customHeight="1">
      <c r="A59" s="498" t="inlineStr">
        <is>
          <t xml:space="preserve">3.2</t>
        </is>
      </c>
      <c r="B59" s="457" t="inlineStr">
        <is>
          <t xml:space="preserve">Fourniture, pose et raccordement fibre OS2 12 brins depuis répartiteur principal poste énergie Hub 1 vers répartiteur principal poste énergie Hub 3</t>
        </is>
      </c>
      <c r="C59" s="458" t="inlineStr">
        <is>
          <t xml:space="preserve">VDI</t>
        </is>
      </c>
      <c r="D59" s="458" t="inlineStr">
        <is>
          <t xml:space="preserve">VDI-20</t>
        </is>
      </c>
      <c r="E59" s="458" t="inlineStr">
        <is>
          <t xml:space="preserve">OCTET PLUS / ZVK</t>
        </is>
      </c>
      <c r="F59" s="503" t="inlineStr">
        <is>
          <t xml:space="preserve">ZVKLUZB12OS2</t>
        </is>
      </c>
      <c r="G59" s="503" t="inlineStr">
        <is>
          <t xml:space="preserve">MO : Tirage 150 ml | Fourniture Octet Plus devis DE044128 du 15/10/2026 (ZVK EasyLan, garantie système 25 ans ; baies LIEN'K), liaison OS2 12 brins ≈ 150 ml + tiroirs, fusion, tests = 753.92 €.</t>
        </is>
      </c>
      <c r="H59" s="448" t="inlineStr">
        <is>
          <t xml:space="preserve">ens</t>
        </is>
      </c>
      <c r="I59" s="451">
        <v>1</v>
      </c>
      <c r="J59" s="444">
        <v>753.92</v>
      </c>
      <c r="K59" s="504">
        <f>J59*$I59</f>
      </c>
      <c r="L59" s="445">
        <v>3.75</v>
      </c>
      <c r="M59" s="505">
        <f>L59*$I59</f>
      </c>
      <c r="N59" s="506"/>
      <c r="O59" s="505">
        <f>N59*$I59</f>
      </c>
      <c r="P59" s="507"/>
      <c r="Q59" s="505">
        <f>P59*$I59</f>
      </c>
      <c r="R59" s="561">
        <f>$L59*$M$14+$N59*$O$14+$P59*$Q$14</f>
      </c>
      <c r="S59" s="504">
        <f>R59*$I59</f>
      </c>
      <c r="T59" s="504">
        <f>$S59+$K59</f>
      </c>
      <c r="U59" s="483">
        <f>HLOOKUP($C59,Recap_FCI!$K$9:$S$20,11,FALSE)</f>
      </c>
      <c r="V59" s="483">
        <f>HLOOKUP($C59,Recap_FCI!$K$9:$S$20,12,FALSE)</f>
      </c>
      <c r="W59" s="502">
        <f>$J59*$U59</f>
      </c>
      <c r="X59" s="560">
        <f>$R59*$V59</f>
      </c>
      <c r="Y59" s="485">
        <f>X59+W59</f>
      </c>
      <c r="Z59" s="486">
        <f>$W59*$I59</f>
      </c>
      <c r="AA59" s="486">
        <f>$X59*$I59</f>
      </c>
      <c r="AB59" s="508">
        <f>$Y59*$I59</f>
      </c>
    </row>
    <row r="60" spans="1:28" s="386" customFormat="1" ht="43.5" customHeight="1">
      <c r="A60" s="498" t="inlineStr">
        <is>
          <t xml:space="preserve">3.3</t>
        </is>
      </c>
      <c r="B60" s="457" t="inlineStr">
        <is>
          <t xml:space="preserve">Fourniture, pose et raccordement fibre OS2 12 brins depuis répartiteur principal poste énergie Hub 3 vers répartiteurs secondaires A (Ilots 1 à 10)</t>
        </is>
      </c>
      <c r="C60" s="458" t="inlineStr">
        <is>
          <t xml:space="preserve">VDI</t>
        </is>
      </c>
      <c r="D60" s="458" t="inlineStr">
        <is>
          <t xml:space="preserve">VDI-20</t>
        </is>
      </c>
      <c r="E60" s="458" t="inlineStr">
        <is>
          <t xml:space="preserve">OCTET PLUS / ZVK</t>
        </is>
      </c>
      <c r="F60" s="503" t="inlineStr">
        <is>
          <t xml:space="preserve">ZVKLUZB12OS2</t>
        </is>
      </c>
      <c r="G60" s="503" t="inlineStr">
        <is>
          <t xml:space="preserve">MO : Tirage 200 ml | Fourniture Octet Plus devis DE044128 du 15/10/2026 (ZVK EasyLan, garantie système 25 ans ; baies LIEN'K), liaison OS2 12 brins ≈ 200 ml + tiroirs, fusion, tests = 818.20 €.</t>
        </is>
      </c>
      <c r="H60" s="448" t="inlineStr">
        <is>
          <t xml:space="preserve">ens</t>
        </is>
      </c>
      <c r="I60" s="451">
        <v>1</v>
      </c>
      <c r="J60" s="444">
        <v>818.2</v>
      </c>
      <c r="K60" s="504">
        <f>J60*$I60</f>
      </c>
      <c r="L60" s="445">
        <v>5</v>
      </c>
      <c r="M60" s="505">
        <f>L60*$I60</f>
      </c>
      <c r="N60" s="506"/>
      <c r="O60" s="505">
        <f>N60*$I60</f>
      </c>
      <c r="P60" s="507"/>
      <c r="Q60" s="505">
        <f>P60*$I60</f>
      </c>
      <c r="R60" s="561">
        <f>$L60*$M$14+$N60*$O$14+$P60*$Q$14</f>
      </c>
      <c r="S60" s="504">
        <f>R60*$I60</f>
      </c>
      <c r="T60" s="504">
        <f>$S60+$K60</f>
      </c>
      <c r="U60" s="483">
        <f>HLOOKUP($C60,Recap_FCI!$K$9:$S$20,11,FALSE)</f>
      </c>
      <c r="V60" s="483">
        <f>HLOOKUP($C60,Recap_FCI!$K$9:$S$20,12,FALSE)</f>
      </c>
      <c r="W60" s="502">
        <f>$J60*$U60</f>
      </c>
      <c r="X60" s="560">
        <f>$R60*$V60</f>
      </c>
      <c r="Y60" s="485">
        <f>X60+W60</f>
      </c>
      <c r="Z60" s="486">
        <f>$W60*$I60</f>
      </c>
      <c r="AA60" s="486">
        <f>$X60*$I60</f>
      </c>
      <c r="AB60" s="508">
        <f>$Y60*$I60</f>
      </c>
    </row>
    <row r="61" spans="1:28" s="386" customFormat="1" ht="43.5" customHeight="1">
      <c r="A61" s="498" t="inlineStr">
        <is>
          <t xml:space="preserve">3.4</t>
        </is>
      </c>
      <c r="B61" s="457" t="inlineStr">
        <is>
          <t xml:space="preserve">Fourniture, pose et raccordement fibre OS2 12 brins depuis répartiteur principal poste énergie Hub 3 vers répartiteurs secondaires B (Ilots 11 à 20)</t>
        </is>
      </c>
      <c r="C61" s="458" t="inlineStr">
        <is>
          <t xml:space="preserve">VDI</t>
        </is>
      </c>
      <c r="D61" s="458" t="inlineStr">
        <is>
          <t xml:space="preserve">VDI-20</t>
        </is>
      </c>
      <c r="E61" s="458" t="inlineStr">
        <is>
          <t xml:space="preserve">OCTET PLUS / ZVK</t>
        </is>
      </c>
      <c r="F61" s="503" t="inlineStr">
        <is>
          <t xml:space="preserve">ZVKLUZB12OS2</t>
        </is>
      </c>
      <c r="G61" s="503" t="inlineStr">
        <is>
          <t xml:space="preserve">MO : Tirage 200 ml | Fourniture Octet Plus devis DE044128 du 15/10/2026 (ZVK EasyLan, garantie système 25 ans ; baies LIEN'K), liaison OS2 12 brins ≈ 200 ml + tiroirs, fusion, tests = 818.20 €.</t>
        </is>
      </c>
      <c r="H61" s="448" t="inlineStr">
        <is>
          <t xml:space="preserve">ens</t>
        </is>
      </c>
      <c r="I61" s="451">
        <v>1</v>
      </c>
      <c r="J61" s="444">
        <v>818.2</v>
      </c>
      <c r="K61" s="504">
        <f>J61*$I61</f>
      </c>
      <c r="L61" s="445">
        <v>5</v>
      </c>
      <c r="M61" s="505">
        <f>L61*$I61</f>
      </c>
      <c r="N61" s="506"/>
      <c r="O61" s="505">
        <f>N61*$I61</f>
      </c>
      <c r="P61" s="507"/>
      <c r="Q61" s="505">
        <f>P61*$I61</f>
      </c>
      <c r="R61" s="561">
        <f>$L61*$M$14+$N61*$O$14+$P61*$Q$14</f>
      </c>
      <c r="S61" s="504">
        <f>R61*$I61</f>
      </c>
      <c r="T61" s="504">
        <f>$S61+$K61</f>
      </c>
      <c r="U61" s="483">
        <f>HLOOKUP($C61,Recap_FCI!$K$9:$S$20,11,FALSE)</f>
      </c>
      <c r="V61" s="483">
        <f>HLOOKUP($C61,Recap_FCI!$K$9:$S$20,12,FALSE)</f>
      </c>
      <c r="W61" s="502">
        <f>$J61*$U61</f>
      </c>
      <c r="X61" s="560">
        <f>$R61*$V61</f>
      </c>
      <c r="Y61" s="485">
        <f>X61+W61</f>
      </c>
      <c r="Z61" s="486">
        <f>$W61*$I61</f>
      </c>
      <c r="AA61" s="486">
        <f>$X61*$I61</f>
      </c>
      <c r="AB61" s="508">
        <f>$Y61*$I61</f>
      </c>
    </row>
    <row r="62" spans="1:28" s="386" customFormat="1" ht="16.0" customHeight="1">
      <c r="A62" s="498" t="inlineStr">
        <is>
          <t xml:space="preserve">3.5</t>
        </is>
      </c>
      <c r="B62" s="457" t="inlineStr">
        <is>
          <t xml:space="preserve">Paramétrage équipements informatiques</t>
        </is>
      </c>
      <c r="C62" s="458" t="inlineStr">
        <is>
          <t xml:space="preserve">VDI</t>
        </is>
      </c>
      <c r="D62" s="458" t="inlineStr">
        <is>
          <t xml:space="preserve">DIV-70</t>
        </is>
      </c>
      <c r="E62" s="458"/>
      <c r="F62" s="503"/>
      <c r="G62" s="503" t="inlineStr">
        <is>
          <t xml:space="preserve">MO : Paramétrage P4 : cœur Hub 3 (3 h) + piles d'accès A/B (≈ 8 switchs × 1,5 h) + bascule ; BE : mise à jour adressage, synoptiques, DOE | </t>
        </is>
      </c>
      <c r="H62" s="448" t="inlineStr">
        <is>
          <t xml:space="preserve">ens</t>
        </is>
      </c>
      <c r="I62" s="451">
        <v>1</v>
      </c>
      <c r="J62" s="444"/>
      <c r="K62" s="504">
        <f>J62*$I62</f>
      </c>
      <c r="L62" s="445"/>
      <c r="M62" s="505">
        <f>L62*$I62</f>
      </c>
      <c r="N62" s="506">
        <v>16</v>
      </c>
      <c r="O62" s="505">
        <f>N62*$I62</f>
      </c>
      <c r="P62" s="507">
        <v>8</v>
      </c>
      <c r="Q62" s="505">
        <f>P62*$I62</f>
      </c>
      <c r="R62" s="561">
        <f>$L62*$M$14+$N62*$O$14+$P62*$Q$14</f>
      </c>
      <c r="S62" s="504">
        <f>R62*$I62</f>
      </c>
      <c r="T62" s="504">
        <f>$S62+$K62</f>
      </c>
      <c r="U62" s="483">
        <f>HLOOKUP($C62,Recap_FCI!$K$9:$S$20,11,FALSE)</f>
      </c>
      <c r="V62" s="483">
        <f>HLOOKUP($C62,Recap_FCI!$K$9:$S$20,12,FALSE)</f>
      </c>
      <c r="W62" s="502">
        <f>$J62*$U62</f>
      </c>
      <c r="X62" s="560">
        <f>$R62*$V62</f>
      </c>
      <c r="Y62" s="485">
        <f>X62+W62</f>
      </c>
      <c r="Z62" s="486">
        <f>$W62*$I62</f>
      </c>
      <c r="AA62" s="486">
        <f>$X62*$I62</f>
      </c>
      <c r="AB62" s="508">
        <f>$Y62*$I62</f>
      </c>
    </row>
    <row r="63" spans="1:28" s="386" customFormat="1" ht="16.0" customHeight="1">
      <c r="A63" s="498" t="inlineStr">
        <is>
          <t xml:space="preserve">3.6</t>
        </is>
      </c>
      <c r="B63" s="457" t="inlineStr">
        <is>
          <t xml:space="preserve">Test de réfléctométrie</t>
        </is>
      </c>
      <c r="C63" s="458" t="inlineStr">
        <is>
          <t xml:space="preserve">VDI</t>
        </is>
      </c>
      <c r="D63" s="458" t="inlineStr">
        <is>
          <t xml:space="preserve">DIV-80</t>
        </is>
      </c>
      <c r="E63" s="458"/>
      <c r="F63" s="503"/>
      <c r="G63" s="503" t="inlineStr">
        <is>
          <t xml:space="preserve">MO : Tests fibre P4 par Octet Plus | Tests fibre P4 inclus dans les lignes fibre (prestation Octet Plus en 4 phases).</t>
        </is>
      </c>
      <c r="H63" s="448" t="inlineStr">
        <is>
          <t xml:space="preserve">ens</t>
        </is>
      </c>
      <c r="I63" s="451">
        <v>1</v>
      </c>
      <c r="J63" s="444"/>
      <c r="K63" s="504">
        <f>J63*$I63</f>
      </c>
      <c r="L63" s="445"/>
      <c r="M63" s="505">
        <f>L63*$I63</f>
      </c>
      <c r="N63" s="506"/>
      <c r="O63" s="505">
        <f>N63*$I63</f>
      </c>
      <c r="P63" s="507"/>
      <c r="Q63" s="505">
        <f>P63*$I63</f>
      </c>
      <c r="R63" s="561">
        <f>$L63*$M$14+$N63*$O$14+$P63*$Q$14</f>
      </c>
      <c r="S63" s="504">
        <f>R63*$I63</f>
      </c>
      <c r="T63" s="504">
        <f>$S63+$K63</f>
      </c>
      <c r="U63" s="483">
        <f>HLOOKUP($C63,Recap_FCI!$K$9:$S$20,11,FALSE)</f>
      </c>
      <c r="V63" s="483">
        <f>HLOOKUP($C63,Recap_FCI!$K$9:$S$20,12,FALSE)</f>
      </c>
      <c r="W63" s="502">
        <f>$J63*$U63</f>
      </c>
      <c r="X63" s="560">
        <f>$R63*$V63</f>
      </c>
      <c r="Y63" s="485">
        <f>X63+W63</f>
      </c>
      <c r="Z63" s="486">
        <f>$W63*$I63</f>
      </c>
      <c r="AA63" s="486">
        <f>$X63*$I63</f>
      </c>
      <c r="AB63" s="508">
        <f>$Y63*$I63</f>
      </c>
    </row>
    <row r="64" spans="1:28" s="386" customFormat="1" ht="16" customHeight="1">
      <c r="A64" s="498"/>
      <c r="B64" s="575" t="inlineStr">
        <is>
          <t xml:space="preserve">Informatique îlots 1 à 20</t>
        </is>
      </c>
    </row>
    <row r="65" spans="1:28" s="386" customFormat="1" ht="43.5" customHeight="1">
      <c r="A65" s="498" t="inlineStr">
        <is>
          <t xml:space="preserve">3.7</t>
        </is>
      </c>
      <c r="B65" s="457" t="inlineStr">
        <is>
          <t xml:space="preserve">Fourniture, pose et raccordement répartiteur informatique secondaires base vie phase 4 — switch fourni par EXYTE, pose et paramétrage PROSYB</t>
        </is>
      </c>
      <c r="C65" s="458" t="inlineStr">
        <is>
          <t xml:space="preserve">VDI</t>
        </is>
      </c>
      <c r="D65" s="458" t="inlineStr">
        <is>
          <t xml:space="preserve">VDI-50</t>
        </is>
      </c>
      <c r="E65" s="458" t="inlineStr">
        <is>
          <t xml:space="preserve">OCTET PLUS / LIEN'K</t>
        </is>
      </c>
      <c r="F65" s="503" t="inlineStr">
        <is>
          <t xml:space="preserve">BAI4288CN</t>
        </is>
      </c>
      <c r="G65" s="503" t="inlineStr">
        <is>
          <t xml:space="preserve">MO : Par répartiteur : pose baie 42U + équipement + switchs EXYTE | Fourniture Octet Plus devis DE044128 du 15/10/2026 (ZVK EasyLan, garantie système 25 ans ; baies LIEN'K), par répartiteur : baie 42U 800×800 + bandeau 8 PC = 634.85 €. Switchs fournis par EXYTE.</t>
        </is>
      </c>
      <c r="H65" s="448" t="inlineStr">
        <is>
          <t xml:space="preserve">u</t>
        </is>
      </c>
      <c r="I65" s="451">
        <v>2</v>
      </c>
      <c r="J65" s="444">
        <v>634.85</v>
      </c>
      <c r="K65" s="504">
        <f>J65*$I65</f>
      </c>
      <c r="L65" s="445"/>
      <c r="M65" s="505">
        <f>L65*$I65</f>
      </c>
      <c r="N65" s="506">
        <v>5</v>
      </c>
      <c r="O65" s="505">
        <f>N65*$I65</f>
      </c>
      <c r="P65" s="507"/>
      <c r="Q65" s="505">
        <f>P65*$I65</f>
      </c>
      <c r="R65" s="561">
        <f>$L65*$M$14+$N65*$O$14+$P65*$Q$14</f>
      </c>
      <c r="S65" s="504">
        <f>R65*$I65</f>
      </c>
      <c r="T65" s="504">
        <f>$S65+$K65</f>
      </c>
      <c r="U65" s="483">
        <f>HLOOKUP($C65,Recap_FCI!$K$9:$S$20,11,FALSE)</f>
      </c>
      <c r="V65" s="483">
        <f>HLOOKUP($C65,Recap_FCI!$K$9:$S$20,12,FALSE)</f>
      </c>
      <c r="W65" s="502">
        <f>$J65*$U65</f>
      </c>
      <c r="X65" s="560">
        <f>$R65*$V65</f>
      </c>
      <c r="Y65" s="485">
        <f>X65+W65</f>
      </c>
      <c r="Z65" s="486">
        <f>$W65*$I65</f>
      </c>
      <c r="AA65" s="486">
        <f>$X65*$I65</f>
      </c>
      <c r="AB65" s="508">
        <f>$Y65*$I65</f>
      </c>
    </row>
    <row r="66" spans="1:28" s="386" customFormat="1" ht="58.0" customHeight="1">
      <c r="A66" s="498" t="inlineStr">
        <is>
          <t xml:space="preserve">3.8</t>
        </is>
      </c>
      <c r="B66" s="457" t="inlineStr">
        <is>
          <t xml:space="preserve">Fourniture, pose et raccordement liaisons RJ45 CAT6A F/STP répartiteur informatique secondaire vers équipements (postes de travail CAD + bornes WiFi), 18 prises RJ45 par îlot, soit 360 prises RJ45</t>
        </is>
      </c>
      <c r="C66" s="458" t="inlineStr">
        <is>
          <t xml:space="preserve">VDI</t>
        </is>
      </c>
      <c r="D66" s="458" t="inlineStr">
        <is>
          <t xml:space="preserve">VDI-00</t>
        </is>
      </c>
      <c r="E66" s="458" t="inlineStr">
        <is>
          <t xml:space="preserve">OCTET PLUS / ZVK</t>
        </is>
      </c>
      <c r="F66" s="503" t="inlineStr">
        <is>
          <t xml:space="preserve">ZVKCEFF1212K</t>
        </is>
      </c>
      <c r="G66" s="503" t="inlineStr">
        <is>
          <t xml:space="preserve">MO : 360 liens × 1,2 h | Fourniture Octet Plus devis DE044128 du 15/10/2026 (ZVK EasyLan, garantie système 25 ans ; baies LIEN'K), 360 liens Cat. 6A F/FTP ≈ 35 m, même composition = 11561.43 €. Pose cuivre non incluse : MO PROSYB à ajouter.</t>
        </is>
      </c>
      <c r="H66" s="448" t="inlineStr">
        <is>
          <t xml:space="preserve">ens</t>
        </is>
      </c>
      <c r="I66" s="451">
        <v>1</v>
      </c>
      <c r="J66" s="444">
        <v>11561.43</v>
      </c>
      <c r="K66" s="504">
        <f>J66*$I66</f>
      </c>
      <c r="L66" s="445">
        <v>432</v>
      </c>
      <c r="M66" s="505">
        <f>L66*$I66</f>
      </c>
      <c r="N66" s="506"/>
      <c r="O66" s="505">
        <f>N66*$I66</f>
      </c>
      <c r="P66" s="507"/>
      <c r="Q66" s="505">
        <f>P66*$I66</f>
      </c>
      <c r="R66" s="561">
        <f>$L66*$M$14+$N66*$O$14+$P66*$Q$14</f>
      </c>
      <c r="S66" s="504">
        <f>R66*$I66</f>
      </c>
      <c r="T66" s="504">
        <f>$S66+$K66</f>
      </c>
      <c r="U66" s="483">
        <f>HLOOKUP($C66,Recap_FCI!$K$9:$S$20,11,FALSE)</f>
      </c>
      <c r="V66" s="483">
        <f>HLOOKUP($C66,Recap_FCI!$K$9:$S$20,12,FALSE)</f>
      </c>
      <c r="W66" s="502">
        <f>$J66*$U66</f>
      </c>
      <c r="X66" s="560">
        <f>$R66*$V66</f>
      </c>
      <c r="Y66" s="485">
        <f>X66+W66</f>
      </c>
      <c r="Z66" s="486">
        <f>$W66*$I66</f>
      </c>
      <c r="AA66" s="486">
        <f>$X66*$I66</f>
      </c>
      <c r="AB66" s="508">
        <f>$Y66*$I66</f>
      </c>
    </row>
    <row r="67" spans="1:28" s="386" customFormat="1" ht="16.0" customHeight="1">
      <c r="A67" s="498" t="inlineStr">
        <is>
          <t xml:space="preserve">3.9</t>
        </is>
      </c>
      <c r="B67" s="457" t="inlineStr">
        <is>
          <t xml:space="preserve">Pose et raccordement borne WiFi</t>
        </is>
      </c>
      <c r="C67" s="458" t="inlineStr">
        <is>
          <t xml:space="preserve">VDI</t>
        </is>
      </c>
      <c r="D67" s="458" t="inlineStr">
        <is>
          <t xml:space="preserve">CFA-95</t>
        </is>
      </c>
      <c r="E67" s="458"/>
      <c r="F67" s="503"/>
      <c r="G67" s="503" t="inlineStr">
        <is>
          <t xml:space="preserve">MO : 60 bornes × (0,75 h + 0,25 h) | </t>
        </is>
      </c>
      <c r="H67" s="448" t="inlineStr">
        <is>
          <t xml:space="preserve">u</t>
        </is>
      </c>
      <c r="I67" s="451">
        <v>60</v>
      </c>
      <c r="J67" s="444"/>
      <c r="K67" s="504">
        <f>J67*$I67</f>
      </c>
      <c r="L67" s="445">
        <v>0.75</v>
      </c>
      <c r="M67" s="505">
        <f>L67*$I67</f>
      </c>
      <c r="N67" s="506">
        <v>0.25</v>
      </c>
      <c r="O67" s="505">
        <f>N67*$I67</f>
      </c>
      <c r="P67" s="507"/>
      <c r="Q67" s="505">
        <f>P67*$I67</f>
      </c>
      <c r="R67" s="561">
        <f>$L67*$M$14+$N67*$O$14+$P67*$Q$14</f>
      </c>
      <c r="S67" s="504">
        <f>R67*$I67</f>
      </c>
      <c r="T67" s="504">
        <f>$S67+$K67</f>
      </c>
      <c r="U67" s="483">
        <f>HLOOKUP($C67,Recap_FCI!$K$9:$S$20,11,FALSE)</f>
      </c>
      <c r="V67" s="483">
        <f>HLOOKUP($C67,Recap_FCI!$K$9:$S$20,12,FALSE)</f>
      </c>
      <c r="W67" s="502">
        <f>$J67*$U67</f>
      </c>
      <c r="X67" s="560">
        <f>$R67*$V67</f>
      </c>
      <c r="Y67" s="485">
        <f>X67+W67</f>
      </c>
      <c r="Z67" s="486">
        <f>$W67*$I67</f>
      </c>
      <c r="AA67" s="486">
        <f>$X67*$I67</f>
      </c>
      <c r="AB67" s="508">
        <f>$Y67*$I67</f>
      </c>
    </row>
    <row r="68" spans="1:28" s="386" customFormat="1" ht="16.0" customHeight="1">
      <c r="A68" s="498" t="inlineStr">
        <is>
          <t xml:space="preserve">3.10</t>
        </is>
      </c>
      <c r="B68" s="457" t="inlineStr">
        <is>
          <t xml:space="preserve">Recettage cuivre</t>
        </is>
      </c>
      <c r="C68" s="458" t="inlineStr">
        <is>
          <t xml:space="preserve">VDI</t>
        </is>
      </c>
      <c r="D68" s="458" t="inlineStr">
        <is>
          <t xml:space="preserve">DIV-80</t>
        </is>
      </c>
      <c r="E68" s="458"/>
      <c r="F68" s="503"/>
      <c r="G68" s="503" t="inlineStr">
        <is>
          <t xml:space="preserve">MO : Certification 360 liens × 0,1 h + rapports 2 h | Certification cuivre non chiffrée par Octet Plus.</t>
        </is>
      </c>
      <c r="H68" s="448" t="inlineStr">
        <is>
          <t xml:space="preserve">ens</t>
        </is>
      </c>
      <c r="I68" s="451">
        <v>1</v>
      </c>
      <c r="J68" s="444"/>
      <c r="K68" s="504">
        <f>J68*$I68</f>
      </c>
      <c r="L68" s="445"/>
      <c r="M68" s="505">
        <f>L68*$I68</f>
      </c>
      <c r="N68" s="506">
        <v>38</v>
      </c>
      <c r="O68" s="505">
        <f>N68*$I68</f>
      </c>
      <c r="P68" s="507"/>
      <c r="Q68" s="505">
        <f>P68*$I68</f>
      </c>
      <c r="R68" s="561">
        <f>$L68*$M$14+$N68*$O$14+$P68*$Q$14</f>
      </c>
      <c r="S68" s="504">
        <f>R68*$I68</f>
      </c>
      <c r="T68" s="504">
        <f>$S68+$K68</f>
      </c>
      <c r="U68" s="483">
        <f>HLOOKUP($C68,Recap_FCI!$K$9:$S$20,11,FALSE)</f>
      </c>
      <c r="V68" s="483">
        <f>HLOOKUP($C68,Recap_FCI!$K$9:$S$20,12,FALSE)</f>
      </c>
      <c r="W68" s="502">
        <f>$J68*$U68</f>
      </c>
      <c r="X68" s="560">
        <f>$R68*$V68</f>
      </c>
      <c r="Y68" s="485">
        <f>X68+W68</f>
      </c>
      <c r="Z68" s="486">
        <f>$W68*$I68</f>
      </c>
      <c r="AA68" s="486">
        <f>$X68*$I68</f>
      </c>
      <c r="AB68" s="508">
        <f>$Y68*$I68</f>
      </c>
    </row>
    <row r="69" spans="1:28" s="387" customFormat="1" ht="15">
      <c r="A69" s="498"/>
      <c r="B69" s="457"/>
      <c r="C69" s="499"/>
      <c r="D69" s="499"/>
      <c r="E69" s="499"/>
      <c r="F69" s="499"/>
      <c r="G69" s="499"/>
      <c r="H69" s="500"/>
      <c r="I69" s="501"/>
      <c r="J69" s="481"/>
      <c r="K69" s="481"/>
      <c r="L69" s="482"/>
      <c r="M69" s="482"/>
      <c r="N69" s="482"/>
      <c r="O69" s="482"/>
      <c r="P69" s="482"/>
      <c r="Q69" s="482"/>
      <c r="R69" s="481"/>
      <c r="S69" s="481"/>
      <c r="T69" s="481"/>
      <c r="U69" s="483"/>
      <c r="V69" s="483"/>
      <c r="W69" s="502"/>
      <c r="X69" s="558"/>
      <c r="Y69" s="485"/>
      <c r="Z69" s="486"/>
      <c r="AA69" s="486"/>
      <c r="AB69" s="487"/>
    </row>
    <row r="70" spans="1:28" s="387" customFormat="1" ht="15">
      <c r="A70" s="498"/>
      <c r="B70" s="457"/>
      <c r="C70" s="499"/>
      <c r="D70" s="499"/>
      <c r="E70" s="499"/>
      <c r="F70" s="499"/>
      <c r="G70" s="499"/>
      <c r="H70" s="500"/>
      <c r="I70" s="501"/>
      <c r="J70" s="481"/>
      <c r="K70" s="481"/>
      <c r="L70" s="482"/>
      <c r="M70" s="482"/>
      <c r="N70" s="482"/>
      <c r="O70" s="482"/>
      <c r="P70" s="482"/>
      <c r="Q70" s="482"/>
      <c r="R70" s="481"/>
      <c r="S70" s="481"/>
      <c r="T70" s="481"/>
      <c r="U70" s="483"/>
      <c r="V70" s="483"/>
      <c r="W70" s="502"/>
      <c r="X70" s="558"/>
      <c r="Y70" s="485"/>
      <c r="Z70" s="486"/>
      <c r="AA70" s="486"/>
      <c r="AB70" s="576">
        <f>SUBTOTAL(9,AB57:AB68)</f>
      </c>
    </row>
    <row r="71" spans="1:28" s="387" customFormat="1" ht="18" customHeight="1">
      <c r="A71" s="577">
        <v>4</v>
      </c>
      <c r="B71" s="563" t="inlineStr">
        <is>
          <t xml:space="preserve">SÉCURITÉ SSI — PHASE 2 (2 MOIS)  —  TVA 20 %</t>
        </is>
      </c>
      <c r="C71" s="564"/>
      <c r="D71" s="564"/>
      <c r="E71" s="564"/>
      <c r="F71" s="564"/>
      <c r="G71" s="564"/>
      <c r="H71" s="565"/>
      <c r="I71" s="566"/>
      <c r="J71" s="567"/>
      <c r="K71" s="567"/>
      <c r="L71" s="568"/>
      <c r="M71" s="568"/>
      <c r="N71" s="568"/>
      <c r="O71" s="568"/>
      <c r="P71" s="568"/>
      <c r="Q71" s="568"/>
      <c r="R71" s="567"/>
      <c r="S71" s="567"/>
      <c r="T71" s="567"/>
      <c r="U71" s="569"/>
      <c r="V71" s="569"/>
      <c r="W71" s="570"/>
      <c r="X71" s="571"/>
      <c r="Y71" s="572"/>
      <c r="Z71" s="573"/>
      <c r="AA71" s="573"/>
      <c r="AB71" s="574"/>
    </row>
    <row r="72" spans="1:28" s="386" customFormat="1" ht="29.0" customHeight="1">
      <c r="A72" s="498" t="inlineStr">
        <is>
          <t xml:space="preserve">4.1</t>
        </is>
      </c>
      <c r="B72" s="457" t="inlineStr">
        <is>
          <t xml:space="preserve">Fourniture, pose et raccordement coffret report de contact SSI poste de garde principal</t>
        </is>
      </c>
      <c r="C72" s="458" t="inlineStr">
        <is>
          <t xml:space="preserve">SSI</t>
        </is>
      </c>
      <c r="D72" s="458" t="inlineStr">
        <is>
          <t xml:space="preserve">SSI-10</t>
        </is>
      </c>
      <c r="E72" s="458"/>
      <c r="F72" s="503"/>
      <c r="G72" s="503" t="inlineStr">
        <is>
          <t xml:space="preserve">MO : Coffret de reports ≈ 30 contacts type SREI CA32 1 900 € (estimatif, prix budgétaire de repli) ; pose et câblage interne 4 h |  | Heures technicien SSI comptées au taux technicien Cfa.</t>
        </is>
      </c>
      <c r="H72" s="448" t="inlineStr">
        <is>
          <t xml:space="preserve">ens</t>
        </is>
      </c>
      <c r="I72" s="451">
        <v>1</v>
      </c>
      <c r="J72" s="444">
        <v>1900</v>
      </c>
      <c r="K72" s="504">
        <f>J72*$I72</f>
      </c>
      <c r="L72" s="445"/>
      <c r="M72" s="505">
        <f>L72*$I72</f>
      </c>
      <c r="N72" s="506">
        <v>4</v>
      </c>
      <c r="O72" s="505">
        <f>N72*$I72</f>
      </c>
      <c r="P72" s="507"/>
      <c r="Q72" s="505">
        <f>P72*$I72</f>
      </c>
      <c r="R72" s="561">
        <f>$L72*$M$14+$N72*$O$14+$P72*$Q$14</f>
      </c>
      <c r="S72" s="504">
        <f>R72*$I72</f>
      </c>
      <c r="T72" s="504">
        <f>$S72+$K72</f>
      </c>
      <c r="U72" s="483">
        <f>HLOOKUP($C72,Recap_FCI!$K$9:$S$20,11,FALSE)</f>
      </c>
      <c r="V72" s="483">
        <f>HLOOKUP($C72,Recap_FCI!$K$9:$S$20,12,FALSE)</f>
      </c>
      <c r="W72" s="502">
        <f>$J72*$U72</f>
      </c>
      <c r="X72" s="560">
        <f>$R72*$V72</f>
      </c>
      <c r="Y72" s="485">
        <f>X72+W72</f>
      </c>
      <c r="Z72" s="486">
        <f>$W72*$I72</f>
      </c>
      <c r="AA72" s="486">
        <f>$X72*$I72</f>
      </c>
      <c r="AB72" s="508">
        <f>$Y72*$I72</f>
      </c>
    </row>
    <row r="73" spans="1:28" s="386" customFormat="1" ht="43.5" customHeight="1">
      <c r="A73" s="498" t="inlineStr">
        <is>
          <t xml:space="preserve">4.2</t>
        </is>
      </c>
      <c r="B73" s="457" t="inlineStr">
        <is>
          <t xml:space="preserve">Fourniture, pose et raccordement liaisons coffret report de contact SSI vers alarmes BAAS SSI îlots 1 et 2, poste de garde, poste énergie Hub 1</t>
        </is>
      </c>
      <c r="C73" s="458" t="inlineStr">
        <is>
          <t xml:space="preserve">SSI</t>
        </is>
      </c>
      <c r="D73" s="458" t="inlineStr">
        <is>
          <t xml:space="preserve">SSI-00</t>
        </is>
      </c>
      <c r="E73" s="458"/>
      <c r="F73" s="503"/>
      <c r="G73" s="503" t="inlineStr">
        <is>
          <t xml:space="preserve">MO : CR1-C1 estimatif : îlots 1-2 2 × 200 m 5G1,5 (2,90 €/m) + Hub 1 220 m et Hub 2 450 m 7G1,5 (4,10 €/m) + PG 10 m ; tirage 1 080 m à 3 h/100 m + 5 raccordements |  | Heures technicien SSI comptées au taux technicien Cfa.</t>
        </is>
      </c>
      <c r="H73" s="448" t="inlineStr">
        <is>
          <t xml:space="preserve">ens</t>
        </is>
      </c>
      <c r="I73" s="451">
        <v>1</v>
      </c>
      <c r="J73" s="444">
        <v>3948</v>
      </c>
      <c r="K73" s="504">
        <f>J73*$I73</f>
      </c>
      <c r="L73" s="445">
        <v>32.4</v>
      </c>
      <c r="M73" s="505">
        <f>L73*$I73</f>
      </c>
      <c r="N73" s="506">
        <v>5</v>
      </c>
      <c r="O73" s="505">
        <f>N73*$I73</f>
      </c>
      <c r="P73" s="507"/>
      <c r="Q73" s="505">
        <f>P73*$I73</f>
      </c>
      <c r="R73" s="561">
        <f>$L73*$M$14+$N73*$O$14+$P73*$Q$14</f>
      </c>
      <c r="S73" s="504">
        <f>R73*$I73</f>
      </c>
      <c r="T73" s="504">
        <f>$S73+$K73</f>
      </c>
      <c r="U73" s="483">
        <f>HLOOKUP($C73,Recap_FCI!$K$9:$S$20,11,FALSE)</f>
      </c>
      <c r="V73" s="483">
        <f>HLOOKUP($C73,Recap_FCI!$K$9:$S$20,12,FALSE)</f>
      </c>
      <c r="W73" s="502">
        <f>$J73*$U73</f>
      </c>
      <c r="X73" s="560">
        <f>$R73*$V73</f>
      </c>
      <c r="Y73" s="485">
        <f>X73+W73</f>
      </c>
      <c r="Z73" s="486">
        <f>$W73*$I73</f>
      </c>
      <c r="AA73" s="486">
        <f>$X73*$I73</f>
      </c>
      <c r="AB73" s="508">
        <f>$Y73*$I73</f>
      </c>
    </row>
    <row r="74" spans="1:28" s="386" customFormat="1" ht="29.0" customHeight="1">
      <c r="A74" s="498" t="inlineStr">
        <is>
          <t xml:space="preserve">4.3</t>
        </is>
      </c>
      <c r="B74" s="457" t="inlineStr">
        <is>
          <t xml:space="preserve">Fourniture, pose et raccordement centrale type 3 SSI poste de garde, y compris déclencheurs manuels et sirenes</t>
        </is>
      </c>
      <c r="C74" s="458" t="inlineStr">
        <is>
          <t xml:space="preserve">SSI</t>
        </is>
      </c>
      <c r="D74" s="458" t="inlineStr">
        <is>
          <t xml:space="preserve">SSI-10</t>
        </is>
      </c>
      <c r="E74" s="458" t="inlineStr">
        <is>
          <t xml:space="preserve">AVISS</t>
        </is>
      </c>
      <c r="F74" s="503" t="inlineStr">
        <is>
          <t xml:space="preserve">AE2610CO901</t>
        </is>
      </c>
      <c r="G74" s="503" t="inlineStr">
        <is>
          <t xml:space="preserve">MO : Pose centrale type 3 + DM + télécommande, câblage | Fourniture seule AVISS devis AE2610CO901 v2 du 13/10/2026 : CONCEPT 3 (177 €) + 1 DM 4710R1 (23,40 €) + capot CPDM (4 €) + télécommande TMS-300 (98 €) + frais de port (25 €) - pose/câblage/MO à ajouter | Heures technicien SSI comptées au taux technicien Cfa.</t>
        </is>
      </c>
      <c r="H74" s="448" t="inlineStr">
        <is>
          <t xml:space="preserve">ens</t>
        </is>
      </c>
      <c r="I74" s="451">
        <v>1</v>
      </c>
      <c r="J74" s="444">
        <v>327.4</v>
      </c>
      <c r="K74" s="504">
        <f>J74*$I74</f>
      </c>
      <c r="L74" s="445"/>
      <c r="M74" s="505">
        <f>L74*$I74</f>
      </c>
      <c r="N74" s="506">
        <v>4</v>
      </c>
      <c r="O74" s="505">
        <f>N74*$I74</f>
      </c>
      <c r="P74" s="507"/>
      <c r="Q74" s="505">
        <f>P74*$I74</f>
      </c>
      <c r="R74" s="561">
        <f>$L74*$M$14+$N74*$O$14+$P74*$Q$14</f>
      </c>
      <c r="S74" s="504">
        <f>R74*$I74</f>
      </c>
      <c r="T74" s="504">
        <f>$S74+$K74</f>
      </c>
      <c r="U74" s="483">
        <f>HLOOKUP($C74,Recap_FCI!$K$9:$S$20,11,FALSE)</f>
      </c>
      <c r="V74" s="483">
        <f>HLOOKUP($C74,Recap_FCI!$K$9:$S$20,12,FALSE)</f>
      </c>
      <c r="W74" s="502">
        <f>$J74*$U74</f>
      </c>
      <c r="X74" s="560">
        <f>$R74*$V74</f>
      </c>
      <c r="Y74" s="485">
        <f>X74+W74</f>
      </c>
      <c r="Z74" s="486">
        <f>$W74*$I74</f>
      </c>
      <c r="AA74" s="486">
        <f>$X74*$I74</f>
      </c>
      <c r="AB74" s="508">
        <f>$Y74*$I74</f>
      </c>
    </row>
    <row r="75" spans="1:28" s="386" customFormat="1" ht="29.0" customHeight="1">
      <c r="A75" s="498" t="inlineStr">
        <is>
          <t xml:space="preserve">4.4</t>
        </is>
      </c>
      <c r="B75" s="457" t="inlineStr">
        <is>
          <t xml:space="preserve">Fourniture, pose et raccordement centrale type 3 SSI Poste Energie Hub 1, y compris déclencheurs manuels et sirenes</t>
        </is>
      </c>
      <c r="C75" s="458" t="inlineStr">
        <is>
          <t xml:space="preserve">SSI</t>
        </is>
      </c>
      <c r="D75" s="458" t="inlineStr">
        <is>
          <t xml:space="preserve">SSI-10</t>
        </is>
      </c>
      <c r="E75" s="458" t="inlineStr">
        <is>
          <t xml:space="preserve">AVISS</t>
        </is>
      </c>
      <c r="F75" s="503" t="inlineStr">
        <is>
          <t xml:space="preserve">AE2610CO901</t>
        </is>
      </c>
      <c r="G75" s="503" t="inlineStr">
        <is>
          <t xml:space="preserve">MO : Idem PG | Fourniture seule AVISS devis AE2610CO901 v2 du 13/10/2026 : CONCEPT 3 (177 €) + 1 DM 4710R1 (23,40 €) + capot CPDM (4 €) + télécommande TMS-300 (98 €) - pose/câblage/MO à ajouter | Heures technicien SSI comptées au taux technicien Cfa.</t>
        </is>
      </c>
      <c r="H75" s="448" t="inlineStr">
        <is>
          <t xml:space="preserve">ens</t>
        </is>
      </c>
      <c r="I75" s="451">
        <v>1</v>
      </c>
      <c r="J75" s="444">
        <v>302.4</v>
      </c>
      <c r="K75" s="504">
        <f>J75*$I75</f>
      </c>
      <c r="L75" s="445"/>
      <c r="M75" s="505">
        <f>L75*$I75</f>
      </c>
      <c r="N75" s="506">
        <v>4</v>
      </c>
      <c r="O75" s="505">
        <f>N75*$I75</f>
      </c>
      <c r="P75" s="507"/>
      <c r="Q75" s="505">
        <f>P75*$I75</f>
      </c>
      <c r="R75" s="561">
        <f>$L75*$M$14+$N75*$O$14+$P75*$Q$14</f>
      </c>
      <c r="S75" s="504">
        <f>R75*$I75</f>
      </c>
      <c r="T75" s="504">
        <f>$S75+$K75</f>
      </c>
      <c r="U75" s="483">
        <f>HLOOKUP($C75,Recap_FCI!$K$9:$S$20,11,FALSE)</f>
      </c>
      <c r="V75" s="483">
        <f>HLOOKUP($C75,Recap_FCI!$K$9:$S$20,12,FALSE)</f>
      </c>
      <c r="W75" s="502">
        <f>$J75*$U75</f>
      </c>
      <c r="X75" s="560">
        <f>$R75*$V75</f>
      </c>
      <c r="Y75" s="485">
        <f>X75+W75</f>
      </c>
      <c r="Z75" s="486">
        <f>$W75*$I75</f>
      </c>
      <c r="AA75" s="486">
        <f>$X75*$I75</f>
      </c>
      <c r="AB75" s="508">
        <f>$Y75*$I75</f>
      </c>
    </row>
    <row r="76" spans="1:28" s="386" customFormat="1" ht="29.0" customHeight="1">
      <c r="A76" s="498" t="inlineStr">
        <is>
          <t xml:space="preserve">4.5</t>
        </is>
      </c>
      <c r="B76" s="457" t="inlineStr">
        <is>
          <t xml:space="preserve">Fourniture, pose et raccordement centrale type 3 SSI Poste Energie Hub 2, y compris déclencheurs manuels et sirenes</t>
        </is>
      </c>
      <c r="C76" s="458" t="inlineStr">
        <is>
          <t xml:space="preserve">SSI</t>
        </is>
      </c>
      <c r="D76" s="458" t="inlineStr">
        <is>
          <t xml:space="preserve">SSI-10</t>
        </is>
      </c>
      <c r="E76" s="458" t="inlineStr">
        <is>
          <t xml:space="preserve">AVISS</t>
        </is>
      </c>
      <c r="F76" s="503" t="inlineStr">
        <is>
          <t xml:space="preserve">AE2610CO901</t>
        </is>
      </c>
      <c r="G76" s="503" t="inlineStr">
        <is>
          <t xml:space="preserve">MO : Idem + 2 DM supplémentaires | Fourniture seule AVISS devis AE2610CO901 v2 du 13/10/2026 : CONCEPT 3 (177 €) + 3 DM 4710R1 (70,20 €) + 3 capots CPDM (12 €) + télécommande TMS-300 (98 €) - pose/câblage/MO à ajouter | Heures technicien SSI comptées au taux technicien Cfa.</t>
        </is>
      </c>
      <c r="H76" s="448" t="inlineStr">
        <is>
          <t xml:space="preserve">ens</t>
        </is>
      </c>
      <c r="I76" s="451">
        <v>1</v>
      </c>
      <c r="J76" s="444">
        <v>357.2</v>
      </c>
      <c r="K76" s="504">
        <f>J76*$I76</f>
      </c>
      <c r="L76" s="445"/>
      <c r="M76" s="505">
        <f>L76*$I76</f>
      </c>
      <c r="N76" s="506">
        <v>5</v>
      </c>
      <c r="O76" s="505">
        <f>N76*$I76</f>
      </c>
      <c r="P76" s="507"/>
      <c r="Q76" s="505">
        <f>P76*$I76</f>
      </c>
      <c r="R76" s="561">
        <f>$L76*$M$14+$N76*$O$14+$P76*$Q$14</f>
      </c>
      <c r="S76" s="504">
        <f>R76*$I76</f>
      </c>
      <c r="T76" s="504">
        <f>$S76+$K76</f>
      </c>
      <c r="U76" s="483">
        <f>HLOOKUP($C76,Recap_FCI!$K$9:$S$20,11,FALSE)</f>
      </c>
      <c r="V76" s="483">
        <f>HLOOKUP($C76,Recap_FCI!$K$9:$S$20,12,FALSE)</f>
      </c>
      <c r="W76" s="502">
        <f>$J76*$U76</f>
      </c>
      <c r="X76" s="560">
        <f>$R76*$V76</f>
      </c>
      <c r="Y76" s="485">
        <f>X76+W76</f>
      </c>
      <c r="Z76" s="486">
        <f>$W76*$I76</f>
      </c>
      <c r="AA76" s="486">
        <f>$X76*$I76</f>
      </c>
      <c r="AB76" s="508">
        <f>$Y76*$I76</f>
      </c>
    </row>
    <row r="77" spans="1:28" s="386" customFormat="1" ht="16" customHeight="1">
      <c r="A77" s="498"/>
      <c r="B77" s="575" t="inlineStr">
        <is>
          <t xml:space="preserve">HORS LOT — Fourniture, pose et raccordement centrale type 4 SSI Ilots 1 et 2, y compris déclencheurs manuels et sirenes</t>
        </is>
      </c>
    </row>
    <row r="78" spans="1:28" s="386" customFormat="1" ht="29.0" customHeight="1">
      <c r="A78" s="498" t="inlineStr">
        <is>
          <t xml:space="preserve">4.6</t>
        </is>
      </c>
      <c r="B78" s="457" t="inlineStr">
        <is>
          <t xml:space="preserve">Fourniture, pose et raccordement déclencheurs manuels chantier</t>
        </is>
      </c>
      <c r="C78" s="458" t="inlineStr">
        <is>
          <t xml:space="preserve">SSI</t>
        </is>
      </c>
      <c r="D78" s="458" t="inlineStr">
        <is>
          <t xml:space="preserve">SSI-10</t>
        </is>
      </c>
      <c r="E78" s="458" t="inlineStr">
        <is>
          <t xml:space="preserve">AVISS</t>
        </is>
      </c>
      <c r="F78" s="503" t="inlineStr">
        <is>
          <t xml:space="preserve">AE2610CO901</t>
        </is>
      </c>
      <c r="G78" s="503" t="inlineStr">
        <is>
          <t xml:space="preserve">MO : 16 DM chantier : CR1-C1 2×1,5 ≈ 80 m/DM à 1,40 €/m (estimatif) ; tirage 1 280 m à 3 h/100 m (38,4 h) + pose 1 h/DM ; raccordement 0,5 h/DM | Fourniture seule AVISS devis AE2610CO901 v2 du 13/10/2026 : 16 DM étanches IP65 4713R1C avec capot à 86 € (implantation PROSYB : 4 accès, 4 zones, 8 en périphérie du bâtiment) - pose/câblage/MO à ajouter | Heures technicien SSI comptées au taux technicien Cfa.</t>
        </is>
      </c>
      <c r="H78" s="448" t="inlineStr">
        <is>
          <t xml:space="preserve">ens</t>
        </is>
      </c>
      <c r="I78" s="451">
        <v>1</v>
      </c>
      <c r="J78" s="444">
        <v>3168</v>
      </c>
      <c r="K78" s="504">
        <f>J78*$I78</f>
      </c>
      <c r="L78" s="445">
        <v>54.4</v>
      </c>
      <c r="M78" s="505">
        <f>L78*$I78</f>
      </c>
      <c r="N78" s="506">
        <v>8</v>
      </c>
      <c r="O78" s="505">
        <f>N78*$I78</f>
      </c>
      <c r="P78" s="507"/>
      <c r="Q78" s="505">
        <f>P78*$I78</f>
      </c>
      <c r="R78" s="561">
        <f>$L78*$M$14+$N78*$O$14+$P78*$Q$14</f>
      </c>
      <c r="S78" s="504">
        <f>R78*$I78</f>
      </c>
      <c r="T78" s="504">
        <f>$S78+$K78</f>
      </c>
      <c r="U78" s="483">
        <f>HLOOKUP($C78,Recap_FCI!$K$9:$S$20,11,FALSE)</f>
      </c>
      <c r="V78" s="483">
        <f>HLOOKUP($C78,Recap_FCI!$K$9:$S$20,12,FALSE)</f>
      </c>
      <c r="W78" s="502">
        <f>$J78*$U78</f>
      </c>
      <c r="X78" s="560">
        <f>$R78*$V78</f>
      </c>
      <c r="Y78" s="485">
        <f>X78+W78</f>
      </c>
      <c r="Z78" s="486">
        <f>$W78*$I78</f>
      </c>
      <c r="AA78" s="486">
        <f>$X78*$I78</f>
      </c>
      <c r="AB78" s="508">
        <f>$Y78*$I78</f>
      </c>
    </row>
    <row r="79" spans="1:28" s="386" customFormat="1" ht="16.0" customHeight="1">
      <c r="A79" s="498" t="inlineStr">
        <is>
          <t xml:space="preserve">4.7</t>
        </is>
      </c>
      <c r="B79" s="457" t="inlineStr">
        <is>
          <t xml:space="preserve">Fourniture, pose et raccordement diffuseurs sonores chantier</t>
        </is>
      </c>
      <c r="C79" s="458" t="inlineStr">
        <is>
          <t xml:space="preserve">SSI</t>
        </is>
      </c>
      <c r="D79" s="458" t="inlineStr">
        <is>
          <t xml:space="preserve">SSI-10</t>
        </is>
      </c>
      <c r="E79" s="458" t="inlineStr">
        <is>
          <t xml:space="preserve">AVISS</t>
        </is>
      </c>
      <c r="F79" s="503" t="inlineStr">
        <is>
          <t xml:space="preserve">AE2610CO901</t>
        </is>
      </c>
      <c r="G79" s="503" t="inlineStr">
        <is>
          <t xml:space="preserve">MO : 12 diffuseurs : CR1-C1 3G1,5 ≈ 80 m à 1,90 €/m (estimatif) ; tirage 960 m (28,8 h) + pose sous abri 1 h/u ; raccordement 0,5 h/u | Fourniture seule AVISS devis AE2610CO901 v2 du 13/10/2026 : 12 équipements d'alarme sonores et lumineux CONCEPT 3 (BAAS Ma, IP45) à 177 € utilisés comme diffuseurs chantier - pose/câblage/MO à ajouter ; IP45 à protéger des intempéries (pose sous abri) | Heures technicien SSI comptées au taux technicien Cfa.</t>
        </is>
      </c>
      <c r="H79" s="448" t="inlineStr">
        <is>
          <t xml:space="preserve">ens</t>
        </is>
      </c>
      <c r="I79" s="451">
        <v>1</v>
      </c>
      <c r="J79" s="444">
        <v>3948</v>
      </c>
      <c r="K79" s="504">
        <f>J79*$I79</f>
      </c>
      <c r="L79" s="445">
        <v>40.8</v>
      </c>
      <c r="M79" s="505">
        <f>L79*$I79</f>
      </c>
      <c r="N79" s="506">
        <v>6</v>
      </c>
      <c r="O79" s="505">
        <f>N79*$I79</f>
      </c>
      <c r="P79" s="507"/>
      <c r="Q79" s="505">
        <f>P79*$I79</f>
      </c>
      <c r="R79" s="561">
        <f>$L79*$M$14+$N79*$O$14+$P79*$Q$14</f>
      </c>
      <c r="S79" s="504">
        <f>R79*$I79</f>
      </c>
      <c r="T79" s="504">
        <f>$S79+$K79</f>
      </c>
      <c r="U79" s="483">
        <f>HLOOKUP($C79,Recap_FCI!$K$9:$S$20,11,FALSE)</f>
      </c>
      <c r="V79" s="483">
        <f>HLOOKUP($C79,Recap_FCI!$K$9:$S$20,12,FALSE)</f>
      </c>
      <c r="W79" s="502">
        <f>$J79*$U79</f>
      </c>
      <c r="X79" s="560">
        <f>$R79*$V79</f>
      </c>
      <c r="Y79" s="485">
        <f>X79+W79</f>
      </c>
      <c r="Z79" s="486">
        <f>$W79*$I79</f>
      </c>
      <c r="AA79" s="486">
        <f>$X79*$I79</f>
      </c>
      <c r="AB79" s="508">
        <f>$Y79*$I79</f>
      </c>
    </row>
    <row r="80" spans="1:28" s="386" customFormat="1" ht="16.0" customHeight="1">
      <c r="A80" s="498" t="inlineStr">
        <is>
          <t xml:space="preserve">4.8</t>
        </is>
      </c>
      <c r="B80" s="457" t="inlineStr">
        <is>
          <t xml:space="preserve">Paramétrage et mise en service</t>
        </is>
      </c>
      <c r="C80" s="458" t="inlineStr">
        <is>
          <t xml:space="preserve">SSI</t>
        </is>
      </c>
      <c r="D80" s="458" t="inlineStr">
        <is>
          <t xml:space="preserve">DIV-80</t>
        </is>
      </c>
      <c r="E80" s="458"/>
      <c r="F80" s="503"/>
      <c r="G80" s="503" t="inlineStr">
        <is>
          <t xml:space="preserve">MO : Programmation centrales P2, essais avec PV ; BE : synoptique d'exécution, repérage, DOE SSI |  | Heures technicien SSI comptées au taux technicien Cfa.</t>
        </is>
      </c>
      <c r="H80" s="448" t="inlineStr">
        <is>
          <t xml:space="preserve">ens</t>
        </is>
      </c>
      <c r="I80" s="451">
        <v>1</v>
      </c>
      <c r="J80" s="444"/>
      <c r="K80" s="504">
        <f>J80*$I80</f>
      </c>
      <c r="L80" s="445"/>
      <c r="M80" s="505">
        <f>L80*$I80</f>
      </c>
      <c r="N80" s="506">
        <v>8</v>
      </c>
      <c r="O80" s="505">
        <f>N80*$I80</f>
      </c>
      <c r="P80" s="507">
        <v>8</v>
      </c>
      <c r="Q80" s="505">
        <f>P80*$I80</f>
      </c>
      <c r="R80" s="561">
        <f>$L80*$M$14+$N80*$O$14+$P80*$Q$14</f>
      </c>
      <c r="S80" s="504">
        <f>R80*$I80</f>
      </c>
      <c r="T80" s="504">
        <f>$S80+$K80</f>
      </c>
      <c r="U80" s="483">
        <f>HLOOKUP($C80,Recap_FCI!$K$9:$S$20,11,FALSE)</f>
      </c>
      <c r="V80" s="483">
        <f>HLOOKUP($C80,Recap_FCI!$K$9:$S$20,12,FALSE)</f>
      </c>
      <c r="W80" s="502">
        <f>$J80*$U80</f>
      </c>
      <c r="X80" s="560">
        <f>$R80*$V80</f>
      </c>
      <c r="Y80" s="485">
        <f>X80+W80</f>
      </c>
      <c r="Z80" s="486">
        <f>$W80*$I80</f>
      </c>
      <c r="AA80" s="486">
        <f>$X80*$I80</f>
      </c>
      <c r="AB80" s="508">
        <f>$Y80*$I80</f>
      </c>
    </row>
    <row r="81" spans="1:28" s="387" customFormat="1" ht="15">
      <c r="A81" s="498"/>
      <c r="B81" s="457"/>
      <c r="C81" s="499"/>
      <c r="D81" s="499"/>
      <c r="E81" s="499"/>
      <c r="F81" s="499"/>
      <c r="G81" s="499"/>
      <c r="H81" s="500"/>
      <c r="I81" s="501"/>
      <c r="J81" s="481"/>
      <c r="K81" s="481"/>
      <c r="L81" s="482"/>
      <c r="M81" s="482"/>
      <c r="N81" s="482"/>
      <c r="O81" s="482"/>
      <c r="P81" s="482"/>
      <c r="Q81" s="482"/>
      <c r="R81" s="481"/>
      <c r="S81" s="481"/>
      <c r="T81" s="481"/>
      <c r="U81" s="483"/>
      <c r="V81" s="483"/>
      <c r="W81" s="502"/>
      <c r="X81" s="558"/>
      <c r="Y81" s="485"/>
      <c r="Z81" s="486"/>
      <c r="AA81" s="486"/>
      <c r="AB81" s="487"/>
    </row>
    <row r="82" spans="1:28" s="387" customFormat="1" ht="15">
      <c r="A82" s="498"/>
      <c r="B82" s="457"/>
      <c r="C82" s="499"/>
      <c r="D82" s="499"/>
      <c r="E82" s="499"/>
      <c r="F82" s="499"/>
      <c r="G82" s="499"/>
      <c r="H82" s="500"/>
      <c r="I82" s="501"/>
      <c r="J82" s="481"/>
      <c r="K82" s="481"/>
      <c r="L82" s="482"/>
      <c r="M82" s="482"/>
      <c r="N82" s="482"/>
      <c r="O82" s="482"/>
      <c r="P82" s="482"/>
      <c r="Q82" s="482"/>
      <c r="R82" s="481"/>
      <c r="S82" s="481"/>
      <c r="T82" s="481"/>
      <c r="U82" s="483"/>
      <c r="V82" s="483"/>
      <c r="W82" s="502"/>
      <c r="X82" s="558"/>
      <c r="Y82" s="485"/>
      <c r="Z82" s="486"/>
      <c r="AA82" s="486"/>
      <c r="AB82" s="576">
        <f>SUBTOTAL(9,AB72:AB80)</f>
      </c>
    </row>
    <row r="83" spans="1:28" s="387" customFormat="1" ht="18" customHeight="1">
      <c r="A83" s="577">
        <v>5</v>
      </c>
      <c r="B83" s="563" t="inlineStr">
        <is>
          <t xml:space="preserve">SÉCURITÉ SSI — PHASE 3 (5 MOIS)  —  TVA 20 %</t>
        </is>
      </c>
      <c r="C83" s="564"/>
      <c r="D83" s="564"/>
      <c r="E83" s="564"/>
      <c r="F83" s="564"/>
      <c r="G83" s="564"/>
      <c r="H83" s="565"/>
      <c r="I83" s="566"/>
      <c r="J83" s="567"/>
      <c r="K83" s="567"/>
      <c r="L83" s="568"/>
      <c r="M83" s="568"/>
      <c r="N83" s="568"/>
      <c r="O83" s="568"/>
      <c r="P83" s="568"/>
      <c r="Q83" s="568"/>
      <c r="R83" s="567"/>
      <c r="S83" s="567"/>
      <c r="T83" s="567"/>
      <c r="U83" s="569"/>
      <c r="V83" s="569"/>
      <c r="W83" s="570"/>
      <c r="X83" s="571"/>
      <c r="Y83" s="572"/>
      <c r="Z83" s="573"/>
      <c r="AA83" s="573"/>
      <c r="AB83" s="574"/>
    </row>
    <row r="84" spans="1:28" s="386" customFormat="1" ht="29.0" customHeight="1">
      <c r="A84" s="498" t="inlineStr">
        <is>
          <t xml:space="preserve">5.1</t>
        </is>
      </c>
      <c r="B84" s="457" t="inlineStr">
        <is>
          <t xml:space="preserve">Fourniture, pose et raccordement liaisons coffret report de contact SSI vers centrales SSI îlots 3 à 10</t>
        </is>
      </c>
      <c r="C84" s="458" t="inlineStr">
        <is>
          <t xml:space="preserve">SSI</t>
        </is>
      </c>
      <c r="D84" s="458" t="inlineStr">
        <is>
          <t xml:space="preserve">SSI-00</t>
        </is>
      </c>
      <c r="E84" s="458"/>
      <c r="F84" s="503"/>
      <c r="G84" s="503" t="inlineStr">
        <is>
          <t xml:space="preserve">MO : Îlots 3-10 : 8 × ≈ 250 m 5G1,5 = 2 000 m à 2,90 €/m (estimatif) ; tirage 3 h/100 m + 8 raccordements |  | Heures technicien SSI comptées au taux technicien Cfa.</t>
        </is>
      </c>
      <c r="H84" s="448" t="inlineStr">
        <is>
          <t xml:space="preserve">ens</t>
        </is>
      </c>
      <c r="I84" s="451">
        <v>1</v>
      </c>
      <c r="J84" s="444">
        <v>5800</v>
      </c>
      <c r="K84" s="504">
        <f>J84*$I84</f>
      </c>
      <c r="L84" s="445">
        <v>60</v>
      </c>
      <c r="M84" s="505">
        <f>L84*$I84</f>
      </c>
      <c r="N84" s="506">
        <v>8</v>
      </c>
      <c r="O84" s="505">
        <f>N84*$I84</f>
      </c>
      <c r="P84" s="507"/>
      <c r="Q84" s="505">
        <f>P84*$I84</f>
      </c>
      <c r="R84" s="561">
        <f>$L84*$M$14+$N84*$O$14+$P84*$Q$14</f>
      </c>
      <c r="S84" s="504">
        <f>R84*$I84</f>
      </c>
      <c r="T84" s="504">
        <f>$S84+$K84</f>
      </c>
      <c r="U84" s="483">
        <f>HLOOKUP($C84,Recap_FCI!$K$9:$S$20,11,FALSE)</f>
      </c>
      <c r="V84" s="483">
        <f>HLOOKUP($C84,Recap_FCI!$K$9:$S$20,12,FALSE)</f>
      </c>
      <c r="W84" s="502">
        <f>$J84*$U84</f>
      </c>
      <c r="X84" s="560">
        <f>$R84*$V84</f>
      </c>
      <c r="Y84" s="485">
        <f>X84+W84</f>
      </c>
      <c r="Z84" s="486">
        <f>$W84*$I84</f>
      </c>
      <c r="AA84" s="486">
        <f>$X84*$I84</f>
      </c>
      <c r="AB84" s="508">
        <f>$Y84*$I84</f>
      </c>
    </row>
    <row r="85" spans="1:28" s="386" customFormat="1" ht="16" customHeight="1">
      <c r="A85" s="498"/>
      <c r="B85" s="575" t="inlineStr">
        <is>
          <t xml:space="preserve">HORS LOT — Fourniture, pose et raccordement centrale type 4 SSI Ilots 3 à 10, y compris déclencheurs manuels et sirenes</t>
        </is>
      </c>
    </row>
    <row r="86" spans="1:28" s="386" customFormat="1" ht="16.0" customHeight="1">
      <c r="A86" s="498" t="inlineStr">
        <is>
          <t xml:space="preserve">5.2</t>
        </is>
      </c>
      <c r="B86" s="457" t="inlineStr">
        <is>
          <t xml:space="preserve">Paramétrage et mise en service</t>
        </is>
      </c>
      <c r="C86" s="458" t="inlineStr">
        <is>
          <t xml:space="preserve">SSI</t>
        </is>
      </c>
      <c r="D86" s="458" t="inlineStr">
        <is>
          <t xml:space="preserve">DIV-80</t>
        </is>
      </c>
      <c r="E86" s="458"/>
      <c r="F86" s="503"/>
      <c r="G86" s="503" t="inlineStr">
        <is>
          <t xml:space="preserve">MO : Essais reports îlots 3-10, PV ; mise à jour synoptique |  | Heures technicien SSI comptées au taux technicien Cfa.</t>
        </is>
      </c>
      <c r="H86" s="448" t="inlineStr">
        <is>
          <t xml:space="preserve">ens</t>
        </is>
      </c>
      <c r="I86" s="451">
        <v>1</v>
      </c>
      <c r="J86" s="444"/>
      <c r="K86" s="504">
        <f>J86*$I86</f>
      </c>
      <c r="L86" s="445"/>
      <c r="M86" s="505">
        <f>L86*$I86</f>
      </c>
      <c r="N86" s="506">
        <v>6</v>
      </c>
      <c r="O86" s="505">
        <f>N86*$I86</f>
      </c>
      <c r="P86" s="507">
        <v>2</v>
      </c>
      <c r="Q86" s="505">
        <f>P86*$I86</f>
      </c>
      <c r="R86" s="561">
        <f>$L86*$M$14+$N86*$O$14+$P86*$Q$14</f>
      </c>
      <c r="S86" s="504">
        <f>R86*$I86</f>
      </c>
      <c r="T86" s="504">
        <f>$S86+$K86</f>
      </c>
      <c r="U86" s="483">
        <f>HLOOKUP($C86,Recap_FCI!$K$9:$S$20,11,FALSE)</f>
      </c>
      <c r="V86" s="483">
        <f>HLOOKUP($C86,Recap_FCI!$K$9:$S$20,12,FALSE)</f>
      </c>
      <c r="W86" s="502">
        <f>$J86*$U86</f>
      </c>
      <c r="X86" s="560">
        <f>$R86*$V86</f>
      </c>
      <c r="Y86" s="485">
        <f>X86+W86</f>
      </c>
      <c r="Z86" s="486">
        <f>$W86*$I86</f>
      </c>
      <c r="AA86" s="486">
        <f>$X86*$I86</f>
      </c>
      <c r="AB86" s="508">
        <f>$Y86*$I86</f>
      </c>
    </row>
    <row r="87" spans="1:28" s="387" customFormat="1" ht="15">
      <c r="A87" s="498"/>
      <c r="B87" s="457"/>
      <c r="C87" s="499"/>
      <c r="D87" s="499"/>
      <c r="E87" s="499"/>
      <c r="F87" s="499"/>
      <c r="G87" s="499"/>
      <c r="H87" s="500"/>
      <c r="I87" s="501"/>
      <c r="J87" s="481"/>
      <c r="K87" s="481"/>
      <c r="L87" s="482"/>
      <c r="M87" s="482"/>
      <c r="N87" s="482"/>
      <c r="O87" s="482"/>
      <c r="P87" s="482"/>
      <c r="Q87" s="482"/>
      <c r="R87" s="481"/>
      <c r="S87" s="481"/>
      <c r="T87" s="481"/>
      <c r="U87" s="483"/>
      <c r="V87" s="483"/>
      <c r="W87" s="502"/>
      <c r="X87" s="558"/>
      <c r="Y87" s="485"/>
      <c r="Z87" s="486"/>
      <c r="AA87" s="486"/>
      <c r="AB87" s="487"/>
    </row>
    <row r="88" spans="1:28" s="387" customFormat="1" ht="15">
      <c r="A88" s="498"/>
      <c r="B88" s="457"/>
      <c r="C88" s="499"/>
      <c r="D88" s="499"/>
      <c r="E88" s="499"/>
      <c r="F88" s="499"/>
      <c r="G88" s="499"/>
      <c r="H88" s="500"/>
      <c r="I88" s="501"/>
      <c r="J88" s="481"/>
      <c r="K88" s="481"/>
      <c r="L88" s="482"/>
      <c r="M88" s="482"/>
      <c r="N88" s="482"/>
      <c r="O88" s="482"/>
      <c r="P88" s="482"/>
      <c r="Q88" s="482"/>
      <c r="R88" s="481"/>
      <c r="S88" s="481"/>
      <c r="T88" s="481"/>
      <c r="U88" s="483"/>
      <c r="V88" s="483"/>
      <c r="W88" s="502"/>
      <c r="X88" s="558"/>
      <c r="Y88" s="485"/>
      <c r="Z88" s="486"/>
      <c r="AA88" s="486"/>
      <c r="AB88" s="576">
        <f>SUBTOTAL(9,AB84:AB86)</f>
      </c>
    </row>
    <row r="89" spans="1:28" s="387" customFormat="1" ht="18" customHeight="1">
      <c r="A89" s="577">
        <v>6</v>
      </c>
      <c r="B89" s="563" t="inlineStr">
        <is>
          <t xml:space="preserve">SÉCURITÉ SSI — PHASE 4 (17 MOIS)  —  TVA 20 %</t>
        </is>
      </c>
      <c r="C89" s="564"/>
      <c r="D89" s="564"/>
      <c r="E89" s="564"/>
      <c r="F89" s="564"/>
      <c r="G89" s="564"/>
      <c r="H89" s="565"/>
      <c r="I89" s="566"/>
      <c r="J89" s="567"/>
      <c r="K89" s="567"/>
      <c r="L89" s="568"/>
      <c r="M89" s="568"/>
      <c r="N89" s="568"/>
      <c r="O89" s="568"/>
      <c r="P89" s="568"/>
      <c r="Q89" s="568"/>
      <c r="R89" s="567"/>
      <c r="S89" s="567"/>
      <c r="T89" s="567"/>
      <c r="U89" s="569"/>
      <c r="V89" s="569"/>
      <c r="W89" s="570"/>
      <c r="X89" s="571"/>
      <c r="Y89" s="572"/>
      <c r="Z89" s="573"/>
      <c r="AA89" s="573"/>
      <c r="AB89" s="574"/>
    </row>
    <row r="90" spans="1:28" s="386" customFormat="1" ht="29.0" customHeight="1">
      <c r="A90" s="498" t="inlineStr">
        <is>
          <t xml:space="preserve">6.1</t>
        </is>
      </c>
      <c r="B90" s="457" t="inlineStr">
        <is>
          <t xml:space="preserve">Fourniture, pose et raccordement centrale type 3 SSI Poste Energie Hub 3, y compris déclencheurs manuels et sirenes</t>
        </is>
      </c>
      <c r="C90" s="458" t="inlineStr">
        <is>
          <t xml:space="preserve">SSI</t>
        </is>
      </c>
      <c r="D90" s="458" t="inlineStr">
        <is>
          <t xml:space="preserve">SSI-10</t>
        </is>
      </c>
      <c r="E90" s="458" t="inlineStr">
        <is>
          <t xml:space="preserve">AVISS</t>
        </is>
      </c>
      <c r="F90" s="503" t="inlineStr">
        <is>
          <t xml:space="preserve">AE2610CO901</t>
        </is>
      </c>
      <c r="G90" s="503" t="inlineStr">
        <is>
          <t xml:space="preserve">MO : Pose centrale type 3 Hub 3 | Fourniture seule AVISS devis AE2610CO901 v2 du 13/10/2026 : CONCEPT 3 (177 €) + 1 DM 4710R1 (23,40 €) + capot CPDM (4 €) + télécommande TMS-300 (98 €) - pose/câblage/MO à ajouter | Heures technicien SSI comptées au taux technicien Cfa.</t>
        </is>
      </c>
      <c r="H90" s="448" t="inlineStr">
        <is>
          <t xml:space="preserve">ens</t>
        </is>
      </c>
      <c r="I90" s="451">
        <v>1</v>
      </c>
      <c r="J90" s="444">
        <v>302.4</v>
      </c>
      <c r="K90" s="504">
        <f>J90*$I90</f>
      </c>
      <c r="L90" s="445"/>
      <c r="M90" s="505">
        <f>L90*$I90</f>
      </c>
      <c r="N90" s="506">
        <v>4</v>
      </c>
      <c r="O90" s="505">
        <f>N90*$I90</f>
      </c>
      <c r="P90" s="507"/>
      <c r="Q90" s="505">
        <f>P90*$I90</f>
      </c>
      <c r="R90" s="561">
        <f>$L90*$M$14+$N90*$O$14+$P90*$Q$14</f>
      </c>
      <c r="S90" s="504">
        <f>R90*$I90</f>
      </c>
      <c r="T90" s="504">
        <f>$S90+$K90</f>
      </c>
      <c r="U90" s="483">
        <f>HLOOKUP($C90,Recap_FCI!$K$9:$S$20,11,FALSE)</f>
      </c>
      <c r="V90" s="483">
        <f>HLOOKUP($C90,Recap_FCI!$K$9:$S$20,12,FALSE)</f>
      </c>
      <c r="W90" s="502">
        <f>$J90*$U90</f>
      </c>
      <c r="X90" s="560">
        <f>$R90*$V90</f>
      </c>
      <c r="Y90" s="485">
        <f>X90+W90</f>
      </c>
      <c r="Z90" s="486">
        <f>$W90*$I90</f>
      </c>
      <c r="AA90" s="486">
        <f>$X90*$I90</f>
      </c>
      <c r="AB90" s="508">
        <f>$Y90*$I90</f>
      </c>
    </row>
    <row r="91" spans="1:28" s="386" customFormat="1" ht="43.5" customHeight="1">
      <c r="A91" s="498" t="inlineStr">
        <is>
          <t xml:space="preserve">6.2</t>
        </is>
      </c>
      <c r="B91" s="457" t="inlineStr">
        <is>
          <t xml:space="preserve">Fourniture, pose et raccordement liaisons coffret report de contact SSI vers alarmes Type 3 SSI îlots 1 à 20, poste énergie Hub 3</t>
        </is>
      </c>
      <c r="C91" s="458" t="inlineStr">
        <is>
          <t xml:space="preserve">SSI</t>
        </is>
      </c>
      <c r="D91" s="458" t="inlineStr">
        <is>
          <t xml:space="preserve">SSI-00</t>
        </is>
      </c>
      <c r="E91" s="458"/>
      <c r="F91" s="503"/>
      <c r="G91" s="503" t="inlineStr">
        <is>
          <t xml:space="preserve">MO : P4 estimatif : 3 câbles 7G1,5 × 400 m vers DC11 + 20 × 50 m 5G1,5 + Hub 3 300 m 7G1,5 ; tirage 2 500 m à 3 h/100 m + 20 raccordements |  | Heures technicien SSI comptées au taux technicien Cfa.</t>
        </is>
      </c>
      <c r="H91" s="448" t="inlineStr">
        <is>
          <t xml:space="preserve">ens</t>
        </is>
      </c>
      <c r="I91" s="451">
        <v>1</v>
      </c>
      <c r="J91" s="444">
        <v>9050</v>
      </c>
      <c r="K91" s="504">
        <f>J91*$I91</f>
      </c>
      <c r="L91" s="445">
        <v>75</v>
      </c>
      <c r="M91" s="505">
        <f>L91*$I91</f>
      </c>
      <c r="N91" s="506">
        <v>20</v>
      </c>
      <c r="O91" s="505">
        <f>N91*$I91</f>
      </c>
      <c r="P91" s="507"/>
      <c r="Q91" s="505">
        <f>P91*$I91</f>
      </c>
      <c r="R91" s="561">
        <f>$L91*$M$14+$N91*$O$14+$P91*$Q$14</f>
      </c>
      <c r="S91" s="504">
        <f>R91*$I91</f>
      </c>
      <c r="T91" s="504">
        <f>$S91+$K91</f>
      </c>
      <c r="U91" s="483">
        <f>HLOOKUP($C91,Recap_FCI!$K$9:$S$20,11,FALSE)</f>
      </c>
      <c r="V91" s="483">
        <f>HLOOKUP($C91,Recap_FCI!$K$9:$S$20,12,FALSE)</f>
      </c>
      <c r="W91" s="502">
        <f>$J91*$U91</f>
      </c>
      <c r="X91" s="560">
        <f>$R91*$V91</f>
      </c>
      <c r="Y91" s="485">
        <f>X91+W91</f>
      </c>
      <c r="Z91" s="486">
        <f>$W91*$I91</f>
      </c>
      <c r="AA91" s="486">
        <f>$X91*$I91</f>
      </c>
      <c r="AB91" s="508">
        <f>$Y91*$I91</f>
      </c>
    </row>
    <row r="92" spans="1:28" s="386" customFormat="1" ht="16" customHeight="1">
      <c r="A92" s="498"/>
      <c r="B92" s="575" t="inlineStr">
        <is>
          <t xml:space="preserve">HORS LOT — Fourniture, pose et raccordement centrale type 3 SSI Ilots 1 à 20, y compris déclencheurs manuels et sirenes</t>
        </is>
      </c>
    </row>
    <row r="93" spans="1:28" s="386" customFormat="1" ht="16.0" customHeight="1">
      <c r="A93" s="498" t="inlineStr">
        <is>
          <t xml:space="preserve">6.3</t>
        </is>
      </c>
      <c r="B93" s="457" t="inlineStr">
        <is>
          <t xml:space="preserve">Paramétrage et mise en service</t>
        </is>
      </c>
      <c r="C93" s="458" t="inlineStr">
        <is>
          <t xml:space="preserve">SSI</t>
        </is>
      </c>
      <c r="D93" s="458" t="inlineStr">
        <is>
          <t xml:space="preserve">DIV-80</t>
        </is>
      </c>
      <c r="E93" s="458"/>
      <c r="F93" s="503"/>
      <c r="G93" s="503" t="inlineStr">
        <is>
          <t xml:space="preserve">MO : Programmation P4, essais 20 reports + Hub 3, PV ; BE : synoptique P4, DOE |  | Heures technicien SSI comptées au taux technicien Cfa.</t>
        </is>
      </c>
      <c r="H93" s="448" t="inlineStr">
        <is>
          <t xml:space="preserve">ens</t>
        </is>
      </c>
      <c r="I93" s="451">
        <v>1</v>
      </c>
      <c r="J93" s="444"/>
      <c r="K93" s="504">
        <f>J93*$I93</f>
      </c>
      <c r="L93" s="445"/>
      <c r="M93" s="505">
        <f>L93*$I93</f>
      </c>
      <c r="N93" s="506">
        <v>8</v>
      </c>
      <c r="O93" s="505">
        <f>N93*$I93</f>
      </c>
      <c r="P93" s="507">
        <v>4</v>
      </c>
      <c r="Q93" s="505">
        <f>P93*$I93</f>
      </c>
      <c r="R93" s="561">
        <f>$L93*$M$14+$N93*$O$14+$P93*$Q$14</f>
      </c>
      <c r="S93" s="504">
        <f>R93*$I93</f>
      </c>
      <c r="T93" s="504">
        <f>$S93+$K93</f>
      </c>
      <c r="U93" s="483">
        <f>HLOOKUP($C93,Recap_FCI!$K$9:$S$20,11,FALSE)</f>
      </c>
      <c r="V93" s="483">
        <f>HLOOKUP($C93,Recap_FCI!$K$9:$S$20,12,FALSE)</f>
      </c>
      <c r="W93" s="502">
        <f>$J93*$U93</f>
      </c>
      <c r="X93" s="560">
        <f>$R93*$V93</f>
      </c>
      <c r="Y93" s="485">
        <f>X93+W93</f>
      </c>
      <c r="Z93" s="486">
        <f>$W93*$I93</f>
      </c>
      <c r="AA93" s="486">
        <f>$X93*$I93</f>
      </c>
      <c r="AB93" s="508">
        <f>$Y93*$I93</f>
      </c>
    </row>
    <row r="94" spans="1:28" s="387" customFormat="1" ht="15">
      <c r="A94" s="498"/>
      <c r="B94" s="457"/>
      <c r="C94" s="499"/>
      <c r="D94" s="499"/>
      <c r="E94" s="499"/>
      <c r="F94" s="499"/>
      <c r="G94" s="499"/>
      <c r="H94" s="500"/>
      <c r="I94" s="501"/>
      <c r="J94" s="481"/>
      <c r="K94" s="481"/>
      <c r="L94" s="482"/>
      <c r="M94" s="482"/>
      <c r="N94" s="482"/>
      <c r="O94" s="482"/>
      <c r="P94" s="482"/>
      <c r="Q94" s="482"/>
      <c r="R94" s="481"/>
      <c r="S94" s="481"/>
      <c r="T94" s="481"/>
      <c r="U94" s="483"/>
      <c r="V94" s="483"/>
      <c r="W94" s="502"/>
      <c r="X94" s="558"/>
      <c r="Y94" s="485"/>
      <c r="Z94" s="486"/>
      <c r="AA94" s="486"/>
      <c r="AB94" s="487"/>
    </row>
    <row r="95" spans="1:28" s="387" customFormat="1" ht="15">
      <c r="A95" s="498"/>
      <c r="B95" s="457"/>
      <c r="C95" s="499"/>
      <c r="D95" s="499"/>
      <c r="E95" s="499"/>
      <c r="F95" s="499"/>
      <c r="G95" s="499"/>
      <c r="H95" s="500"/>
      <c r="I95" s="501"/>
      <c r="J95" s="481"/>
      <c r="K95" s="481"/>
      <c r="L95" s="482"/>
      <c r="M95" s="482"/>
      <c r="N95" s="482"/>
      <c r="O95" s="482"/>
      <c r="P95" s="482"/>
      <c r="Q95" s="482"/>
      <c r="R95" s="481"/>
      <c r="S95" s="481"/>
      <c r="T95" s="481"/>
      <c r="U95" s="483"/>
      <c r="V95" s="483"/>
      <c r="W95" s="502"/>
      <c r="X95" s="558"/>
      <c r="Y95" s="485"/>
      <c r="Z95" s="486"/>
      <c r="AA95" s="486"/>
      <c r="AB95" s="576">
        <f>SUBTOTAL(9,AB90:AB93)</f>
      </c>
    </row>
    <row r="96" spans="1:28" s="387" customFormat="1" ht="18" customHeight="1">
      <c r="A96" s="577">
        <v>7</v>
      </c>
      <c r="B96" s="563" t="inlineStr">
        <is>
          <t xml:space="preserve">VIDÉOSURVEILLANCE — PHASE 3 (5 MOIS)  —  TVA 20 %</t>
        </is>
      </c>
      <c r="C96" s="564"/>
      <c r="D96" s="564"/>
      <c r="E96" s="564"/>
      <c r="F96" s="564"/>
      <c r="G96" s="564"/>
      <c r="H96" s="565"/>
      <c r="I96" s="566"/>
      <c r="J96" s="567"/>
      <c r="K96" s="567"/>
      <c r="L96" s="568"/>
      <c r="M96" s="568"/>
      <c r="N96" s="568"/>
      <c r="O96" s="568"/>
      <c r="P96" s="568"/>
      <c r="Q96" s="568"/>
      <c r="R96" s="567"/>
      <c r="S96" s="567"/>
      <c r="T96" s="567"/>
      <c r="U96" s="569"/>
      <c r="V96" s="569"/>
      <c r="W96" s="570"/>
      <c r="X96" s="571"/>
      <c r="Y96" s="572"/>
      <c r="Z96" s="573"/>
      <c r="AA96" s="573"/>
      <c r="AB96" s="574"/>
    </row>
    <row r="97" spans="1:28" s="386" customFormat="1" ht="16" customHeight="1">
      <c r="A97" s="498"/>
      <c r="B97" s="575" t="inlineStr">
        <is>
          <t xml:space="preserve">HORS LOT (lot GC) — Réalisation massif support candélabres pour mât caméra</t>
        </is>
      </c>
    </row>
    <row r="98" spans="1:28" s="386" customFormat="1" ht="43.5" customHeight="1">
      <c r="A98" s="498" t="inlineStr">
        <is>
          <t xml:space="preserve">7.1</t>
        </is>
      </c>
      <c r="B98" s="457" t="inlineStr">
        <is>
          <t xml:space="preserve">Fourniture, pose et raccordement caméra fixe + mât (28 Caméras), avec maillage zone chantier + périphérie y compris intrusion marque HIKVISION</t>
        </is>
      </c>
      <c r="C98" s="458" t="inlineStr">
        <is>
          <t xml:space="preserve">CFA</t>
        </is>
      </c>
      <c r="D98" s="458" t="inlineStr">
        <is>
          <t xml:space="preserve">CFA-30</t>
        </is>
      </c>
      <c r="E98" s="458" t="inlineStr">
        <is>
          <t xml:space="preserve">CCF / HIKVISION</t>
        </is>
      </c>
      <c r="F98" s="503" t="inlineStr">
        <is>
          <t xml:space="preserve">313371</t>
        </is>
      </c>
      <c r="G98" s="503" t="inlineStr">
        <is>
          <t xml:space="preserve">MO : Fourniture ajoutée : mât acier galva ≈ 6 m 300 €/u (estimatif, non chiffré au devis CCF ; massif au lot GC). MO : pose mât 1,5 h + caméra en hauteur 2,5 h + raccordement 0,5 h + 0,5 h (réf. ECLAIRION 2 h + 0,5 + 0,5) ; nacelle non comptée (hypothèse optimiste : nacelle chantier EXYTE) | Fourniture seule CCF devis 313371 du 12/10/2026 (caméra IP Bullet 4MP HIKVISION, 142,14€/u) - pose/mât/MO à ajouter</t>
        </is>
      </c>
      <c r="H98" s="448" t="inlineStr">
        <is>
          <t xml:space="preserve">u</t>
        </is>
      </c>
      <c r="I98" s="451">
        <v>28</v>
      </c>
      <c r="J98" s="444">
        <v>442.14</v>
      </c>
      <c r="K98" s="504">
        <f>J98*$I98</f>
      </c>
      <c r="L98" s="445">
        <v>4.5</v>
      </c>
      <c r="M98" s="505">
        <f>L98*$I98</f>
      </c>
      <c r="N98" s="506">
        <v>0.5</v>
      </c>
      <c r="O98" s="505">
        <f>N98*$I98</f>
      </c>
      <c r="P98" s="507"/>
      <c r="Q98" s="505">
        <f>P98*$I98</f>
      </c>
      <c r="R98" s="561">
        <f>$L98*$M$14+$N98*$O$14+$P98*$Q$14</f>
      </c>
      <c r="S98" s="504">
        <f>R98*$I98</f>
      </c>
      <c r="T98" s="504">
        <f>$S98+$K98</f>
      </c>
      <c r="U98" s="483">
        <f>HLOOKUP($C98,Recap_FCI!$K$9:$S$20,11,FALSE)</f>
      </c>
      <c r="V98" s="483">
        <f>HLOOKUP($C98,Recap_FCI!$K$9:$S$20,12,FALSE)</f>
      </c>
      <c r="W98" s="502">
        <f>$J98*$U98</f>
      </c>
      <c r="X98" s="560">
        <f>$R98*$V98</f>
      </c>
      <c r="Y98" s="485">
        <f>X98+W98</f>
      </c>
      <c r="Z98" s="486">
        <f>$W98*$I98</f>
      </c>
      <c r="AA98" s="486">
        <f>$X98*$I98</f>
      </c>
      <c r="AB98" s="508">
        <f>$Y98*$I98</f>
      </c>
    </row>
    <row r="99" spans="1:28" s="386" customFormat="1" ht="58.0" customHeight="1">
      <c r="A99" s="498" t="inlineStr">
        <is>
          <t xml:space="preserve">7.2</t>
        </is>
      </c>
      <c r="B99" s="457" t="inlineStr">
        <is>
          <t xml:space="preserve">Fourniture, pose et raccordement liaison RJ45 CAT6A F/STP POE pour alimentation caméras + switchs industriels rail DIN de vidéoprotection dans coffrets de zone (coffrets fournis et posés par SPIE)</t>
        </is>
      </c>
      <c r="C99" s="458" t="inlineStr">
        <is>
          <t xml:space="preserve">CFA</t>
        </is>
      </c>
      <c r="D99" s="458" t="inlineStr">
        <is>
          <t xml:space="preserve">CFA-30</t>
        </is>
      </c>
      <c r="E99" s="458" t="inlineStr">
        <is>
          <t xml:space="preserve">CCF</t>
        </is>
      </c>
      <c r="F99" s="503" t="inlineStr">
        <is>
          <t xml:space="preserve">313371</t>
        </is>
      </c>
      <c r="G99" s="503" t="inlineStr">
        <is>
          <t xml:space="preserve">MO : Fourniture ajoutée : 28 liaisons Cat. 6A extérieures ≈ 50 m à 1,70 €/m + connecteurs (estimatif). MO : 28 liaisons × 2 h + 8 coffrets × 2 h (switch, alim 48 V, boîtier optique) | Fourniture CCF devis 313371 du 12/10/2026 : 8 switchs industriels PoE rail DIN (3644,56€) + modules alim 48VDC (1874,88€) + boîtiers optiques rail DIN (307,68€) + modules SFP (870,48€). AUCUNE enveloppe/coffret extérieur à prévoir : coffret électrique fourni et posé par SPIE (lot élec, Ahmed 16/10/2026) ; PROSYB y amène fibre + liaisons caméras et installe le matériel. Pose/MO à ajouter.</t>
        </is>
      </c>
      <c r="H99" s="448" t="inlineStr">
        <is>
          <t xml:space="preserve">ens</t>
        </is>
      </c>
      <c r="I99" s="451">
        <v>1</v>
      </c>
      <c r="J99" s="444">
        <v>9413.6</v>
      </c>
      <c r="K99" s="504">
        <f>J99*$I99</f>
      </c>
      <c r="L99" s="445">
        <v>56</v>
      </c>
      <c r="M99" s="505">
        <f>L99*$I99</f>
      </c>
      <c r="N99" s="506">
        <v>16</v>
      </c>
      <c r="O99" s="505">
        <f>N99*$I99</f>
      </c>
      <c r="P99" s="507"/>
      <c r="Q99" s="505">
        <f>P99*$I99</f>
      </c>
      <c r="R99" s="561">
        <f>$L99*$M$14+$N99*$O$14+$P99*$Q$14</f>
      </c>
      <c r="S99" s="504">
        <f>R99*$I99</f>
      </c>
      <c r="T99" s="504">
        <f>$S99+$K99</f>
      </c>
      <c r="U99" s="483">
        <f>HLOOKUP($C99,Recap_FCI!$K$9:$S$20,11,FALSE)</f>
      </c>
      <c r="V99" s="483">
        <f>HLOOKUP($C99,Recap_FCI!$K$9:$S$20,12,FALSE)</f>
      </c>
      <c r="W99" s="502">
        <f>$J99*$U99</f>
      </c>
      <c r="X99" s="560">
        <f>$R99*$V99</f>
      </c>
      <c r="Y99" s="485">
        <f>X99+W99</f>
      </c>
      <c r="Z99" s="486">
        <f>$W99*$I99</f>
      </c>
      <c r="AA99" s="486">
        <f>$X99*$I99</f>
      </c>
      <c r="AB99" s="508">
        <f>$Y99*$I99</f>
      </c>
    </row>
    <row r="100" spans="1:28" s="386" customFormat="1" ht="16.0" customHeight="1">
      <c r="A100" s="498" t="inlineStr">
        <is>
          <t xml:space="preserve">7.3</t>
        </is>
      </c>
      <c r="B100" s="457" t="inlineStr">
        <is>
          <t xml:space="preserve">Enregistreur NVR marque HIKVISION</t>
        </is>
      </c>
      <c r="C100" s="458" t="inlineStr">
        <is>
          <t xml:space="preserve">CFA</t>
        </is>
      </c>
      <c r="D100" s="458" t="inlineStr">
        <is>
          <t xml:space="preserve">CFA-30</t>
        </is>
      </c>
      <c r="E100" s="458" t="inlineStr">
        <is>
          <t xml:space="preserve">CCF / HIKVISION</t>
        </is>
      </c>
      <c r="F100" s="503" t="inlineStr">
        <is>
          <t xml:space="preserve">313371</t>
        </is>
      </c>
      <c r="G100" s="503" t="inlineStr">
        <is>
          <t xml:space="preserve">MO : Pose NVR + disque en baie Hub 1 | Fourniture CCF devis 313371 du 12/10/2026 : NVR 32 canaux (706,67€) + HDD 20TB (1545,45€)</t>
        </is>
      </c>
      <c r="H100" s="448" t="inlineStr">
        <is>
          <t xml:space="preserve">ens</t>
        </is>
      </c>
      <c r="I100" s="451">
        <v>1</v>
      </c>
      <c r="J100" s="444">
        <v>2252.12</v>
      </c>
      <c r="K100" s="504">
        <f>J100*$I100</f>
      </c>
      <c r="L100" s="445"/>
      <c r="M100" s="505">
        <f>L100*$I100</f>
      </c>
      <c r="N100" s="506">
        <v>3</v>
      </c>
      <c r="O100" s="505">
        <f>N100*$I100</f>
      </c>
      <c r="P100" s="507"/>
      <c r="Q100" s="505">
        <f>P100*$I100</f>
      </c>
      <c r="R100" s="561">
        <f>$L100*$M$14+$N100*$O$14+$P100*$Q$14</f>
      </c>
      <c r="S100" s="504">
        <f>R100*$I100</f>
      </c>
      <c r="T100" s="504">
        <f>$S100+$K100</f>
      </c>
      <c r="U100" s="483">
        <f>HLOOKUP($C100,Recap_FCI!$K$9:$S$20,11,FALSE)</f>
      </c>
      <c r="V100" s="483">
        <f>HLOOKUP($C100,Recap_FCI!$K$9:$S$20,12,FALSE)</f>
      </c>
      <c r="W100" s="502">
        <f>$J100*$U100</f>
      </c>
      <c r="X100" s="560">
        <f>$R100*$V100</f>
      </c>
      <c r="Y100" s="485">
        <f>X100+W100</f>
      </c>
      <c r="Z100" s="486">
        <f>$W100*$I100</f>
      </c>
      <c r="AA100" s="486">
        <f>$X100*$I100</f>
      </c>
      <c r="AB100" s="508">
        <f>$Y100*$I100</f>
      </c>
    </row>
    <row r="101" spans="1:28" s="386" customFormat="1" ht="29.0" customHeight="1">
      <c r="A101" s="498" t="inlineStr">
        <is>
          <t xml:space="preserve">7.4</t>
        </is>
      </c>
      <c r="B101" s="457" t="inlineStr">
        <is>
          <t xml:space="preserve">Paramétrage / Logiciel (analyse comportementale et port des EPI, intrusion périphérique)</t>
        </is>
      </c>
      <c r="C101" s="458" t="inlineStr">
        <is>
          <t xml:space="preserve">CFA</t>
        </is>
      </c>
      <c r="D101" s="458" t="inlineStr">
        <is>
          <t xml:space="preserve">CFA-40</t>
        </is>
      </c>
      <c r="E101" s="458" t="inlineStr">
        <is>
          <t xml:space="preserve">CCF</t>
        </is>
      </c>
      <c r="F101" s="503" t="inlineStr">
        <is>
          <t xml:space="preserve">313371</t>
        </is>
      </c>
      <c r="G101" s="503" t="inlineStr">
        <is>
          <t xml:space="preserve">MO : Paramétrage NVR/iVMS 8 h + 28 caméras × 1 h (analyse intrusion/EPI) (réf. ECLAIRION 1,5 h/cam, optimisé) ; BE : étude de couverture, zones, RGPD 16 h + DOE 4 h | Fourniture CCF devis 313371 du 12/10/2026 : unité de supervision PCAM Inspiron 13 (933,77€)</t>
        </is>
      </c>
      <c r="H101" s="448" t="inlineStr">
        <is>
          <t xml:space="preserve">ens</t>
        </is>
      </c>
      <c r="I101" s="451">
        <v>1</v>
      </c>
      <c r="J101" s="444">
        <v>933.77</v>
      </c>
      <c r="K101" s="504">
        <f>J101*$I101</f>
      </c>
      <c r="L101" s="445"/>
      <c r="M101" s="505">
        <f>L101*$I101</f>
      </c>
      <c r="N101" s="506">
        <v>36</v>
      </c>
      <c r="O101" s="505">
        <f>N101*$I101</f>
      </c>
      <c r="P101" s="507">
        <v>20</v>
      </c>
      <c r="Q101" s="505">
        <f>P101*$I101</f>
      </c>
      <c r="R101" s="561">
        <f>$L101*$M$14+$N101*$O$14+$P101*$Q$14</f>
      </c>
      <c r="S101" s="504">
        <f>R101*$I101</f>
      </c>
      <c r="T101" s="504">
        <f>$S101+$K101</f>
      </c>
      <c r="U101" s="483">
        <f>HLOOKUP($C101,Recap_FCI!$K$9:$S$20,11,FALSE)</f>
      </c>
      <c r="V101" s="483">
        <f>HLOOKUP($C101,Recap_FCI!$K$9:$S$20,12,FALSE)</f>
      </c>
      <c r="W101" s="502">
        <f>$J101*$U101</f>
      </c>
      <c r="X101" s="560">
        <f>$R101*$V101</f>
      </c>
      <c r="Y101" s="485">
        <f>X101+W101</f>
      </c>
      <c r="Z101" s="486">
        <f>$W101*$I101</f>
      </c>
      <c r="AA101" s="486">
        <f>$X101*$I101</f>
      </c>
      <c r="AB101" s="508">
        <f>$Y101*$I101</f>
      </c>
    </row>
    <row r="102" spans="1:28" s="386" customFormat="1" ht="16.0" customHeight="1">
      <c r="A102" s="498" t="inlineStr">
        <is>
          <t xml:space="preserve">7.5</t>
        </is>
      </c>
      <c r="B102" s="457" t="inlineStr">
        <is>
          <t xml:space="preserve">Recettage cuivre</t>
        </is>
      </c>
      <c r="C102" s="458" t="inlineStr">
        <is>
          <t xml:space="preserve">CFA</t>
        </is>
      </c>
      <c r="D102" s="458" t="inlineStr">
        <is>
          <t xml:space="preserve">DIV-80</t>
        </is>
      </c>
      <c r="E102" s="458"/>
      <c r="F102" s="503"/>
      <c r="G102" s="503" t="inlineStr">
        <is>
          <t xml:space="preserve">MO : Recette 28 liaisons × 0,1 h + PV 2 h | </t>
        </is>
      </c>
      <c r="H102" s="448" t="inlineStr">
        <is>
          <t xml:space="preserve">ens</t>
        </is>
      </c>
      <c r="I102" s="451">
        <v>1</v>
      </c>
      <c r="J102" s="444"/>
      <c r="K102" s="504">
        <f>J102*$I102</f>
      </c>
      <c r="L102" s="445"/>
      <c r="M102" s="505">
        <f>L102*$I102</f>
      </c>
      <c r="N102" s="506">
        <v>5</v>
      </c>
      <c r="O102" s="505">
        <f>N102*$I102</f>
      </c>
      <c r="P102" s="507"/>
      <c r="Q102" s="505">
        <f>P102*$I102</f>
      </c>
      <c r="R102" s="561">
        <f>$L102*$M$14+$N102*$O$14+$P102*$Q$14</f>
      </c>
      <c r="S102" s="504">
        <f>R102*$I102</f>
      </c>
      <c r="T102" s="504">
        <f>$S102+$K102</f>
      </c>
      <c r="U102" s="483">
        <f>HLOOKUP($C102,Recap_FCI!$K$9:$S$20,11,FALSE)</f>
      </c>
      <c r="V102" s="483">
        <f>HLOOKUP($C102,Recap_FCI!$K$9:$S$20,12,FALSE)</f>
      </c>
      <c r="W102" s="502">
        <f>$J102*$U102</f>
      </c>
      <c r="X102" s="560">
        <f>$R102*$V102</f>
      </c>
      <c r="Y102" s="485">
        <f>X102+W102</f>
      </c>
      <c r="Z102" s="486">
        <f>$W102*$I102</f>
      </c>
      <c r="AA102" s="486">
        <f>$X102*$I102</f>
      </c>
      <c r="AB102" s="508">
        <f>$Y102*$I102</f>
      </c>
    </row>
    <row r="103" spans="1:28" s="387" customFormat="1" ht="15">
      <c r="A103" s="498"/>
      <c r="B103" s="457"/>
      <c r="C103" s="499"/>
      <c r="D103" s="499"/>
      <c r="E103" s="499"/>
      <c r="F103" s="499"/>
      <c r="G103" s="499"/>
      <c r="H103" s="500"/>
      <c r="I103" s="501"/>
      <c r="J103" s="481"/>
      <c r="K103" s="481"/>
      <c r="L103" s="482"/>
      <c r="M103" s="482"/>
      <c r="N103" s="482"/>
      <c r="O103" s="482"/>
      <c r="P103" s="482"/>
      <c r="Q103" s="482"/>
      <c r="R103" s="481"/>
      <c r="S103" s="481"/>
      <c r="T103" s="481"/>
      <c r="U103" s="483"/>
      <c r="V103" s="483"/>
      <c r="W103" s="502"/>
      <c r="X103" s="558"/>
      <c r="Y103" s="485"/>
      <c r="Z103" s="486"/>
      <c r="AA103" s="486"/>
      <c r="AB103" s="487"/>
    </row>
    <row r="104" spans="1:28" s="387" customFormat="1" ht="15">
      <c r="A104" s="498"/>
      <c r="B104" s="457"/>
      <c r="C104" s="499"/>
      <c r="D104" s="499"/>
      <c r="E104" s="499"/>
      <c r="F104" s="499"/>
      <c r="G104" s="499"/>
      <c r="H104" s="500"/>
      <c r="I104" s="501"/>
      <c r="J104" s="481"/>
      <c r="K104" s="481"/>
      <c r="L104" s="482"/>
      <c r="M104" s="482"/>
      <c r="N104" s="482"/>
      <c r="O104" s="482"/>
      <c r="P104" s="482"/>
      <c r="Q104" s="482"/>
      <c r="R104" s="481"/>
      <c r="S104" s="481"/>
      <c r="T104" s="481"/>
      <c r="U104" s="483"/>
      <c r="V104" s="483"/>
      <c r="W104" s="502"/>
      <c r="X104" s="558"/>
      <c r="Y104" s="485"/>
      <c r="Z104" s="486"/>
      <c r="AA104" s="486"/>
      <c r="AB104" s="576">
        <f>SUBTOTAL(9,AB97:AB102)</f>
      </c>
    </row>
    <row r="105" spans="1:28" s="387" customFormat="1" ht="18" customHeight="1">
      <c r="A105" s="577">
        <v>8</v>
      </c>
      <c r="B105" s="563" t="inlineStr">
        <is>
          <t xml:space="preserve">GTB / GTE (offre Aetherys attendue — provisoire)  —  TVA 20 %</t>
        </is>
      </c>
      <c r="C105" s="564"/>
      <c r="D105" s="564"/>
      <c r="E105" s="564"/>
      <c r="F105" s="564"/>
      <c r="G105" s="564"/>
      <c r="H105" s="565"/>
      <c r="I105" s="566"/>
      <c r="J105" s="567"/>
      <c r="K105" s="567"/>
      <c r="L105" s="568"/>
      <c r="M105" s="568"/>
      <c r="N105" s="568"/>
      <c r="O105" s="568"/>
      <c r="P105" s="568"/>
      <c r="Q105" s="568"/>
      <c r="R105" s="567"/>
      <c r="S105" s="567"/>
      <c r="T105" s="567"/>
      <c r="U105" s="569"/>
      <c r="V105" s="569"/>
      <c r="W105" s="570"/>
      <c r="X105" s="571"/>
      <c r="Y105" s="572"/>
      <c r="Z105" s="573"/>
      <c r="AA105" s="573"/>
      <c r="AB105" s="574"/>
    </row>
    <row r="106" spans="1:28" s="386" customFormat="1" ht="29.0" customHeight="1">
      <c r="A106" s="498" t="inlineStr">
        <is>
          <t xml:space="preserve">8.1</t>
        </is>
      </c>
      <c r="B106" s="457" t="inlineStr">
        <is>
          <t xml:space="preserve">Fourniture, pose et raccordement automate WAGO avec interface Ethernet modbus TCP/IP TGBT Hub 1, Hub 2 et Hub 3</t>
        </is>
      </c>
      <c r="C106" s="458" t="inlineStr">
        <is>
          <t xml:space="preserve">CFA</t>
        </is>
      </c>
      <c r="D106" s="458" t="inlineStr">
        <is>
          <t xml:space="preserve">CVC-60</t>
        </is>
      </c>
      <c r="E106" s="458" t="inlineStr">
        <is>
          <t xml:space="preserve">WAGO (provisoire)</t>
        </is>
      </c>
      <c r="F106" s="503" t="inlineStr">
        <is>
          <t xml:space="preserve">751-9301</t>
        </is>
      </c>
      <c r="G106" s="503" t="inlineStr">
        <is>
          <t xml:space="preserve">MO : PROVISOIRE (offre Aetherys attendue) : WAGO CC100 751-9301 580 € + 2 modules 16 entrées ≈ 120 € (estimatif) ; pose en TGBT 3 h | </t>
        </is>
      </c>
      <c r="H106" s="448" t="inlineStr">
        <is>
          <t xml:space="preserve">u</t>
        </is>
      </c>
      <c r="I106" s="451">
        <v>3</v>
      </c>
      <c r="J106" s="444">
        <v>820</v>
      </c>
      <c r="K106" s="504">
        <f>J106*$I106</f>
      </c>
      <c r="L106" s="445"/>
      <c r="M106" s="505">
        <f>L106*$I106</f>
      </c>
      <c r="N106" s="506">
        <v>3</v>
      </c>
      <c r="O106" s="505">
        <f>N106*$I106</f>
      </c>
      <c r="P106" s="507"/>
      <c r="Q106" s="505">
        <f>P106*$I106</f>
      </c>
      <c r="R106" s="561">
        <f>$L106*$M$14+$N106*$O$14+$P106*$Q$14</f>
      </c>
      <c r="S106" s="504">
        <f>R106*$I106</f>
      </c>
      <c r="T106" s="504">
        <f>$S106+$K106</f>
      </c>
      <c r="U106" s="483">
        <f>HLOOKUP($C106,Recap_FCI!$K$9:$S$20,11,FALSE)</f>
      </c>
      <c r="V106" s="483">
        <f>HLOOKUP($C106,Recap_FCI!$K$9:$S$20,12,FALSE)</f>
      </c>
      <c r="W106" s="502">
        <f>$J106*$U106</f>
      </c>
      <c r="X106" s="560">
        <f>$R106*$V106</f>
      </c>
      <c r="Y106" s="485">
        <f>X106+W106</f>
      </c>
      <c r="Z106" s="486">
        <f>$W106*$I106</f>
      </c>
      <c r="AA106" s="486">
        <f>$X106*$I106</f>
      </c>
      <c r="AB106" s="508">
        <f>$Y106*$I106</f>
      </c>
    </row>
    <row r="107" spans="1:28" s="386" customFormat="1" ht="16.0" customHeight="1">
      <c r="A107" s="498" t="inlineStr">
        <is>
          <t xml:space="preserve">8.2</t>
        </is>
      </c>
      <c r="B107" s="457" t="inlineStr">
        <is>
          <t xml:space="preserve">Fourniture, pose et raccordement alimentation automate WAGO</t>
        </is>
      </c>
      <c r="C107" s="458" t="inlineStr">
        <is>
          <t xml:space="preserve">CFA</t>
        </is>
      </c>
      <c r="D107" s="458" t="inlineStr">
        <is>
          <t xml:space="preserve">CVC-60</t>
        </is>
      </c>
      <c r="E107" s="458"/>
      <c r="F107" s="503"/>
      <c r="G107" s="503" t="inlineStr">
        <is>
          <t xml:space="preserve">MO : PROVISOIRE : alimentation 24 V 787-1622 150 € ; pose 0,5 h (réf. SAFRAN) | </t>
        </is>
      </c>
      <c r="H107" s="448" t="inlineStr">
        <is>
          <t xml:space="preserve">u</t>
        </is>
      </c>
      <c r="I107" s="451">
        <v>3</v>
      </c>
      <c r="J107" s="444">
        <v>150</v>
      </c>
      <c r="K107" s="504">
        <f>J107*$I107</f>
      </c>
      <c r="L107" s="445"/>
      <c r="M107" s="505">
        <f>L107*$I107</f>
      </c>
      <c r="N107" s="506">
        <v>0.5</v>
      </c>
      <c r="O107" s="505">
        <f>N107*$I107</f>
      </c>
      <c r="P107" s="507"/>
      <c r="Q107" s="505">
        <f>P107*$I107</f>
      </c>
      <c r="R107" s="561">
        <f>$L107*$M$14+$N107*$O$14+$P107*$Q$14</f>
      </c>
      <c r="S107" s="504">
        <f>R107*$I107</f>
      </c>
      <c r="T107" s="504">
        <f>$S107+$K107</f>
      </c>
      <c r="U107" s="483">
        <f>HLOOKUP($C107,Recap_FCI!$K$9:$S$20,11,FALSE)</f>
      </c>
      <c r="V107" s="483">
        <f>HLOOKUP($C107,Recap_FCI!$K$9:$S$20,12,FALSE)</f>
      </c>
      <c r="W107" s="502">
        <f>$J107*$U107</f>
      </c>
      <c r="X107" s="560">
        <f>$R107*$V107</f>
      </c>
      <c r="Y107" s="485">
        <f>X107+W107</f>
      </c>
      <c r="Z107" s="486">
        <f>$W107*$I107</f>
      </c>
      <c r="AA107" s="486">
        <f>$X107*$I107</f>
      </c>
      <c r="AB107" s="508">
        <f>$Y107*$I107</f>
      </c>
    </row>
    <row r="108" spans="1:28" s="386" customFormat="1" ht="16.0" customHeight="1">
      <c r="A108" s="498" t="inlineStr">
        <is>
          <t xml:space="preserve">8.3</t>
        </is>
      </c>
      <c r="B108" s="457" t="inlineStr">
        <is>
          <t xml:space="preserve">Fourniture, pose et raccordement liaison WAGO vers switch GTB</t>
        </is>
      </c>
      <c r="C108" s="458" t="inlineStr">
        <is>
          <t xml:space="preserve">CFA</t>
        </is>
      </c>
      <c r="D108" s="458" t="inlineStr">
        <is>
          <t xml:space="preserve">CVC-60</t>
        </is>
      </c>
      <c r="E108" s="458"/>
      <c r="F108" s="503"/>
      <c r="G108" s="503" t="inlineStr">
        <is>
          <t xml:space="preserve">MO : Cordon/liaison Cat. 6A vers switch terrain | </t>
        </is>
      </c>
      <c r="H108" s="448" t="inlineStr">
        <is>
          <t xml:space="preserve">u</t>
        </is>
      </c>
      <c r="I108" s="451">
        <v>3</v>
      </c>
      <c r="J108" s="444">
        <v>30</v>
      </c>
      <c r="K108" s="504">
        <f>J108*$I108</f>
      </c>
      <c r="L108" s="445">
        <v>1</v>
      </c>
      <c r="M108" s="505">
        <f>L108*$I108</f>
      </c>
      <c r="N108" s="506"/>
      <c r="O108" s="505">
        <f>N108*$I108</f>
      </c>
      <c r="P108" s="507"/>
      <c r="Q108" s="505">
        <f>P108*$I108</f>
      </c>
      <c r="R108" s="561">
        <f>$L108*$M$14+$N108*$O$14+$P108*$Q$14</f>
      </c>
      <c r="S108" s="504">
        <f>R108*$I108</f>
      </c>
      <c r="T108" s="504">
        <f>$S108+$K108</f>
      </c>
      <c r="U108" s="483">
        <f>HLOOKUP($C108,Recap_FCI!$K$9:$S$20,11,FALSE)</f>
      </c>
      <c r="V108" s="483">
        <f>HLOOKUP($C108,Recap_FCI!$K$9:$S$20,12,FALSE)</f>
      </c>
      <c r="W108" s="502">
        <f>$J108*$U108</f>
      </c>
      <c r="X108" s="560">
        <f>$R108*$V108</f>
      </c>
      <c r="Y108" s="485">
        <f>X108+W108</f>
      </c>
      <c r="Z108" s="486">
        <f>$W108*$I108</f>
      </c>
      <c r="AA108" s="486">
        <f>$X108*$I108</f>
      </c>
      <c r="AB108" s="508">
        <f>$Y108*$I108</f>
      </c>
    </row>
    <row r="109" spans="1:28" s="386" customFormat="1" ht="29.0" customHeight="1">
      <c r="A109" s="498" t="inlineStr">
        <is>
          <t xml:space="preserve">8.4</t>
        </is>
      </c>
      <c r="B109" s="457" t="inlineStr">
        <is>
          <t xml:space="preserve">Fourniture, pose et raccordement liaison interne contacts SD vers automate WAGO dans les TGBT Hub 1, Hub 2 et Hub 3</t>
        </is>
      </c>
      <c r="C109" s="458" t="inlineStr">
        <is>
          <t xml:space="preserve">CFA</t>
        </is>
      </c>
      <c r="D109" s="458" t="inlineStr">
        <is>
          <t xml:space="preserve">CVC-60</t>
        </is>
      </c>
      <c r="E109" s="458"/>
      <c r="F109" s="503"/>
      <c r="G109" s="503" t="inlineStr">
        <is>
          <t xml:space="preserve">MO : ≈ 20 contacts SD/TOR par TGBT × 0,25 h + contrôle ; fils et borniers 80 € | </t>
        </is>
      </c>
      <c r="H109" s="448" t="inlineStr">
        <is>
          <t xml:space="preserve">u</t>
        </is>
      </c>
      <c r="I109" s="451">
        <v>3</v>
      </c>
      <c r="J109" s="444">
        <v>80</v>
      </c>
      <c r="K109" s="504">
        <f>J109*$I109</f>
      </c>
      <c r="L109" s="445">
        <v>5</v>
      </c>
      <c r="M109" s="505">
        <f>L109*$I109</f>
      </c>
      <c r="N109" s="506">
        <v>1</v>
      </c>
      <c r="O109" s="505">
        <f>N109*$I109</f>
      </c>
      <c r="P109" s="507"/>
      <c r="Q109" s="505">
        <f>P109*$I109</f>
      </c>
      <c r="R109" s="561">
        <f>$L109*$M$14+$N109*$O$14+$P109*$Q$14</f>
      </c>
      <c r="S109" s="504">
        <f>R109*$I109</f>
      </c>
      <c r="T109" s="504">
        <f>$S109+$K109</f>
      </c>
      <c r="U109" s="483">
        <f>HLOOKUP($C109,Recap_FCI!$K$9:$S$20,11,FALSE)</f>
      </c>
      <c r="V109" s="483">
        <f>HLOOKUP($C109,Recap_FCI!$K$9:$S$20,12,FALSE)</f>
      </c>
      <c r="W109" s="502">
        <f>$J109*$U109</f>
      </c>
      <c r="X109" s="560">
        <f>$R109*$V109</f>
      </c>
      <c r="Y109" s="485">
        <f>X109+W109</f>
      </c>
      <c r="Z109" s="486">
        <f>$W109*$I109</f>
      </c>
      <c r="AA109" s="486">
        <f>$X109*$I109</f>
      </c>
      <c r="AB109" s="508">
        <f>$Y109*$I109</f>
      </c>
    </row>
    <row r="110" spans="1:28" s="386" customFormat="1" ht="29.0" customHeight="1">
      <c r="A110" s="498" t="inlineStr">
        <is>
          <t xml:space="preserve">8.5</t>
        </is>
      </c>
      <c r="B110" s="457" t="inlineStr">
        <is>
          <t xml:space="preserve">Fourniture, pose et raccordement liaison interne compteur d'énergie TGBT Hub 1, 2 et 3 vers automate WAGO</t>
        </is>
      </c>
      <c r="C110" s="458" t="inlineStr">
        <is>
          <t xml:space="preserve">CFA</t>
        </is>
      </c>
      <c r="D110" s="458" t="inlineStr">
        <is>
          <t xml:space="preserve">CVC-60</t>
        </is>
      </c>
      <c r="E110" s="458"/>
      <c r="F110" s="503"/>
      <c r="G110" s="503" t="inlineStr">
        <is>
          <t xml:space="preserve">MO : Bus RS485 2 compteurs ≈ 30 m (0,07 h/ml, réf. SAFRAN) + raccordement | </t>
        </is>
      </c>
      <c r="H110" s="448" t="inlineStr">
        <is>
          <t xml:space="preserve">u</t>
        </is>
      </c>
      <c r="I110" s="451">
        <v>3</v>
      </c>
      <c r="J110" s="444">
        <v>40</v>
      </c>
      <c r="K110" s="504">
        <f>J110*$I110</f>
      </c>
      <c r="L110" s="445">
        <v>2</v>
      </c>
      <c r="M110" s="505">
        <f>L110*$I110</f>
      </c>
      <c r="N110" s="506">
        <v>1</v>
      </c>
      <c r="O110" s="505">
        <f>N110*$I110</f>
      </c>
      <c r="P110" s="507"/>
      <c r="Q110" s="505">
        <f>P110*$I110</f>
      </c>
      <c r="R110" s="561">
        <f>$L110*$M$14+$N110*$O$14+$P110*$Q$14</f>
      </c>
      <c r="S110" s="504">
        <f>R110*$I110</f>
      </c>
      <c r="T110" s="504">
        <f>$S110+$K110</f>
      </c>
      <c r="U110" s="483">
        <f>HLOOKUP($C110,Recap_FCI!$K$9:$S$20,11,FALSE)</f>
      </c>
      <c r="V110" s="483">
        <f>HLOOKUP($C110,Recap_FCI!$K$9:$S$20,12,FALSE)</f>
      </c>
      <c r="W110" s="502">
        <f>$J110*$U110</f>
      </c>
      <c r="X110" s="560">
        <f>$R110*$V110</f>
      </c>
      <c r="Y110" s="485">
        <f>X110+W110</f>
      </c>
      <c r="Z110" s="486">
        <f>$W110*$I110</f>
      </c>
      <c r="AA110" s="486">
        <f>$X110*$I110</f>
      </c>
      <c r="AB110" s="508">
        <f>$Y110*$I110</f>
      </c>
    </row>
    <row r="111" spans="1:28" s="386" customFormat="1" ht="29.0" customHeight="1">
      <c r="A111" s="498" t="inlineStr">
        <is>
          <t xml:space="preserve">8.6</t>
        </is>
      </c>
      <c r="B111" s="457" t="inlineStr">
        <is>
          <t xml:space="preserve">Fourniture, pose et raccordement ordinateur fixe avec 2 écrans au niveau du poste de garde</t>
        </is>
      </c>
      <c r="C111" s="458" t="inlineStr">
        <is>
          <t xml:space="preserve">CFA</t>
        </is>
      </c>
      <c r="D111" s="458" t="inlineStr">
        <is>
          <t xml:space="preserve">CVC-60</t>
        </is>
      </c>
      <c r="E111" s="458" t="inlineStr">
        <is>
          <t xml:space="preserve">DELL (provisoire)</t>
        </is>
      </c>
      <c r="F111" s="503"/>
      <c r="G111" s="503" t="inlineStr">
        <is>
          <t xml:space="preserve">MO : PROVISOIRE : PC fixe + 2 écrans 24" 1 150 € (prix budgétaire de repli) ; installation 3 h | </t>
        </is>
      </c>
      <c r="H111" s="448" t="inlineStr">
        <is>
          <t xml:space="preserve">u</t>
        </is>
      </c>
      <c r="I111" s="451">
        <v>1</v>
      </c>
      <c r="J111" s="444">
        <v>1150</v>
      </c>
      <c r="K111" s="504">
        <f>J111*$I111</f>
      </c>
      <c r="L111" s="445"/>
      <c r="M111" s="505">
        <f>L111*$I111</f>
      </c>
      <c r="N111" s="506">
        <v>3</v>
      </c>
      <c r="O111" s="505">
        <f>N111*$I111</f>
      </c>
      <c r="P111" s="507"/>
      <c r="Q111" s="505">
        <f>P111*$I111</f>
      </c>
      <c r="R111" s="561">
        <f>$L111*$M$14+$N111*$O$14+$P111*$Q$14</f>
      </c>
      <c r="S111" s="504">
        <f>R111*$I111</f>
      </c>
      <c r="T111" s="504">
        <f>$S111+$K111</f>
      </c>
      <c r="U111" s="483">
        <f>HLOOKUP($C111,Recap_FCI!$K$9:$S$20,11,FALSE)</f>
      </c>
      <c r="V111" s="483">
        <f>HLOOKUP($C111,Recap_FCI!$K$9:$S$20,12,FALSE)</f>
      </c>
      <c r="W111" s="502">
        <f>$J111*$U111</f>
      </c>
      <c r="X111" s="560">
        <f>$R111*$V111</f>
      </c>
      <c r="Y111" s="485">
        <f>X111+W111</f>
      </c>
      <c r="Z111" s="486">
        <f>$W111*$I111</f>
      </c>
      <c r="AA111" s="486">
        <f>$X111*$I111</f>
      </c>
      <c r="AB111" s="508">
        <f>$Y111*$I111</f>
      </c>
    </row>
    <row r="112" spans="1:28" s="386" customFormat="1" ht="29.0" customHeight="1">
      <c r="A112" s="498" t="inlineStr">
        <is>
          <t xml:space="preserve">8.7</t>
        </is>
      </c>
      <c r="B112" s="457" t="inlineStr">
        <is>
          <t xml:space="preserve">Paramétrage / Logiciel avec historisation (Licence, dashboards consos, alertes SMS/Mail)</t>
        </is>
      </c>
      <c r="C112" s="458" t="inlineStr">
        <is>
          <t xml:space="preserve">CFA</t>
        </is>
      </c>
      <c r="D112" s="458" t="inlineStr">
        <is>
          <t xml:space="preserve">DIV-70</t>
        </is>
      </c>
      <c r="E112" s="458"/>
      <c r="F112" s="503"/>
      <c r="G112" s="503" t="inlineStr">
        <is>
          <t xml:space="preserve">MO : PROVISOIRE : passerelle SMS 4G 250 € (estimatif), logiciel de supervision sans licence ; programmation 3 automates × 8 h + supervision/dashboards 12 h + essais point à point 4 h ; BE : liste des points, analyse fonctionnelle, DOE | </t>
        </is>
      </c>
      <c r="H112" s="448" t="inlineStr">
        <is>
          <t xml:space="preserve">ens</t>
        </is>
      </c>
      <c r="I112" s="451">
        <v>1</v>
      </c>
      <c r="J112" s="444">
        <v>250</v>
      </c>
      <c r="K112" s="504">
        <f>J112*$I112</f>
      </c>
      <c r="L112" s="445"/>
      <c r="M112" s="505">
        <f>L112*$I112</f>
      </c>
      <c r="N112" s="506">
        <v>40</v>
      </c>
      <c r="O112" s="505">
        <f>N112*$I112</f>
      </c>
      <c r="P112" s="507">
        <v>16</v>
      </c>
      <c r="Q112" s="505">
        <f>P112*$I112</f>
      </c>
      <c r="R112" s="561">
        <f>$L112*$M$14+$N112*$O$14+$P112*$Q$14</f>
      </c>
      <c r="S112" s="504">
        <f>R112*$I112</f>
      </c>
      <c r="T112" s="504">
        <f>$S112+$K112</f>
      </c>
      <c r="U112" s="483">
        <f>HLOOKUP($C112,Recap_FCI!$K$9:$S$20,11,FALSE)</f>
      </c>
      <c r="V112" s="483">
        <f>HLOOKUP($C112,Recap_FCI!$K$9:$S$20,12,FALSE)</f>
      </c>
      <c r="W112" s="502">
        <f>$J112*$U112</f>
      </c>
      <c r="X112" s="560">
        <f>$R112*$V112</f>
      </c>
      <c r="Y112" s="485">
        <f>X112+W112</f>
      </c>
      <c r="Z112" s="486">
        <f>$W112*$I112</f>
      </c>
      <c r="AA112" s="486">
        <f>$X112*$I112</f>
      </c>
      <c r="AB112" s="508">
        <f>$Y112*$I112</f>
      </c>
    </row>
    <row r="113" spans="1:28" s="387" customFormat="1" ht="15">
      <c r="A113" s="498"/>
      <c r="B113" s="457"/>
      <c r="C113" s="499"/>
      <c r="D113" s="499"/>
      <c r="E113" s="499"/>
      <c r="F113" s="499"/>
      <c r="G113" s="499"/>
      <c r="H113" s="500"/>
      <c r="I113" s="501"/>
      <c r="J113" s="481"/>
      <c r="K113" s="481"/>
      <c r="L113" s="482"/>
      <c r="M113" s="482"/>
      <c r="N113" s="482"/>
      <c r="O113" s="482"/>
      <c r="P113" s="482"/>
      <c r="Q113" s="482"/>
      <c r="R113" s="481"/>
      <c r="S113" s="481"/>
      <c r="T113" s="481"/>
      <c r="U113" s="483"/>
      <c r="V113" s="483"/>
      <c r="W113" s="502"/>
      <c r="X113" s="558"/>
      <c r="Y113" s="485"/>
      <c r="Z113" s="486"/>
      <c r="AA113" s="486"/>
      <c r="AB113" s="487"/>
    </row>
    <row r="114" spans="1:28" s="387" customFormat="1" ht="15">
      <c r="A114" s="498"/>
      <c r="B114" s="457"/>
      <c r="C114" s="499"/>
      <c r="D114" s="499"/>
      <c r="E114" s="499"/>
      <c r="F114" s="499"/>
      <c r="G114" s="499"/>
      <c r="H114" s="500"/>
      <c r="I114" s="501"/>
      <c r="J114" s="481"/>
      <c r="K114" s="481"/>
      <c r="L114" s="482"/>
      <c r="M114" s="482"/>
      <c r="N114" s="482"/>
      <c r="O114" s="482"/>
      <c r="P114" s="482"/>
      <c r="Q114" s="482"/>
      <c r="R114" s="481"/>
      <c r="S114" s="481"/>
      <c r="T114" s="481"/>
      <c r="U114" s="483"/>
      <c r="V114" s="483"/>
      <c r="W114" s="502"/>
      <c r="X114" s="558"/>
      <c r="Y114" s="485"/>
      <c r="Z114" s="486"/>
      <c r="AA114" s="486"/>
      <c r="AB114" s="576">
        <f>SUBTOTAL(9,AB106:AB112)</f>
      </c>
    </row>
    <row r="115" spans="1:28" s="393" customFormat="1" ht="17">
      <c r="A115" s="509"/>
      <c r="B115" s="510"/>
      <c r="C115" s="511"/>
      <c r="D115" s="512"/>
      <c r="E115" s="512"/>
      <c r="F115" s="512"/>
      <c r="G115" s="578"/>
      <c r="H115" s="579"/>
      <c r="I115" s="580"/>
      <c r="J115" s="581"/>
      <c r="K115" s="513">
        <f>SUBTOTAL(9,K18:K114)</f>
      </c>
      <c r="L115" s="514"/>
      <c r="M115" s="514">
        <f>SUBTOTAL(9,M18:M114)</f>
      </c>
      <c r="N115" s="514"/>
      <c r="O115" s="514">
        <f>SUBTOTAL(9,O18:O114)</f>
      </c>
      <c r="P115" s="514"/>
      <c r="Q115" s="514">
        <f>SUBTOTAL(9,Q18:Q114)</f>
      </c>
      <c r="R115" s="513"/>
      <c r="S115" s="513">
        <f>SUBTOTAL(9,S18:S114)</f>
      </c>
      <c r="T115" s="513">
        <f>SUBTOTAL(9,T18:T114)</f>
      </c>
      <c r="U115" s="515"/>
      <c r="V115" s="639"/>
      <c r="W115" s="638"/>
      <c r="X115" s="516"/>
      <c r="Y115" s="517"/>
      <c r="Z115" s="518"/>
      <c r="AA115" s="519"/>
      <c r="AB115" s="520"/>
    </row>
    <row r="116" spans="1:28" s="392" customFormat="1" ht="17">
      <c r="A116" s="711" t="inlineStr">
        <is>
          <t xml:space="preserve">TOTAL GÉNÉRAL HORS TAXES</t>
        </is>
      </c>
      <c r="B116" s="712"/>
      <c r="C116" s="712"/>
      <c r="D116" s="712"/>
      <c r="E116" s="712"/>
      <c r="F116" s="712"/>
      <c r="G116" s="712"/>
      <c r="H116" s="712"/>
      <c r="I116" s="712"/>
      <c r="J116" s="712"/>
      <c r="K116" s="712"/>
      <c r="L116" s="712"/>
      <c r="M116" s="712"/>
      <c r="N116" s="712"/>
      <c r="O116" s="712"/>
      <c r="P116" s="712"/>
      <c r="Q116" s="712"/>
      <c r="R116" s="712"/>
      <c r="S116" s="712"/>
      <c r="T116" s="712"/>
      <c r="U116" s="712"/>
      <c r="V116" s="712"/>
      <c r="W116" s="712"/>
      <c r="X116" s="712"/>
      <c r="Y116" s="713"/>
      <c r="Z116" s="518">
        <f>SUBTOTAL(9,Z18:Z115)</f>
      </c>
      <c r="AA116" s="519">
        <f>SUBTOTAL(9,AA18:AA115)</f>
      </c>
      <c r="AB116" s="520">
        <f>SUBTOTAL(9,AB18:AB115)</f>
      </c>
    </row>
    <row r="117" spans="1:28" s="392" customFormat="1" ht="17">
      <c r="A117" s="714" t="inlineStr">
        <is>
          <t xml:space="preserve">TVA 20 %</t>
        </is>
      </c>
      <c r="B117" s="715"/>
      <c r="C117" s="715"/>
      <c r="D117" s="715"/>
      <c r="E117" s="715"/>
      <c r="F117" s="715"/>
      <c r="G117" s="715"/>
      <c r="H117" s="715"/>
      <c r="I117" s="715"/>
      <c r="J117" s="715"/>
      <c r="K117" s="715"/>
      <c r="L117" s="715"/>
      <c r="M117" s="715"/>
      <c r="N117" s="715"/>
      <c r="O117" s="715"/>
      <c r="P117" s="715"/>
      <c r="Q117" s="715"/>
      <c r="R117" s="715"/>
      <c r="S117" s="715"/>
      <c r="T117" s="715"/>
      <c r="U117" s="715"/>
      <c r="V117" s="715"/>
      <c r="W117" s="715"/>
      <c r="X117" s="715"/>
      <c r="Y117" s="715"/>
      <c r="Z117" s="521"/>
      <c r="AA117" s="521"/>
      <c r="AB117" s="635">
        <f>AB116*0.2</f>
      </c>
    </row>
    <row r="118" spans="1:28" s="392" customFormat="1" ht="17">
      <c r="A118" s="716" t="inlineStr">
        <is>
          <t xml:space="preserve">TOTAL GÉNÉRAL TTC</t>
        </is>
      </c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7"/>
      <c r="P118" s="717"/>
      <c r="Q118" s="717"/>
      <c r="R118" s="717"/>
      <c r="S118" s="717"/>
      <c r="T118" s="717"/>
      <c r="U118" s="717"/>
      <c r="V118" s="717"/>
      <c r="W118" s="717"/>
      <c r="X118" s="717"/>
      <c r="Y118" s="718"/>
      <c r="Z118" s="522"/>
      <c r="AA118" s="523"/>
      <c r="AB118" s="524">
        <f>AB116+AB117</f>
      </c>
    </row>
    <row r="119" spans="1:28" ht="75" customHeight="1">
      <c r="A119" s="388"/>
      <c r="B119" s="395" t="inlineStr">
        <is>
          <t xml:space="preserve">Nota : Offre établie sur la DPGF FR02201-ENG-ELEC-OTH-1029 (lots 4 à 7), hors lot GC et hors centrales SSI des îlots. Exploitation ≈ 26 mois, phases 2, 3 et 4. Fournitures selon devis Sonepar 0014640130, Octet Plus DE044128 (hors coffrets IP55 fournis par SPIE), CCF 313371, AVISS AE2610CO901 ; lignes « estimatif » à confirmer (supports et totems afficheurs, Rally Mic Pod, serveur de diffusion, câbles CR1-C1, mâts caméras, bornes Wi-Fi) ; lot GTB provisoire dans l'attente de l'offre Aetherys. Switchs informatiques fournis par EXYTE. Main-d'œuvre en hypothèse optimiste. Non compris : études d'exécution EXE.CFA (§2), maintenance 29 mois (§8), nacelle.</t>
        </is>
      </c>
    </row>
    <row r="120" spans="1:28"/>
    <row r="121" spans="1:28"/>
    <row r="122" spans="1:28"/>
    <row r="123" spans="1:28"/>
    <row r="124" spans="1:28"/>
    <row r="125" spans="1:28"/>
    <row r="126" spans="1:28"/>
    <row r="127" spans="1:28"/>
    <row r="128" spans="1:28"/>
    <row r="129" spans="1:28"/>
    <row r="130" spans="1:28"/>
    <row r="131" spans="1:28"/>
    <row r="132" spans="1:28"/>
    <row r="133" spans="1:28"/>
    <row r="134" spans="1:28"/>
    <row r="135" spans="1:28"/>
    <row r="136" spans="1:28"/>
    <row r="137" spans="1:28"/>
    <row r="138" spans="1:28"/>
    <row r="139" spans="1:28"/>
    <row r="140" spans="1:28"/>
    <row r="141" spans="1:28"/>
    <row r="142" spans="1:28"/>
  </sheetData>
  <mergeCells count="8">
    <mergeCell ref="C6:G6"/>
    <mergeCell ref="C14:G14"/>
    <mergeCell ref="Y14:AB14"/>
    <mergeCell ref="B14:B15"/>
    <mergeCell ref="A14:A15"/>
    <mergeCell ref="A116:Y116"/>
    <mergeCell ref="A117:Y117"/>
    <mergeCell ref="A118:Y118"/>
  </mergeCells>
  <phoneticPr fontId="108" type="noConversion"/>
  <conditionalFormatting sqref="C19:C115">
    <cfRule type="expression" dxfId="5" priority="1" stopIfTrue="1">
      <formula>LC=""</formula>
    </cfRule>
  </conditionalFormatting>
  <dataValidations disablePrompts="1" count="2">
    <dataValidation type="list" allowBlank="1" showInputMessage="1" showErrorMessage="1" sqref="C21:C31 C33:C36 C41:C41 C43:C46 C48:C50 C52:C53 C58:C63 C65:C68 C72:C76 C78:C80 C84:C84 C86:C86 C90:C91 C93:C93 C98:C102 C106:C112" xr:uid="{00000000-0002-0000-0200-000000000000}">
      <formula1>LOT_FCI</formula1>
    </dataValidation>
    <dataValidation type="list" allowBlank="1" showInputMessage="1" showErrorMessage="1" sqref="D21:D31 D33:D36 D41:D41 D43:D46 D48:D50 D52:D53 D58:D63 D65:D68 D72:D76 D78:D80 D84:D84 D86:D86 D90:D91 D93:D93 D98:D102 D106:D112" xr:uid="{00000000-0002-0000-0200-000001000000}">
      <formula1>FAM_FCI</formula1>
    </dataValidation>
  </dataValidations>
  <printOptions horizontalCentered="1"/>
  <pageMargins left="0.70866141732283472" right="0.70866141732283472" top="0" bottom="0.74803149606299213" header="0" footer="0.31496062992125984"/>
  <pageSetup paperSize="9" scale="63" fitToHeight="2" orientation="portrait"/>
  <headerFooter alignWithMargins="0">
    <oddFooter>&amp;L&amp;12&amp;K1C1C1CPROSYB
&amp;K464646Ingénierie &amp; Réalisation Premium
Structuration technique – Exécution maîtrisée – Résilience
Solutions sur mesure à forte exigence
Confidentiel – Propriété PROSYB</oddFooter>
  </headerFooter>
  <rowBreaks count="1" manualBreakCount="1">
    <brk id="120" max="27" man="1"/>
  </rowBreaks>
  <drawing r:id="rId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A046F-9581-47F6-9B67-F8B85BA001F8}">
  <sheetPr>
    <outlinePr summaryBelow="0"/>
  </sheetPr>
  <dimension ref="A1:F470"/>
  <sheetViews>
    <sheetView showGridLines="0" showRowColHeaders="0" view="pageBreakPreview" zoomScale="150" zoomScaleNormal="100" zoomScaleSheetLayoutView="150" workbookViewId="0">
      <selection activeCell="J34" sqref="J34"/>
    </sheetView>
  </sheetViews>
  <sheetFormatPr baseColWidth="10" defaultRowHeight="14" zeroHeight="1"/>
  <cols>
    <col min="1" max="1" width="44" customWidth="1"/>
    <col min="2" max="2" width="1.28515625" customWidth="1"/>
    <col min="3" max="3" width="43.7109375" customWidth="1"/>
  </cols>
  <sheetData>
    <row r="1" spans="1:5">
      <c r="A1" s="396"/>
      <c r="B1" s="396"/>
      <c r="C1" s="396"/>
    </row>
    <row r="2" spans="1:5" ht="15" customHeight="1">
      <c r="A2" s="397" t="s">
        <v>1120</v>
      </c>
      <c r="B2" s="396"/>
      <c r="C2" s="398"/>
    </row>
    <row r="3" spans="1:5" ht="7.25" customHeight="1">
      <c r="A3" s="399"/>
      <c r="C3" s="400"/>
    </row>
    <row r="4" spans="1:5" ht="7.25" customHeight="1">
      <c r="A4" s="401" t="s">
        <v>482</v>
      </c>
      <c r="B4" s="402"/>
      <c r="C4" s="403" t="s">
        <v>483</v>
      </c>
    </row>
    <row r="5" spans="1:5" ht="7.25" customHeight="1">
      <c r="A5" s="404"/>
      <c r="B5" s="402"/>
      <c r="C5" s="403" t="s">
        <v>484</v>
      </c>
    </row>
    <row r="6" spans="1:5" ht="7.25" customHeight="1">
      <c r="A6" s="403" t="s">
        <v>485</v>
      </c>
      <c r="B6" s="405"/>
      <c r="C6" s="403"/>
    </row>
    <row r="7" spans="1:5" ht="7.25" customHeight="1">
      <c r="A7" s="403" t="s">
        <v>486</v>
      </c>
      <c r="B7" s="405"/>
      <c r="C7" s="401" t="s">
        <v>487</v>
      </c>
    </row>
    <row r="8" spans="1:5" ht="7.25" customHeight="1">
      <c r="A8" s="403" t="s">
        <v>488</v>
      </c>
      <c r="B8" s="405"/>
      <c r="C8" s="403"/>
    </row>
    <row r="9" spans="1:5" ht="7.25" customHeight="1">
      <c r="A9" s="403" t="s">
        <v>489</v>
      </c>
      <c r="B9" s="405"/>
      <c r="C9" s="403" t="s">
        <v>490</v>
      </c>
    </row>
    <row r="10" spans="1:5" ht="7.25" customHeight="1">
      <c r="A10" s="403" t="s">
        <v>491</v>
      </c>
      <c r="B10" s="405"/>
      <c r="C10" s="403" t="s">
        <v>492</v>
      </c>
      <c r="D10" s="396"/>
      <c r="E10" s="396"/>
    </row>
    <row r="11" spans="1:5" ht="7.25" customHeight="1">
      <c r="A11" s="403" t="s">
        <v>493</v>
      </c>
      <c r="B11" s="405"/>
      <c r="C11" s="403" t="s">
        <v>494</v>
      </c>
      <c r="D11" s="396"/>
      <c r="E11" s="396"/>
    </row>
    <row r="12" spans="1:5" ht="7.25" customHeight="1">
      <c r="A12" s="403" t="s">
        <v>495</v>
      </c>
      <c r="B12" s="405"/>
      <c r="C12" s="403" t="s">
        <v>496</v>
      </c>
      <c r="D12" s="396"/>
      <c r="E12" s="396"/>
    </row>
    <row r="13" spans="1:5" ht="7.25" customHeight="1">
      <c r="A13" s="403" t="s">
        <v>497</v>
      </c>
      <c r="B13" s="405"/>
      <c r="C13" s="403" t="s">
        <v>498</v>
      </c>
      <c r="D13" s="396"/>
      <c r="E13" s="396"/>
    </row>
    <row r="14" spans="1:5" ht="7.25" customHeight="1">
      <c r="A14" s="403" t="s">
        <v>499</v>
      </c>
      <c r="B14" s="405"/>
      <c r="C14" s="403" t="s">
        <v>500</v>
      </c>
      <c r="D14" s="396"/>
      <c r="E14" s="396"/>
    </row>
    <row r="15" spans="1:5" ht="7.25" customHeight="1">
      <c r="A15" s="403" t="s">
        <v>501</v>
      </c>
      <c r="B15" s="405"/>
      <c r="C15" s="403" t="s">
        <v>502</v>
      </c>
      <c r="D15" s="396"/>
      <c r="E15" s="396"/>
    </row>
    <row r="16" spans="1:5" ht="7.25" customHeight="1">
      <c r="A16" s="403" t="s">
        <v>503</v>
      </c>
      <c r="B16" s="405"/>
      <c r="C16" s="403" t="s">
        <v>504</v>
      </c>
      <c r="D16" s="396"/>
      <c r="E16" s="396"/>
    </row>
    <row r="17" spans="1:6" ht="7.25" customHeight="1">
      <c r="A17" s="403" t="s">
        <v>505</v>
      </c>
      <c r="B17" s="405"/>
      <c r="C17" s="403" t="s">
        <v>506</v>
      </c>
      <c r="D17" s="396"/>
      <c r="E17" s="396"/>
    </row>
    <row r="18" spans="1:6" ht="7.25" customHeight="1">
      <c r="A18" s="403" t="s">
        <v>507</v>
      </c>
      <c r="B18" s="405"/>
      <c r="C18" s="403"/>
      <c r="D18" s="396"/>
      <c r="E18" s="396"/>
    </row>
    <row r="19" spans="1:6" ht="7.25" customHeight="1">
      <c r="A19" s="403" t="s">
        <v>508</v>
      </c>
      <c r="B19" s="405"/>
      <c r="C19" s="401" t="s">
        <v>509</v>
      </c>
      <c r="D19" s="396"/>
      <c r="E19" s="396"/>
    </row>
    <row r="20" spans="1:6" ht="7.25" customHeight="1">
      <c r="A20" s="403" t="s">
        <v>510</v>
      </c>
      <c r="B20" s="405"/>
      <c r="C20" s="403"/>
      <c r="D20" s="396"/>
      <c r="E20" s="396"/>
    </row>
    <row r="21" spans="1:6" ht="7.25" customHeight="1">
      <c r="A21" s="403" t="s">
        <v>511</v>
      </c>
      <c r="B21" s="405"/>
      <c r="C21" s="403" t="s">
        <v>512</v>
      </c>
      <c r="D21" s="396"/>
      <c r="E21" s="396"/>
    </row>
    <row r="22" spans="1:6" ht="7.25" customHeight="1">
      <c r="A22" s="403" t="s">
        <v>513</v>
      </c>
      <c r="B22" s="405"/>
      <c r="C22" s="403" t="s">
        <v>514</v>
      </c>
      <c r="D22" s="396"/>
      <c r="E22" s="396"/>
    </row>
    <row r="23" spans="1:6" ht="7.25" customHeight="1">
      <c r="A23" s="403" t="s">
        <v>515</v>
      </c>
      <c r="B23" s="405"/>
      <c r="C23" s="403" t="s">
        <v>516</v>
      </c>
      <c r="D23" s="396"/>
      <c r="E23" s="396"/>
    </row>
    <row r="24" spans="1:6" ht="7.25" customHeight="1">
      <c r="A24" s="403" t="s">
        <v>517</v>
      </c>
      <c r="B24" s="405"/>
      <c r="C24" s="403" t="s">
        <v>518</v>
      </c>
      <c r="D24" s="396"/>
      <c r="E24" s="396"/>
    </row>
    <row r="25" spans="1:6" ht="7.25" customHeight="1">
      <c r="A25" s="403" t="s">
        <v>519</v>
      </c>
      <c r="B25" s="405"/>
      <c r="C25" s="403" t="s">
        <v>520</v>
      </c>
      <c r="D25" s="396"/>
      <c r="E25" s="396"/>
    </row>
    <row r="26" spans="1:6" ht="7.25" customHeight="1">
      <c r="A26" s="403" t="s">
        <v>521</v>
      </c>
      <c r="B26" s="405"/>
      <c r="C26" s="403" t="s">
        <v>522</v>
      </c>
      <c r="D26" s="396"/>
      <c r="E26" s="396"/>
    </row>
    <row r="27" spans="1:6" ht="7.25" customHeight="1">
      <c r="A27" s="403" t="s">
        <v>523</v>
      </c>
      <c r="B27" s="405"/>
      <c r="C27" s="403" t="s">
        <v>524</v>
      </c>
      <c r="D27" s="396"/>
      <c r="E27" s="396"/>
    </row>
    <row r="28" spans="1:6" ht="7.25" customHeight="1">
      <c r="A28" s="403" t="s">
        <v>525</v>
      </c>
      <c r="B28" s="405"/>
      <c r="C28" s="403" t="s">
        <v>526</v>
      </c>
      <c r="D28" s="396"/>
      <c r="E28" s="396"/>
    </row>
    <row r="29" spans="1:6" ht="7.25" customHeight="1">
      <c r="A29" s="403" t="s">
        <v>527</v>
      </c>
      <c r="B29" s="405"/>
      <c r="C29" s="403" t="s">
        <v>528</v>
      </c>
      <c r="D29" s="396"/>
      <c r="E29" s="396"/>
    </row>
    <row r="30" spans="1:6" ht="7.25" customHeight="1">
      <c r="A30" s="403" t="s">
        <v>529</v>
      </c>
      <c r="B30" s="405"/>
      <c r="C30" s="403" t="s">
        <v>530</v>
      </c>
      <c r="D30" s="396"/>
      <c r="E30" s="396"/>
    </row>
    <row r="31" spans="1:6" ht="7.25" customHeight="1">
      <c r="A31" s="403" t="s">
        <v>1121</v>
      </c>
      <c r="B31" s="405"/>
      <c r="C31" s="403" t="s">
        <v>531</v>
      </c>
      <c r="D31" s="396"/>
      <c r="E31" s="396"/>
    </row>
    <row r="32" spans="1:6" ht="7.25" customHeight="1">
      <c r="A32" s="403" t="s">
        <v>1121</v>
      </c>
      <c r="B32" s="405" t="s">
        <v>1122</v>
      </c>
      <c r="C32" s="403" t="s">
        <v>531</v>
      </c>
      <c r="D32" s="396"/>
      <c r="E32" s="396"/>
      <c r="F32">
        <v>1</v>
      </c>
    </row>
    <row r="33" spans="1:5" ht="7.25" customHeight="1">
      <c r="A33" s="403" t="s">
        <v>532</v>
      </c>
      <c r="B33" s="405"/>
      <c r="C33" s="403" t="s">
        <v>533</v>
      </c>
      <c r="D33" s="396"/>
      <c r="E33" s="396"/>
    </row>
    <row r="34" spans="1:5" ht="7.25" customHeight="1">
      <c r="A34" s="403" t="s">
        <v>534</v>
      </c>
      <c r="B34" s="405"/>
      <c r="C34" s="403" t="s">
        <v>535</v>
      </c>
      <c r="D34" s="396"/>
      <c r="E34" s="396"/>
    </row>
    <row r="35" spans="1:5" ht="7.25" customHeight="1">
      <c r="A35" s="403" t="s">
        <v>536</v>
      </c>
      <c r="B35" s="405"/>
      <c r="C35" s="403" t="s">
        <v>537</v>
      </c>
      <c r="D35" s="396"/>
      <c r="E35" s="396"/>
    </row>
    <row r="36" spans="1:5" ht="7.25" customHeight="1">
      <c r="A36" s="403" t="s">
        <v>538</v>
      </c>
      <c r="B36" s="405"/>
      <c r="C36" s="403" t="s">
        <v>539</v>
      </c>
      <c r="D36" s="396"/>
      <c r="E36" s="396"/>
    </row>
    <row r="37" spans="1:5" ht="7.25" customHeight="1">
      <c r="A37" s="403" t="s">
        <v>510</v>
      </c>
      <c r="B37" s="405"/>
      <c r="C37" s="403" t="s">
        <v>540</v>
      </c>
      <c r="D37" s="396"/>
      <c r="E37" s="396"/>
    </row>
    <row r="38" spans="1:5" ht="7.25" customHeight="1">
      <c r="A38" s="403" t="s">
        <v>541</v>
      </c>
      <c r="B38" s="405"/>
      <c r="C38" s="403" t="s">
        <v>542</v>
      </c>
      <c r="D38" s="396"/>
      <c r="E38" s="396"/>
    </row>
    <row r="39" spans="1:5" ht="7.25" customHeight="1">
      <c r="A39" s="403" t="s">
        <v>543</v>
      </c>
      <c r="B39" s="405"/>
      <c r="C39" s="403" t="s">
        <v>544</v>
      </c>
      <c r="D39" s="396"/>
      <c r="E39" s="396"/>
    </row>
    <row r="40" spans="1:5" ht="7.25" customHeight="1">
      <c r="A40" s="403" t="s">
        <v>545</v>
      </c>
      <c r="B40" s="405"/>
      <c r="C40" s="403" t="s">
        <v>546</v>
      </c>
      <c r="D40" s="396"/>
      <c r="E40" s="396"/>
    </row>
    <row r="41" spans="1:5" ht="7.25" customHeight="1">
      <c r="A41" s="403" t="s">
        <v>547</v>
      </c>
      <c r="B41" s="405"/>
      <c r="C41" s="403" t="s">
        <v>548</v>
      </c>
      <c r="D41" s="396"/>
      <c r="E41" s="396"/>
    </row>
    <row r="42" spans="1:5" ht="7.25" customHeight="1">
      <c r="A42" s="403" t="s">
        <v>549</v>
      </c>
      <c r="B42" s="405"/>
      <c r="C42" s="403" t="s">
        <v>550</v>
      </c>
      <c r="D42" s="396"/>
      <c r="E42" s="396"/>
    </row>
    <row r="43" spans="1:5" ht="7.25" customHeight="1">
      <c r="A43" s="403" t="s">
        <v>551</v>
      </c>
      <c r="B43" s="405"/>
      <c r="C43" s="403" t="s">
        <v>552</v>
      </c>
    </row>
    <row r="44" spans="1:5" ht="7.25" customHeight="1">
      <c r="A44" s="403" t="s">
        <v>553</v>
      </c>
      <c r="B44" s="405"/>
      <c r="C44" s="403" t="s">
        <v>554</v>
      </c>
    </row>
    <row r="45" spans="1:5" ht="7.25" customHeight="1">
      <c r="A45" s="403" t="s">
        <v>555</v>
      </c>
      <c r="B45" s="405"/>
      <c r="C45" s="403" t="s">
        <v>556</v>
      </c>
    </row>
    <row r="46" spans="1:5" ht="7.25" customHeight="1">
      <c r="A46" s="403" t="s">
        <v>557</v>
      </c>
      <c r="B46" s="405"/>
      <c r="C46" s="403" t="s">
        <v>558</v>
      </c>
    </row>
    <row r="47" spans="1:5" ht="7.25" customHeight="1">
      <c r="A47" s="403" t="s">
        <v>559</v>
      </c>
      <c r="B47" s="405"/>
      <c r="C47" s="403" t="s">
        <v>560</v>
      </c>
    </row>
    <row r="48" spans="1:5" ht="7.25" customHeight="1">
      <c r="A48" s="403" t="s">
        <v>561</v>
      </c>
      <c r="B48" s="405"/>
      <c r="C48" s="403" t="s">
        <v>562</v>
      </c>
    </row>
    <row r="49" spans="1:3" ht="7.25" customHeight="1">
      <c r="A49" s="403" t="s">
        <v>563</v>
      </c>
      <c r="B49" s="405"/>
      <c r="C49" s="403" t="s">
        <v>564</v>
      </c>
    </row>
    <row r="50" spans="1:3" ht="7.25" customHeight="1">
      <c r="A50" s="403" t="s">
        <v>565</v>
      </c>
      <c r="B50" s="405"/>
      <c r="C50" s="403" t="s">
        <v>566</v>
      </c>
    </row>
    <row r="51" spans="1:3" ht="7.25" customHeight="1">
      <c r="A51" s="403" t="s">
        <v>567</v>
      </c>
      <c r="B51" s="405"/>
      <c r="C51" s="403" t="s">
        <v>568</v>
      </c>
    </row>
    <row r="52" spans="1:3" ht="7.25" customHeight="1">
      <c r="A52" s="403" t="s">
        <v>569</v>
      </c>
      <c r="B52" s="405"/>
      <c r="C52" s="403" t="s">
        <v>570</v>
      </c>
    </row>
    <row r="53" spans="1:3" ht="7.25" customHeight="1">
      <c r="A53" s="403" t="s">
        <v>571</v>
      </c>
      <c r="B53" s="405"/>
      <c r="C53" s="403" t="s">
        <v>572</v>
      </c>
    </row>
    <row r="54" spans="1:3" ht="7.25" customHeight="1">
      <c r="A54" s="403" t="s">
        <v>573</v>
      </c>
      <c r="B54" s="405"/>
      <c r="C54" s="403" t="s">
        <v>574</v>
      </c>
    </row>
    <row r="55" spans="1:3" ht="7.25" customHeight="1">
      <c r="A55" s="403" t="s">
        <v>575</v>
      </c>
      <c r="B55" s="405"/>
      <c r="C55" s="403" t="s">
        <v>576</v>
      </c>
    </row>
    <row r="56" spans="1:3" ht="7.25" customHeight="1">
      <c r="A56" s="406"/>
      <c r="B56" s="405"/>
      <c r="C56" s="403" t="s">
        <v>577</v>
      </c>
    </row>
    <row r="57" spans="1:3" ht="7.25" customHeight="1">
      <c r="A57" s="401" t="s">
        <v>578</v>
      </c>
      <c r="B57" s="405"/>
      <c r="C57" s="403" t="s">
        <v>579</v>
      </c>
    </row>
    <row r="58" spans="1:3" ht="7.25" customHeight="1">
      <c r="A58" s="403"/>
      <c r="B58" s="405"/>
      <c r="C58" s="403" t="s">
        <v>580</v>
      </c>
    </row>
    <row r="59" spans="1:3" ht="7.25" customHeight="1">
      <c r="A59" s="403" t="s">
        <v>581</v>
      </c>
      <c r="B59" s="405"/>
      <c r="C59" s="403" t="s">
        <v>582</v>
      </c>
    </row>
    <row r="60" spans="1:3" ht="7.25" customHeight="1">
      <c r="A60" s="403" t="s">
        <v>583</v>
      </c>
      <c r="B60" s="407"/>
      <c r="C60" s="403" t="s">
        <v>584</v>
      </c>
    </row>
    <row r="61" spans="1:3" ht="7.25" customHeight="1">
      <c r="A61" s="403" t="s">
        <v>585</v>
      </c>
      <c r="B61" s="407"/>
      <c r="C61" s="403" t="s">
        <v>586</v>
      </c>
    </row>
    <row r="62" spans="1:3" ht="7.25" customHeight="1">
      <c r="A62" s="403" t="s">
        <v>587</v>
      </c>
      <c r="B62" s="408"/>
      <c r="C62" s="403" t="s">
        <v>588</v>
      </c>
    </row>
    <row r="63" spans="1:3" ht="7" customHeight="1">
      <c r="A63" s="403" t="s">
        <v>589</v>
      </c>
      <c r="B63" s="409"/>
      <c r="C63" s="403" t="s">
        <v>590</v>
      </c>
    </row>
    <row r="64" spans="1:3" ht="7.25" customHeight="1">
      <c r="A64" s="403" t="s">
        <v>591</v>
      </c>
      <c r="B64" s="409"/>
      <c r="C64" s="403" t="s">
        <v>592</v>
      </c>
    </row>
    <row r="65" spans="1:3" ht="7.25" customHeight="1">
      <c r="A65" s="403" t="s">
        <v>593</v>
      </c>
      <c r="B65" s="409"/>
      <c r="C65" s="403" t="s">
        <v>594</v>
      </c>
    </row>
    <row r="66" spans="1:3" ht="7.25" customHeight="1">
      <c r="A66" s="403" t="s">
        <v>595</v>
      </c>
      <c r="B66" s="409"/>
      <c r="C66" s="403" t="s">
        <v>596</v>
      </c>
    </row>
    <row r="67" spans="1:3" ht="7.25" customHeight="1">
      <c r="A67" s="403" t="s">
        <v>597</v>
      </c>
      <c r="B67" s="409"/>
      <c r="C67" s="403" t="s">
        <v>598</v>
      </c>
    </row>
    <row r="68" spans="1:3" ht="7.25" customHeight="1">
      <c r="A68" s="403" t="s">
        <v>599</v>
      </c>
      <c r="B68" s="409"/>
      <c r="C68" s="403" t="s">
        <v>600</v>
      </c>
    </row>
    <row r="69" spans="1:3" ht="7.25" customHeight="1">
      <c r="A69" s="403" t="s">
        <v>601</v>
      </c>
      <c r="B69" s="409"/>
      <c r="C69" s="403" t="s">
        <v>602</v>
      </c>
    </row>
    <row r="70" spans="1:3" ht="7.25" customHeight="1">
      <c r="A70" s="403" t="s">
        <v>603</v>
      </c>
      <c r="B70" s="409"/>
      <c r="C70" s="403" t="s">
        <v>604</v>
      </c>
    </row>
    <row r="71" spans="1:3" ht="7.25" customHeight="1">
      <c r="A71" s="403" t="s">
        <v>605</v>
      </c>
      <c r="B71" s="409"/>
      <c r="C71" s="403" t="s">
        <v>606</v>
      </c>
    </row>
    <row r="72" spans="1:3" ht="7.25" customHeight="1">
      <c r="A72" s="403" t="s">
        <v>607</v>
      </c>
      <c r="B72" s="409"/>
      <c r="C72" s="410"/>
    </row>
    <row r="73" spans="1:3" ht="7.25" customHeight="1">
      <c r="A73" s="403" t="s">
        <v>608</v>
      </c>
      <c r="B73" s="409"/>
      <c r="C73" s="401" t="s">
        <v>609</v>
      </c>
    </row>
    <row r="74" spans="1:3" ht="7.25" customHeight="1">
      <c r="A74" s="403" t="s">
        <v>610</v>
      </c>
      <c r="B74" s="409"/>
      <c r="C74" s="403"/>
    </row>
    <row r="75" spans="1:3" ht="7.25" customHeight="1">
      <c r="A75" s="406"/>
      <c r="B75" s="409"/>
      <c r="C75" s="403" t="s">
        <v>611</v>
      </c>
    </row>
    <row r="76" spans="1:3" ht="7.25" customHeight="1">
      <c r="A76" s="401" t="s">
        <v>612</v>
      </c>
      <c r="B76" s="409"/>
      <c r="C76" s="403" t="s">
        <v>613</v>
      </c>
    </row>
    <row r="77" spans="1:3" ht="7.25" customHeight="1">
      <c r="A77" s="403"/>
      <c r="B77" s="409"/>
      <c r="C77" s="403" t="s">
        <v>614</v>
      </c>
    </row>
    <row r="78" spans="1:3" ht="7.25" customHeight="1">
      <c r="A78" s="403" t="s">
        <v>615</v>
      </c>
      <c r="B78" s="409"/>
      <c r="C78" s="403" t="s">
        <v>616</v>
      </c>
    </row>
    <row r="79" spans="1:3" ht="7.25" customHeight="1">
      <c r="A79" s="403" t="s">
        <v>617</v>
      </c>
      <c r="B79" s="409"/>
      <c r="C79" s="403" t="s">
        <v>618</v>
      </c>
    </row>
    <row r="80" spans="1:3" ht="7.25" customHeight="1">
      <c r="A80" s="403" t="s">
        <v>619</v>
      </c>
      <c r="B80" s="409"/>
      <c r="C80" s="403" t="s">
        <v>620</v>
      </c>
    </row>
    <row r="81" spans="1:3" ht="7.25" customHeight="1">
      <c r="A81" s="403" t="s">
        <v>621</v>
      </c>
      <c r="B81" s="409"/>
      <c r="C81" s="403" t="s">
        <v>622</v>
      </c>
    </row>
    <row r="82" spans="1:3" ht="7.25" customHeight="1">
      <c r="A82" s="403" t="s">
        <v>623</v>
      </c>
      <c r="B82" s="409"/>
      <c r="C82" s="403" t="s">
        <v>624</v>
      </c>
    </row>
    <row r="83" spans="1:3" ht="7.25" customHeight="1">
      <c r="A83" s="403" t="s">
        <v>625</v>
      </c>
      <c r="B83" s="409"/>
      <c r="C83" s="403" t="s">
        <v>626</v>
      </c>
    </row>
    <row r="84" spans="1:3" ht="7.25" customHeight="1">
      <c r="A84" s="403" t="s">
        <v>627</v>
      </c>
      <c r="B84" s="409"/>
      <c r="C84" s="403" t="s">
        <v>628</v>
      </c>
    </row>
    <row r="85" spans="1:3" ht="7.25" customHeight="1">
      <c r="A85" s="403" t="s">
        <v>629</v>
      </c>
      <c r="B85" s="409"/>
      <c r="C85" s="403" t="s">
        <v>630</v>
      </c>
    </row>
    <row r="86" spans="1:3" ht="7.25" customHeight="1">
      <c r="A86" s="403" t="s">
        <v>631</v>
      </c>
      <c r="B86" s="409"/>
      <c r="C86" s="403" t="s">
        <v>632</v>
      </c>
    </row>
    <row r="87" spans="1:3" ht="7.25" customHeight="1">
      <c r="A87" s="403" t="s">
        <v>633</v>
      </c>
      <c r="B87" s="409"/>
      <c r="C87" s="403" t="s">
        <v>634</v>
      </c>
    </row>
    <row r="88" spans="1:3" ht="7.25" customHeight="1">
      <c r="A88" s="403" t="s">
        <v>635</v>
      </c>
      <c r="B88" s="409"/>
      <c r="C88" s="403" t="s">
        <v>636</v>
      </c>
    </row>
    <row r="89" spans="1:3" ht="7.25" customHeight="1">
      <c r="A89" s="403" t="s">
        <v>637</v>
      </c>
      <c r="B89" s="409"/>
      <c r="C89" s="403" t="s">
        <v>638</v>
      </c>
    </row>
    <row r="90" spans="1:3" ht="7.25" customHeight="1">
      <c r="A90" s="403" t="s">
        <v>639</v>
      </c>
      <c r="B90" s="409"/>
      <c r="C90" s="403" t="s">
        <v>640</v>
      </c>
    </row>
    <row r="91" spans="1:3" ht="7.25" customHeight="1">
      <c r="A91" s="403" t="s">
        <v>641</v>
      </c>
      <c r="B91" s="409"/>
      <c r="C91" s="403" t="s">
        <v>642</v>
      </c>
    </row>
    <row r="92" spans="1:3" ht="7.25" customHeight="1">
      <c r="A92" s="403" t="s">
        <v>643</v>
      </c>
      <c r="B92" s="409"/>
      <c r="C92" s="403" t="s">
        <v>644</v>
      </c>
    </row>
    <row r="93" spans="1:3" ht="7.25" customHeight="1">
      <c r="A93" s="403" t="s">
        <v>645</v>
      </c>
      <c r="B93" s="409"/>
      <c r="C93" s="403" t="s">
        <v>646</v>
      </c>
    </row>
    <row r="94" spans="1:3" ht="7.25" customHeight="1">
      <c r="A94" s="403" t="s">
        <v>647</v>
      </c>
      <c r="B94" s="409"/>
      <c r="C94" s="403" t="s">
        <v>648</v>
      </c>
    </row>
    <row r="95" spans="1:3" ht="7.25" customHeight="1">
      <c r="A95" s="410"/>
      <c r="B95" s="409"/>
      <c r="C95" s="411" t="s">
        <v>649</v>
      </c>
    </row>
    <row r="96" spans="1:3" ht="7.25" customHeight="1">
      <c r="A96" s="401" t="s">
        <v>650</v>
      </c>
      <c r="B96" s="409"/>
      <c r="C96" s="403" t="s">
        <v>651</v>
      </c>
    </row>
    <row r="97" spans="1:3" ht="7" customHeight="1">
      <c r="A97" s="403"/>
      <c r="B97" s="409"/>
      <c r="C97" s="403" t="s">
        <v>652</v>
      </c>
    </row>
    <row r="98" spans="1:3" ht="7.25" customHeight="1">
      <c r="A98" s="403" t="s">
        <v>653</v>
      </c>
      <c r="B98" s="409"/>
      <c r="C98" s="403" t="s">
        <v>654</v>
      </c>
    </row>
    <row r="99" spans="1:3" ht="7.25" customHeight="1">
      <c r="A99" s="403" t="s">
        <v>655</v>
      </c>
      <c r="B99" s="409"/>
      <c r="C99" s="403" t="s">
        <v>656</v>
      </c>
    </row>
    <row r="100" spans="1:3" ht="7.25" customHeight="1">
      <c r="A100" s="403" t="s">
        <v>657</v>
      </c>
      <c r="B100" s="409"/>
      <c r="C100" s="403" t="s">
        <v>658</v>
      </c>
    </row>
    <row r="101" spans="1:3" ht="7.25" customHeight="1">
      <c r="A101" s="403" t="s">
        <v>659</v>
      </c>
      <c r="B101" s="409"/>
      <c r="C101" s="403" t="s">
        <v>660</v>
      </c>
    </row>
    <row r="102" spans="1:3" ht="7.25" customHeight="1">
      <c r="A102" s="403" t="s">
        <v>661</v>
      </c>
      <c r="B102" s="409"/>
      <c r="C102" s="403" t="s">
        <v>662</v>
      </c>
    </row>
    <row r="103" spans="1:3" ht="7.25" customHeight="1">
      <c r="A103" s="403" t="s">
        <v>663</v>
      </c>
      <c r="B103" s="409"/>
      <c r="C103" s="403" t="s">
        <v>664</v>
      </c>
    </row>
    <row r="104" spans="1:3" ht="7.25" customHeight="1">
      <c r="A104" s="403" t="s">
        <v>665</v>
      </c>
      <c r="B104" s="409"/>
      <c r="C104" s="403" t="s">
        <v>666</v>
      </c>
    </row>
    <row r="105" spans="1:3" ht="7.25" customHeight="1">
      <c r="A105" s="403" t="s">
        <v>667</v>
      </c>
      <c r="B105" s="409"/>
      <c r="C105" s="403" t="s">
        <v>668</v>
      </c>
    </row>
    <row r="106" spans="1:3" ht="7.25" customHeight="1">
      <c r="A106" s="403" t="s">
        <v>669</v>
      </c>
      <c r="B106" s="409"/>
      <c r="C106" s="403" t="s">
        <v>670</v>
      </c>
    </row>
    <row r="107" spans="1:3" ht="7.25" customHeight="1">
      <c r="A107" s="403" t="s">
        <v>671</v>
      </c>
      <c r="B107" s="409"/>
      <c r="C107" s="403" t="s">
        <v>672</v>
      </c>
    </row>
    <row r="108" spans="1:3" ht="7.25" customHeight="1">
      <c r="A108" s="403" t="s">
        <v>673</v>
      </c>
      <c r="B108" s="409"/>
      <c r="C108" s="403" t="s">
        <v>674</v>
      </c>
    </row>
    <row r="109" spans="1:3" ht="7.25" customHeight="1">
      <c r="A109" s="403" t="s">
        <v>675</v>
      </c>
      <c r="B109" s="409"/>
      <c r="C109" s="403" t="s">
        <v>676</v>
      </c>
    </row>
    <row r="110" spans="1:3" ht="7.25" customHeight="1">
      <c r="A110" s="725"/>
      <c r="B110" s="725"/>
      <c r="C110" s="725"/>
    </row>
    <row r="111" spans="1:3" ht="8.5" customHeight="1">
      <c r="A111" s="725"/>
      <c r="B111" s="725"/>
      <c r="C111" s="725"/>
    </row>
    <row r="112" spans="1:3" ht="8.5" customHeight="1">
      <c r="A112" s="412"/>
      <c r="B112" s="412"/>
      <c r="C112" s="412"/>
    </row>
    <row r="113" spans="1:3" ht="15" customHeight="1">
      <c r="A113" s="396"/>
      <c r="B113" s="396"/>
      <c r="C113" s="396"/>
    </row>
    <row r="114" spans="1:3" ht="18" customHeight="1">
      <c r="A114" s="413" t="s">
        <v>1120</v>
      </c>
      <c r="C114" s="400"/>
    </row>
    <row r="115" spans="1:3" ht="8.5" customHeight="1">
      <c r="A115" s="399"/>
      <c r="C115" s="400"/>
    </row>
    <row r="116" spans="1:3" ht="8.5" customHeight="1">
      <c r="A116" s="401" t="s">
        <v>677</v>
      </c>
      <c r="C116" s="401" t="s">
        <v>678</v>
      </c>
    </row>
    <row r="117" spans="1:3" ht="6.5" customHeight="1">
      <c r="A117" s="403"/>
      <c r="C117" s="403"/>
    </row>
    <row r="118" spans="1:3" ht="6.5" customHeight="1">
      <c r="A118" s="403" t="s">
        <v>679</v>
      </c>
      <c r="C118" s="403" t="s">
        <v>680</v>
      </c>
    </row>
    <row r="119" spans="1:3" ht="6.5" customHeight="1">
      <c r="A119" s="403" t="s">
        <v>681</v>
      </c>
      <c r="C119" s="403" t="s">
        <v>682</v>
      </c>
    </row>
    <row r="120" spans="1:3" ht="6.5" customHeight="1">
      <c r="A120" s="403" t="s">
        <v>683</v>
      </c>
      <c r="C120" s="403" t="s">
        <v>684</v>
      </c>
    </row>
    <row r="121" spans="1:3" ht="6.5" customHeight="1">
      <c r="A121" s="403" t="s">
        <v>685</v>
      </c>
      <c r="C121" s="403" t="s">
        <v>686</v>
      </c>
    </row>
    <row r="122" spans="1:3" ht="6.5" customHeight="1">
      <c r="A122" s="403" t="s">
        <v>687</v>
      </c>
      <c r="C122" s="403" t="s">
        <v>688</v>
      </c>
    </row>
    <row r="123" spans="1:3" ht="6.5" customHeight="1">
      <c r="A123" s="403" t="s">
        <v>689</v>
      </c>
      <c r="C123" s="403" t="s">
        <v>690</v>
      </c>
    </row>
    <row r="124" spans="1:3" ht="6.5" customHeight="1">
      <c r="A124" s="403" t="s">
        <v>691</v>
      </c>
      <c r="C124" s="403" t="s">
        <v>692</v>
      </c>
    </row>
    <row r="125" spans="1:3" ht="6.5" customHeight="1">
      <c r="A125" s="403" t="s">
        <v>693</v>
      </c>
      <c r="C125" s="403" t="s">
        <v>694</v>
      </c>
    </row>
    <row r="126" spans="1:3" ht="6.5" customHeight="1">
      <c r="A126" s="403" t="s">
        <v>695</v>
      </c>
      <c r="B126" s="414"/>
      <c r="C126" s="403" t="s">
        <v>696</v>
      </c>
    </row>
    <row r="127" spans="1:3" ht="6.5" customHeight="1">
      <c r="A127" s="403" t="s">
        <v>697</v>
      </c>
      <c r="B127" s="414"/>
      <c r="C127" s="403" t="s">
        <v>698</v>
      </c>
    </row>
    <row r="128" spans="1:3" ht="6.5" customHeight="1">
      <c r="A128" s="403" t="s">
        <v>699</v>
      </c>
      <c r="B128" s="414"/>
      <c r="C128" s="403" t="s">
        <v>700</v>
      </c>
    </row>
    <row r="129" spans="1:3" ht="6.5" customHeight="1">
      <c r="A129" s="403" t="s">
        <v>701</v>
      </c>
      <c r="B129" s="414"/>
      <c r="C129" s="403" t="s">
        <v>702</v>
      </c>
    </row>
    <row r="130" spans="1:3" ht="6.5" customHeight="1">
      <c r="A130" s="403" t="s">
        <v>703</v>
      </c>
      <c r="B130" s="414"/>
      <c r="C130" s="403" t="s">
        <v>704</v>
      </c>
    </row>
    <row r="131" spans="1:3" ht="6.5" customHeight="1">
      <c r="A131" s="403" t="s">
        <v>705</v>
      </c>
      <c r="B131" s="414"/>
      <c r="C131" s="403" t="s">
        <v>706</v>
      </c>
    </row>
    <row r="132" spans="1:3" ht="6.5" customHeight="1">
      <c r="A132" s="403" t="s">
        <v>707</v>
      </c>
      <c r="B132" s="414"/>
      <c r="C132" s="403" t="s">
        <v>708</v>
      </c>
    </row>
    <row r="133" spans="1:3" ht="6.5" customHeight="1">
      <c r="A133" s="403" t="s">
        <v>709</v>
      </c>
      <c r="B133" s="414"/>
      <c r="C133" s="403" t="s">
        <v>710</v>
      </c>
    </row>
    <row r="134" spans="1:3" ht="6.5" customHeight="1">
      <c r="A134" s="403" t="s">
        <v>711</v>
      </c>
      <c r="B134" s="414"/>
      <c r="C134" s="403" t="s">
        <v>712</v>
      </c>
    </row>
    <row r="135" spans="1:3" ht="6.5" customHeight="1">
      <c r="A135" s="403" t="s">
        <v>713</v>
      </c>
      <c r="B135" s="414"/>
      <c r="C135" s="403" t="s">
        <v>714</v>
      </c>
    </row>
    <row r="136" spans="1:3" ht="6.5" customHeight="1">
      <c r="A136" s="403" t="s">
        <v>715</v>
      </c>
      <c r="B136" s="414"/>
      <c r="C136" s="403" t="s">
        <v>716</v>
      </c>
    </row>
    <row r="137" spans="1:3" ht="6.5" customHeight="1">
      <c r="A137" s="403" t="s">
        <v>717</v>
      </c>
      <c r="B137" s="414"/>
      <c r="C137" s="403" t="s">
        <v>718</v>
      </c>
    </row>
    <row r="138" spans="1:3" ht="6.5" customHeight="1">
      <c r="A138" s="403" t="s">
        <v>719</v>
      </c>
      <c r="B138" s="414"/>
      <c r="C138" s="403" t="s">
        <v>720</v>
      </c>
    </row>
    <row r="139" spans="1:3" ht="6.5" customHeight="1">
      <c r="A139" s="403" t="s">
        <v>721</v>
      </c>
      <c r="B139" s="414"/>
      <c r="C139" s="403" t="s">
        <v>722</v>
      </c>
    </row>
    <row r="140" spans="1:3" ht="6.5" customHeight="1">
      <c r="A140" s="403" t="s">
        <v>723</v>
      </c>
      <c r="B140" s="414"/>
      <c r="C140" s="403" t="s">
        <v>724</v>
      </c>
    </row>
    <row r="141" spans="1:3" ht="6.5" customHeight="1">
      <c r="A141" s="403" t="s">
        <v>725</v>
      </c>
      <c r="B141" s="414"/>
      <c r="C141" s="403" t="s">
        <v>726</v>
      </c>
    </row>
    <row r="142" spans="1:3" ht="6.5" customHeight="1">
      <c r="A142" s="403" t="s">
        <v>727</v>
      </c>
      <c r="B142" s="414"/>
      <c r="C142" s="403" t="s">
        <v>728</v>
      </c>
    </row>
    <row r="143" spans="1:3" ht="6.5" customHeight="1">
      <c r="A143" s="403" t="s">
        <v>729</v>
      </c>
      <c r="B143" s="414"/>
      <c r="C143" s="403" t="s">
        <v>730</v>
      </c>
    </row>
    <row r="144" spans="1:3" ht="6.5" customHeight="1">
      <c r="A144" s="403" t="s">
        <v>731</v>
      </c>
      <c r="B144" s="414"/>
      <c r="C144" s="403" t="s">
        <v>732</v>
      </c>
    </row>
    <row r="145" spans="1:3" ht="6.5" customHeight="1">
      <c r="A145" s="403" t="s">
        <v>733</v>
      </c>
      <c r="B145" s="414"/>
      <c r="C145" s="403" t="s">
        <v>734</v>
      </c>
    </row>
    <row r="146" spans="1:3" ht="6.5" customHeight="1">
      <c r="A146" s="403" t="s">
        <v>735</v>
      </c>
      <c r="B146" s="414"/>
      <c r="C146" s="403" t="s">
        <v>736</v>
      </c>
    </row>
    <row r="147" spans="1:3" ht="6.5" customHeight="1">
      <c r="A147" s="403" t="s">
        <v>737</v>
      </c>
      <c r="B147" s="414"/>
      <c r="C147" s="403" t="s">
        <v>738</v>
      </c>
    </row>
    <row r="148" spans="1:3" ht="6.5" customHeight="1">
      <c r="A148" s="403" t="s">
        <v>739</v>
      </c>
      <c r="B148" s="414"/>
      <c r="C148" s="403" t="s">
        <v>740</v>
      </c>
    </row>
    <row r="149" spans="1:3" ht="6.5" customHeight="1">
      <c r="A149" s="410"/>
      <c r="B149" s="414"/>
      <c r="C149" s="403" t="s">
        <v>741</v>
      </c>
    </row>
    <row r="150" spans="1:3" ht="6.5" customHeight="1">
      <c r="A150" s="401" t="s">
        <v>742</v>
      </c>
      <c r="B150" s="414"/>
      <c r="C150" s="403" t="s">
        <v>743</v>
      </c>
    </row>
    <row r="151" spans="1:3" ht="6.5" customHeight="1">
      <c r="A151" s="403"/>
      <c r="B151" s="414"/>
      <c r="C151" s="403" t="s">
        <v>744</v>
      </c>
    </row>
    <row r="152" spans="1:3" ht="6.5" customHeight="1">
      <c r="A152" s="403" t="s">
        <v>745</v>
      </c>
      <c r="B152" s="414"/>
      <c r="C152" s="403" t="s">
        <v>746</v>
      </c>
    </row>
    <row r="153" spans="1:3" ht="6.5" customHeight="1">
      <c r="A153" s="403" t="s">
        <v>747</v>
      </c>
      <c r="B153" s="414"/>
      <c r="C153" s="403" t="s">
        <v>748</v>
      </c>
    </row>
    <row r="154" spans="1:3" ht="6.5" customHeight="1">
      <c r="A154" s="403" t="s">
        <v>749</v>
      </c>
      <c r="B154" s="414"/>
      <c r="C154" s="403" t="s">
        <v>750</v>
      </c>
    </row>
    <row r="155" spans="1:3" ht="6.5" customHeight="1">
      <c r="A155" s="403" t="s">
        <v>751</v>
      </c>
      <c r="B155" s="414"/>
      <c r="C155" s="403" t="s">
        <v>752</v>
      </c>
    </row>
    <row r="156" spans="1:3" ht="6.5" customHeight="1">
      <c r="A156" s="403" t="s">
        <v>753</v>
      </c>
      <c r="B156" s="414"/>
      <c r="C156" s="403" t="s">
        <v>754</v>
      </c>
    </row>
    <row r="157" spans="1:3" ht="6.5" customHeight="1">
      <c r="A157" s="403" t="s">
        <v>755</v>
      </c>
      <c r="B157" s="414"/>
      <c r="C157" s="403" t="s">
        <v>756</v>
      </c>
    </row>
    <row r="158" spans="1:3" ht="6.5" customHeight="1">
      <c r="A158" s="403" t="s">
        <v>757</v>
      </c>
      <c r="B158" s="414"/>
      <c r="C158" s="403" t="s">
        <v>758</v>
      </c>
    </row>
    <row r="159" spans="1:3" ht="6.5" customHeight="1">
      <c r="A159" s="403" t="s">
        <v>759</v>
      </c>
      <c r="B159" s="414"/>
      <c r="C159" s="403" t="s">
        <v>760</v>
      </c>
    </row>
    <row r="160" spans="1:3" ht="6.5" customHeight="1">
      <c r="A160" s="403" t="s">
        <v>761</v>
      </c>
      <c r="B160" s="414"/>
      <c r="C160" s="403" t="s">
        <v>762</v>
      </c>
    </row>
    <row r="161" spans="1:3" ht="6.5" customHeight="1">
      <c r="A161" s="403" t="s">
        <v>763</v>
      </c>
      <c r="B161" s="414"/>
      <c r="C161" s="403" t="s">
        <v>764</v>
      </c>
    </row>
    <row r="162" spans="1:3" ht="6.5" customHeight="1">
      <c r="A162" s="403" t="s">
        <v>765</v>
      </c>
      <c r="B162" s="414"/>
      <c r="C162" s="403" t="s">
        <v>766</v>
      </c>
    </row>
    <row r="163" spans="1:3" ht="6.5" customHeight="1">
      <c r="A163" s="403" t="s">
        <v>767</v>
      </c>
      <c r="B163" s="414"/>
      <c r="C163" s="403" t="s">
        <v>768</v>
      </c>
    </row>
    <row r="164" spans="1:3" ht="6.5" customHeight="1">
      <c r="A164" s="403" t="s">
        <v>769</v>
      </c>
      <c r="B164" s="414"/>
      <c r="C164" s="403" t="s">
        <v>770</v>
      </c>
    </row>
    <row r="165" spans="1:3" ht="6.5" customHeight="1">
      <c r="A165" s="403" t="s">
        <v>771</v>
      </c>
      <c r="B165" s="414"/>
      <c r="C165" s="403" t="s">
        <v>772</v>
      </c>
    </row>
    <row r="166" spans="1:3" ht="6.5" customHeight="1">
      <c r="A166" s="403" t="s">
        <v>773</v>
      </c>
      <c r="B166" s="414"/>
      <c r="C166" s="403" t="s">
        <v>774</v>
      </c>
    </row>
    <row r="167" spans="1:3" ht="6.5" customHeight="1">
      <c r="A167" s="403" t="s">
        <v>775</v>
      </c>
      <c r="B167" s="414"/>
      <c r="C167" s="403" t="s">
        <v>776</v>
      </c>
    </row>
    <row r="168" spans="1:3" ht="6.5" customHeight="1">
      <c r="A168" s="403" t="s">
        <v>777</v>
      </c>
      <c r="B168" s="414"/>
      <c r="C168" s="403" t="s">
        <v>778</v>
      </c>
    </row>
    <row r="169" spans="1:3" ht="6.5" customHeight="1">
      <c r="A169" s="403" t="s">
        <v>779</v>
      </c>
      <c r="B169" s="414"/>
      <c r="C169" s="403" t="s">
        <v>780</v>
      </c>
    </row>
    <row r="170" spans="1:3" ht="6.5" customHeight="1">
      <c r="A170" s="406"/>
      <c r="B170" s="414"/>
      <c r="C170" s="403" t="s">
        <v>781</v>
      </c>
    </row>
    <row r="171" spans="1:3" ht="6.5" customHeight="1">
      <c r="A171" s="401" t="s">
        <v>782</v>
      </c>
      <c r="B171" s="414"/>
      <c r="C171" s="403" t="s">
        <v>783</v>
      </c>
    </row>
    <row r="172" spans="1:3" ht="6.5" customHeight="1">
      <c r="A172" s="403"/>
      <c r="B172" s="414"/>
      <c r="C172" s="403" t="s">
        <v>784</v>
      </c>
    </row>
    <row r="173" spans="1:3" ht="6.5" customHeight="1">
      <c r="A173" s="403" t="s">
        <v>785</v>
      </c>
      <c r="B173" s="414"/>
      <c r="C173" s="400"/>
    </row>
    <row r="174" spans="1:3" ht="6.5" customHeight="1">
      <c r="A174" s="403" t="s">
        <v>786</v>
      </c>
      <c r="B174" s="414"/>
      <c r="C174" s="401" t="s">
        <v>787</v>
      </c>
    </row>
    <row r="175" spans="1:3" ht="6.5" customHeight="1">
      <c r="A175" s="403" t="s">
        <v>788</v>
      </c>
      <c r="B175" s="414"/>
      <c r="C175" s="403"/>
    </row>
    <row r="176" spans="1:3" ht="6.5" customHeight="1">
      <c r="A176" s="403" t="s">
        <v>789</v>
      </c>
      <c r="B176" s="414"/>
      <c r="C176" s="403" t="s">
        <v>790</v>
      </c>
    </row>
    <row r="177" spans="1:3" ht="6.5" customHeight="1">
      <c r="A177" s="403" t="s">
        <v>791</v>
      </c>
      <c r="B177" s="414"/>
      <c r="C177" s="403" t="s">
        <v>792</v>
      </c>
    </row>
    <row r="178" spans="1:3" ht="6.5" customHeight="1">
      <c r="A178" s="403" t="s">
        <v>793</v>
      </c>
      <c r="B178" s="414"/>
      <c r="C178" s="403" t="s">
        <v>794</v>
      </c>
    </row>
    <row r="179" spans="1:3" ht="6.5" customHeight="1">
      <c r="A179" s="403" t="s">
        <v>795</v>
      </c>
      <c r="B179" s="414"/>
      <c r="C179" s="403" t="s">
        <v>796</v>
      </c>
    </row>
    <row r="180" spans="1:3" ht="6.5" customHeight="1">
      <c r="A180" s="403" t="s">
        <v>797</v>
      </c>
      <c r="B180" s="414"/>
      <c r="C180" s="403" t="s">
        <v>798</v>
      </c>
    </row>
    <row r="181" spans="1:3" ht="6.5" customHeight="1">
      <c r="A181" s="403" t="s">
        <v>799</v>
      </c>
      <c r="B181" s="414"/>
      <c r="C181" s="403" t="s">
        <v>800</v>
      </c>
    </row>
    <row r="182" spans="1:3" ht="6.5" customHeight="1">
      <c r="A182" s="403" t="s">
        <v>801</v>
      </c>
      <c r="B182" s="414"/>
      <c r="C182" s="403" t="s">
        <v>802</v>
      </c>
    </row>
    <row r="183" spans="1:3" ht="6.5" customHeight="1">
      <c r="A183" s="403" t="s">
        <v>803</v>
      </c>
      <c r="B183" s="414"/>
      <c r="C183" s="403" t="s">
        <v>804</v>
      </c>
    </row>
    <row r="184" spans="1:3" ht="6.5" customHeight="1">
      <c r="A184" s="403" t="s">
        <v>805</v>
      </c>
      <c r="B184" s="414"/>
      <c r="C184" s="403" t="s">
        <v>806</v>
      </c>
    </row>
    <row r="185" spans="1:3" ht="6.5" customHeight="1">
      <c r="A185" s="403" t="s">
        <v>807</v>
      </c>
      <c r="B185" s="414"/>
      <c r="C185" s="403" t="s">
        <v>808</v>
      </c>
    </row>
    <row r="186" spans="1:3" ht="6.5" customHeight="1">
      <c r="A186" s="403" t="s">
        <v>809</v>
      </c>
      <c r="B186" s="414"/>
      <c r="C186" s="403" t="s">
        <v>810</v>
      </c>
    </row>
    <row r="187" spans="1:3" ht="6.5" customHeight="1">
      <c r="A187" s="403" t="s">
        <v>811</v>
      </c>
      <c r="B187" s="414"/>
      <c r="C187" s="403" t="s">
        <v>812</v>
      </c>
    </row>
    <row r="188" spans="1:3" ht="6.5" customHeight="1">
      <c r="A188" s="403" t="s">
        <v>813</v>
      </c>
      <c r="B188" s="414"/>
      <c r="C188" s="403" t="s">
        <v>814</v>
      </c>
    </row>
    <row r="189" spans="1:3" ht="6.5" customHeight="1">
      <c r="A189" s="403" t="s">
        <v>815</v>
      </c>
      <c r="B189" s="414"/>
      <c r="C189" s="403" t="s">
        <v>816</v>
      </c>
    </row>
    <row r="190" spans="1:3" ht="6.5" customHeight="1">
      <c r="A190" s="403" t="s">
        <v>817</v>
      </c>
      <c r="B190" s="414"/>
      <c r="C190" s="403" t="s">
        <v>818</v>
      </c>
    </row>
    <row r="191" spans="1:3" ht="6.5" customHeight="1">
      <c r="A191" s="403" t="s">
        <v>819</v>
      </c>
      <c r="B191" s="414"/>
      <c r="C191" s="403" t="s">
        <v>820</v>
      </c>
    </row>
    <row r="192" spans="1:3" ht="6.5" customHeight="1">
      <c r="A192" s="403" t="s">
        <v>821</v>
      </c>
      <c r="B192" s="414"/>
      <c r="C192" s="415" t="s">
        <v>822</v>
      </c>
    </row>
    <row r="193" spans="1:3" ht="6.5" customHeight="1">
      <c r="A193" s="403" t="s">
        <v>823</v>
      </c>
      <c r="B193" s="414"/>
      <c r="C193" s="403" t="s">
        <v>824</v>
      </c>
    </row>
    <row r="194" spans="1:3" ht="6.5" customHeight="1">
      <c r="A194" s="403" t="s">
        <v>825</v>
      </c>
      <c r="B194" s="414"/>
      <c r="C194" s="403" t="s">
        <v>826</v>
      </c>
    </row>
    <row r="195" spans="1:3" ht="6.5" customHeight="1">
      <c r="A195" s="403" t="s">
        <v>827</v>
      </c>
      <c r="B195" s="414"/>
      <c r="C195" s="403" t="s">
        <v>828</v>
      </c>
    </row>
    <row r="196" spans="1:3" ht="6.5" customHeight="1">
      <c r="A196" s="403" t="s">
        <v>829</v>
      </c>
      <c r="B196" s="414"/>
      <c r="C196" s="403" t="s">
        <v>830</v>
      </c>
    </row>
    <row r="197" spans="1:3" ht="6.5" customHeight="1">
      <c r="A197" s="403" t="s">
        <v>831</v>
      </c>
      <c r="B197" s="414"/>
      <c r="C197" s="403" t="s">
        <v>832</v>
      </c>
    </row>
    <row r="198" spans="1:3" ht="6.5" customHeight="1">
      <c r="A198" s="403" t="s">
        <v>833</v>
      </c>
      <c r="B198" s="414"/>
      <c r="C198" s="403" t="s">
        <v>834</v>
      </c>
    </row>
    <row r="199" spans="1:3" ht="6.5" customHeight="1">
      <c r="A199" s="403" t="s">
        <v>835</v>
      </c>
      <c r="B199" s="414"/>
      <c r="C199" s="403" t="s">
        <v>836</v>
      </c>
    </row>
    <row r="200" spans="1:3" ht="6.5" customHeight="1">
      <c r="A200" s="403" t="s">
        <v>837</v>
      </c>
      <c r="B200" s="414"/>
      <c r="C200" s="403" t="s">
        <v>838</v>
      </c>
    </row>
    <row r="201" spans="1:3" ht="6.5" customHeight="1">
      <c r="A201" s="403" t="s">
        <v>839</v>
      </c>
      <c r="B201" s="414"/>
      <c r="C201" s="403" t="s">
        <v>840</v>
      </c>
    </row>
    <row r="202" spans="1:3" ht="6.5" customHeight="1">
      <c r="A202" s="403" t="s">
        <v>841</v>
      </c>
      <c r="B202" s="414"/>
      <c r="C202" s="403" t="s">
        <v>842</v>
      </c>
    </row>
    <row r="203" spans="1:3" ht="6.5" customHeight="1">
      <c r="A203" s="403" t="s">
        <v>843</v>
      </c>
      <c r="B203" s="414"/>
      <c r="C203" s="403" t="s">
        <v>844</v>
      </c>
    </row>
    <row r="204" spans="1:3" ht="6.5" customHeight="1">
      <c r="A204" s="403" t="s">
        <v>845</v>
      </c>
      <c r="B204" s="414"/>
      <c r="C204" s="403" t="s">
        <v>846</v>
      </c>
    </row>
    <row r="205" spans="1:3" ht="6.5" customHeight="1">
      <c r="A205" s="403" t="s">
        <v>847</v>
      </c>
      <c r="B205" s="414"/>
      <c r="C205" s="403" t="s">
        <v>848</v>
      </c>
    </row>
    <row r="206" spans="1:3" ht="6.5" customHeight="1">
      <c r="A206" s="403" t="s">
        <v>849</v>
      </c>
      <c r="C206" s="403" t="s">
        <v>850</v>
      </c>
    </row>
    <row r="207" spans="1:3" ht="6.5" customHeight="1">
      <c r="A207" s="403" t="s">
        <v>851</v>
      </c>
      <c r="C207" s="403" t="s">
        <v>852</v>
      </c>
    </row>
    <row r="208" spans="1:3" ht="6.5" customHeight="1">
      <c r="A208" s="403" t="s">
        <v>853</v>
      </c>
      <c r="C208" s="403" t="s">
        <v>854</v>
      </c>
    </row>
    <row r="209" spans="1:3" ht="6.5" customHeight="1">
      <c r="A209" s="403" t="s">
        <v>855</v>
      </c>
      <c r="B209" s="414"/>
      <c r="C209" s="403" t="s">
        <v>856</v>
      </c>
    </row>
    <row r="210" spans="1:3" ht="6.5" customHeight="1">
      <c r="A210" s="403" t="s">
        <v>857</v>
      </c>
      <c r="B210" s="414"/>
      <c r="C210" s="403" t="s">
        <v>858</v>
      </c>
    </row>
    <row r="211" spans="1:3" ht="6.5" customHeight="1">
      <c r="A211" s="403" t="s">
        <v>859</v>
      </c>
      <c r="B211" s="414"/>
      <c r="C211" s="403" t="s">
        <v>860</v>
      </c>
    </row>
    <row r="212" spans="1:3" ht="6.5" customHeight="1">
      <c r="A212" s="403" t="s">
        <v>861</v>
      </c>
      <c r="B212" s="414"/>
      <c r="C212" s="403" t="s">
        <v>862</v>
      </c>
    </row>
    <row r="213" spans="1:3" ht="6.5" customHeight="1">
      <c r="A213" s="403" t="s">
        <v>863</v>
      </c>
      <c r="C213" s="403" t="s">
        <v>864</v>
      </c>
    </row>
    <row r="214" spans="1:3" ht="6.5" customHeight="1">
      <c r="A214" s="403" t="s">
        <v>865</v>
      </c>
      <c r="C214" s="403" t="s">
        <v>866</v>
      </c>
    </row>
    <row r="215" spans="1:3" ht="6.5" customHeight="1">
      <c r="A215" s="403" t="s">
        <v>867</v>
      </c>
      <c r="C215" s="415" t="s">
        <v>868</v>
      </c>
    </row>
    <row r="216" spans="1:3" ht="6.5" customHeight="1">
      <c r="A216" s="403" t="s">
        <v>869</v>
      </c>
      <c r="C216" s="415" t="s">
        <v>870</v>
      </c>
    </row>
    <row r="217" spans="1:3" ht="6.5" customHeight="1">
      <c r="A217" s="403" t="s">
        <v>871</v>
      </c>
      <c r="C217" s="403" t="s">
        <v>872</v>
      </c>
    </row>
    <row r="218" spans="1:3" ht="6.5" customHeight="1">
      <c r="A218" s="403" t="s">
        <v>873</v>
      </c>
      <c r="C218" s="403" t="s">
        <v>874</v>
      </c>
    </row>
    <row r="219" spans="1:3" ht="6.5" customHeight="1">
      <c r="A219" s="403" t="s">
        <v>875</v>
      </c>
      <c r="C219" s="403" t="s">
        <v>876</v>
      </c>
    </row>
    <row r="220" spans="1:3" ht="6.5" customHeight="1">
      <c r="A220" s="403" t="s">
        <v>877</v>
      </c>
      <c r="C220" s="415" t="s">
        <v>878</v>
      </c>
    </row>
    <row r="221" spans="1:3" ht="6.5" customHeight="1">
      <c r="A221" s="403"/>
      <c r="C221" s="403"/>
    </row>
    <row r="222" spans="1:3" ht="6.5" customHeight="1">
      <c r="A222" s="412"/>
      <c r="B222" s="412"/>
      <c r="C222" s="412"/>
    </row>
    <row r="223" spans="1:3" ht="6.5" customHeight="1">
      <c r="A223" s="725"/>
      <c r="B223" s="725"/>
      <c r="C223" s="725"/>
    </row>
    <row r="224" spans="1:3" ht="10.75" customHeight="1">
      <c r="A224" s="725"/>
      <c r="B224" s="725"/>
      <c r="C224" s="725"/>
    </row>
    <row r="225" spans="1:3" ht="13.75" customHeight="1">
      <c r="A225" s="396"/>
      <c r="B225" s="396"/>
      <c r="C225" s="396"/>
    </row>
    <row r="226" spans="1:3" ht="14.5" customHeight="1">
      <c r="A226" s="413" t="s">
        <v>1120</v>
      </c>
      <c r="C226" s="403"/>
    </row>
    <row r="227" spans="1:3" ht="3" customHeight="1">
      <c r="A227" s="413" t="s">
        <v>1120</v>
      </c>
      <c r="C227" s="403"/>
    </row>
    <row r="228" spans="1:3" ht="6" customHeight="1">
      <c r="A228" s="399"/>
      <c r="C228" s="403"/>
    </row>
    <row r="229" spans="1:3" ht="6" customHeight="1">
      <c r="A229" s="403" t="s">
        <v>879</v>
      </c>
      <c r="C229" s="416" t="s">
        <v>880</v>
      </c>
    </row>
    <row r="230" spans="1:3" ht="6" customHeight="1">
      <c r="A230" s="403" t="s">
        <v>881</v>
      </c>
      <c r="C230" s="416" t="s">
        <v>882</v>
      </c>
    </row>
    <row r="231" spans="1:3" ht="6" customHeight="1">
      <c r="A231" s="403" t="s">
        <v>883</v>
      </c>
      <c r="C231" s="416" t="s">
        <v>884</v>
      </c>
    </row>
    <row r="232" spans="1:3" ht="6" customHeight="1">
      <c r="A232" s="403" t="s">
        <v>885</v>
      </c>
      <c r="C232" s="416" t="s">
        <v>886</v>
      </c>
    </row>
    <row r="233" spans="1:3" ht="6" customHeight="1">
      <c r="A233" s="403" t="s">
        <v>887</v>
      </c>
      <c r="C233" s="416" t="s">
        <v>888</v>
      </c>
    </row>
    <row r="234" spans="1:3" ht="6" customHeight="1">
      <c r="A234" s="403" t="s">
        <v>889</v>
      </c>
      <c r="C234" s="416" t="s">
        <v>890</v>
      </c>
    </row>
    <row r="235" spans="1:3" ht="6" customHeight="1">
      <c r="A235" s="403" t="s">
        <v>891</v>
      </c>
      <c r="C235" s="416" t="s">
        <v>892</v>
      </c>
    </row>
    <row r="236" spans="1:3" ht="6" customHeight="1">
      <c r="A236" s="403" t="s">
        <v>893</v>
      </c>
      <c r="C236" s="416" t="s">
        <v>894</v>
      </c>
    </row>
    <row r="237" spans="1:3" ht="6" customHeight="1">
      <c r="A237" s="415" t="s">
        <v>895</v>
      </c>
      <c r="C237" s="416" t="s">
        <v>896</v>
      </c>
    </row>
    <row r="238" spans="1:3" ht="6" customHeight="1">
      <c r="A238" s="415" t="s">
        <v>897</v>
      </c>
      <c r="C238" s="416" t="s">
        <v>898</v>
      </c>
    </row>
    <row r="239" spans="1:3" ht="6" customHeight="1">
      <c r="A239" s="415" t="s">
        <v>899</v>
      </c>
      <c r="C239" s="416" t="s">
        <v>900</v>
      </c>
    </row>
    <row r="240" spans="1:3" ht="6" customHeight="1">
      <c r="A240" s="415" t="s">
        <v>901</v>
      </c>
      <c r="C240" s="416" t="s">
        <v>902</v>
      </c>
    </row>
    <row r="241" spans="1:3" ht="6" customHeight="1">
      <c r="A241" s="415" t="s">
        <v>903</v>
      </c>
      <c r="C241" s="416" t="s">
        <v>904</v>
      </c>
    </row>
    <row r="242" spans="1:3" ht="6" customHeight="1">
      <c r="A242" s="415" t="s">
        <v>905</v>
      </c>
      <c r="C242" s="403"/>
    </row>
    <row r="243" spans="1:3" ht="6" customHeight="1">
      <c r="A243" s="415" t="s">
        <v>906</v>
      </c>
      <c r="C243" s="401" t="s">
        <v>907</v>
      </c>
    </row>
    <row r="244" spans="1:3" ht="6" customHeight="1">
      <c r="A244" s="415" t="s">
        <v>908</v>
      </c>
      <c r="C244" s="403"/>
    </row>
    <row r="245" spans="1:3" ht="6" customHeight="1">
      <c r="A245" s="415" t="s">
        <v>909</v>
      </c>
      <c r="C245" s="403" t="s">
        <v>910</v>
      </c>
    </row>
    <row r="246" spans="1:3" ht="6" customHeight="1">
      <c r="A246" s="415" t="s">
        <v>911</v>
      </c>
      <c r="C246" s="403" t="s">
        <v>912</v>
      </c>
    </row>
    <row r="247" spans="1:3" ht="6" customHeight="1">
      <c r="A247" s="403" t="s">
        <v>913</v>
      </c>
      <c r="C247" s="403" t="s">
        <v>914</v>
      </c>
    </row>
    <row r="248" spans="1:3" ht="6" customHeight="1">
      <c r="A248" s="403"/>
      <c r="C248" s="403" t="s">
        <v>915</v>
      </c>
    </row>
    <row r="249" spans="1:3" ht="6" customHeight="1">
      <c r="A249" s="401" t="s">
        <v>916</v>
      </c>
      <c r="C249" s="403" t="s">
        <v>917</v>
      </c>
    </row>
    <row r="250" spans="1:3" ht="6" customHeight="1">
      <c r="A250" s="417"/>
      <c r="C250" s="403" t="s">
        <v>918</v>
      </c>
    </row>
    <row r="251" spans="1:3" ht="6" customHeight="1">
      <c r="A251" s="403" t="s">
        <v>919</v>
      </c>
      <c r="C251" s="403" t="s">
        <v>920</v>
      </c>
    </row>
    <row r="252" spans="1:3" ht="6" customHeight="1">
      <c r="A252" s="403" t="s">
        <v>921</v>
      </c>
      <c r="C252" s="403" t="s">
        <v>922</v>
      </c>
    </row>
    <row r="253" spans="1:3" ht="6" customHeight="1">
      <c r="A253" s="418" t="s">
        <v>923</v>
      </c>
      <c r="C253" s="403" t="s">
        <v>924</v>
      </c>
    </row>
    <row r="254" spans="1:3" ht="6" customHeight="1">
      <c r="A254" s="403" t="s">
        <v>925</v>
      </c>
      <c r="C254" s="403" t="s">
        <v>926</v>
      </c>
    </row>
    <row r="255" spans="1:3" ht="6" customHeight="1">
      <c r="A255" s="403" t="s">
        <v>927</v>
      </c>
      <c r="C255" s="403" t="s">
        <v>928</v>
      </c>
    </row>
    <row r="256" spans="1:3" ht="6" customHeight="1">
      <c r="A256" s="403"/>
      <c r="C256" s="403" t="s">
        <v>929</v>
      </c>
    </row>
    <row r="257" spans="1:3" ht="6" customHeight="1">
      <c r="A257" s="401" t="s">
        <v>930</v>
      </c>
      <c r="C257" s="403" t="s">
        <v>931</v>
      </c>
    </row>
    <row r="258" spans="1:3" ht="6" customHeight="1">
      <c r="A258" s="417"/>
      <c r="C258" s="403" t="s">
        <v>932</v>
      </c>
    </row>
    <row r="259" spans="1:3" ht="6" customHeight="1">
      <c r="A259" s="403" t="s">
        <v>933</v>
      </c>
      <c r="C259" s="403" t="s">
        <v>934</v>
      </c>
    </row>
    <row r="260" spans="1:3" ht="6" customHeight="1">
      <c r="A260" s="403" t="s">
        <v>935</v>
      </c>
      <c r="C260" s="403" t="s">
        <v>936</v>
      </c>
    </row>
    <row r="261" spans="1:3" ht="6" customHeight="1">
      <c r="A261" s="403" t="s">
        <v>937</v>
      </c>
      <c r="C261" s="403" t="s">
        <v>938</v>
      </c>
    </row>
    <row r="262" spans="1:3" ht="6" customHeight="1">
      <c r="A262" s="403" t="s">
        <v>939</v>
      </c>
      <c r="C262" s="403" t="s">
        <v>940</v>
      </c>
    </row>
    <row r="263" spans="1:3" ht="6" customHeight="1">
      <c r="A263" s="403" t="s">
        <v>941</v>
      </c>
      <c r="C263" s="403" t="s">
        <v>942</v>
      </c>
    </row>
    <row r="264" spans="1:3" ht="6" customHeight="1">
      <c r="A264" s="403" t="s">
        <v>943</v>
      </c>
      <c r="C264" s="403" t="s">
        <v>944</v>
      </c>
    </row>
    <row r="265" spans="1:3" ht="6" customHeight="1">
      <c r="A265" s="403" t="s">
        <v>945</v>
      </c>
      <c r="C265" s="403" t="s">
        <v>946</v>
      </c>
    </row>
    <row r="266" spans="1:3" ht="6" customHeight="1">
      <c r="A266" s="403" t="s">
        <v>947</v>
      </c>
      <c r="C266" s="403" t="s">
        <v>948</v>
      </c>
    </row>
    <row r="267" spans="1:3" ht="6" customHeight="1">
      <c r="A267" s="403" t="s">
        <v>949</v>
      </c>
      <c r="C267" s="403" t="s">
        <v>950</v>
      </c>
    </row>
    <row r="268" spans="1:3" ht="6" customHeight="1">
      <c r="A268" s="403" t="s">
        <v>951</v>
      </c>
      <c r="C268" s="403" t="s">
        <v>952</v>
      </c>
    </row>
    <row r="269" spans="1:3" ht="6" customHeight="1">
      <c r="A269" s="403" t="s">
        <v>953</v>
      </c>
      <c r="C269" s="403" t="s">
        <v>954</v>
      </c>
    </row>
    <row r="270" spans="1:3" ht="6" customHeight="1">
      <c r="A270" s="403" t="s">
        <v>955</v>
      </c>
      <c r="C270" s="403" t="s">
        <v>956</v>
      </c>
    </row>
    <row r="271" spans="1:3" ht="6" customHeight="1">
      <c r="A271" s="403" t="s">
        <v>957</v>
      </c>
      <c r="C271" s="403" t="s">
        <v>958</v>
      </c>
    </row>
    <row r="272" spans="1:3" ht="6" customHeight="1">
      <c r="A272" s="403" t="s">
        <v>959</v>
      </c>
      <c r="C272" s="403" t="s">
        <v>960</v>
      </c>
    </row>
    <row r="273" spans="1:3" ht="6" customHeight="1">
      <c r="A273" s="403" t="s">
        <v>961</v>
      </c>
      <c r="C273" s="403" t="s">
        <v>962</v>
      </c>
    </row>
    <row r="274" spans="1:3" ht="6" customHeight="1">
      <c r="A274" s="403" t="s">
        <v>963</v>
      </c>
      <c r="C274" s="403" t="s">
        <v>964</v>
      </c>
    </row>
    <row r="275" spans="1:3" ht="6" customHeight="1">
      <c r="A275" s="403" t="s">
        <v>965</v>
      </c>
      <c r="C275" s="403" t="s">
        <v>966</v>
      </c>
    </row>
    <row r="276" spans="1:3" ht="6" customHeight="1">
      <c r="A276" s="403" t="s">
        <v>967</v>
      </c>
      <c r="C276" s="403" t="s">
        <v>968</v>
      </c>
    </row>
    <row r="277" spans="1:3" ht="6" customHeight="1">
      <c r="A277" s="403" t="s">
        <v>969</v>
      </c>
      <c r="C277" s="403" t="s">
        <v>970</v>
      </c>
    </row>
    <row r="278" spans="1:3" ht="6" customHeight="1">
      <c r="A278" s="403" t="s">
        <v>971</v>
      </c>
      <c r="C278" s="403" t="s">
        <v>972</v>
      </c>
    </row>
    <row r="279" spans="1:3" ht="6" customHeight="1">
      <c r="A279" s="403" t="s">
        <v>973</v>
      </c>
      <c r="C279" s="403" t="s">
        <v>974</v>
      </c>
    </row>
    <row r="280" spans="1:3" ht="6" customHeight="1">
      <c r="A280" s="403" t="s">
        <v>975</v>
      </c>
      <c r="C280" s="403" t="s">
        <v>976</v>
      </c>
    </row>
    <row r="281" spans="1:3" ht="6" customHeight="1">
      <c r="A281" s="403" t="s">
        <v>977</v>
      </c>
      <c r="C281" s="403" t="s">
        <v>978</v>
      </c>
    </row>
    <row r="282" spans="1:3" ht="6" customHeight="1">
      <c r="A282" s="403" t="s">
        <v>979</v>
      </c>
      <c r="C282" s="403" t="s">
        <v>980</v>
      </c>
    </row>
    <row r="283" spans="1:3" ht="6" customHeight="1">
      <c r="A283" s="403"/>
      <c r="C283" s="403" t="s">
        <v>981</v>
      </c>
    </row>
    <row r="284" spans="1:3" ht="6" customHeight="1">
      <c r="A284" s="401" t="s">
        <v>982</v>
      </c>
      <c r="C284" s="403" t="s">
        <v>983</v>
      </c>
    </row>
    <row r="285" spans="1:3" ht="6" customHeight="1">
      <c r="A285" s="417"/>
      <c r="C285" s="403" t="s">
        <v>984</v>
      </c>
    </row>
    <row r="286" spans="1:3" ht="6" customHeight="1">
      <c r="A286" s="403" t="s">
        <v>985</v>
      </c>
      <c r="C286" s="403" t="s">
        <v>986</v>
      </c>
    </row>
    <row r="287" spans="1:3" ht="6" customHeight="1">
      <c r="A287" s="403" t="s">
        <v>987</v>
      </c>
      <c r="C287" s="403" t="s">
        <v>988</v>
      </c>
    </row>
    <row r="288" spans="1:3" ht="6" customHeight="1">
      <c r="A288" s="403" t="s">
        <v>989</v>
      </c>
      <c r="C288" s="403" t="s">
        <v>990</v>
      </c>
    </row>
    <row r="289" spans="1:3" ht="6" customHeight="1">
      <c r="A289" s="403" t="s">
        <v>991</v>
      </c>
      <c r="C289" s="403" t="s">
        <v>992</v>
      </c>
    </row>
    <row r="290" spans="1:3" ht="6" customHeight="1">
      <c r="A290" s="403" t="s">
        <v>993</v>
      </c>
      <c r="C290" s="403" t="s">
        <v>994</v>
      </c>
    </row>
    <row r="291" spans="1:3" ht="6" customHeight="1">
      <c r="A291" s="403" t="s">
        <v>995</v>
      </c>
      <c r="C291" s="403" t="s">
        <v>996</v>
      </c>
    </row>
    <row r="292" spans="1:3" ht="6" customHeight="1">
      <c r="A292" s="403" t="s">
        <v>997</v>
      </c>
      <c r="C292" s="403" t="s">
        <v>998</v>
      </c>
    </row>
    <row r="293" spans="1:3" ht="6" customHeight="1">
      <c r="A293" s="403" t="s">
        <v>999</v>
      </c>
      <c r="C293" s="403" t="s">
        <v>1000</v>
      </c>
    </row>
    <row r="294" spans="1:3" ht="6" customHeight="1">
      <c r="A294" s="403" t="s">
        <v>1001</v>
      </c>
      <c r="C294" s="403" t="s">
        <v>1002</v>
      </c>
    </row>
    <row r="295" spans="1:3" ht="6" customHeight="1">
      <c r="A295" s="403" t="s">
        <v>1003</v>
      </c>
      <c r="C295" s="403" t="s">
        <v>1004</v>
      </c>
    </row>
    <row r="296" spans="1:3" ht="6" customHeight="1">
      <c r="A296" s="403" t="s">
        <v>1005</v>
      </c>
      <c r="C296" s="403" t="s">
        <v>1006</v>
      </c>
    </row>
    <row r="297" spans="1:3" ht="6" customHeight="1">
      <c r="A297" s="403" t="s">
        <v>1007</v>
      </c>
      <c r="C297" s="403" t="s">
        <v>1008</v>
      </c>
    </row>
    <row r="298" spans="1:3" ht="6" customHeight="1">
      <c r="A298" s="403" t="s">
        <v>1009</v>
      </c>
      <c r="C298" s="403" t="s">
        <v>1010</v>
      </c>
    </row>
    <row r="299" spans="1:3" ht="6" customHeight="1">
      <c r="A299" s="403" t="s">
        <v>1011</v>
      </c>
      <c r="C299" s="403" t="s">
        <v>1012</v>
      </c>
    </row>
    <row r="300" spans="1:3" ht="6" customHeight="1">
      <c r="A300" s="403" t="s">
        <v>1013</v>
      </c>
      <c r="C300" s="403" t="s">
        <v>1014</v>
      </c>
    </row>
    <row r="301" spans="1:3" ht="6" customHeight="1">
      <c r="A301" s="403" t="s">
        <v>1015</v>
      </c>
      <c r="C301" s="403" t="s">
        <v>1016</v>
      </c>
    </row>
    <row r="302" spans="1:3" ht="6" customHeight="1">
      <c r="A302" s="403" t="s">
        <v>1017</v>
      </c>
      <c r="C302" s="403"/>
    </row>
    <row r="303" spans="1:3" ht="6" customHeight="1">
      <c r="A303" s="403" t="s">
        <v>1018</v>
      </c>
      <c r="C303" s="403" t="s">
        <v>1019</v>
      </c>
    </row>
    <row r="304" spans="1:3" ht="6" customHeight="1">
      <c r="A304" s="403" t="s">
        <v>1020</v>
      </c>
      <c r="C304" s="403" t="s">
        <v>1021</v>
      </c>
    </row>
    <row r="305" spans="1:3" ht="6" customHeight="1">
      <c r="A305" s="403" t="s">
        <v>1022</v>
      </c>
      <c r="C305" s="403" t="s">
        <v>1023</v>
      </c>
    </row>
    <row r="306" spans="1:3" ht="6" customHeight="1">
      <c r="A306" s="403" t="s">
        <v>1024</v>
      </c>
      <c r="C306" s="403" t="s">
        <v>1025</v>
      </c>
    </row>
    <row r="307" spans="1:3" ht="6" customHeight="1">
      <c r="A307" s="403" t="s">
        <v>1026</v>
      </c>
      <c r="C307" s="403" t="s">
        <v>1027</v>
      </c>
    </row>
    <row r="308" spans="1:3" ht="6" customHeight="1">
      <c r="A308" s="403" t="s">
        <v>1028</v>
      </c>
      <c r="C308" s="419"/>
    </row>
    <row r="309" spans="1:3" ht="6" customHeight="1">
      <c r="A309" s="403" t="s">
        <v>1029</v>
      </c>
      <c r="C309" s="401" t="s">
        <v>1030</v>
      </c>
    </row>
    <row r="310" spans="1:3" ht="6" customHeight="1">
      <c r="A310" s="403" t="s">
        <v>1031</v>
      </c>
      <c r="C310" s="420"/>
    </row>
    <row r="311" spans="1:3" ht="6" customHeight="1">
      <c r="A311" s="403" t="s">
        <v>1032</v>
      </c>
      <c r="C311" s="403" t="s">
        <v>1033</v>
      </c>
    </row>
    <row r="312" spans="1:3" ht="6" customHeight="1">
      <c r="A312" s="403" t="s">
        <v>1034</v>
      </c>
      <c r="C312" s="403" t="s">
        <v>1035</v>
      </c>
    </row>
    <row r="313" spans="1:3" ht="6" customHeight="1">
      <c r="A313" s="403" t="s">
        <v>1036</v>
      </c>
      <c r="C313" s="403" t="s">
        <v>1037</v>
      </c>
    </row>
    <row r="314" spans="1:3" ht="6" customHeight="1">
      <c r="A314" s="403" t="s">
        <v>1038</v>
      </c>
      <c r="C314" s="403" t="s">
        <v>1039</v>
      </c>
    </row>
    <row r="315" spans="1:3" ht="6" customHeight="1">
      <c r="A315" s="403" t="s">
        <v>1040</v>
      </c>
      <c r="C315" s="403" t="s">
        <v>1041</v>
      </c>
    </row>
    <row r="316" spans="1:3" ht="6" customHeight="1">
      <c r="A316" s="403" t="s">
        <v>1042</v>
      </c>
      <c r="C316" s="403" t="s">
        <v>1043</v>
      </c>
    </row>
    <row r="317" spans="1:3" ht="6" customHeight="1">
      <c r="A317" s="403" t="s">
        <v>1044</v>
      </c>
      <c r="C317" s="403" t="s">
        <v>1045</v>
      </c>
    </row>
    <row r="318" spans="1:3" ht="6" customHeight="1">
      <c r="A318" s="403" t="s">
        <v>1046</v>
      </c>
      <c r="C318" s="411" t="s">
        <v>1047</v>
      </c>
    </row>
    <row r="319" spans="1:3" ht="6" customHeight="1">
      <c r="A319" s="403" t="s">
        <v>1048</v>
      </c>
      <c r="C319" s="403" t="s">
        <v>1049</v>
      </c>
    </row>
    <row r="320" spans="1:3" ht="6" customHeight="1">
      <c r="A320" s="403" t="s">
        <v>1050</v>
      </c>
      <c r="C320" s="403" t="s">
        <v>1051</v>
      </c>
    </row>
    <row r="321" spans="1:3" ht="6" customHeight="1">
      <c r="A321" s="403" t="s">
        <v>1052</v>
      </c>
      <c r="C321" s="403" t="s">
        <v>1053</v>
      </c>
    </row>
    <row r="322" spans="1:3" ht="6" customHeight="1">
      <c r="A322" s="403"/>
      <c r="C322" s="403" t="s">
        <v>1054</v>
      </c>
    </row>
    <row r="323" spans="1:3" ht="6" customHeight="1">
      <c r="A323" s="401" t="s">
        <v>1055</v>
      </c>
      <c r="C323" s="403" t="s">
        <v>1056</v>
      </c>
    </row>
    <row r="324" spans="1:3" ht="6" customHeight="1">
      <c r="A324" s="417"/>
      <c r="C324" s="403" t="s">
        <v>1057</v>
      </c>
    </row>
    <row r="325" spans="1:3" ht="6" customHeight="1">
      <c r="A325" s="403" t="s">
        <v>1058</v>
      </c>
      <c r="C325" s="403" t="s">
        <v>1059</v>
      </c>
    </row>
    <row r="326" spans="1:3" ht="6" customHeight="1">
      <c r="A326" s="403" t="s">
        <v>1060</v>
      </c>
      <c r="C326" s="403"/>
    </row>
    <row r="327" spans="1:3" ht="6" customHeight="1">
      <c r="A327" s="403" t="s">
        <v>1061</v>
      </c>
      <c r="C327" s="401" t="s">
        <v>1062</v>
      </c>
    </row>
    <row r="328" spans="1:3" ht="6" customHeight="1">
      <c r="A328" s="416" t="s">
        <v>1063</v>
      </c>
      <c r="C328" s="403"/>
    </row>
    <row r="329" spans="1:3" ht="6" customHeight="1">
      <c r="A329" s="421" t="s">
        <v>1064</v>
      </c>
      <c r="C329" s="403" t="s">
        <v>1065</v>
      </c>
    </row>
    <row r="330" spans="1:3" ht="6" customHeight="1">
      <c r="A330" s="416" t="s">
        <v>1066</v>
      </c>
      <c r="C330" s="403" t="s">
        <v>1067</v>
      </c>
    </row>
    <row r="331" spans="1:3" ht="6" customHeight="1">
      <c r="A331" s="416" t="s">
        <v>1068</v>
      </c>
      <c r="C331" s="403" t="s">
        <v>1069</v>
      </c>
    </row>
    <row r="332" spans="1:3" ht="6" customHeight="1">
      <c r="A332" s="416" t="s">
        <v>1070</v>
      </c>
      <c r="C332" s="403" t="s">
        <v>1071</v>
      </c>
    </row>
    <row r="333" spans="1:3" ht="10.25" customHeight="1">
      <c r="A333" s="403"/>
      <c r="C333" s="403" t="s">
        <v>1072</v>
      </c>
    </row>
    <row r="334" spans="1:3" ht="2.5" customHeight="1">
      <c r="A334" s="403"/>
      <c r="C334" s="403"/>
    </row>
    <row r="335" spans="1:3" ht="2.5" customHeight="1">
      <c r="A335" s="403"/>
      <c r="B335" s="412"/>
      <c r="C335" s="403"/>
    </row>
    <row r="336" spans="1:3" ht="2.5" customHeight="1">
      <c r="A336" s="403"/>
      <c r="B336" s="412"/>
      <c r="C336" s="403"/>
    </row>
    <row r="337" spans="1:3" ht="10.25" customHeight="1">
      <c r="A337" s="412"/>
      <c r="B337" s="412"/>
      <c r="C337" s="412"/>
    </row>
    <row r="338" spans="1:3" ht="10.25" customHeight="1">
      <c r="A338" s="725"/>
      <c r="B338" s="725"/>
      <c r="C338" s="725"/>
    </row>
    <row r="339" spans="1:3" ht="3.5" customHeight="1">
      <c r="A339" s="725"/>
      <c r="B339" s="725"/>
      <c r="C339" s="725"/>
    </row>
    <row r="340" spans="1:3" ht="3.5" customHeight="1">
      <c r="A340" s="412"/>
      <c r="B340" s="412"/>
      <c r="C340" s="412"/>
    </row>
    <row r="341" spans="1:3" ht="10.25" customHeight="1">
      <c r="C341" s="403"/>
    </row>
    <row r="342" spans="1:3" ht="18" customHeight="1">
      <c r="A342" s="396"/>
      <c r="B342" s="396"/>
      <c r="C342" s="396"/>
    </row>
    <row r="343" spans="1:3" ht="16.75" customHeight="1">
      <c r="A343" s="413" t="s">
        <v>1120</v>
      </c>
      <c r="C343" s="403"/>
    </row>
    <row r="344" spans="1:3" ht="10.25" customHeight="1">
      <c r="C344" s="403"/>
    </row>
    <row r="345" spans="1:3" ht="10.25" customHeight="1">
      <c r="A345" s="403" t="s">
        <v>1073</v>
      </c>
      <c r="C345" s="403"/>
    </row>
    <row r="346" spans="1:3" ht="10.25" customHeight="1">
      <c r="A346" s="403" t="s">
        <v>1074</v>
      </c>
      <c r="C346" s="403"/>
    </row>
    <row r="347" spans="1:3" ht="10.25" customHeight="1">
      <c r="A347" s="403" t="s">
        <v>1075</v>
      </c>
      <c r="C347" s="403"/>
    </row>
    <row r="348" spans="1:3" ht="10.25" customHeight="1">
      <c r="A348" s="403" t="s">
        <v>1076</v>
      </c>
      <c r="C348" s="403"/>
    </row>
    <row r="349" spans="1:3" ht="10.25" customHeight="1">
      <c r="A349" s="403" t="s">
        <v>1077</v>
      </c>
      <c r="C349" s="403"/>
    </row>
    <row r="350" spans="1:3" ht="10.25" customHeight="1">
      <c r="A350" s="403" t="s">
        <v>1078</v>
      </c>
      <c r="C350" s="403"/>
    </row>
    <row r="351" spans="1:3" ht="10.25" customHeight="1">
      <c r="A351" s="403" t="s">
        <v>1079</v>
      </c>
      <c r="C351" s="403"/>
    </row>
    <row r="352" spans="1:3" ht="10.25" customHeight="1">
      <c r="A352" s="403" t="s">
        <v>1080</v>
      </c>
      <c r="C352" s="403"/>
    </row>
    <row r="353" spans="1:3" ht="10.25" customHeight="1">
      <c r="A353" s="403" t="s">
        <v>1081</v>
      </c>
      <c r="C353" s="403"/>
    </row>
    <row r="354" spans="1:3" ht="10.25" customHeight="1">
      <c r="A354" s="403" t="s">
        <v>1082</v>
      </c>
      <c r="C354" s="403"/>
    </row>
    <row r="355" spans="1:3" ht="10.25" customHeight="1">
      <c r="A355" s="403" t="s">
        <v>1083</v>
      </c>
      <c r="C355" s="403"/>
    </row>
    <row r="356" spans="1:3" ht="10.25" customHeight="1">
      <c r="A356" s="403" t="s">
        <v>1084</v>
      </c>
      <c r="C356" s="403"/>
    </row>
    <row r="357" spans="1:3" ht="10.25" customHeight="1">
      <c r="A357" s="403" t="s">
        <v>1085</v>
      </c>
      <c r="C357" s="416"/>
    </row>
    <row r="358" spans="1:3" ht="10.25" customHeight="1">
      <c r="A358" s="403" t="s">
        <v>1086</v>
      </c>
      <c r="C358" s="416"/>
    </row>
    <row r="359" spans="1:3" ht="10.25" customHeight="1">
      <c r="A359" s="403" t="s">
        <v>1087</v>
      </c>
      <c r="C359" s="416"/>
    </row>
    <row r="360" spans="1:3" ht="10.25" customHeight="1">
      <c r="A360" s="403" t="s">
        <v>1088</v>
      </c>
      <c r="C360" s="416"/>
    </row>
    <row r="361" spans="1:3" ht="10.25" customHeight="1">
      <c r="A361" s="403" t="s">
        <v>1089</v>
      </c>
      <c r="C361" s="403"/>
    </row>
    <row r="362" spans="1:3" ht="10.25" customHeight="1">
      <c r="A362" s="403" t="s">
        <v>1090</v>
      </c>
      <c r="C362" s="403"/>
    </row>
    <row r="363" spans="1:3" ht="10.25" customHeight="1">
      <c r="A363" s="403" t="s">
        <v>1091</v>
      </c>
      <c r="C363" s="403"/>
    </row>
    <row r="364" spans="1:3" ht="10.25" customHeight="1">
      <c r="A364" s="403" t="s">
        <v>1092</v>
      </c>
      <c r="C364" s="403"/>
    </row>
    <row r="365" spans="1:3" ht="10.25" customHeight="1">
      <c r="A365" s="403" t="s">
        <v>1093</v>
      </c>
      <c r="C365" s="403"/>
    </row>
    <row r="366" spans="1:3" ht="10.25" customHeight="1">
      <c r="A366" s="403" t="s">
        <v>1094</v>
      </c>
      <c r="C366" s="403"/>
    </row>
    <row r="367" spans="1:3" ht="10.25" customHeight="1">
      <c r="A367" s="403" t="s">
        <v>1095</v>
      </c>
      <c r="C367" s="403"/>
    </row>
    <row r="368" spans="1:3" ht="10.25" customHeight="1">
      <c r="A368" s="403" t="s">
        <v>1096</v>
      </c>
      <c r="C368" s="403"/>
    </row>
    <row r="369" spans="1:3" ht="10.25" customHeight="1">
      <c r="A369" s="403" t="s">
        <v>1097</v>
      </c>
      <c r="C369" s="403"/>
    </row>
    <row r="370" spans="1:3" ht="10.25" customHeight="1">
      <c r="A370" s="403" t="s">
        <v>1098</v>
      </c>
      <c r="C370" s="403"/>
    </row>
    <row r="371" spans="1:3" ht="10.25" customHeight="1">
      <c r="A371" s="403" t="s">
        <v>1099</v>
      </c>
      <c r="C371" s="403"/>
    </row>
    <row r="372" spans="1:3" ht="10.25" customHeight="1">
      <c r="A372" s="403" t="s">
        <v>1100</v>
      </c>
      <c r="C372" s="403"/>
    </row>
    <row r="373" spans="1:3" ht="10.25" customHeight="1">
      <c r="A373" s="403" t="s">
        <v>1101</v>
      </c>
      <c r="C373" s="403"/>
    </row>
    <row r="374" spans="1:3" ht="10.25" customHeight="1">
      <c r="A374" s="403" t="s">
        <v>1102</v>
      </c>
      <c r="C374" s="403"/>
    </row>
    <row r="375" spans="1:3" ht="10.25" customHeight="1">
      <c r="A375" s="403" t="s">
        <v>1103</v>
      </c>
      <c r="C375" s="403"/>
    </row>
    <row r="376" spans="1:3" ht="10.25" customHeight="1">
      <c r="A376" s="403"/>
      <c r="C376" s="403"/>
    </row>
    <row r="377" spans="1:3" ht="10.25" customHeight="1">
      <c r="A377" s="401" t="s">
        <v>1104</v>
      </c>
      <c r="C377" s="403"/>
    </row>
    <row r="378" spans="1:3" ht="10.25" customHeight="1">
      <c r="A378" s="403"/>
      <c r="C378" s="403"/>
    </row>
    <row r="379" spans="1:3" ht="10.25" customHeight="1">
      <c r="A379" s="403" t="s">
        <v>1105</v>
      </c>
      <c r="C379" s="403"/>
    </row>
    <row r="380" spans="1:3" ht="10.25" customHeight="1">
      <c r="A380" s="403" t="s">
        <v>1106</v>
      </c>
      <c r="C380" s="403"/>
    </row>
    <row r="381" spans="1:3" ht="10.25" customHeight="1">
      <c r="A381" s="403" t="s">
        <v>1107</v>
      </c>
      <c r="C381" s="403"/>
    </row>
    <row r="382" spans="1:3" ht="10.25" customHeight="1">
      <c r="A382" s="403" t="s">
        <v>1108</v>
      </c>
      <c r="C382" s="403"/>
    </row>
    <row r="383" spans="1:3" ht="10.25" customHeight="1">
      <c r="A383" s="403" t="s">
        <v>1109</v>
      </c>
      <c r="C383" s="403"/>
    </row>
    <row r="384" spans="1:3" ht="10.25" customHeight="1">
      <c r="A384" s="403" t="s">
        <v>1110</v>
      </c>
      <c r="C384" s="403"/>
    </row>
    <row r="385" spans="1:3" ht="10.25" customHeight="1">
      <c r="A385" s="403" t="s">
        <v>1111</v>
      </c>
      <c r="C385" s="403"/>
    </row>
    <row r="386" spans="1:3" ht="10.25" customHeight="1">
      <c r="A386" s="403"/>
      <c r="C386" s="403"/>
    </row>
    <row r="387" spans="1:3" ht="10.25" customHeight="1">
      <c r="A387" s="401" t="s">
        <v>1112</v>
      </c>
      <c r="C387" s="403"/>
    </row>
    <row r="388" spans="1:3" ht="10.25" customHeight="1">
      <c r="A388" s="404"/>
      <c r="C388" s="403"/>
    </row>
    <row r="389" spans="1:3" ht="10.25" customHeight="1">
      <c r="A389" s="403" t="s">
        <v>1113</v>
      </c>
      <c r="C389" s="403"/>
    </row>
    <row r="390" spans="1:3" ht="10.25" customHeight="1">
      <c r="A390" s="403" t="s">
        <v>1114</v>
      </c>
      <c r="C390" s="403"/>
    </row>
    <row r="391" spans="1:3" ht="10.25" customHeight="1">
      <c r="A391" s="403" t="s">
        <v>1115</v>
      </c>
      <c r="C391" s="403"/>
    </row>
    <row r="392" spans="1:3">
      <c r="A392" s="403" t="s">
        <v>1116</v>
      </c>
      <c r="C392" s="403"/>
    </row>
    <row r="393" spans="1:3">
      <c r="A393" s="416"/>
      <c r="C393" s="403"/>
    </row>
    <row r="394" spans="1:3">
      <c r="A394" s="416"/>
      <c r="C394" s="403"/>
    </row>
    <row r="395" spans="1:3"/>
    <row r="396" spans="1:3"/>
    <row r="397" spans="1:3"/>
    <row r="398" spans="1:3"/>
    <row r="399" spans="1:3"/>
    <row r="400" spans="1:3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</sheetData>
  <mergeCells count="3">
    <mergeCell ref="A110:C111"/>
    <mergeCell ref="A223:C224"/>
    <mergeCell ref="A338:C339"/>
  </mergeCells>
  <pageMargins left="0.25" right="0.25" top="0.75" bottom="0.75" header="0.3" footer="0.3"/>
  <pageSetup paperSize="9" scale="89" fitToHeight="15" orientation="portrait"/>
  <headerFooter>
    <oddFooter>&amp;C&amp;8&amp;R&amp;10 &amp;P/&amp;N</oddFooter>
  </headerFooter>
  <rowBreaks count="3" manualBreakCount="3">
    <brk id="112" max="2" man="1"/>
    <brk id="224" max="2" man="1"/>
    <brk id="340" max="2" man="1"/>
  </rowBreaks>
  <drawing r:id="rId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amille">
    <tabColor theme="2" tint="-0.249977111117893"/>
  </sheetPr>
  <dimension ref="A1:B122"/>
  <sheetViews>
    <sheetView workbookViewId="0">
      <selection activeCell="B14" sqref="B14"/>
    </sheetView>
  </sheetViews>
  <sheetFormatPr baseColWidth="10" defaultRowHeight="14"/>
  <cols>
    <col min="1" max="1" width="10.85546875" customWidth="1"/>
    <col min="2" max="2" width="73.7109375" bestFit="1" customWidth="1"/>
  </cols>
  <sheetData>
    <row r="1" spans="1:2">
      <c r="A1" s="153" t="s">
        <v>258</v>
      </c>
      <c r="B1" s="153" t="s">
        <v>136</v>
      </c>
    </row>
    <row r="2" spans="1:2">
      <c r="A2" s="166" t="s">
        <v>189</v>
      </c>
      <c r="B2" s="166" t="s">
        <v>144</v>
      </c>
    </row>
    <row r="3" spans="1:2">
      <c r="A3" s="166" t="s">
        <v>190</v>
      </c>
      <c r="B3" s="166" t="s">
        <v>143</v>
      </c>
    </row>
    <row r="4" spans="1:2">
      <c r="A4" s="166" t="s">
        <v>191</v>
      </c>
      <c r="B4" s="166" t="s">
        <v>327</v>
      </c>
    </row>
    <row r="5" spans="1:2">
      <c r="A5" s="166" t="s">
        <v>192</v>
      </c>
      <c r="B5" s="166" t="s">
        <v>182</v>
      </c>
    </row>
    <row r="6" spans="1:2">
      <c r="A6" s="166" t="s">
        <v>193</v>
      </c>
      <c r="B6" s="166" t="s">
        <v>328</v>
      </c>
    </row>
    <row r="7" spans="1:2">
      <c r="A7" s="166" t="s">
        <v>194</v>
      </c>
      <c r="B7" s="166" t="s">
        <v>329</v>
      </c>
    </row>
    <row r="8" spans="1:2">
      <c r="A8" s="166" t="s">
        <v>195</v>
      </c>
      <c r="B8" s="166"/>
    </row>
    <row r="9" spans="1:2">
      <c r="A9" s="166" t="s">
        <v>196</v>
      </c>
      <c r="B9" s="166"/>
    </row>
    <row r="10" spans="1:2">
      <c r="A10" s="166" t="s">
        <v>197</v>
      </c>
      <c r="B10" s="166"/>
    </row>
    <row r="11" spans="1:2">
      <c r="A11" s="166" t="s">
        <v>198</v>
      </c>
      <c r="B11" s="166"/>
    </row>
    <row r="12" spans="1:2">
      <c r="A12" s="165" t="s">
        <v>199</v>
      </c>
      <c r="B12" s="165" t="s">
        <v>137</v>
      </c>
    </row>
    <row r="13" spans="1:2">
      <c r="A13" s="165" t="s">
        <v>200</v>
      </c>
      <c r="B13" s="165" t="s">
        <v>138</v>
      </c>
    </row>
    <row r="14" spans="1:2">
      <c r="A14" s="165" t="s">
        <v>201</v>
      </c>
      <c r="B14" s="165" t="s">
        <v>141</v>
      </c>
    </row>
    <row r="15" spans="1:2">
      <c r="A15" s="165" t="s">
        <v>202</v>
      </c>
      <c r="B15" s="165" t="s">
        <v>139</v>
      </c>
    </row>
    <row r="16" spans="1:2">
      <c r="A16" s="165" t="s">
        <v>203</v>
      </c>
      <c r="B16" s="165" t="s">
        <v>140</v>
      </c>
    </row>
    <row r="17" spans="1:2">
      <c r="A17" s="165" t="s">
        <v>204</v>
      </c>
      <c r="B17" s="165" t="s">
        <v>142</v>
      </c>
    </row>
    <row r="18" spans="1:2">
      <c r="A18" s="165" t="s">
        <v>205</v>
      </c>
      <c r="B18" s="165" t="s">
        <v>348</v>
      </c>
    </row>
    <row r="19" spans="1:2">
      <c r="A19" s="165" t="s">
        <v>206</v>
      </c>
      <c r="B19" s="165" t="s">
        <v>349</v>
      </c>
    </row>
    <row r="20" spans="1:2">
      <c r="A20" s="165" t="s">
        <v>207</v>
      </c>
      <c r="B20" s="165"/>
    </row>
    <row r="21" spans="1:2">
      <c r="A21" s="165" t="s">
        <v>208</v>
      </c>
      <c r="B21" s="165"/>
    </row>
    <row r="22" spans="1:2">
      <c r="A22" s="168" t="s">
        <v>338</v>
      </c>
      <c r="B22" s="168" t="s">
        <v>350</v>
      </c>
    </row>
    <row r="23" spans="1:2">
      <c r="A23" s="168" t="s">
        <v>339</v>
      </c>
      <c r="B23" s="168" t="s">
        <v>145</v>
      </c>
    </row>
    <row r="24" spans="1:2">
      <c r="A24" s="168" t="s">
        <v>340</v>
      </c>
      <c r="B24" s="168" t="s">
        <v>354</v>
      </c>
    </row>
    <row r="25" spans="1:2">
      <c r="A25" s="168" t="s">
        <v>341</v>
      </c>
      <c r="B25" s="168" t="s">
        <v>146</v>
      </c>
    </row>
    <row r="26" spans="1:2">
      <c r="A26" s="168" t="s">
        <v>342</v>
      </c>
      <c r="B26" s="168" t="s">
        <v>355</v>
      </c>
    </row>
    <row r="27" spans="1:2">
      <c r="A27" s="168" t="s">
        <v>343</v>
      </c>
      <c r="B27" s="168" t="s">
        <v>147</v>
      </c>
    </row>
    <row r="28" spans="1:2">
      <c r="A28" s="168" t="s">
        <v>344</v>
      </c>
      <c r="B28" s="168" t="s">
        <v>356</v>
      </c>
    </row>
    <row r="29" spans="1:2">
      <c r="A29" s="168" t="s">
        <v>345</v>
      </c>
      <c r="B29" s="168" t="s">
        <v>148</v>
      </c>
    </row>
    <row r="30" spans="1:2">
      <c r="A30" s="168" t="s">
        <v>346</v>
      </c>
      <c r="B30" s="168" t="s">
        <v>357</v>
      </c>
    </row>
    <row r="31" spans="1:2">
      <c r="A31" s="168" t="s">
        <v>347</v>
      </c>
      <c r="B31" s="168" t="s">
        <v>352</v>
      </c>
    </row>
    <row r="32" spans="1:2">
      <c r="A32" s="168" t="s">
        <v>351</v>
      </c>
      <c r="B32" s="168" t="s">
        <v>358</v>
      </c>
    </row>
    <row r="33" spans="1:2">
      <c r="A33" s="168" t="s">
        <v>360</v>
      </c>
      <c r="B33" s="168" t="s">
        <v>359</v>
      </c>
    </row>
    <row r="34" spans="1:2">
      <c r="A34" s="167" t="s">
        <v>209</v>
      </c>
      <c r="B34" s="167" t="s">
        <v>154</v>
      </c>
    </row>
    <row r="35" spans="1:2">
      <c r="A35" s="167" t="s">
        <v>210</v>
      </c>
      <c r="B35" s="167" t="s">
        <v>179</v>
      </c>
    </row>
    <row r="36" spans="1:2">
      <c r="A36" s="167" t="s">
        <v>211</v>
      </c>
      <c r="B36" s="167" t="s">
        <v>180</v>
      </c>
    </row>
    <row r="37" spans="1:2">
      <c r="A37" s="167" t="s">
        <v>212</v>
      </c>
      <c r="B37" s="167"/>
    </row>
    <row r="38" spans="1:2">
      <c r="A38" s="167" t="s">
        <v>213</v>
      </c>
      <c r="B38" s="167"/>
    </row>
    <row r="39" spans="1:2">
      <c r="A39" s="167" t="s">
        <v>214</v>
      </c>
      <c r="B39" s="167"/>
    </row>
    <row r="40" spans="1:2">
      <c r="A40" s="167" t="s">
        <v>215</v>
      </c>
      <c r="B40" s="167"/>
    </row>
    <row r="41" spans="1:2">
      <c r="A41" s="167" t="s">
        <v>216</v>
      </c>
      <c r="B41" s="167"/>
    </row>
    <row r="42" spans="1:2">
      <c r="A42" s="167" t="s">
        <v>217</v>
      </c>
      <c r="B42" s="167"/>
    </row>
    <row r="43" spans="1:2">
      <c r="A43" s="167" t="s">
        <v>218</v>
      </c>
      <c r="B43" s="167"/>
    </row>
    <row r="44" spans="1:2">
      <c r="A44" s="169" t="s">
        <v>219</v>
      </c>
      <c r="B44" s="169" t="s">
        <v>149</v>
      </c>
    </row>
    <row r="45" spans="1:2">
      <c r="A45" s="169" t="s">
        <v>220</v>
      </c>
      <c r="B45" s="169" t="s">
        <v>150</v>
      </c>
    </row>
    <row r="46" spans="1:2">
      <c r="A46" s="169" t="s">
        <v>221</v>
      </c>
      <c r="B46" s="169" t="s">
        <v>151</v>
      </c>
    </row>
    <row r="47" spans="1:2">
      <c r="A47" s="169" t="s">
        <v>222</v>
      </c>
      <c r="B47" s="169" t="s">
        <v>332</v>
      </c>
    </row>
    <row r="48" spans="1:2">
      <c r="A48" s="169" t="s">
        <v>223</v>
      </c>
      <c r="B48" s="169" t="s">
        <v>152</v>
      </c>
    </row>
    <row r="49" spans="1:2">
      <c r="A49" s="169" t="s">
        <v>224</v>
      </c>
      <c r="B49" s="169" t="s">
        <v>153</v>
      </c>
    </row>
    <row r="50" spans="1:2">
      <c r="A50" s="169" t="s">
        <v>225</v>
      </c>
      <c r="B50" s="169" t="s">
        <v>330</v>
      </c>
    </row>
    <row r="51" spans="1:2">
      <c r="A51" s="169" t="s">
        <v>226</v>
      </c>
      <c r="B51" s="169" t="s">
        <v>331</v>
      </c>
    </row>
    <row r="52" spans="1:2">
      <c r="A52" s="169" t="s">
        <v>227</v>
      </c>
      <c r="B52" s="169"/>
    </row>
    <row r="53" spans="1:2">
      <c r="A53" s="169" t="s">
        <v>228</v>
      </c>
      <c r="B53" s="169"/>
    </row>
    <row r="54" spans="1:2">
      <c r="A54" s="170" t="s">
        <v>229</v>
      </c>
      <c r="B54" s="170" t="s">
        <v>155</v>
      </c>
    </row>
    <row r="55" spans="1:2">
      <c r="A55" s="170" t="s">
        <v>230</v>
      </c>
      <c r="B55" s="170" t="s">
        <v>156</v>
      </c>
    </row>
    <row r="56" spans="1:2">
      <c r="A56" s="170" t="s">
        <v>231</v>
      </c>
      <c r="B56" s="170" t="s">
        <v>157</v>
      </c>
    </row>
    <row r="57" spans="1:2">
      <c r="A57" s="170" t="s">
        <v>232</v>
      </c>
      <c r="B57" s="170" t="s">
        <v>158</v>
      </c>
    </row>
    <row r="58" spans="1:2">
      <c r="A58" s="170" t="s">
        <v>233</v>
      </c>
      <c r="B58" s="170" t="s">
        <v>159</v>
      </c>
    </row>
    <row r="59" spans="1:2">
      <c r="A59" s="170" t="s">
        <v>234</v>
      </c>
      <c r="B59" s="170" t="s">
        <v>160</v>
      </c>
    </row>
    <row r="60" spans="1:2">
      <c r="A60" s="170" t="s">
        <v>235</v>
      </c>
      <c r="B60" s="170" t="s">
        <v>161</v>
      </c>
    </row>
    <row r="61" spans="1:2">
      <c r="A61" s="170" t="s">
        <v>236</v>
      </c>
      <c r="B61" s="170" t="s">
        <v>162</v>
      </c>
    </row>
    <row r="62" spans="1:2">
      <c r="A62" s="170" t="s">
        <v>237</v>
      </c>
      <c r="B62" s="170" t="s">
        <v>163</v>
      </c>
    </row>
    <row r="63" spans="1:2">
      <c r="A63" s="170" t="s">
        <v>238</v>
      </c>
      <c r="B63" s="170"/>
    </row>
    <row r="64" spans="1:2">
      <c r="A64" s="170" t="s">
        <v>239</v>
      </c>
      <c r="B64" s="170" t="s">
        <v>164</v>
      </c>
    </row>
    <row r="65" spans="1:2">
      <c r="A65" s="170" t="s">
        <v>240</v>
      </c>
      <c r="B65" s="170" t="s">
        <v>165</v>
      </c>
    </row>
    <row r="66" spans="1:2">
      <c r="A66" s="170" t="s">
        <v>241</v>
      </c>
      <c r="B66" s="170" t="s">
        <v>166</v>
      </c>
    </row>
    <row r="67" spans="1:2">
      <c r="A67" s="170" t="s">
        <v>242</v>
      </c>
      <c r="B67" s="170" t="s">
        <v>167</v>
      </c>
    </row>
    <row r="68" spans="1:2">
      <c r="A68" s="170" t="s">
        <v>243</v>
      </c>
      <c r="B68" s="170" t="s">
        <v>168</v>
      </c>
    </row>
    <row r="69" spans="1:2">
      <c r="A69" s="170" t="s">
        <v>244</v>
      </c>
      <c r="B69" s="170" t="s">
        <v>169</v>
      </c>
    </row>
    <row r="70" spans="1:2">
      <c r="A70" s="170" t="s">
        <v>245</v>
      </c>
      <c r="B70" s="170" t="s">
        <v>171</v>
      </c>
    </row>
    <row r="71" spans="1:2">
      <c r="A71" s="170" t="s">
        <v>246</v>
      </c>
      <c r="B71" s="170" t="s">
        <v>172</v>
      </c>
    </row>
    <row r="72" spans="1:2">
      <c r="A72" s="170" t="s">
        <v>247</v>
      </c>
      <c r="B72" s="170" t="s">
        <v>173</v>
      </c>
    </row>
    <row r="73" spans="1:2">
      <c r="A73" s="170" t="s">
        <v>248</v>
      </c>
      <c r="B73" s="170" t="s">
        <v>174</v>
      </c>
    </row>
    <row r="74" spans="1:2">
      <c r="A74" s="170" t="s">
        <v>249</v>
      </c>
      <c r="B74" s="170" t="s">
        <v>175</v>
      </c>
    </row>
    <row r="75" spans="1:2">
      <c r="A75" s="170" t="s">
        <v>250</v>
      </c>
      <c r="B75" s="170" t="s">
        <v>176</v>
      </c>
    </row>
    <row r="76" spans="1:2">
      <c r="A76" s="170" t="s">
        <v>251</v>
      </c>
      <c r="B76" s="170" t="s">
        <v>177</v>
      </c>
    </row>
    <row r="77" spans="1:2">
      <c r="A77" s="170" t="s">
        <v>252</v>
      </c>
      <c r="B77" s="170" t="s">
        <v>178</v>
      </c>
    </row>
    <row r="78" spans="1:2">
      <c r="A78" s="170" t="s">
        <v>253</v>
      </c>
      <c r="B78" s="170" t="s">
        <v>170</v>
      </c>
    </row>
    <row r="79" spans="1:2">
      <c r="A79" s="170" t="s">
        <v>254</v>
      </c>
      <c r="B79" s="170" t="s">
        <v>187</v>
      </c>
    </row>
    <row r="80" spans="1:2">
      <c r="A80" s="170" t="s">
        <v>255</v>
      </c>
      <c r="B80" s="170"/>
    </row>
    <row r="81" spans="1:2">
      <c r="A81" s="170" t="s">
        <v>256</v>
      </c>
      <c r="B81" s="170"/>
    </row>
    <row r="82" spans="1:2">
      <c r="A82" s="170" t="s">
        <v>257</v>
      </c>
      <c r="B82" s="170"/>
    </row>
    <row r="83" spans="1:2">
      <c r="A83" s="171" t="s">
        <v>260</v>
      </c>
      <c r="B83" s="171" t="s">
        <v>49</v>
      </c>
    </row>
    <row r="84" spans="1:2">
      <c r="A84" s="171" t="s">
        <v>261</v>
      </c>
      <c r="B84" s="171" t="s">
        <v>55</v>
      </c>
    </row>
    <row r="85" spans="1:2">
      <c r="A85" s="171" t="s">
        <v>262</v>
      </c>
      <c r="B85" s="171" t="s">
        <v>63</v>
      </c>
    </row>
    <row r="86" spans="1:2">
      <c r="A86" s="171" t="s">
        <v>263</v>
      </c>
      <c r="B86" s="171" t="s">
        <v>186</v>
      </c>
    </row>
    <row r="87" spans="1:2">
      <c r="A87" s="171" t="s">
        <v>333</v>
      </c>
      <c r="B87" s="171" t="s">
        <v>334</v>
      </c>
    </row>
    <row r="88" spans="1:2">
      <c r="A88" s="171" t="s">
        <v>264</v>
      </c>
      <c r="B88" s="171" t="s">
        <v>335</v>
      </c>
    </row>
    <row r="89" spans="1:2">
      <c r="A89" s="171" t="s">
        <v>265</v>
      </c>
      <c r="B89" s="171" t="s">
        <v>181</v>
      </c>
    </row>
    <row r="90" spans="1:2">
      <c r="A90" s="171" t="s">
        <v>266</v>
      </c>
      <c r="B90" s="171" t="s">
        <v>185</v>
      </c>
    </row>
    <row r="91" spans="1:2">
      <c r="A91" s="171" t="s">
        <v>267</v>
      </c>
      <c r="B91" s="171" t="s">
        <v>183</v>
      </c>
    </row>
    <row r="92" spans="1:2">
      <c r="A92" s="171" t="s">
        <v>336</v>
      </c>
      <c r="B92" s="171" t="s">
        <v>337</v>
      </c>
    </row>
    <row r="93" spans="1:2">
      <c r="A93" s="171" t="s">
        <v>268</v>
      </c>
      <c r="B93" s="171" t="s">
        <v>184</v>
      </c>
    </row>
    <row r="94" spans="1:2">
      <c r="A94" s="157"/>
      <c r="B94" s="157"/>
    </row>
    <row r="95" spans="1:2">
      <c r="A95" s="157"/>
      <c r="B95" s="163"/>
    </row>
    <row r="96" spans="1:2">
      <c r="A96" s="157"/>
      <c r="B96" s="163"/>
    </row>
    <row r="97" spans="1:2">
      <c r="A97" s="157"/>
      <c r="B97" s="163"/>
    </row>
    <row r="98" spans="1:2">
      <c r="A98" s="157"/>
      <c r="B98" s="163"/>
    </row>
    <row r="99" spans="1:2">
      <c r="A99" s="157"/>
      <c r="B99" s="163"/>
    </row>
    <row r="100" spans="1:2">
      <c r="A100" s="157"/>
      <c r="B100" s="163"/>
    </row>
    <row r="101" spans="1:2">
      <c r="A101" s="157"/>
      <c r="B101" s="163"/>
    </row>
    <row r="102" spans="1:2">
      <c r="A102" s="157"/>
      <c r="B102" s="163"/>
    </row>
    <row r="103" spans="1:2">
      <c r="A103" s="157"/>
      <c r="B103" s="157"/>
    </row>
    <row r="104" spans="1:2">
      <c r="A104" s="157"/>
      <c r="B104" s="157"/>
    </row>
    <row r="105" spans="1:2">
      <c r="A105" s="157"/>
      <c r="B105" s="157"/>
    </row>
    <row r="106" spans="1:2">
      <c r="A106" s="157"/>
      <c r="B106" s="157"/>
    </row>
    <row r="107" spans="1:2">
      <c r="A107" s="157"/>
      <c r="B107" s="157"/>
    </row>
    <row r="108" spans="1:2">
      <c r="A108" s="157"/>
      <c r="B108" s="157"/>
    </row>
    <row r="109" spans="1:2">
      <c r="A109" s="157"/>
      <c r="B109" s="163"/>
    </row>
    <row r="110" spans="1:2">
      <c r="A110" s="157"/>
      <c r="B110" s="163"/>
    </row>
    <row r="111" spans="1:2">
      <c r="A111" s="157"/>
      <c r="B111" s="163"/>
    </row>
    <row r="112" spans="1:2">
      <c r="A112" s="157"/>
      <c r="B112" s="163"/>
    </row>
    <row r="113" spans="1:2">
      <c r="A113" s="157"/>
      <c r="B113" s="163" t="s">
        <v>188</v>
      </c>
    </row>
    <row r="114" spans="1:2">
      <c r="A114" s="157"/>
      <c r="B114" s="163"/>
    </row>
    <row r="115" spans="1:2">
      <c r="A115" s="157"/>
      <c r="B115" s="163"/>
    </row>
    <row r="116" spans="1:2">
      <c r="A116" s="157"/>
      <c r="B116" s="163"/>
    </row>
    <row r="117" spans="1:2">
      <c r="A117" s="157"/>
      <c r="B117" s="163"/>
    </row>
    <row r="118" spans="1:2">
      <c r="A118" s="157"/>
      <c r="B118" s="163"/>
    </row>
    <row r="119" spans="1:2">
      <c r="A119" s="157"/>
      <c r="B119" s="163"/>
    </row>
    <row r="120" spans="1:2">
      <c r="A120" s="157"/>
      <c r="B120" s="163"/>
    </row>
    <row r="121" spans="1:2">
      <c r="A121" s="157"/>
      <c r="B121" s="163"/>
    </row>
    <row r="122" spans="1:2" ht="15" thickBot="1">
      <c r="A122" s="160"/>
      <c r="B122" s="160"/>
    </row>
  </sheetData>
  <autoFilter ref="A1:H90" xr:uid="{00000000-0009-0000-0000-000003000000}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3"/>
  <dimension ref="A1:L93"/>
  <sheetViews>
    <sheetView topLeftCell="F1" workbookViewId="0">
      <selection activeCell="I8" sqref="I8"/>
    </sheetView>
  </sheetViews>
  <sheetFormatPr baseColWidth="10" defaultRowHeight="14"/>
  <cols>
    <col min="1" max="1" width="24.28515625" bestFit="1" customWidth="1"/>
    <col min="2" max="2" width="51.7109375" bestFit="1" customWidth="1"/>
    <col min="3" max="3" width="29.85546875" style="125" bestFit="1" customWidth="1"/>
    <col min="4" max="4" width="3.140625" customWidth="1"/>
    <col min="5" max="5" width="20" style="125" bestFit="1" customWidth="1"/>
    <col min="6" max="6" width="77.140625" bestFit="1" customWidth="1"/>
    <col min="7" max="7" width="3.7109375" customWidth="1"/>
    <col min="8" max="9" width="22.42578125" bestFit="1" customWidth="1"/>
    <col min="10" max="11" width="28.28515625" bestFit="1" customWidth="1"/>
    <col min="12" max="12" width="35.28515625" customWidth="1"/>
  </cols>
  <sheetData>
    <row r="1" spans="1:12">
      <c r="A1" s="191" t="s">
        <v>122</v>
      </c>
      <c r="B1" s="152" t="s">
        <v>123</v>
      </c>
      <c r="C1" s="153" t="s">
        <v>124</v>
      </c>
      <c r="D1" s="154"/>
      <c r="E1" s="155" t="s">
        <v>125</v>
      </c>
      <c r="F1" s="156" t="s">
        <v>126</v>
      </c>
      <c r="G1" s="154"/>
      <c r="H1" s="155" t="s">
        <v>290</v>
      </c>
      <c r="I1" s="197" t="s">
        <v>291</v>
      </c>
      <c r="J1" s="201" t="s">
        <v>292</v>
      </c>
      <c r="K1" s="156" t="s">
        <v>304</v>
      </c>
      <c r="L1" s="156" t="s">
        <v>305</v>
      </c>
    </row>
    <row r="2" spans="1:12">
      <c r="A2" s="192" t="s">
        <v>303</v>
      </c>
      <c r="B2" s="154" t="s">
        <v>127</v>
      </c>
      <c r="C2" s="157"/>
      <c r="D2" s="154"/>
      <c r="E2" s="158"/>
      <c r="F2" s="159"/>
      <c r="G2" s="154"/>
      <c r="H2" s="198"/>
      <c r="I2" s="196"/>
      <c r="J2" s="202"/>
      <c r="K2" s="159"/>
      <c r="L2" s="159"/>
    </row>
    <row r="3" spans="1:12">
      <c r="A3" s="191" t="s">
        <v>277</v>
      </c>
      <c r="B3" s="152" t="b">
        <v>0</v>
      </c>
      <c r="C3" s="157" t="s">
        <v>130</v>
      </c>
      <c r="D3" s="154"/>
      <c r="E3" s="158" t="s">
        <v>375</v>
      </c>
      <c r="F3" s="159" t="s">
        <v>374</v>
      </c>
      <c r="G3" s="154"/>
      <c r="H3" s="198" t="s">
        <v>1124</v>
      </c>
      <c r="I3" s="198" t="s">
        <v>1124</v>
      </c>
      <c r="J3" s="202"/>
      <c r="K3" s="159" t="s">
        <v>382</v>
      </c>
      <c r="L3" s="159" t="s">
        <v>383</v>
      </c>
    </row>
    <row r="4" spans="1:12">
      <c r="A4" s="192" t="s">
        <v>279</v>
      </c>
      <c r="B4" s="193"/>
      <c r="C4" s="157" t="s">
        <v>131</v>
      </c>
      <c r="D4" s="154"/>
      <c r="E4" s="158" t="s">
        <v>128</v>
      </c>
      <c r="F4" s="159" t="s">
        <v>308</v>
      </c>
      <c r="G4" s="154"/>
      <c r="H4" s="198" t="s">
        <v>380</v>
      </c>
      <c r="I4" s="198" t="s">
        <v>380</v>
      </c>
      <c r="J4" s="202"/>
      <c r="K4" s="159" t="s">
        <v>384</v>
      </c>
      <c r="L4" s="159" t="s">
        <v>385</v>
      </c>
    </row>
    <row r="5" spans="1:12">
      <c r="A5" s="191" t="s">
        <v>278</v>
      </c>
      <c r="B5" s="194"/>
      <c r="C5" s="157" t="s">
        <v>129</v>
      </c>
      <c r="D5" s="154"/>
      <c r="E5" s="158" t="s">
        <v>325</v>
      </c>
      <c r="F5" s="159" t="s">
        <v>326</v>
      </c>
      <c r="G5" s="154"/>
      <c r="H5" s="198" t="s">
        <v>1125</v>
      </c>
      <c r="I5" s="198" t="s">
        <v>1125</v>
      </c>
      <c r="J5" s="202"/>
      <c r="K5" s="159" t="s">
        <v>386</v>
      </c>
      <c r="L5" s="159" t="s">
        <v>387</v>
      </c>
    </row>
    <row r="6" spans="1:12">
      <c r="A6" s="192" t="s">
        <v>302</v>
      </c>
      <c r="B6" s="193" t="s">
        <v>280</v>
      </c>
      <c r="C6" s="157" t="s">
        <v>132</v>
      </c>
      <c r="D6" s="154"/>
      <c r="E6" s="158"/>
      <c r="F6" s="159"/>
      <c r="G6" s="154"/>
      <c r="H6" s="198"/>
      <c r="I6" s="196"/>
      <c r="J6" s="202"/>
      <c r="K6" s="159" t="s">
        <v>388</v>
      </c>
      <c r="L6" s="159" t="s">
        <v>389</v>
      </c>
    </row>
    <row r="7" spans="1:12">
      <c r="A7" s="191" t="s">
        <v>281</v>
      </c>
      <c r="B7" s="194" t="s">
        <v>282</v>
      </c>
      <c r="C7" s="157" t="s">
        <v>133</v>
      </c>
      <c r="D7" s="154"/>
      <c r="E7" s="158"/>
      <c r="F7" s="159"/>
      <c r="G7" s="154"/>
      <c r="H7" s="198"/>
      <c r="I7" s="196"/>
      <c r="J7" s="202"/>
      <c r="K7" s="159" t="s">
        <v>390</v>
      </c>
      <c r="L7" s="159" t="s">
        <v>391</v>
      </c>
    </row>
    <row r="8" spans="1:12">
      <c r="A8" s="192" t="s">
        <v>283</v>
      </c>
      <c r="B8" s="193" t="s">
        <v>285</v>
      </c>
      <c r="C8" s="157" t="s">
        <v>134</v>
      </c>
      <c r="D8" s="154"/>
      <c r="E8" s="158"/>
      <c r="F8" s="159"/>
      <c r="G8" s="154"/>
      <c r="H8" s="198"/>
      <c r="I8" s="196"/>
      <c r="J8" s="202"/>
      <c r="K8" s="159" t="s">
        <v>392</v>
      </c>
      <c r="L8" s="159"/>
    </row>
    <row r="9" spans="1:12">
      <c r="A9" s="191" t="s">
        <v>286</v>
      </c>
      <c r="B9" s="194" t="s">
        <v>289</v>
      </c>
      <c r="C9" s="157" t="s">
        <v>135</v>
      </c>
      <c r="D9" s="154"/>
      <c r="E9" s="158"/>
      <c r="F9" s="159"/>
      <c r="G9" s="154"/>
      <c r="H9" s="198"/>
      <c r="I9" s="196"/>
      <c r="J9" s="202"/>
      <c r="K9" s="159" t="s">
        <v>393</v>
      </c>
      <c r="L9" s="159" t="s">
        <v>394</v>
      </c>
    </row>
    <row r="10" spans="1:12">
      <c r="A10" s="192" t="s">
        <v>288</v>
      </c>
      <c r="B10" s="193" t="s">
        <v>379</v>
      </c>
      <c r="C10" s="157"/>
      <c r="D10" s="154"/>
      <c r="E10" s="158"/>
      <c r="F10" s="159"/>
      <c r="G10" s="154"/>
      <c r="H10" s="198"/>
      <c r="I10" s="196"/>
      <c r="J10" s="202"/>
      <c r="K10" s="159" t="s">
        <v>395</v>
      </c>
      <c r="L10" s="159" t="s">
        <v>396</v>
      </c>
    </row>
    <row r="11" spans="1:12">
      <c r="A11" s="191" t="s">
        <v>287</v>
      </c>
      <c r="B11" s="194"/>
      <c r="C11" s="157"/>
      <c r="D11" s="154"/>
      <c r="E11" s="158"/>
      <c r="F11" s="159"/>
      <c r="G11" s="154"/>
      <c r="H11" s="198"/>
      <c r="I11" s="196"/>
      <c r="J11" s="202"/>
      <c r="K11" s="159" t="s">
        <v>397</v>
      </c>
      <c r="L11" s="159" t="s">
        <v>398</v>
      </c>
    </row>
    <row r="12" spans="1:12">
      <c r="A12" s="192" t="s">
        <v>293</v>
      </c>
      <c r="B12" s="193"/>
      <c r="C12" s="157"/>
      <c r="D12" s="154"/>
      <c r="E12" s="158"/>
      <c r="F12" s="159"/>
      <c r="G12" s="154"/>
      <c r="H12" s="198"/>
      <c r="I12" s="196"/>
      <c r="J12" s="202"/>
      <c r="K12" s="159" t="s">
        <v>399</v>
      </c>
      <c r="L12" s="159" t="s">
        <v>400</v>
      </c>
    </row>
    <row r="13" spans="1:12">
      <c r="A13" s="191" t="s">
        <v>294</v>
      </c>
      <c r="B13" s="194"/>
      <c r="C13" s="157"/>
      <c r="D13" s="154"/>
      <c r="E13" s="158"/>
      <c r="F13" s="159"/>
      <c r="G13" s="154"/>
      <c r="H13" s="198"/>
      <c r="I13" s="196"/>
      <c r="J13" s="202"/>
      <c r="K13" s="159" t="s">
        <v>401</v>
      </c>
      <c r="L13" s="159" t="s">
        <v>402</v>
      </c>
    </row>
    <row r="14" spans="1:12">
      <c r="A14" s="192" t="s">
        <v>295</v>
      </c>
      <c r="B14" s="193"/>
      <c r="C14" s="157"/>
      <c r="D14" s="154"/>
      <c r="E14" s="158"/>
      <c r="F14" s="159"/>
      <c r="G14" s="154"/>
      <c r="H14" s="198"/>
      <c r="I14" s="196"/>
      <c r="J14" s="202"/>
      <c r="K14" s="159" t="s">
        <v>403</v>
      </c>
      <c r="L14" s="159" t="s">
        <v>404</v>
      </c>
    </row>
    <row r="15" spans="1:12">
      <c r="A15" s="191" t="s">
        <v>296</v>
      </c>
      <c r="B15" s="194"/>
      <c r="C15" s="157"/>
      <c r="D15" s="154"/>
      <c r="E15" s="158"/>
      <c r="F15" s="159"/>
      <c r="G15" s="154"/>
      <c r="H15" s="198"/>
      <c r="I15" s="196"/>
      <c r="J15" s="202"/>
      <c r="K15" s="159" t="s">
        <v>405</v>
      </c>
      <c r="L15" s="159" t="s">
        <v>406</v>
      </c>
    </row>
    <row r="16" spans="1:12">
      <c r="A16" s="192" t="s">
        <v>297</v>
      </c>
      <c r="B16" s="193"/>
      <c r="C16" s="157"/>
      <c r="D16" s="154"/>
      <c r="E16" s="158"/>
      <c r="F16" s="159"/>
      <c r="G16" s="154"/>
      <c r="H16" s="198"/>
      <c r="I16" s="196"/>
      <c r="J16" s="202"/>
      <c r="K16" s="159" t="s">
        <v>407</v>
      </c>
      <c r="L16" s="159" t="s">
        <v>408</v>
      </c>
    </row>
    <row r="17" spans="1:12">
      <c r="A17" s="191" t="s">
        <v>298</v>
      </c>
      <c r="B17" s="194" t="s">
        <v>460</v>
      </c>
      <c r="C17" s="157"/>
      <c r="D17" s="154"/>
      <c r="E17" s="158"/>
      <c r="F17" s="159"/>
      <c r="G17" s="154"/>
      <c r="H17" s="198"/>
      <c r="I17" s="196"/>
      <c r="J17" s="202"/>
      <c r="K17" s="159"/>
      <c r="L17" s="159" t="s">
        <v>409</v>
      </c>
    </row>
    <row r="18" spans="1:12">
      <c r="A18" s="192" t="s">
        <v>299</v>
      </c>
      <c r="B18" s="193">
        <v>92247</v>
      </c>
      <c r="C18" s="157"/>
      <c r="D18" s="154"/>
      <c r="E18" s="158"/>
      <c r="F18" s="159"/>
      <c r="G18" s="154"/>
      <c r="H18" s="198"/>
      <c r="I18" s="196"/>
      <c r="J18" s="202"/>
      <c r="K18" s="159" t="s">
        <v>410</v>
      </c>
      <c r="L18" s="159"/>
    </row>
    <row r="19" spans="1:12">
      <c r="A19" s="191" t="s">
        <v>300</v>
      </c>
      <c r="B19" s="194" t="s">
        <v>461</v>
      </c>
      <c r="C19" s="157"/>
      <c r="D19" s="154"/>
      <c r="E19" s="158"/>
      <c r="F19" s="159"/>
      <c r="G19" s="154"/>
      <c r="H19" s="198"/>
      <c r="I19" s="196"/>
      <c r="J19" s="202"/>
      <c r="K19" s="159" t="s">
        <v>411</v>
      </c>
      <c r="L19" s="159" t="s">
        <v>412</v>
      </c>
    </row>
    <row r="20" spans="1:12" ht="15" thickBot="1">
      <c r="A20" s="192" t="s">
        <v>301</v>
      </c>
      <c r="B20" s="193" t="s">
        <v>462</v>
      </c>
      <c r="C20" s="160"/>
      <c r="D20" s="154"/>
      <c r="E20" s="161"/>
      <c r="F20" s="162"/>
      <c r="G20" s="154"/>
      <c r="H20" s="198"/>
      <c r="I20" s="196"/>
      <c r="J20" s="202"/>
      <c r="K20" s="159" t="s">
        <v>413</v>
      </c>
      <c r="L20" s="159" t="s">
        <v>414</v>
      </c>
    </row>
    <row r="21" spans="1:12">
      <c r="A21" s="191" t="s">
        <v>370</v>
      </c>
      <c r="B21" s="194" t="s">
        <v>371</v>
      </c>
      <c r="G21" s="154"/>
      <c r="H21" s="198"/>
      <c r="I21" s="196"/>
      <c r="J21" s="202"/>
      <c r="K21" s="159" t="s">
        <v>415</v>
      </c>
      <c r="L21" s="159"/>
    </row>
    <row r="22" spans="1:12">
      <c r="A22" s="192" t="s">
        <v>372</v>
      </c>
      <c r="B22" s="366" t="s">
        <v>373</v>
      </c>
      <c r="G22" s="154"/>
      <c r="H22" s="198"/>
      <c r="I22" s="196"/>
      <c r="J22" s="202"/>
      <c r="K22" s="159" t="s">
        <v>416</v>
      </c>
      <c r="L22" s="159" t="s">
        <v>417</v>
      </c>
    </row>
    <row r="23" spans="1:12">
      <c r="A23" s="191"/>
      <c r="B23" s="194"/>
      <c r="G23" s="154"/>
      <c r="H23" s="198"/>
      <c r="I23" s="196"/>
      <c r="J23" s="202"/>
      <c r="K23" s="159" t="s">
        <v>418</v>
      </c>
      <c r="L23" s="159" t="s">
        <v>419</v>
      </c>
    </row>
    <row r="24" spans="1:12">
      <c r="A24" s="192"/>
      <c r="B24" s="193"/>
      <c r="G24" s="154"/>
      <c r="H24" s="198"/>
      <c r="I24" s="196"/>
      <c r="J24" s="202"/>
      <c r="K24" s="159" t="s">
        <v>420</v>
      </c>
      <c r="L24" s="159" t="s">
        <v>421</v>
      </c>
    </row>
    <row r="25" spans="1:12">
      <c r="A25" s="191"/>
      <c r="B25" s="194"/>
      <c r="G25" s="154"/>
      <c r="H25" s="198"/>
      <c r="I25" s="196"/>
      <c r="J25" s="202"/>
      <c r="K25" s="159" t="s">
        <v>422</v>
      </c>
      <c r="L25" s="159" t="s">
        <v>423</v>
      </c>
    </row>
    <row r="26" spans="1:12">
      <c r="A26" s="192"/>
      <c r="B26" s="193"/>
      <c r="G26" s="154"/>
      <c r="H26" s="198"/>
      <c r="I26" s="196"/>
      <c r="J26" s="202"/>
      <c r="K26" s="159" t="s">
        <v>424</v>
      </c>
      <c r="L26" s="159" t="s">
        <v>425</v>
      </c>
    </row>
    <row r="27" spans="1:12">
      <c r="A27" s="191"/>
      <c r="B27" s="194"/>
      <c r="G27" s="154"/>
      <c r="H27" s="198"/>
      <c r="I27" s="196"/>
      <c r="J27" s="202"/>
      <c r="K27" s="159" t="s">
        <v>426</v>
      </c>
      <c r="L27" s="159" t="s">
        <v>427</v>
      </c>
    </row>
    <row r="28" spans="1:12">
      <c r="A28" s="192"/>
      <c r="B28" s="193"/>
      <c r="G28" s="154"/>
      <c r="H28" s="198"/>
      <c r="I28" s="196"/>
      <c r="J28" s="202"/>
      <c r="K28" s="159" t="s">
        <v>428</v>
      </c>
      <c r="L28" s="159" t="s">
        <v>429</v>
      </c>
    </row>
    <row r="29" spans="1:12">
      <c r="A29" s="191"/>
      <c r="B29" s="194"/>
      <c r="G29" s="154"/>
      <c r="H29" s="198"/>
      <c r="I29" s="196"/>
      <c r="J29" s="202"/>
      <c r="K29" s="159" t="s">
        <v>430</v>
      </c>
      <c r="L29" s="159"/>
    </row>
    <row r="30" spans="1:12">
      <c r="A30" s="192" t="s">
        <v>368</v>
      </c>
      <c r="B30" s="193" t="s">
        <v>369</v>
      </c>
      <c r="G30" s="154"/>
      <c r="H30" s="198"/>
      <c r="I30" s="196"/>
      <c r="J30" s="202"/>
      <c r="K30" s="159"/>
      <c r="L30" s="159" t="s">
        <v>431</v>
      </c>
    </row>
    <row r="31" spans="1:12">
      <c r="A31" s="191" t="s">
        <v>324</v>
      </c>
      <c r="B31" s="194" t="s">
        <v>353</v>
      </c>
      <c r="G31" s="154"/>
      <c r="H31" s="198"/>
      <c r="I31" s="196"/>
      <c r="J31" s="202"/>
      <c r="K31" s="159" t="s">
        <v>432</v>
      </c>
      <c r="L31" s="159" t="s">
        <v>433</v>
      </c>
    </row>
    <row r="32" spans="1:12">
      <c r="A32" s="192" t="s">
        <v>306</v>
      </c>
      <c r="B32" s="193" t="s">
        <v>307</v>
      </c>
      <c r="G32" s="154"/>
      <c r="H32" s="198"/>
      <c r="I32" s="196"/>
      <c r="J32" s="202"/>
      <c r="K32" s="159" t="s">
        <v>434</v>
      </c>
      <c r="L32" s="159" t="s">
        <v>435</v>
      </c>
    </row>
    <row r="33" spans="7:12">
      <c r="G33" s="154"/>
      <c r="H33" s="198"/>
      <c r="I33" s="196"/>
      <c r="J33" s="202"/>
      <c r="K33" s="159" t="s">
        <v>436</v>
      </c>
      <c r="L33" s="159" t="s">
        <v>437</v>
      </c>
    </row>
    <row r="34" spans="7:12">
      <c r="G34" s="154"/>
      <c r="H34" s="198"/>
      <c r="I34" s="196"/>
      <c r="J34" s="202"/>
      <c r="K34" s="159" t="s">
        <v>438</v>
      </c>
      <c r="L34" s="159" t="s">
        <v>439</v>
      </c>
    </row>
    <row r="35" spans="7:12">
      <c r="G35" s="154"/>
      <c r="H35" s="198"/>
      <c r="I35" s="196"/>
      <c r="J35" s="202"/>
      <c r="K35" s="159" t="s">
        <v>440</v>
      </c>
      <c r="L35" s="159" t="s">
        <v>441</v>
      </c>
    </row>
    <row r="36" spans="7:12">
      <c r="G36" s="154"/>
      <c r="H36" s="198"/>
      <c r="I36" s="196"/>
      <c r="J36" s="202"/>
      <c r="K36" s="159" t="s">
        <v>442</v>
      </c>
      <c r="L36" s="159" t="s">
        <v>443</v>
      </c>
    </row>
    <row r="37" spans="7:12">
      <c r="G37" s="154"/>
      <c r="H37" s="198"/>
      <c r="I37" s="196"/>
      <c r="J37" s="202"/>
      <c r="K37" s="159" t="s">
        <v>444</v>
      </c>
      <c r="L37" s="159" t="s">
        <v>445</v>
      </c>
    </row>
    <row r="38" spans="7:12">
      <c r="G38" s="154"/>
      <c r="H38" s="198"/>
      <c r="I38" s="196"/>
      <c r="J38" s="202"/>
      <c r="K38" s="159"/>
      <c r="L38" s="159" t="s">
        <v>446</v>
      </c>
    </row>
    <row r="39" spans="7:12">
      <c r="G39" s="154"/>
      <c r="H39" s="198"/>
      <c r="I39" s="196"/>
      <c r="J39" s="202"/>
      <c r="K39" s="159"/>
      <c r="L39" s="159"/>
    </row>
    <row r="40" spans="7:12">
      <c r="G40" s="154"/>
      <c r="H40" s="198"/>
      <c r="I40" s="196"/>
      <c r="J40" s="202"/>
      <c r="K40" s="159" t="s">
        <v>447</v>
      </c>
      <c r="L40" s="159" t="s">
        <v>448</v>
      </c>
    </row>
    <row r="41" spans="7:12">
      <c r="G41" s="154"/>
      <c r="H41" s="198"/>
      <c r="I41" s="196"/>
      <c r="J41" s="202"/>
      <c r="K41" s="159" t="s">
        <v>449</v>
      </c>
      <c r="L41" s="159" t="s">
        <v>450</v>
      </c>
    </row>
    <row r="42" spans="7:12">
      <c r="G42" s="154"/>
      <c r="H42" s="198"/>
      <c r="I42" s="196"/>
      <c r="J42" s="202"/>
      <c r="K42" s="159"/>
      <c r="L42" s="159" t="s">
        <v>451</v>
      </c>
    </row>
    <row r="43" spans="7:12">
      <c r="G43" s="154"/>
      <c r="H43" s="198"/>
      <c r="I43" s="196"/>
      <c r="J43" s="202"/>
      <c r="K43" s="159" t="s">
        <v>452</v>
      </c>
      <c r="L43" s="159" t="s">
        <v>453</v>
      </c>
    </row>
    <row r="44" spans="7:12">
      <c r="G44" s="154"/>
      <c r="H44" s="198"/>
      <c r="I44" s="196"/>
      <c r="J44" s="202"/>
      <c r="K44" s="159"/>
      <c r="L44" s="159" t="s">
        <v>454</v>
      </c>
    </row>
    <row r="45" spans="7:12">
      <c r="G45" s="154"/>
      <c r="H45" s="198"/>
      <c r="I45" s="196"/>
      <c r="J45" s="202"/>
      <c r="K45" s="159"/>
      <c r="L45" s="159" t="s">
        <v>455</v>
      </c>
    </row>
    <row r="46" spans="7:12">
      <c r="G46" s="154"/>
      <c r="H46" s="198"/>
      <c r="I46" s="196"/>
      <c r="J46" s="202"/>
      <c r="K46" s="159"/>
      <c r="L46" s="159"/>
    </row>
    <row r="47" spans="7:12">
      <c r="G47" s="154"/>
      <c r="H47" s="198"/>
      <c r="I47" s="196"/>
      <c r="J47" s="202"/>
      <c r="K47" s="159"/>
      <c r="L47" s="159" t="s">
        <v>456</v>
      </c>
    </row>
    <row r="48" spans="7:12">
      <c r="G48" s="154"/>
      <c r="H48" s="198"/>
      <c r="I48" s="196"/>
      <c r="J48" s="202"/>
      <c r="K48" s="159"/>
      <c r="L48" s="159" t="s">
        <v>457</v>
      </c>
    </row>
    <row r="49" spans="7:12">
      <c r="G49" s="154"/>
      <c r="H49" s="198"/>
      <c r="I49" s="196"/>
      <c r="J49" s="202"/>
      <c r="K49" s="159"/>
      <c r="L49" s="159" t="s">
        <v>458</v>
      </c>
    </row>
    <row r="50" spans="7:12">
      <c r="G50" s="154"/>
      <c r="H50" s="198"/>
      <c r="I50" s="196"/>
      <c r="J50" s="202"/>
      <c r="K50" s="159"/>
      <c r="L50" s="159" t="s">
        <v>459</v>
      </c>
    </row>
    <row r="51" spans="7:12">
      <c r="G51" s="154"/>
      <c r="H51" s="198"/>
      <c r="I51" s="196"/>
      <c r="J51" s="202"/>
      <c r="K51" s="159"/>
      <c r="L51" s="159"/>
    </row>
    <row r="52" spans="7:12">
      <c r="G52" s="154"/>
      <c r="H52" s="198"/>
      <c r="I52" s="196"/>
      <c r="J52" s="202"/>
      <c r="K52" s="159"/>
      <c r="L52" s="159"/>
    </row>
    <row r="53" spans="7:12">
      <c r="G53" s="154"/>
      <c r="H53" s="198"/>
      <c r="I53" s="196"/>
      <c r="J53" s="202"/>
      <c r="K53" s="159"/>
      <c r="L53" s="159"/>
    </row>
    <row r="54" spans="7:12">
      <c r="G54" s="154"/>
      <c r="H54" s="198"/>
      <c r="I54" s="196"/>
      <c r="J54" s="202"/>
      <c r="K54" s="159"/>
      <c r="L54" s="159"/>
    </row>
    <row r="55" spans="7:12">
      <c r="G55" s="154"/>
      <c r="H55" s="198"/>
      <c r="I55" s="196"/>
      <c r="J55" s="202"/>
      <c r="K55" s="159"/>
      <c r="L55" s="159"/>
    </row>
    <row r="56" spans="7:12">
      <c r="G56" s="154"/>
      <c r="H56" s="198"/>
      <c r="I56" s="196"/>
      <c r="J56" s="202"/>
      <c r="K56" s="159"/>
      <c r="L56" s="159"/>
    </row>
    <row r="57" spans="7:12">
      <c r="G57" s="154"/>
      <c r="H57" s="198"/>
      <c r="I57" s="196"/>
      <c r="J57" s="202"/>
      <c r="K57" s="159"/>
      <c r="L57" s="159"/>
    </row>
    <row r="58" spans="7:12">
      <c r="G58" s="154"/>
      <c r="H58" s="198"/>
      <c r="I58" s="196"/>
      <c r="J58" s="202"/>
      <c r="K58" s="159"/>
      <c r="L58" s="159"/>
    </row>
    <row r="59" spans="7:12">
      <c r="G59" s="154"/>
      <c r="H59" s="198"/>
      <c r="I59" s="196"/>
      <c r="J59" s="202"/>
      <c r="K59" s="159"/>
      <c r="L59" s="159"/>
    </row>
    <row r="60" spans="7:12">
      <c r="G60" s="154"/>
      <c r="H60" s="198"/>
      <c r="I60" s="196"/>
      <c r="J60" s="202"/>
      <c r="K60" s="159"/>
      <c r="L60" s="159"/>
    </row>
    <row r="61" spans="7:12">
      <c r="G61" s="154"/>
      <c r="H61" s="198"/>
      <c r="I61" s="196"/>
      <c r="J61" s="202"/>
      <c r="K61" s="159"/>
      <c r="L61" s="159"/>
    </row>
    <row r="62" spans="7:12">
      <c r="G62" s="154"/>
      <c r="H62" s="198"/>
      <c r="I62" s="196"/>
      <c r="J62" s="202"/>
      <c r="K62" s="159"/>
      <c r="L62" s="159"/>
    </row>
    <row r="63" spans="7:12">
      <c r="G63" s="154"/>
      <c r="H63" s="198"/>
      <c r="I63" s="196"/>
      <c r="J63" s="202"/>
      <c r="K63" s="159"/>
      <c r="L63" s="159"/>
    </row>
    <row r="64" spans="7:12">
      <c r="G64" s="154"/>
      <c r="H64" s="198"/>
      <c r="I64" s="196"/>
      <c r="J64" s="202"/>
      <c r="K64" s="159"/>
      <c r="L64" s="159"/>
    </row>
    <row r="65" spans="7:12">
      <c r="G65" s="154"/>
      <c r="H65" s="198"/>
      <c r="I65" s="196"/>
      <c r="J65" s="202"/>
      <c r="K65" s="159"/>
      <c r="L65" s="159"/>
    </row>
    <row r="66" spans="7:12">
      <c r="G66" s="154"/>
      <c r="H66" s="198"/>
      <c r="I66" s="196"/>
      <c r="J66" s="202"/>
      <c r="K66" s="159"/>
      <c r="L66" s="159"/>
    </row>
    <row r="67" spans="7:12">
      <c r="G67" s="154"/>
      <c r="H67" s="198"/>
      <c r="I67" s="196"/>
      <c r="J67" s="202"/>
      <c r="K67" s="159"/>
      <c r="L67" s="159"/>
    </row>
    <row r="68" spans="7:12">
      <c r="G68" s="154"/>
      <c r="H68" s="198"/>
      <c r="I68" s="196"/>
      <c r="J68" s="202"/>
      <c r="K68" s="159"/>
      <c r="L68" s="159"/>
    </row>
    <row r="69" spans="7:12">
      <c r="G69" s="154"/>
      <c r="H69" s="198"/>
      <c r="I69" s="196"/>
      <c r="J69" s="202"/>
      <c r="K69" s="159"/>
      <c r="L69" s="159"/>
    </row>
    <row r="70" spans="7:12">
      <c r="G70" s="154"/>
      <c r="H70" s="198"/>
      <c r="I70" s="196"/>
      <c r="J70" s="202"/>
      <c r="K70" s="159"/>
      <c r="L70" s="159"/>
    </row>
    <row r="71" spans="7:12">
      <c r="G71" s="154"/>
      <c r="H71" s="198"/>
      <c r="I71" s="196"/>
      <c r="J71" s="202"/>
      <c r="K71" s="159"/>
      <c r="L71" s="159"/>
    </row>
    <row r="72" spans="7:12">
      <c r="G72" s="154"/>
      <c r="H72" s="198"/>
      <c r="I72" s="196"/>
      <c r="J72" s="202"/>
      <c r="K72" s="159"/>
      <c r="L72" s="159"/>
    </row>
    <row r="73" spans="7:12">
      <c r="G73" s="154"/>
      <c r="H73" s="198"/>
      <c r="I73" s="196"/>
      <c r="J73" s="202"/>
      <c r="K73" s="159"/>
      <c r="L73" s="159"/>
    </row>
    <row r="74" spans="7:12">
      <c r="G74" s="154"/>
      <c r="H74" s="198"/>
      <c r="I74" s="196"/>
      <c r="J74" s="202"/>
      <c r="K74" s="159"/>
      <c r="L74" s="159"/>
    </row>
    <row r="75" spans="7:12">
      <c r="G75" s="154"/>
      <c r="H75" s="198"/>
      <c r="I75" s="196"/>
      <c r="J75" s="202"/>
      <c r="K75" s="159"/>
      <c r="L75" s="159"/>
    </row>
    <row r="76" spans="7:12">
      <c r="G76" s="154"/>
      <c r="H76" s="198"/>
      <c r="I76" s="196"/>
      <c r="J76" s="202"/>
      <c r="K76" s="159"/>
      <c r="L76" s="159"/>
    </row>
    <row r="77" spans="7:12">
      <c r="G77" s="154"/>
      <c r="H77" s="198"/>
      <c r="I77" s="196"/>
      <c r="J77" s="202"/>
      <c r="K77" s="159"/>
      <c r="L77" s="159"/>
    </row>
    <row r="78" spans="7:12">
      <c r="G78" s="154"/>
      <c r="H78" s="198"/>
      <c r="I78" s="196"/>
      <c r="J78" s="202"/>
      <c r="K78" s="159"/>
      <c r="L78" s="159"/>
    </row>
    <row r="79" spans="7:12">
      <c r="G79" s="154"/>
      <c r="H79" s="198"/>
      <c r="I79" s="196"/>
      <c r="J79" s="202"/>
      <c r="K79" s="159"/>
      <c r="L79" s="159"/>
    </row>
    <row r="80" spans="7:12">
      <c r="G80" s="154"/>
      <c r="H80" s="198"/>
      <c r="I80" s="196"/>
      <c r="J80" s="202"/>
      <c r="K80" s="159"/>
      <c r="L80" s="159"/>
    </row>
    <row r="81" spans="7:12">
      <c r="G81" s="154"/>
      <c r="H81" s="198"/>
      <c r="I81" s="196"/>
      <c r="J81" s="202"/>
      <c r="K81" s="159"/>
      <c r="L81" s="159"/>
    </row>
    <row r="82" spans="7:12">
      <c r="G82" s="154"/>
      <c r="H82" s="198"/>
      <c r="I82" s="196"/>
      <c r="J82" s="202"/>
      <c r="K82" s="159"/>
      <c r="L82" s="159"/>
    </row>
    <row r="83" spans="7:12">
      <c r="G83" s="154"/>
      <c r="H83" s="198"/>
      <c r="I83" s="196"/>
      <c r="J83" s="202"/>
      <c r="K83" s="159"/>
      <c r="L83" s="159"/>
    </row>
    <row r="84" spans="7:12">
      <c r="G84" s="154"/>
      <c r="H84" s="198"/>
      <c r="I84" s="196"/>
      <c r="J84" s="202"/>
      <c r="K84" s="159"/>
      <c r="L84" s="159"/>
    </row>
    <row r="85" spans="7:12">
      <c r="G85" s="154"/>
      <c r="H85" s="198"/>
      <c r="I85" s="196"/>
      <c r="J85" s="202"/>
      <c r="K85" s="159"/>
      <c r="L85" s="159"/>
    </row>
    <row r="86" spans="7:12">
      <c r="G86" s="154"/>
      <c r="H86" s="198"/>
      <c r="I86" s="196"/>
      <c r="J86" s="202"/>
      <c r="K86" s="159"/>
      <c r="L86" s="159"/>
    </row>
    <row r="87" spans="7:12">
      <c r="G87" s="154"/>
      <c r="H87" s="198"/>
      <c r="I87" s="196"/>
      <c r="J87" s="202"/>
      <c r="K87" s="159"/>
      <c r="L87" s="159"/>
    </row>
    <row r="88" spans="7:12">
      <c r="G88" s="154"/>
      <c r="H88" s="198"/>
      <c r="I88" s="196"/>
      <c r="J88" s="202"/>
      <c r="K88" s="159"/>
      <c r="L88" s="159"/>
    </row>
    <row r="89" spans="7:12">
      <c r="G89" s="154"/>
      <c r="H89" s="198"/>
      <c r="I89" s="196"/>
      <c r="J89" s="202"/>
      <c r="K89" s="159"/>
      <c r="L89" s="159"/>
    </row>
    <row r="90" spans="7:12">
      <c r="G90" s="154"/>
      <c r="H90" s="198"/>
      <c r="I90" s="196"/>
      <c r="J90" s="202"/>
      <c r="K90" s="159"/>
      <c r="L90" s="159"/>
    </row>
    <row r="91" spans="7:12" ht="15" thickBot="1">
      <c r="G91" s="154"/>
      <c r="H91" s="199"/>
      <c r="I91" s="200"/>
      <c r="J91" s="203"/>
      <c r="K91" s="162"/>
      <c r="L91" s="162"/>
    </row>
    <row r="93" spans="7:12">
      <c r="H93" t="s">
        <v>381</v>
      </c>
      <c r="I93" t="s">
        <v>309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B3FA0"/>
    <pageSetUpPr fitToPage="1"/>
  </sheetPr>
  <dimension ref="A1:L75"/>
  <sheetViews>
    <sheetView showGridLines="0" workbookViewId="0">
      <selection activeCell="A2" sqref="A2:D2"/>
    </sheetView>
  </sheetViews>
  <sheetFormatPr baseColWidth="10" defaultColWidth="8.7109375" defaultRowHeight="14"/>
  <cols>
    <col min="1" max="1" width="27" customWidth="1"/>
    <col min="2" max="4" width="15" customWidth="1"/>
    <col min="5" max="5" width="22.7109375" bestFit="1" customWidth="1"/>
    <col min="6" max="6" width="15" customWidth="1"/>
    <col min="7" max="7" width="17.140625" customWidth="1"/>
    <col min="8" max="8" width="15" customWidth="1"/>
    <col min="9" max="9" width="19.85546875" bestFit="1" customWidth="1"/>
    <col min="10" max="10" width="14" bestFit="1" customWidth="1"/>
    <col min="11" max="12" width="15.140625" customWidth="1"/>
  </cols>
  <sheetData>
    <row r="1" spans="1:12" ht="34" customHeight="1">
      <c r="A1" s="726"/>
      <c r="B1" s="726"/>
      <c r="C1" s="726"/>
      <c r="D1" s="726"/>
      <c r="E1" s="727" t="s">
        <v>1146</v>
      </c>
      <c r="F1" s="727"/>
      <c r="G1" s="727"/>
      <c r="H1" s="727"/>
      <c r="I1" s="727"/>
      <c r="J1" s="727"/>
      <c r="K1" s="727"/>
      <c r="L1" s="727"/>
    </row>
    <row r="2" spans="1:12" ht="18" customHeight="1">
      <c r="A2" s="728"/>
      <c r="B2" s="728"/>
      <c r="C2" s="728"/>
      <c r="D2" s="728"/>
      <c r="E2" s="729" t="s">
        <v>1147</v>
      </c>
      <c r="F2" s="729"/>
      <c r="G2" s="729"/>
      <c r="H2" s="729"/>
      <c r="I2" s="729"/>
      <c r="J2" s="729"/>
      <c r="K2" s="729"/>
      <c r="L2" s="729"/>
    </row>
    <row r="4" spans="1:12" ht="20" customHeight="1">
      <c r="A4" s="730" t="s">
        <v>1148</v>
      </c>
      <c r="B4" s="730"/>
      <c r="C4" s="730"/>
      <c r="D4" s="730"/>
      <c r="E4" s="730"/>
      <c r="F4" s="730"/>
      <c r="G4" s="730"/>
      <c r="H4" s="730"/>
      <c r="I4" s="730"/>
      <c r="J4" s="730"/>
      <c r="K4" s="730"/>
      <c r="L4" s="730"/>
    </row>
    <row r="5" spans="1:12" ht="16" customHeight="1">
      <c r="A5" s="641" t="s">
        <v>1145</v>
      </c>
      <c r="B5" s="731" t="str">
        <f>IF(Recap_FCI!C2="","",Recap_FCI!C2)</f>
        <v>Client</v>
      </c>
      <c r="C5" s="731"/>
      <c r="D5" s="731"/>
      <c r="E5" s="641" t="s">
        <v>1149</v>
      </c>
      <c r="F5" s="731" t="str">
        <f>IF(Recap_FCI!C3="","",Recap_FCI!C3)</f>
        <v>Affaire</v>
      </c>
      <c r="G5" s="731"/>
      <c r="H5" s="731"/>
      <c r="I5" s="641" t="s">
        <v>1150</v>
      </c>
      <c r="J5" s="732" t="s">
        <v>1151</v>
      </c>
      <c r="K5" s="732"/>
      <c r="L5" s="732"/>
    </row>
    <row r="6" spans="1:12" ht="16" customHeight="1">
      <c r="A6" s="641" t="s">
        <v>1152</v>
      </c>
      <c r="B6" s="731" t="str">
        <f>IF(Recap_FCI!C4="","",Recap_FCI!C4)</f>
        <v/>
      </c>
      <c r="C6" s="731"/>
      <c r="D6" s="731"/>
      <c r="E6" s="641" t="s">
        <v>1153</v>
      </c>
      <c r="F6" s="731" t="str">
        <f>IF(Recap_FCI!C5="","",Recap_FCI!C5)</f>
        <v/>
      </c>
      <c r="G6" s="731"/>
      <c r="H6" s="731"/>
      <c r="I6" s="641" t="s">
        <v>1154</v>
      </c>
      <c r="J6" s="732" t="s">
        <v>1151</v>
      </c>
      <c r="K6" s="732"/>
      <c r="L6" s="732"/>
    </row>
    <row r="7" spans="1:12" ht="16" customHeight="1">
      <c r="A7" s="641" t="s">
        <v>1155</v>
      </c>
      <c r="B7" s="731" t="str">
        <f>IF(Recap_FCI!C6="","",Recap_FCI!C6)</f>
        <v/>
      </c>
      <c r="C7" s="731"/>
      <c r="D7" s="731"/>
      <c r="E7" s="641" t="s">
        <v>1156</v>
      </c>
      <c r="F7" s="731" t="str">
        <f>IF(Recap_FCI!C7="","",Recap_FCI!C7)</f>
        <v/>
      </c>
      <c r="G7" s="731"/>
      <c r="H7" s="731"/>
      <c r="I7" s="641" t="s">
        <v>1157</v>
      </c>
      <c r="J7" s="731" t="str">
        <f>IF(Recap_FCI!G2="","",Recap_FCI!G2)</f>
        <v/>
      </c>
      <c r="K7" s="731"/>
      <c r="L7" s="731"/>
    </row>
    <row r="8" spans="1:12" ht="16" customHeight="1">
      <c r="A8" s="641" t="s">
        <v>1158</v>
      </c>
      <c r="B8" s="732" t="s">
        <v>1151</v>
      </c>
      <c r="C8" s="732"/>
      <c r="D8" s="732"/>
      <c r="E8" s="641" t="s">
        <v>1159</v>
      </c>
      <c r="F8" s="732" t="s">
        <v>1160</v>
      </c>
      <c r="G8" s="732"/>
      <c r="H8" s="732"/>
      <c r="I8" s="641" t="s">
        <v>1161</v>
      </c>
      <c r="J8" s="732" t="s">
        <v>1151</v>
      </c>
      <c r="K8" s="732"/>
      <c r="L8" s="732"/>
    </row>
    <row r="10" spans="1:12" ht="20" customHeight="1">
      <c r="A10" s="730" t="s">
        <v>1162</v>
      </c>
      <c r="B10" s="730"/>
      <c r="C10" s="730"/>
      <c r="D10" s="730"/>
      <c r="E10" s="730"/>
      <c r="F10" s="730"/>
      <c r="G10" s="730"/>
      <c r="H10" s="730"/>
      <c r="I10" s="730"/>
      <c r="J10" s="730"/>
      <c r="K10" s="730"/>
      <c r="L10" s="730"/>
    </row>
    <row r="11" spans="1:12" ht="16" customHeight="1">
      <c r="A11" s="641" t="s">
        <v>1163</v>
      </c>
      <c r="B11" s="731" t="str">
        <f>IF(Recap_FCI!L2="","",Recap_FCI!L2)</f>
        <v>Client Preneur :</v>
      </c>
      <c r="C11" s="731"/>
      <c r="D11" s="731"/>
      <c r="E11" s="641" t="s">
        <v>1164</v>
      </c>
      <c r="F11" s="731" t="str">
        <f>IF(Recap_FCI!L3="","",Recap_FCI!L3)</f>
        <v>Maitrise d'Ouvrage :</v>
      </c>
      <c r="G11" s="731"/>
      <c r="H11" s="731"/>
      <c r="I11" s="641" t="s">
        <v>1165</v>
      </c>
      <c r="J11" s="732" t="s">
        <v>1151</v>
      </c>
      <c r="K11" s="732"/>
      <c r="L11" s="732"/>
    </row>
    <row r="12" spans="1:12" ht="16" customHeight="1">
      <c r="A12" s="641" t="s">
        <v>1166</v>
      </c>
      <c r="B12" s="731" t="str">
        <f>IF(Recap_FCI!L4="","",Recap_FCI!L4)</f>
        <v>Aménageur / BET / AMOA :</v>
      </c>
      <c r="C12" s="731"/>
      <c r="D12" s="731"/>
      <c r="E12" s="641" t="s">
        <v>1167</v>
      </c>
      <c r="F12" s="731" t="str">
        <f>IF(Recap_FCI!L5="","",Recap_FCI!L5)</f>
        <v>Maitrise d'Œuvre :</v>
      </c>
      <c r="G12" s="731"/>
      <c r="H12" s="731"/>
      <c r="I12" s="641" t="s">
        <v>1168</v>
      </c>
      <c r="J12" s="731" t="str">
        <f>IF(Recap_FCI!L6="","",Recap_FCI!L6)</f>
        <v>Entrepreneur Principal :</v>
      </c>
      <c r="K12" s="731"/>
      <c r="L12" s="731"/>
    </row>
    <row r="13" spans="1:12" ht="16" customHeight="1">
      <c r="A13" s="641" t="s">
        <v>1169</v>
      </c>
      <c r="B13" s="731" t="str">
        <f>IF(Recap_FCI!G3="","",Recap_FCI!G3)</f>
        <v>Woody SEALE</v>
      </c>
      <c r="C13" s="731"/>
      <c r="D13" s="731"/>
      <c r="E13" s="641" t="s">
        <v>1170</v>
      </c>
      <c r="F13" s="731" t="str">
        <f>IF(Recap_FCI!G6="","",Recap_FCI!G6)</f>
        <v/>
      </c>
      <c r="G13" s="731"/>
      <c r="H13" s="731"/>
      <c r="I13" s="641" t="s">
        <v>1171</v>
      </c>
      <c r="J13" s="731" t="str">
        <f>IF(Recap_FCI!G5="","",Recap_FCI!G5)</f>
        <v/>
      </c>
      <c r="K13" s="731"/>
      <c r="L13" s="731"/>
    </row>
    <row r="15" spans="1:12" ht="20" customHeight="1">
      <c r="A15" s="730" t="s">
        <v>1172</v>
      </c>
      <c r="B15" s="730"/>
      <c r="C15" s="730"/>
      <c r="D15" s="730"/>
      <c r="E15" s="730"/>
      <c r="F15" s="730"/>
      <c r="G15" s="730"/>
      <c r="H15" s="730"/>
      <c r="I15" s="730"/>
      <c r="J15" s="730"/>
      <c r="K15" s="730"/>
      <c r="L15" s="730"/>
    </row>
    <row r="16" spans="1:12" ht="24" customHeight="1">
      <c r="A16" s="641" t="s">
        <v>1173</v>
      </c>
      <c r="B16" s="731" t="str">
        <f>IF(Recap_FCI!G4="","",Recap_FCI!G4)</f>
        <v>Woody SEALE</v>
      </c>
      <c r="C16" s="731"/>
      <c r="D16" s="731"/>
      <c r="E16" s="641" t="s">
        <v>1174</v>
      </c>
      <c r="F16" s="732" t="s">
        <v>1151</v>
      </c>
      <c r="G16" s="732"/>
      <c r="H16" s="732"/>
      <c r="I16" s="641" t="s">
        <v>1175</v>
      </c>
      <c r="J16" s="732" t="s">
        <v>1151</v>
      </c>
      <c r="K16" s="732"/>
      <c r="L16" s="732"/>
    </row>
    <row r="17" spans="1:12" ht="24" customHeight="1">
      <c r="A17" s="641" t="s">
        <v>1176</v>
      </c>
      <c r="B17" s="732" t="s">
        <v>1151</v>
      </c>
      <c r="C17" s="732"/>
      <c r="D17" s="732"/>
      <c r="E17" s="641" t="s">
        <v>1177</v>
      </c>
      <c r="F17" s="732" t="s">
        <v>1151</v>
      </c>
      <c r="G17" s="732"/>
      <c r="H17" s="732"/>
      <c r="I17" s="641" t="s">
        <v>1178</v>
      </c>
      <c r="J17" s="732" t="s">
        <v>1151</v>
      </c>
      <c r="K17" s="732"/>
      <c r="L17" s="732"/>
    </row>
    <row r="19" spans="1:12" ht="20" customHeight="1">
      <c r="A19" s="730" t="s">
        <v>1179</v>
      </c>
      <c r="B19" s="730"/>
      <c r="C19" s="730"/>
      <c r="D19" s="730"/>
      <c r="E19" s="730"/>
      <c r="F19" s="730"/>
      <c r="G19" s="730"/>
      <c r="H19" s="730"/>
      <c r="I19" s="730"/>
      <c r="J19" s="730"/>
      <c r="K19" s="730"/>
      <c r="L19" s="730"/>
    </row>
    <row r="20" spans="1:12" ht="26" customHeight="1">
      <c r="A20" s="733" t="s">
        <v>1180</v>
      </c>
      <c r="B20" s="733"/>
      <c r="C20" s="732" t="s">
        <v>1151</v>
      </c>
      <c r="D20" s="732"/>
      <c r="E20" s="732"/>
      <c r="F20" s="732"/>
      <c r="G20" s="732"/>
      <c r="H20" s="732"/>
      <c r="I20" s="732"/>
      <c r="J20" s="732"/>
      <c r="K20" s="732"/>
      <c r="L20" s="732"/>
    </row>
    <row r="21" spans="1:12" ht="26" customHeight="1">
      <c r="A21" s="733" t="s">
        <v>1181</v>
      </c>
      <c r="B21" s="733"/>
      <c r="C21" s="732" t="s">
        <v>1151</v>
      </c>
      <c r="D21" s="732"/>
      <c r="E21" s="732"/>
      <c r="F21" s="732"/>
      <c r="G21" s="732"/>
      <c r="H21" s="732"/>
      <c r="I21" s="732"/>
      <c r="J21" s="732"/>
      <c r="K21" s="732"/>
      <c r="L21" s="732"/>
    </row>
    <row r="22" spans="1:12" ht="26" customHeight="1">
      <c r="A22" s="733" t="s">
        <v>1182</v>
      </c>
      <c r="B22" s="733"/>
      <c r="C22" s="732" t="s">
        <v>1151</v>
      </c>
      <c r="D22" s="732"/>
      <c r="E22" s="732"/>
      <c r="F22" s="732"/>
      <c r="G22" s="732"/>
      <c r="H22" s="732"/>
      <c r="I22" s="732"/>
      <c r="J22" s="732"/>
      <c r="K22" s="732"/>
      <c r="L22" s="732"/>
    </row>
    <row r="23" spans="1:12" ht="26" customHeight="1">
      <c r="A23" s="733" t="s">
        <v>1183</v>
      </c>
      <c r="B23" s="733"/>
      <c r="C23" s="732" t="s">
        <v>1151</v>
      </c>
      <c r="D23" s="732"/>
      <c r="E23" s="732"/>
      <c r="F23" s="732"/>
      <c r="G23" s="732"/>
      <c r="H23" s="732"/>
      <c r="I23" s="732"/>
      <c r="J23" s="732"/>
      <c r="K23" s="732"/>
      <c r="L23" s="732"/>
    </row>
    <row r="24" spans="1:12" ht="26" customHeight="1">
      <c r="A24" s="733" t="s">
        <v>1184</v>
      </c>
      <c r="B24" s="733"/>
      <c r="C24" s="732" t="s">
        <v>1151</v>
      </c>
      <c r="D24" s="732"/>
      <c r="E24" s="732"/>
      <c r="F24" s="732"/>
      <c r="G24" s="732"/>
      <c r="H24" s="732"/>
      <c r="I24" s="732"/>
      <c r="J24" s="732"/>
      <c r="K24" s="732"/>
      <c r="L24" s="732"/>
    </row>
    <row r="25" spans="1:12" ht="26" customHeight="1">
      <c r="A25" s="733" t="s">
        <v>1185</v>
      </c>
      <c r="B25" s="733"/>
      <c r="C25" s="732" t="s">
        <v>1151</v>
      </c>
      <c r="D25" s="732"/>
      <c r="E25" s="732"/>
      <c r="F25" s="732"/>
      <c r="G25" s="732"/>
      <c r="H25" s="732"/>
      <c r="I25" s="732"/>
      <c r="J25" s="732"/>
      <c r="K25" s="732"/>
      <c r="L25" s="732"/>
    </row>
    <row r="27" spans="1:12" ht="20" customHeight="1">
      <c r="A27" s="730" t="s">
        <v>1186</v>
      </c>
      <c r="B27" s="730"/>
      <c r="C27" s="730"/>
      <c r="D27" s="730"/>
      <c r="E27" s="730"/>
      <c r="F27" s="730"/>
      <c r="G27" s="730"/>
      <c r="H27" s="730"/>
      <c r="I27" s="730"/>
      <c r="J27" s="730"/>
      <c r="K27" s="730"/>
      <c r="L27" s="730"/>
    </row>
    <row r="28" spans="1:12" ht="16" customHeight="1">
      <c r="A28" s="641" t="s">
        <v>1187</v>
      </c>
      <c r="B28" s="734" t="str">
        <f>IF(Recap_FCI!I2="","",Recap_FCI!I2)</f>
        <v>Date réception AO :</v>
      </c>
      <c r="C28" s="734"/>
      <c r="D28" s="641" t="s">
        <v>1188</v>
      </c>
      <c r="E28" s="734" t="str">
        <f>IF(Recap_FCI!I3="","",Recap_FCI!I3)</f>
        <v>Date Revue Offre :</v>
      </c>
      <c r="F28" s="734"/>
      <c r="G28" s="641" t="s">
        <v>1189</v>
      </c>
      <c r="H28" s="734" t="str">
        <f>IF(Recap_FCI!I4="","",Recap_FCI!I4)</f>
        <v>Date Remise Offre :</v>
      </c>
      <c r="I28" s="734"/>
      <c r="J28" s="641" t="s">
        <v>1190</v>
      </c>
      <c r="K28" s="734" t="str">
        <f>IF(Recap_FCI!I5="","",Recap_FCI!I5)</f>
        <v>Date Soutenance :</v>
      </c>
      <c r="L28" s="734"/>
    </row>
    <row r="29" spans="1:12" ht="16" customHeight="1">
      <c r="A29" s="641" t="s">
        <v>1191</v>
      </c>
      <c r="B29" s="734" t="str">
        <f>IF(Recap_FCI!I6="","",Recap_FCI!I6)</f>
        <v>Date Décision :</v>
      </c>
      <c r="C29" s="734"/>
      <c r="D29" s="641" t="s">
        <v>1192</v>
      </c>
      <c r="E29" s="734" t="str">
        <f>IF(Recap_FCI!I7="","",Recap_FCI!I7)</f>
        <v>Date Début Projet :</v>
      </c>
      <c r="F29" s="734"/>
      <c r="G29" s="641" t="s">
        <v>1193</v>
      </c>
      <c r="H29" s="732" t="s">
        <v>1160</v>
      </c>
      <c r="I29" s="732"/>
      <c r="J29" s="641" t="s">
        <v>1194</v>
      </c>
      <c r="K29" s="732" t="s">
        <v>1160</v>
      </c>
      <c r="L29" s="732"/>
    </row>
    <row r="30" spans="1:12" ht="16" customHeight="1">
      <c r="A30" s="641" t="s">
        <v>1195</v>
      </c>
      <c r="B30" s="732" t="s">
        <v>1151</v>
      </c>
      <c r="C30" s="732"/>
      <c r="D30" s="641" t="s">
        <v>1196</v>
      </c>
      <c r="E30" s="734" t="str">
        <f>IF(Recap_FCI!G7="","",Recap_FCI!G7)</f>
        <v/>
      </c>
      <c r="F30" s="734"/>
      <c r="G30" s="733" t="s">
        <v>1197</v>
      </c>
      <c r="H30" s="733"/>
      <c r="I30" s="732" t="s">
        <v>1151</v>
      </c>
      <c r="J30" s="732"/>
      <c r="K30" s="732"/>
      <c r="L30" s="732"/>
    </row>
    <row r="32" spans="1:12" ht="20" customHeight="1">
      <c r="A32" s="730" t="s">
        <v>1198</v>
      </c>
      <c r="B32" s="730"/>
      <c r="C32" s="730"/>
      <c r="D32" s="730"/>
      <c r="E32" s="730"/>
      <c r="F32" s="730"/>
      <c r="G32" s="730"/>
      <c r="H32" s="730"/>
      <c r="I32" s="730"/>
      <c r="J32" s="730"/>
      <c r="K32" s="730"/>
      <c r="L32" s="730"/>
    </row>
    <row r="33" spans="1:12" ht="16" customHeight="1">
      <c r="A33" s="641" t="s">
        <v>1199</v>
      </c>
      <c r="B33" s="732" t="s">
        <v>1151</v>
      </c>
      <c r="C33" s="732"/>
      <c r="D33" s="732"/>
      <c r="E33" s="641" t="s">
        <v>1200</v>
      </c>
      <c r="F33" s="732" t="s">
        <v>1151</v>
      </c>
      <c r="G33" s="732"/>
      <c r="H33" s="732"/>
      <c r="I33" s="641" t="s">
        <v>1201</v>
      </c>
      <c r="J33" s="732" t="s">
        <v>1151</v>
      </c>
      <c r="K33" s="732"/>
      <c r="L33" s="732"/>
    </row>
    <row r="34" spans="1:12" ht="16" customHeight="1">
      <c r="A34" s="641" t="s">
        <v>1202</v>
      </c>
      <c r="B34" s="732" t="s">
        <v>1151</v>
      </c>
      <c r="C34" s="732"/>
      <c r="D34" s="732"/>
      <c r="E34" s="641" t="s">
        <v>1203</v>
      </c>
      <c r="F34" s="732" t="s">
        <v>1151</v>
      </c>
      <c r="G34" s="732"/>
      <c r="H34" s="732"/>
      <c r="I34" s="641" t="s">
        <v>1204</v>
      </c>
      <c r="J34" s="732" t="s">
        <v>1151</v>
      </c>
      <c r="K34" s="732"/>
      <c r="L34" s="732"/>
    </row>
    <row r="36" spans="1:12" ht="20" customHeight="1">
      <c r="A36" s="730" t="s">
        <v>1205</v>
      </c>
      <c r="B36" s="730"/>
      <c r="C36" s="730"/>
      <c r="D36" s="730"/>
      <c r="E36" s="730"/>
      <c r="F36" s="730"/>
      <c r="G36" s="730"/>
      <c r="H36" s="730"/>
      <c r="I36" s="730"/>
      <c r="J36" s="730"/>
      <c r="K36" s="730"/>
      <c r="L36" s="730"/>
    </row>
    <row r="37" spans="1:12" ht="16" customHeight="1">
      <c r="A37" s="641" t="s">
        <v>1206</v>
      </c>
      <c r="B37" s="735">
        <f>IF(Recap_FCI!F13="","",Recap_FCI!F13)</f>
        <v>0</v>
      </c>
      <c r="C37" s="735"/>
      <c r="D37" s="641" t="s">
        <v>1207</v>
      </c>
      <c r="E37" s="736">
        <f>IF(Recap_FCI!G15="","",Recap_FCI!G15)</f>
        <v>0</v>
      </c>
      <c r="F37" s="736"/>
      <c r="G37" s="641" t="s">
        <v>1208</v>
      </c>
      <c r="H37" s="735">
        <f>IF(Recap_FCI!J13="","",Recap_FCI!J13)</f>
        <v>0</v>
      </c>
      <c r="I37" s="735"/>
      <c r="J37" s="641" t="s">
        <v>1209</v>
      </c>
      <c r="K37" s="735">
        <f>IF(Recap_FCI!I13="","",Recap_FCI!I13)</f>
        <v>0</v>
      </c>
      <c r="L37" s="735"/>
    </row>
    <row r="38" spans="1:12" ht="16" customHeight="1">
      <c r="A38" s="641" t="s">
        <v>1210</v>
      </c>
      <c r="B38" s="735">
        <f>SUM(E42:E50)</f>
        <v>0</v>
      </c>
      <c r="C38" s="735"/>
      <c r="D38" s="641" t="s">
        <v>1211</v>
      </c>
      <c r="E38" s="732" t="s">
        <v>1151</v>
      </c>
      <c r="F38" s="732"/>
      <c r="G38" s="733" t="s">
        <v>1212</v>
      </c>
      <c r="H38" s="733"/>
      <c r="I38" s="732" t="s">
        <v>1151</v>
      </c>
      <c r="J38" s="732"/>
      <c r="K38" s="732"/>
      <c r="L38" s="732"/>
    </row>
    <row r="40" spans="1:12" ht="20" customHeight="1">
      <c r="A40" s="730" t="s">
        <v>1213</v>
      </c>
      <c r="B40" s="730"/>
      <c r="C40" s="730"/>
      <c r="D40" s="730"/>
      <c r="E40" s="730"/>
      <c r="F40" s="730"/>
      <c r="G40" s="730"/>
      <c r="H40" s="730"/>
      <c r="I40" s="730"/>
      <c r="J40" s="730"/>
      <c r="K40" s="730"/>
      <c r="L40" s="730"/>
    </row>
    <row r="41" spans="1:12" ht="18" customHeight="1">
      <c r="A41" s="737" t="s">
        <v>1214</v>
      </c>
      <c r="B41" s="737"/>
      <c r="C41" s="737" t="s">
        <v>1215</v>
      </c>
      <c r="D41" s="737"/>
      <c r="E41" s="737" t="s">
        <v>1216</v>
      </c>
      <c r="F41" s="737"/>
      <c r="G41" s="737" t="s">
        <v>1217</v>
      </c>
      <c r="H41" s="737"/>
      <c r="I41" s="737" t="s">
        <v>1218</v>
      </c>
      <c r="J41" s="737"/>
      <c r="K41" s="737" t="s">
        <v>1219</v>
      </c>
      <c r="L41" s="737"/>
    </row>
    <row r="42" spans="1:12" ht="16" customHeight="1">
      <c r="A42" s="731"/>
      <c r="B42" s="731"/>
      <c r="C42" s="731"/>
      <c r="D42" s="731"/>
      <c r="E42" s="735"/>
      <c r="F42" s="735"/>
      <c r="G42" s="731"/>
      <c r="H42" s="731"/>
      <c r="I42" s="738" t="s">
        <v>1220</v>
      </c>
      <c r="J42" s="738"/>
      <c r="K42" s="738" t="s">
        <v>1220</v>
      </c>
      <c r="L42" s="738"/>
    </row>
    <row r="43" spans="1:12" ht="16" customHeight="1">
      <c r="A43" s="731"/>
      <c r="B43" s="731"/>
      <c r="C43" s="731"/>
      <c r="D43" s="731"/>
      <c r="E43" s="735"/>
      <c r="F43" s="735"/>
      <c r="G43" s="731"/>
      <c r="H43" s="731"/>
      <c r="I43" s="738" t="s">
        <v>1220</v>
      </c>
      <c r="J43" s="738"/>
      <c r="K43" s="738" t="s">
        <v>1220</v>
      </c>
      <c r="L43" s="738"/>
    </row>
    <row r="44" spans="1:12" ht="16" customHeight="1">
      <c r="A44" s="731"/>
      <c r="B44" s="731"/>
      <c r="C44" s="731"/>
      <c r="D44" s="731"/>
      <c r="E44" s="735"/>
      <c r="F44" s="735"/>
      <c r="G44" s="731"/>
      <c r="H44" s="731"/>
      <c r="I44" s="738" t="s">
        <v>1220</v>
      </c>
      <c r="J44" s="738"/>
      <c r="K44" s="738" t="s">
        <v>1220</v>
      </c>
      <c r="L44" s="738"/>
    </row>
    <row r="45" spans="1:12" ht="16" customHeight="1">
      <c r="A45" s="731"/>
      <c r="B45" s="731"/>
      <c r="C45" s="731"/>
      <c r="D45" s="731"/>
      <c r="E45" s="735"/>
      <c r="F45" s="735"/>
      <c r="G45" s="731"/>
      <c r="H45" s="731"/>
      <c r="I45" s="738" t="s">
        <v>1220</v>
      </c>
      <c r="J45" s="738"/>
      <c r="K45" s="738" t="s">
        <v>1220</v>
      </c>
      <c r="L45" s="738"/>
    </row>
    <row r="46" spans="1:12" ht="16" customHeight="1">
      <c r="A46" s="731"/>
      <c r="B46" s="731"/>
      <c r="C46" s="731"/>
      <c r="D46" s="731"/>
      <c r="E46" s="735"/>
      <c r="F46" s="735"/>
      <c r="G46" s="731"/>
      <c r="H46" s="731"/>
      <c r="I46" s="738" t="s">
        <v>1220</v>
      </c>
      <c r="J46" s="738"/>
      <c r="K46" s="738" t="s">
        <v>1220</v>
      </c>
      <c r="L46" s="738"/>
    </row>
    <row r="47" spans="1:12" ht="16" customHeight="1">
      <c r="A47" s="731"/>
      <c r="B47" s="731"/>
      <c r="C47" s="731"/>
      <c r="D47" s="731"/>
      <c r="E47" s="735"/>
      <c r="F47" s="735"/>
      <c r="G47" s="731"/>
      <c r="H47" s="731"/>
      <c r="I47" s="738" t="s">
        <v>1220</v>
      </c>
      <c r="J47" s="738"/>
      <c r="K47" s="738" t="s">
        <v>1220</v>
      </c>
      <c r="L47" s="738"/>
    </row>
    <row r="48" spans="1:12" ht="16" customHeight="1">
      <c r="A48" s="731"/>
      <c r="B48" s="731"/>
      <c r="C48" s="731"/>
      <c r="D48" s="731"/>
      <c r="E48" s="735"/>
      <c r="F48" s="735"/>
      <c r="G48" s="731"/>
      <c r="H48" s="731"/>
      <c r="I48" s="738" t="s">
        <v>1220</v>
      </c>
      <c r="J48" s="738"/>
      <c r="K48" s="738" t="s">
        <v>1220</v>
      </c>
      <c r="L48" s="738"/>
    </row>
    <row r="49" spans="1:12" ht="16" customHeight="1">
      <c r="A49" s="731"/>
      <c r="B49" s="731"/>
      <c r="C49" s="731"/>
      <c r="D49" s="731"/>
      <c r="E49" s="735"/>
      <c r="F49" s="735"/>
      <c r="G49" s="731"/>
      <c r="H49" s="731"/>
      <c r="I49" s="738" t="s">
        <v>1220</v>
      </c>
      <c r="J49" s="738"/>
      <c r="K49" s="738" t="s">
        <v>1220</v>
      </c>
      <c r="L49" s="738"/>
    </row>
    <row r="50" spans="1:12" ht="16" customHeight="1">
      <c r="A50" s="731"/>
      <c r="B50" s="731"/>
      <c r="C50" s="731"/>
      <c r="D50" s="731"/>
      <c r="E50" s="735"/>
      <c r="F50" s="735"/>
      <c r="G50" s="731"/>
      <c r="H50" s="731"/>
      <c r="I50" s="738" t="s">
        <v>1220</v>
      </c>
      <c r="J50" s="738"/>
      <c r="K50" s="738" t="s">
        <v>1220</v>
      </c>
      <c r="L50" s="738"/>
    </row>
    <row r="52" spans="1:12" ht="20" customHeight="1">
      <c r="A52" s="730" t="s">
        <v>1221</v>
      </c>
      <c r="B52" s="730"/>
      <c r="C52" s="730"/>
      <c r="D52" s="730"/>
      <c r="E52" s="730"/>
      <c r="F52" s="730"/>
      <c r="G52" s="730"/>
      <c r="H52" s="730"/>
      <c r="I52" s="730"/>
      <c r="J52" s="730"/>
      <c r="K52" s="730"/>
      <c r="L52" s="730"/>
    </row>
    <row r="53" spans="1:12" ht="18" customHeight="1">
      <c r="A53" s="737" t="s">
        <v>1222</v>
      </c>
      <c r="B53" s="737" t="s">
        <v>1223</v>
      </c>
      <c r="C53" s="737"/>
      <c r="D53" s="737"/>
      <c r="E53" s="737"/>
      <c r="F53" s="737"/>
      <c r="G53" s="737"/>
      <c r="H53" s="737"/>
      <c r="I53" s="737"/>
      <c r="J53" s="737"/>
      <c r="K53" s="737" t="s">
        <v>1224</v>
      </c>
      <c r="L53" s="737"/>
    </row>
    <row r="54" spans="1:12" ht="16" customHeight="1">
      <c r="A54" s="642" t="s">
        <v>1220</v>
      </c>
      <c r="B54" s="731" t="s">
        <v>1225</v>
      </c>
      <c r="C54" s="731"/>
      <c r="D54" s="731"/>
      <c r="E54" s="731"/>
      <c r="F54" s="731"/>
      <c r="G54" s="731"/>
      <c r="H54" s="731"/>
      <c r="I54" s="731"/>
      <c r="J54" s="731"/>
      <c r="K54" s="731"/>
      <c r="L54" s="731"/>
    </row>
    <row r="55" spans="1:12" ht="16" customHeight="1">
      <c r="A55" s="642" t="s">
        <v>1220</v>
      </c>
      <c r="B55" s="731" t="s">
        <v>1226</v>
      </c>
      <c r="C55" s="731"/>
      <c r="D55" s="731"/>
      <c r="E55" s="731"/>
      <c r="F55" s="731"/>
      <c r="G55" s="731"/>
      <c r="H55" s="731"/>
      <c r="I55" s="731"/>
      <c r="J55" s="731"/>
      <c r="K55" s="731"/>
      <c r="L55" s="731"/>
    </row>
    <row r="56" spans="1:12" ht="16" customHeight="1">
      <c r="A56" s="642" t="s">
        <v>1220</v>
      </c>
      <c r="B56" s="731" t="s">
        <v>1227</v>
      </c>
      <c r="C56" s="731"/>
      <c r="D56" s="731"/>
      <c r="E56" s="731"/>
      <c r="F56" s="731"/>
      <c r="G56" s="731"/>
      <c r="H56" s="731"/>
      <c r="I56" s="731"/>
      <c r="J56" s="731"/>
      <c r="K56" s="731"/>
      <c r="L56" s="731"/>
    </row>
    <row r="57" spans="1:12" ht="16" customHeight="1">
      <c r="A57" s="642" t="s">
        <v>1220</v>
      </c>
      <c r="B57" s="731" t="s">
        <v>1228</v>
      </c>
      <c r="C57" s="731"/>
      <c r="D57" s="731"/>
      <c r="E57" s="731"/>
      <c r="F57" s="731"/>
      <c r="G57" s="731"/>
      <c r="H57" s="731"/>
      <c r="I57" s="731"/>
      <c r="J57" s="731"/>
      <c r="K57" s="731"/>
      <c r="L57" s="731"/>
    </row>
    <row r="58" spans="1:12" ht="16" customHeight="1">
      <c r="A58" s="642" t="s">
        <v>1220</v>
      </c>
      <c r="B58" s="731" t="s">
        <v>1229</v>
      </c>
      <c r="C58" s="731"/>
      <c r="D58" s="731"/>
      <c r="E58" s="731"/>
      <c r="F58" s="731"/>
      <c r="G58" s="731"/>
      <c r="H58" s="731"/>
      <c r="I58" s="731"/>
      <c r="J58" s="731"/>
      <c r="K58" s="731"/>
      <c r="L58" s="731"/>
    </row>
    <row r="59" spans="1:12" ht="16" customHeight="1">
      <c r="A59" s="642" t="s">
        <v>1220</v>
      </c>
      <c r="B59" s="731" t="s">
        <v>1230</v>
      </c>
      <c r="C59" s="731"/>
      <c r="D59" s="731"/>
      <c r="E59" s="731"/>
      <c r="F59" s="731"/>
      <c r="G59" s="731"/>
      <c r="H59" s="731"/>
      <c r="I59" s="731"/>
      <c r="J59" s="731"/>
      <c r="K59" s="731"/>
      <c r="L59" s="731"/>
    </row>
    <row r="60" spans="1:12" ht="16" customHeight="1">
      <c r="A60" s="642" t="s">
        <v>1220</v>
      </c>
      <c r="B60" s="731" t="s">
        <v>1231</v>
      </c>
      <c r="C60" s="731"/>
      <c r="D60" s="731"/>
      <c r="E60" s="731"/>
      <c r="F60" s="731"/>
      <c r="G60" s="731"/>
      <c r="H60" s="731"/>
      <c r="I60" s="731"/>
      <c r="J60" s="731"/>
      <c r="K60" s="731"/>
      <c r="L60" s="731"/>
    </row>
    <row r="61" spans="1:12" ht="16" customHeight="1">
      <c r="A61" s="642" t="s">
        <v>1220</v>
      </c>
      <c r="B61" s="731" t="s">
        <v>1232</v>
      </c>
      <c r="C61" s="731"/>
      <c r="D61" s="731"/>
      <c r="E61" s="731"/>
      <c r="F61" s="731"/>
      <c r="G61" s="731"/>
      <c r="H61" s="731"/>
      <c r="I61" s="731"/>
      <c r="J61" s="731"/>
      <c r="K61" s="731"/>
      <c r="L61" s="731"/>
    </row>
    <row r="62" spans="1:12" ht="16" customHeight="1">
      <c r="A62" s="642" t="s">
        <v>1220</v>
      </c>
      <c r="B62" s="731" t="s">
        <v>1233</v>
      </c>
      <c r="C62" s="731"/>
      <c r="D62" s="731"/>
      <c r="E62" s="731"/>
      <c r="F62" s="731"/>
      <c r="G62" s="731"/>
      <c r="H62" s="731"/>
      <c r="I62" s="731"/>
      <c r="J62" s="731"/>
      <c r="K62" s="731"/>
      <c r="L62" s="731"/>
    </row>
    <row r="63" spans="1:12" ht="16" customHeight="1">
      <c r="A63" s="642" t="s">
        <v>1220</v>
      </c>
      <c r="B63" s="731" t="s">
        <v>1234</v>
      </c>
      <c r="C63" s="731"/>
      <c r="D63" s="731"/>
      <c r="E63" s="731"/>
      <c r="F63" s="731"/>
      <c r="G63" s="731"/>
      <c r="H63" s="731"/>
      <c r="I63" s="731"/>
      <c r="J63" s="731"/>
      <c r="K63" s="731"/>
      <c r="L63" s="731"/>
    </row>
    <row r="64" spans="1:12" ht="16" customHeight="1">
      <c r="A64" s="642" t="s">
        <v>1220</v>
      </c>
      <c r="B64" s="731" t="s">
        <v>1235</v>
      </c>
      <c r="C64" s="731"/>
      <c r="D64" s="731"/>
      <c r="E64" s="731"/>
      <c r="F64" s="731"/>
      <c r="G64" s="731"/>
      <c r="H64" s="731"/>
      <c r="I64" s="731"/>
      <c r="J64" s="731"/>
      <c r="K64" s="731"/>
      <c r="L64" s="731"/>
    </row>
    <row r="65" spans="1:12" ht="16" customHeight="1">
      <c r="A65" s="642" t="s">
        <v>1220</v>
      </c>
      <c r="B65" s="731" t="s">
        <v>1236</v>
      </c>
      <c r="C65" s="731"/>
      <c r="D65" s="731"/>
      <c r="E65" s="731"/>
      <c r="F65" s="731"/>
      <c r="G65" s="731"/>
      <c r="H65" s="731"/>
      <c r="I65" s="731"/>
      <c r="J65" s="731"/>
      <c r="K65" s="731"/>
      <c r="L65" s="731"/>
    </row>
    <row r="66" spans="1:12" ht="16" customHeight="1">
      <c r="A66" s="642" t="s">
        <v>1220</v>
      </c>
      <c r="B66" s="731" t="s">
        <v>1237</v>
      </c>
      <c r="C66" s="731"/>
      <c r="D66" s="731"/>
      <c r="E66" s="731"/>
      <c r="F66" s="731"/>
      <c r="G66" s="731"/>
      <c r="H66" s="731"/>
      <c r="I66" s="731"/>
      <c r="J66" s="731"/>
      <c r="K66" s="731"/>
      <c r="L66" s="731"/>
    </row>
    <row r="68" spans="1:12" ht="20" customHeight="1">
      <c r="A68" s="730" t="s">
        <v>1238</v>
      </c>
      <c r="B68" s="730"/>
      <c r="C68" s="730"/>
      <c r="D68" s="730"/>
      <c r="E68" s="730"/>
      <c r="F68" s="730"/>
      <c r="G68" s="730"/>
      <c r="H68" s="730"/>
      <c r="I68" s="730"/>
      <c r="J68" s="730"/>
      <c r="K68" s="730"/>
      <c r="L68" s="730"/>
    </row>
    <row r="69" spans="1:12" ht="18" customHeight="1">
      <c r="A69" s="737" t="s">
        <v>1239</v>
      </c>
      <c r="B69" s="737"/>
      <c r="C69" s="737" t="s">
        <v>1240</v>
      </c>
      <c r="D69" s="737"/>
      <c r="E69" s="737" t="s">
        <v>1241</v>
      </c>
      <c r="F69" s="737"/>
      <c r="G69" s="737" t="s">
        <v>1242</v>
      </c>
      <c r="H69" s="737"/>
      <c r="I69" s="737" t="s">
        <v>1243</v>
      </c>
      <c r="J69" s="737"/>
      <c r="K69" s="737" t="s">
        <v>1244</v>
      </c>
      <c r="L69" s="737"/>
    </row>
    <row r="70" spans="1:12" ht="18" customHeight="1">
      <c r="A70" s="739" t="s">
        <v>1245</v>
      </c>
      <c r="B70" s="739"/>
      <c r="C70" s="739" t="s">
        <v>1245</v>
      </c>
      <c r="D70" s="739"/>
      <c r="E70" s="739" t="s">
        <v>1245</v>
      </c>
      <c r="F70" s="739"/>
      <c r="G70" s="739" t="s">
        <v>1245</v>
      </c>
      <c r="H70" s="739"/>
      <c r="I70" s="739" t="s">
        <v>1245</v>
      </c>
      <c r="J70" s="739"/>
      <c r="K70" s="739" t="s">
        <v>1245</v>
      </c>
      <c r="L70" s="739"/>
    </row>
    <row r="71" spans="1:12" ht="18" customHeight="1">
      <c r="A71" s="739" t="s">
        <v>1246</v>
      </c>
      <c r="B71" s="739"/>
      <c r="C71" s="739" t="s">
        <v>1246</v>
      </c>
      <c r="D71" s="739"/>
      <c r="E71" s="739" t="s">
        <v>1246</v>
      </c>
      <c r="F71" s="739"/>
      <c r="G71" s="739" t="s">
        <v>1246</v>
      </c>
      <c r="H71" s="739"/>
      <c r="I71" s="739" t="s">
        <v>1246</v>
      </c>
      <c r="J71" s="739"/>
      <c r="K71" s="739" t="s">
        <v>1246</v>
      </c>
      <c r="L71" s="739"/>
    </row>
    <row r="72" spans="1:12" ht="40" customHeight="1">
      <c r="A72" s="739" t="s">
        <v>1247</v>
      </c>
      <c r="B72" s="739"/>
      <c r="C72" s="739" t="s">
        <v>1247</v>
      </c>
      <c r="D72" s="739"/>
      <c r="E72" s="739" t="s">
        <v>1247</v>
      </c>
      <c r="F72" s="739"/>
      <c r="G72" s="739" t="s">
        <v>1247</v>
      </c>
      <c r="H72" s="739"/>
      <c r="I72" s="739" t="s">
        <v>1247</v>
      </c>
      <c r="J72" s="739"/>
      <c r="K72" s="739" t="s">
        <v>1247</v>
      </c>
      <c r="L72" s="739"/>
    </row>
    <row r="74" spans="1:12" ht="18" customHeight="1">
      <c r="A74" s="740" t="s">
        <v>1248</v>
      </c>
      <c r="B74" s="740"/>
      <c r="C74" s="740"/>
      <c r="D74" s="740"/>
      <c r="E74" s="740"/>
      <c r="F74" s="740"/>
      <c r="G74" s="740"/>
      <c r="H74" s="740"/>
      <c r="I74" s="740"/>
      <c r="J74" s="740"/>
      <c r="K74" s="740"/>
      <c r="L74" s="740"/>
    </row>
    <row r="75" spans="1:12" ht="14" customHeight="1">
      <c r="A75" s="741" t="s">
        <v>1249</v>
      </c>
      <c r="B75" s="741"/>
      <c r="C75" s="741"/>
      <c r="D75" s="741"/>
      <c r="E75" s="741"/>
      <c r="F75" s="741"/>
      <c r="G75" s="741"/>
      <c r="H75" s="741"/>
      <c r="I75" s="741"/>
      <c r="J75" s="741"/>
      <c r="K75" s="741"/>
      <c r="L75" s="741"/>
    </row>
  </sheetData>
  <mergeCells count="194">
    <mergeCell ref="A72:B72"/>
    <mergeCell ref="C72:D72"/>
    <mergeCell ref="E72:F72"/>
    <mergeCell ref="G72:H72"/>
    <mergeCell ref="I72:J72"/>
    <mergeCell ref="K72:L72"/>
    <mergeCell ref="A74:L74"/>
    <mergeCell ref="A75:L75"/>
    <mergeCell ref="A70:B70"/>
    <mergeCell ref="C70:D70"/>
    <mergeCell ref="E70:F70"/>
    <mergeCell ref="G70:H70"/>
    <mergeCell ref="I70:J70"/>
    <mergeCell ref="K70:L70"/>
    <mergeCell ref="A71:B71"/>
    <mergeCell ref="C71:D71"/>
    <mergeCell ref="E71:F71"/>
    <mergeCell ref="G71:H71"/>
    <mergeCell ref="I71:J71"/>
    <mergeCell ref="K71:L71"/>
    <mergeCell ref="B64:J64"/>
    <mergeCell ref="K64:L64"/>
    <mergeCell ref="B65:J65"/>
    <mergeCell ref="K65:L65"/>
    <mergeCell ref="B66:J66"/>
    <mergeCell ref="K66:L66"/>
    <mergeCell ref="A68:L68"/>
    <mergeCell ref="A69:B69"/>
    <mergeCell ref="C69:D69"/>
    <mergeCell ref="E69:F69"/>
    <mergeCell ref="G69:H69"/>
    <mergeCell ref="I69:J69"/>
    <mergeCell ref="K69:L69"/>
    <mergeCell ref="B59:J59"/>
    <mergeCell ref="K59:L59"/>
    <mergeCell ref="B60:J60"/>
    <mergeCell ref="K60:L60"/>
    <mergeCell ref="B61:J61"/>
    <mergeCell ref="K61:L61"/>
    <mergeCell ref="B62:J62"/>
    <mergeCell ref="K62:L62"/>
    <mergeCell ref="B63:J63"/>
    <mergeCell ref="K63:L63"/>
    <mergeCell ref="B54:J54"/>
    <mergeCell ref="K54:L54"/>
    <mergeCell ref="B55:J55"/>
    <mergeCell ref="K55:L55"/>
    <mergeCell ref="B56:J56"/>
    <mergeCell ref="K56:L56"/>
    <mergeCell ref="B57:J57"/>
    <mergeCell ref="K57:L57"/>
    <mergeCell ref="B58:J58"/>
    <mergeCell ref="K58:L58"/>
    <mergeCell ref="A50:B50"/>
    <mergeCell ref="C50:D50"/>
    <mergeCell ref="E50:F50"/>
    <mergeCell ref="G50:H50"/>
    <mergeCell ref="I50:J50"/>
    <mergeCell ref="K50:L50"/>
    <mergeCell ref="A52:L52"/>
    <mergeCell ref="A53"/>
    <mergeCell ref="B53:J53"/>
    <mergeCell ref="K53:L53"/>
    <mergeCell ref="A48:B48"/>
    <mergeCell ref="C48:D48"/>
    <mergeCell ref="E48:F48"/>
    <mergeCell ref="G48:H48"/>
    <mergeCell ref="I48:J48"/>
    <mergeCell ref="K48:L48"/>
    <mergeCell ref="A49:B49"/>
    <mergeCell ref="C49:D49"/>
    <mergeCell ref="E49:F49"/>
    <mergeCell ref="G49:H49"/>
    <mergeCell ref="I49:J49"/>
    <mergeCell ref="K49:L49"/>
    <mergeCell ref="A46:B46"/>
    <mergeCell ref="C46:D46"/>
    <mergeCell ref="E46:F46"/>
    <mergeCell ref="G46:H46"/>
    <mergeCell ref="I46:J46"/>
    <mergeCell ref="K46:L46"/>
    <mergeCell ref="A47:B47"/>
    <mergeCell ref="C47:D47"/>
    <mergeCell ref="E47:F47"/>
    <mergeCell ref="G47:H47"/>
    <mergeCell ref="I47:J47"/>
    <mergeCell ref="K47:L47"/>
    <mergeCell ref="A44:B44"/>
    <mergeCell ref="C44:D44"/>
    <mergeCell ref="E44:F44"/>
    <mergeCell ref="G44:H44"/>
    <mergeCell ref="I44:J44"/>
    <mergeCell ref="K44:L44"/>
    <mergeCell ref="A45:B45"/>
    <mergeCell ref="C45:D45"/>
    <mergeCell ref="E45:F45"/>
    <mergeCell ref="G45:H45"/>
    <mergeCell ref="I45:J45"/>
    <mergeCell ref="K45:L45"/>
    <mergeCell ref="A42:B42"/>
    <mergeCell ref="C42:D42"/>
    <mergeCell ref="E42:F42"/>
    <mergeCell ref="G42:H42"/>
    <mergeCell ref="I42:J42"/>
    <mergeCell ref="K42:L42"/>
    <mergeCell ref="A43:B43"/>
    <mergeCell ref="C43:D43"/>
    <mergeCell ref="E43:F43"/>
    <mergeCell ref="G43:H43"/>
    <mergeCell ref="I43:J43"/>
    <mergeCell ref="K43:L43"/>
    <mergeCell ref="B38:C38"/>
    <mergeCell ref="E38:F38"/>
    <mergeCell ref="G38:H38"/>
    <mergeCell ref="I38:L38"/>
    <mergeCell ref="A40:L40"/>
    <mergeCell ref="A41:B41"/>
    <mergeCell ref="C41:D41"/>
    <mergeCell ref="E41:F41"/>
    <mergeCell ref="G41:H41"/>
    <mergeCell ref="I41:J41"/>
    <mergeCell ref="K41:L41"/>
    <mergeCell ref="B33:D33"/>
    <mergeCell ref="F33:H33"/>
    <mergeCell ref="J33:L33"/>
    <mergeCell ref="B34:D34"/>
    <mergeCell ref="F34:H34"/>
    <mergeCell ref="J34:L34"/>
    <mergeCell ref="A36:L36"/>
    <mergeCell ref="B37:C37"/>
    <mergeCell ref="E37:F37"/>
    <mergeCell ref="H37:I37"/>
    <mergeCell ref="K37:L37"/>
    <mergeCell ref="B29:C29"/>
    <mergeCell ref="E29:F29"/>
    <mergeCell ref="H29:I29"/>
    <mergeCell ref="K29:L29"/>
    <mergeCell ref="B30:C30"/>
    <mergeCell ref="E30:F30"/>
    <mergeCell ref="G30:H30"/>
    <mergeCell ref="I30:L30"/>
    <mergeCell ref="A32:L32"/>
    <mergeCell ref="A23:B23"/>
    <mergeCell ref="C23:L23"/>
    <mergeCell ref="A24:B24"/>
    <mergeCell ref="C24:L24"/>
    <mergeCell ref="A25:B25"/>
    <mergeCell ref="C25:L25"/>
    <mergeCell ref="A27:L27"/>
    <mergeCell ref="B28:C28"/>
    <mergeCell ref="E28:F28"/>
    <mergeCell ref="H28:I28"/>
    <mergeCell ref="K28:L28"/>
    <mergeCell ref="B17:D17"/>
    <mergeCell ref="F17:H17"/>
    <mergeCell ref="J17:L17"/>
    <mergeCell ref="A19:L19"/>
    <mergeCell ref="A20:B20"/>
    <mergeCell ref="C20:L20"/>
    <mergeCell ref="A21:B21"/>
    <mergeCell ref="C21:L21"/>
    <mergeCell ref="A22:B22"/>
    <mergeCell ref="C22:L22"/>
    <mergeCell ref="B12:D12"/>
    <mergeCell ref="F12:H12"/>
    <mergeCell ref="J12:L12"/>
    <mergeCell ref="B13:D13"/>
    <mergeCell ref="F13:H13"/>
    <mergeCell ref="J13:L13"/>
    <mergeCell ref="A15:L15"/>
    <mergeCell ref="B16:D16"/>
    <mergeCell ref="F16:H16"/>
    <mergeCell ref="J16:L16"/>
    <mergeCell ref="B7:D7"/>
    <mergeCell ref="F7:H7"/>
    <mergeCell ref="J7:L7"/>
    <mergeCell ref="B8:D8"/>
    <mergeCell ref="F8:H8"/>
    <mergeCell ref="J8:L8"/>
    <mergeCell ref="A10:L10"/>
    <mergeCell ref="B11:D11"/>
    <mergeCell ref="F11:H11"/>
    <mergeCell ref="J11:L11"/>
    <mergeCell ref="A1:D1"/>
    <mergeCell ref="E1:L1"/>
    <mergeCell ref="A2:D2"/>
    <mergeCell ref="E2:L2"/>
    <mergeCell ref="A4:L4"/>
    <mergeCell ref="B5:D5"/>
    <mergeCell ref="F5:H5"/>
    <mergeCell ref="J5:L5"/>
    <mergeCell ref="B6:D6"/>
    <mergeCell ref="F6:H6"/>
    <mergeCell ref="J6:L6"/>
  </mergeCells>
  <dataValidations count="3">
    <dataValidation type="list" allowBlank="1" showInputMessage="1" showErrorMessage="1" sqref="B8:D8" xr:uid="{00000000-0002-0000-0700-000000000000}">
      <formula1>"Chiffrage,Commande reçue,Étude/Préparation,Travaux,Réception,Garantie,Clôturé"</formula1>
    </dataValidation>
    <dataValidation type="list" allowBlank="1" showInputMessage="1" showErrorMessage="1" sqref="J34:L34" xr:uid="{00000000-0002-0000-0700-000001000000}">
      <formula1>"Oui,Non"</formula1>
    </dataValidation>
    <dataValidation type="list" allowBlank="1" showInputMessage="1" showErrorMessage="1" sqref="A54:A66 I42:L50" xr:uid="{00000000-0002-0000-0700-000002000000}">
      <formula1>"☐,☑"</formula1>
    </dataValidation>
  </dataValidations>
  <printOptions horizontalCentered="1"/>
  <pageMargins left="0.25" right="0.25" top="0.3" bottom="0.3" header="0.15" footer="0.15"/>
  <pageSetup paperSize="9" orientation="landscape" horizontalDpi="300" verticalDpi="300"/>
  <drawing r:id="rIdD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27</vt:i4>
      </vt:variant>
    </vt:vector>
  </HeadingPairs>
  <TitlesOfParts>
    <vt:vector size="35" baseType="lpstr">
      <vt:lpstr>Page de garde</vt:lpstr>
      <vt:lpstr>Recap_FCI</vt:lpstr>
      <vt:lpstr>PARA DPGF</vt:lpstr>
      <vt:lpstr>DPGF</vt:lpstr>
      <vt:lpstr>CGV PROSYB</vt:lpstr>
      <vt:lpstr>FAMILLE</vt:lpstr>
      <vt:lpstr>REF</vt:lpstr>
      <vt:lpstr>Revue Initialisation</vt:lpstr>
      <vt:lpstr>AGENCE_INFRA</vt:lpstr>
      <vt:lpstr>CDP_INFRA</vt:lpstr>
      <vt:lpstr>COEF_FCI</vt:lpstr>
      <vt:lpstr>DOM</vt:lpstr>
      <vt:lpstr>FAM_FCI</vt:lpstr>
      <vt:lpstr>IC_INFRA</vt:lpstr>
      <vt:lpstr>DPGF!Impression_des_titres</vt:lpstr>
      <vt:lpstr>LOG_FCI</vt:lpstr>
      <vt:lpstr>LOT_1</vt:lpstr>
      <vt:lpstr>LOT_FCI</vt:lpstr>
      <vt:lpstr>OFFRES</vt:lpstr>
      <vt:lpstr>PV_FCI</vt:lpstr>
      <vt:lpstr>RISQ_CHAR</vt:lpstr>
      <vt:lpstr>TECHNOLOGIES</vt:lpstr>
      <vt:lpstr>TXMO1</vt:lpstr>
      <vt:lpstr>TXMO2</vt:lpstr>
      <vt:lpstr>TXMO3</vt:lpstr>
      <vt:lpstr>TXMO4</vt:lpstr>
      <vt:lpstr>TXMO5</vt:lpstr>
      <vt:lpstr>TXMO6</vt:lpstr>
      <vt:lpstr>TXMO7</vt:lpstr>
      <vt:lpstr>TXMO8</vt:lpstr>
      <vt:lpstr>'CGV PROSYB'!Zone_d_impression</vt:lpstr>
      <vt:lpstr>DPGF!Zone_d_impression</vt:lpstr>
      <vt:lpstr>'Page de garde'!Zone_d_impression</vt:lpstr>
      <vt:lpstr>Recap_FCI!Zone_d_impression</vt:lpstr>
      <vt:lpstr>'Revue Initialisation'!Zone_d_impression</vt:lpstr>
    </vt:vector>
  </TitlesOfParts>
  <Company>SPIE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TROCHU Tony</dc:creator>
  <cp:lastModifiedBy>Woody Seale</cp:lastModifiedBy>
  <cp:lastPrinted>2026-01-16T08:21:12Z</cp:lastPrinted>
  <dcterms:created xsi:type="dcterms:W3CDTF">2016-11-11T10:40:27Z</dcterms:created>
  <dcterms:modified xsi:type="dcterms:W3CDTF">2026-09-25T06:49:40Z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0x010100F47AE684C6F13648B3AFED38F31B5C6B</vt:lpwstr>
  </property>
  <property fmtid="{D5CDD505-2E9C-101B-9397-08002B2CF9AE}" pid="3" name="MediaServiceImageTags">
    <vt:lpwstr/>
  </property>
</Properties>
</file>