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34faa0579e1a4b/Documents/Module 1 Homework/"/>
    </mc:Choice>
  </mc:AlternateContent>
  <xr:revisionPtr revIDLastSave="0" documentId="8_{207A1693-4DC4-450D-830F-F0D3CA4FF270}" xr6:coauthVersionLast="47" xr6:coauthVersionMax="47" xr10:uidLastSave="{00000000-0000-0000-0000-000000000000}"/>
  <bookViews>
    <workbookView xWindow="16284" yWindow="-108" windowWidth="30936" windowHeight="16776" activeTab="4" xr2:uid="{00000000-000D-0000-FFFF-FFFF00000000}"/>
  </bookViews>
  <sheets>
    <sheet name="Crowdfunding" sheetId="1" r:id="rId1"/>
    <sheet name="Category Pivot" sheetId="2" r:id="rId2"/>
    <sheet name="Sub Category Pivot" sheetId="4" r:id="rId3"/>
    <sheet name="Date Created Pivot" sheetId="9" r:id="rId4"/>
    <sheet name="Bonus" sheetId="10" r:id="rId5"/>
  </sheets>
  <calcPr calcId="191029"/>
  <pivotCaches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G3" i="10"/>
  <c r="G4" i="10"/>
  <c r="G5" i="10"/>
  <c r="G6" i="10"/>
  <c r="G7" i="10"/>
  <c r="G8" i="10"/>
  <c r="G9" i="10"/>
  <c r="G10" i="10"/>
  <c r="G11" i="10"/>
  <c r="G12" i="10"/>
  <c r="G13" i="10"/>
  <c r="F3" i="10"/>
  <c r="F4" i="10"/>
  <c r="F5" i="10"/>
  <c r="F6" i="10"/>
  <c r="F7" i="10"/>
  <c r="F8" i="10"/>
  <c r="F9" i="10"/>
  <c r="F10" i="10"/>
  <c r="F11" i="10"/>
  <c r="F12" i="10"/>
  <c r="F13" i="10"/>
  <c r="E3" i="10"/>
  <c r="E4" i="10"/>
  <c r="E5" i="10"/>
  <c r="E6" i="10"/>
  <c r="E7" i="10"/>
  <c r="E8" i="10"/>
  <c r="E9" i="10"/>
  <c r="E10" i="10"/>
  <c r="E11" i="10"/>
  <c r="E12" i="10"/>
  <c r="E13" i="10"/>
  <c r="D13" i="10"/>
  <c r="D12" i="10"/>
  <c r="D11" i="10"/>
  <c r="C12" i="10"/>
  <c r="D10" i="10"/>
  <c r="D9" i="10"/>
  <c r="D8" i="10"/>
  <c r="D7" i="10"/>
  <c r="D6" i="10"/>
  <c r="D5" i="10"/>
  <c r="D4" i="10"/>
  <c r="D3" i="10"/>
  <c r="C13" i="10"/>
  <c r="B12" i="10"/>
  <c r="C11" i="10"/>
  <c r="C10" i="10"/>
  <c r="C9" i="10"/>
  <c r="C8" i="10"/>
  <c r="C7" i="10"/>
  <c r="C6" i="10"/>
  <c r="C5" i="10"/>
  <c r="C4" i="10"/>
  <c r="C3" i="10"/>
  <c r="B13" i="10"/>
  <c r="B11" i="10"/>
  <c r="B10" i="10"/>
  <c r="B9" i="10"/>
  <c r="B8" i="10"/>
  <c r="B7" i="10"/>
  <c r="B6" i="10"/>
  <c r="B5" i="10"/>
  <c r="B4" i="10"/>
  <c r="B3" i="10"/>
  <c r="H2" i="10"/>
  <c r="G2" i="10"/>
  <c r="F2" i="10"/>
  <c r="E2" i="10"/>
  <c r="D2" i="10"/>
  <c r="C2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<sst xmlns="http://schemas.openxmlformats.org/spreadsheetml/2006/main" count="8123" uniqueCount="2109">
  <si>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</si>
  <si>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</si>
  <si>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</si>
  <si>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</si>
  <si>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</si>
  <si>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</si>
  <si>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</si>
  <si>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</si>
  <si>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</si>
  <si>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</si>
  <si>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</si>
  <si>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</si>
  <si>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</si>
  <si>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</si>
  <si>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</si>
  <si>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</si>
  <si>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</si>
  <si>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</si>
  <si>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</si>
  <si>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</si>
  <si>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</si>
  <si>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</si>
  <si>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</si>
  <si>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</si>
  <si>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</si>
  <si>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</si>
  <si>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</si>
  <si>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</si>
  <si>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</si>
  <si>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</si>
  <si>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</si>
  <si>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</si>
  <si>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</si>
  <si>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</si>
  <si>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</si>
  <si>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</si>
  <si>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</si>
  <si>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</si>
  <si>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</si>
  <si>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</si>
  <si>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</si>
  <si>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</si>
  <si>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</si>
  <si>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</si>
  <si>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</si>
  <si>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</si>
  <si>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</si>
  <si>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</si>
  <si>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</si>
  <si>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</si>
  <si>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</si>
  <si>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</si>
  <si>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</si>
  <si>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</si>
  <si>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</si>
  <si>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</si>
  <si>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</si>
  <si>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</si>
  <si>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</si>
  <si>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</si>
  <si>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</si>
  <si>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</si>
  <si>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</si>
  <si>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</si>
  <si>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</si>
  <si>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</si>
  <si>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</si>
  <si>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</si>
  <si>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</si>
  <si>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</si>
  <si>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</si>
  <si>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</si>
  <si>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</si>
  <si>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</si>
  <si>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</si>
  <si>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</si>
  <si>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</si>
  <si>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</si>
  <si>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</si>
  <si>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</si>
  <si>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</si>
  <si>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</si>
  <si>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</si>
  <si>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</si>
  <si>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</si>
  <si>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</si>
  <si>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</si>
  <si>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</si>
  <si>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</si>
  <si>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</si>
  <si>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</si>
  <si>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</si>
  <si>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</si>
  <si>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</si>
  <si>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</si>
  <si>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</si>
  <si>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</si>
  <si>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</si>
  <si>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</si>
  <si>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</si>
  <si>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</si>
  <si>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</si>
  <si>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</si>
  <si>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</si>
  <si>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</si>
  <si>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</si>
  <si>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</si>
  <si>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</si>
  <si>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</si>
  <si>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</si>
  <si>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</si>
  <si>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</si>
  <si>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</si>
  <si>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</si>
  <si>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</si>
  <si>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</si>
  <si>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</si>
  <si>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</si>
  <si>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</si>
  <si>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</si>
  <si>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</si>
  <si>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</si>
  <si>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</si>
  <si>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</si>
  <si>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</si>
  <si>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</si>
  <si>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</si>
  <si>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</si>
  <si>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</si>
  <si>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</si>
  <si>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</si>
  <si>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</si>
  <si>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</si>
  <si>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</si>
  <si>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</si>
  <si>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</si>
  <si>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</si>
  <si>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</si>
  <si>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</si>
  <si>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</si>
  <si>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</si>
  <si>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</si>
  <si>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</si>
  <si>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</si>
  <si>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</si>
  <si>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</si>
  <si>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</si>
  <si>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</si>
  <si>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</si>
  <si>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</si>
  <si>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</si>
  <si>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</si>
  <si>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</si>
  <si>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</si>
  <si>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</si>
  <si>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</si>
  <si>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</si>
  <si>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</si>
  <si>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</si>
  <si>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</si>
  <si>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</si>
  <si>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</si>
  <si>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</si>
  <si>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</si>
  <si>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</si>
  <si>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</si>
  <si>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</si>
  <si>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</si>
  <si>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</si>
  <si>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</si>
  <si>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</si>
  <si>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</si>
  <si>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</si>
  <si>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</si>
  <si>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</si>
  <si>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</si>
  <si>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</si>
  <si>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</si>
  <si>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</si>
  <si>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</si>
  <si>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</si>
  <si>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</si>
  <si>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</si>
  <si>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</si>
  <si>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</si>
  <si>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</si>
  <si>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</si>
  <si>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</si>
  <si>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</si>
  <si>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</si>
  <si>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</si>
  <si>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</si>
  <si>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</si>
  <si>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</si>
  <si>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</si>
  <si>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</si>
  <si>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</si>
  <si>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</si>
  <si>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</si>
  <si>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</si>
  <si>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</si>
  <si>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</si>
  <si>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</si>
  <si>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</si>
  <si>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</si>
  <si>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</si>
  <si>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</si>
  <si>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</si>
  <si>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</si>
  <si>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</si>
  <si>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</si>
  <si>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</si>
  <si>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</si>
  <si>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</si>
  <si>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</si>
  <si>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</si>
  <si>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</si>
  <si>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</si>
  <si>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</si>
  <si>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</si>
  <si>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</si>
  <si>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</si>
  <si>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</si>
  <si>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</si>
  <si>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</si>
  <si>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</si>
  <si>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</si>
  <si>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</si>
  <si>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</si>
  <si>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</si>
  <si>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</si>
  <si>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</si>
  <si>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</si>
  <si>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</si>
  <si>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</si>
  <si>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</si>
  <si>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</si>
  <si>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</si>
  <si>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</si>
  <si>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</si>
  <si>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</si>
  <si>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</si>
  <si>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</si>
  <si>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</si>
  <si>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</si>
  <si>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</si>
  <si>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</si>
  <si>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</si>
  <si>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</si>
  <si>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</si>
  <si>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</si>
  <si>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</si>
  <si>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</si>
  <si>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</si>
  <si>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</si>
  <si>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</si>
  <si>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</si>
  <si>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</si>
  <si>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</si>
  <si>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</si>
  <si>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</si>
  <si>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</si>
  <si>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</si>
  <si>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</si>
  <si>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</si>
  <si>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</si>
  <si>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</si>
  <si>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</si>
  <si>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</si>
  <si>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</si>
  <si>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</si>
  <si>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</si>
  <si>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</si>
  <si>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</si>
  <si>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</si>
  <si>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</si>
  <si>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</si>
  <si>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</si>
  <si>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</si>
  <si>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</si>
  <si>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</si>
  <si>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</si>
  <si>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</si>
  <si>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</si>
  <si>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</si>
  <si>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</si>
  <si>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</si>
  <si>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</si>
  <si>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</si>
  <si>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</si>
  <si>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</si>
  <si>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</si>
  <si>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</si>
  <si>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</si>
  <si>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</si>
  <si>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</si>
  <si>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</si>
  <si>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</si>
  <si>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</si>
  <si>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</si>
  <si>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</si>
  <si>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</si>
  <si>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</si>
  <si>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</si>
  <si>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</si>
  <si>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</si>
  <si>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</si>
  <si>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</si>
  <si>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</si>
  <si>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</si>
  <si>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</si>
  <si>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</si>
  <si>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</si>
  <si>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</si>
  <si>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</si>
  <si>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</si>
  <si>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</si>
  <si>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</si>
  <si>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</si>
  <si>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</si>
  <si>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</si>
  <si>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</si>
  <si>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</si>
  <si>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</si>
  <si>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</si>
  <si>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</si>
  <si>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</si>
  <si>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</si>
  <si>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</si>
  <si>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</si>
  <si>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</si>
  <si>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</si>
  <si>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</si>
  <si>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</si>
  <si>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</si>
  <si>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</si>
  <si>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</si>
  <si>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</si>
  <si>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</si>
  <si>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</si>
  <si>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</si>
  <si>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</si>
  <si>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</si>
  <si>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</si>
  <si>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</si>
  <si>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</si>
  <si>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</si>
  <si>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</si>
  <si>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</si>
  <si>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</si>
  <si>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</si>
  <si>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</si>
  <si>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</si>
  <si>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</si>
  <si>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</si>
  <si>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</si>
  <si>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</si>
  <si>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</si>
  <si>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</si>
  <si>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</si>
  <si>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</si>
  <si>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</si>
  <si>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</si>
  <si>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</si>
  <si>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</si>
  <si>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</si>
  <si>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</si>
  <si>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</si>
  <si>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</si>
  <si>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</si>
  <si>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</si>
  <si>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</si>
  <si>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</si>
  <si>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</si>
  <si>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</si>
  <si>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</si>
  <si>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</si>
  <si>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</si>
  <si>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</si>
  <si>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</si>
  <si>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</si>
  <si>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</si>
  <si>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</si>
  <si>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</si>
  <si>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</si>
  <si>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</si>
  <si>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</si>
  <si>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</si>
  <si>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</si>
  <si>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</si>
  <si>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</si>
  <si>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</si>
  <si>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</si>
  <si>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</si>
  <si>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</si>
  <si>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</si>
  <si>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</si>
  <si>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</si>
  <si>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</si>
  <si>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</si>
  <si>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</si>
  <si>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</si>
  <si>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</si>
  <si>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</si>
  <si>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</si>
  <si>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</si>
  <si>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</si>
  <si>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</si>
  <si>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</si>
  <si>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</si>
  <si>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</si>
  <si>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</si>
  <si>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</si>
  <si>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</si>
  <si>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</si>
  <si>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</si>
  <si>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</si>
  <si>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</si>
  <si>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</si>
  <si>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</si>
  <si>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</si>
  <si>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</si>
  <si>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</si>
  <si>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</si>
  <si>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</si>
  <si>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</si>
  <si>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</si>
  <si>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</si>
  <si>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</si>
  <si>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</si>
  <si>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</si>
  <si>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</si>
  <si>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</si>
  <si>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</si>
  <si>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</si>
  <si>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</si>
  <si>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</si>
  <si>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</si>
  <si>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</si>
  <si>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</si>
  <si>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</si>
  <si>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</si>
  <si>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</si>
  <si>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</si>
  <si>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</si>
  <si>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</si>
  <si>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</si>
  <si>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</si>
  <si>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</si>
  <si>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</si>
  <si>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</si>
  <si>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</si>
  <si>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</si>
  <si>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</si>
  <si>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</si>
  <si>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</si>
  <si>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</si>
  <si>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</si>
  <si>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</si>
  <si>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</si>
  <si>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</si>
  <si>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</si>
  <si>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</si>
  <si>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</si>
  <si>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</si>
  <si>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</si>
  <si>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</si>
  <si>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</si>
  <si>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</si>
  <si>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</si>
  <si>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</si>
  <si>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</si>
  <si>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</si>
  <si>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</si>
  <si>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</si>
  <si>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</si>
  <si>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</si>
  <si>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</si>
  <si>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</si>
  <si>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</si>
  <si>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</si>
  <si>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</si>
  <si>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</si>
  <si>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</si>
  <si>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</si>
  <si>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</si>
  <si>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</si>
  <si>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</si>
  <si>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</si>
  <si>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</si>
  <si>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</si>
  <si>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</si>
  <si>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</si>
  <si>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</si>
  <si>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</si>
  <si>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</si>
  <si>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</si>
  <si>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</si>
  <si>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</si>
  <si>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</si>
  <si>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</si>
  <si>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</si>
  <si>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</si>
  <si>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</si>
  <si>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</si>
  <si>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</si>
  <si>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</si>
  <si>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</si>
  <si>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</si>
  <si>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</si>
  <si>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</si>
  <si>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</si>
  <si>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</si>
  <si>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</si>
  <si>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</si>
  <si>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</si>
  <si>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</si>
  <si>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</si>
  <si>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</si>
  <si>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</si>
  <si>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</si>
  <si>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</si>
  <si>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</si>
  <si>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</si>
  <si>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</si>
  <si>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</si>
  <si>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</si>
  <si>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</si>
  <si>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</si>
  <si>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</si>
  <si>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</si>
  <si>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</si>
  <si>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</si>
  <si>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</si>
  <si>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</si>
  <si>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</si>
  <si>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</si>
  <si>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</si>
  <si>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</si>
  <si>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</si>
  <si>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</si>
  <si>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</si>
  <si>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</si>
  <si>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</si>
  <si>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</si>
  <si>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</si>
  <si>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</si>
  <si>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</si>
  <si>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</si>
  <si>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</si>
  <si>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</si>
  <si>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</si>
  <si>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</si>
  <si>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</si>
  <si>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</si>
  <si>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</si>
  <si>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</si>
  <si>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</si>
  <si>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</si>
  <si>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</si>
  <si>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</si>
  <si>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</si>
  <si>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</si>
  <si>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</si>
  <si>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</si>
  <si>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</si>
  <si>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</si>
  <si>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</si>
  <si>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</si>
  <si>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</si>
  <si>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</si>
  <si>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</si>
  <si>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</si>
  <si>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</si>
  <si>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</si>
  <si>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</si>
  <si>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</si>
  <si>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</si>
  <si>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</si>
  <si>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</si>
  <si>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</si>
  <si>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</si>
  <si>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</si>
  <si>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</si>
  <si>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</si>
  <si>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</si>
  <si>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</si>
  <si>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</si>
  <si>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</si>
  <si>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</si>
  <si>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</si>
  <si>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</si>
  <si>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</si>
  <si>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</si>
  <si>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</si>
  <si>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</si>
  <si>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</si>
  <si>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</si>
  <si>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</si>
  <si>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</si>
  <si>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</si>
  <si>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</si>
  <si>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</si>
  <si>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</si>
  <si>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</si>
  <si>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</si>
  <si>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</si>
  <si>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</si>
  <si>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</si>
  <si>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</si>
  <si>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</si>
  <si>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</si>
  <si>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</si>
  <si>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</si>
  <si>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</si>
  <si>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</si>
  <si>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</si>
  <si>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</si>
  <si>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</si>
  <si>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</si>
  <si>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</si>
  <si>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</si>
  <si>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</si>
  <si>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</si>
  <si>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</si>
  <si>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</si>
  <si>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</si>
  <si>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</si>
  <si>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</si>
  <si>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</si>
  <si>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</si>
  <si>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</si>
  <si>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</si>
  <si>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</si>
  <si>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</si>
  <si>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</si>
  <si>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</si>
  <si>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</si>
  <si>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</si>
  <si>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</si>
  <si>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</si>
  <si>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</si>
  <si>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</si>
  <si>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</si>
  <si>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</si>
  <si>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</si>
  <si>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</si>
  <si>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</si>
  <si>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</si>
  <si>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</si>
  <si>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</si>
  <si>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</si>
  <si>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</si>
  <si>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</si>
  <si>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</si>
  <si>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</si>
  <si>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</si>
  <si>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</si>
  <si>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</si>
  <si>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</si>
  <si>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</si>
  <si>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</si>
  <si>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</si>
  <si>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</si>
  <si>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</si>
  <si>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</si>
  <si>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</si>
  <si>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</si>
  <si>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</si>
  <si>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</si>
  <si>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</si>
  <si>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</si>
  <si>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</si>
  <si>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</si>
  <si>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</si>
  <si>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</si>
  <si>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</si>
  <si>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</si>
  <si>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</si>
  <si>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</si>
  <si>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</si>
  <si>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</si>
  <si>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</si>
  <si>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</si>
  <si>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</si>
  <si>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</si>
  <si>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</si>
  <si>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</si>
  <si>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</si>
  <si>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</si>
  <si>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</si>
  <si>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</si>
  <si>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</si>
  <si>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</si>
  <si>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</si>
  <si>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</si>
  <si>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</si>
  <si>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</si>
  <si>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</si>
  <si>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</si>
  <si>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</si>
  <si>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</si>
  <si>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</si>
  <si>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</si>
  <si>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</si>
  <si>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</si>
  <si>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</si>
  <si>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</si>
  <si>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</si>
  <si>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</si>
  <si>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</si>
  <si>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</si>
  <si>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</si>
  <si>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</si>
  <si>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</si>
  <si>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</si>
  <si>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</si>
  <si>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</si>
  <si>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</si>
  <si>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</si>
  <si>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</si>
  <si>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</si>
  <si>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</si>
  <si>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</si>
  <si>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</si>
  <si>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</si>
  <si>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</si>
  <si>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</si>
  <si>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</si>
  <si>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</si>
  <si>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</si>
  <si>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</si>
  <si>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</si>
  <si>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</si>
  <si>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</si>
  <si>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</si>
  <si>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</si>
  <si>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</si>
  <si>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</si>
  <si>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</si>
  <si>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</si>
  <si>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</si>
  <si>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</si>
  <si>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</si>
  <si>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</si>
  <si>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</si>
  <si>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</si>
  <si>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</si>
  <si>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</si>
  <si>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</si>
  <si>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</si>
  <si>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</si>
  <si>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</si>
  <si>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</si>
  <si>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</si>
  <si>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</si>
  <si>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</si>
  <si>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</si>
  <si>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</si>
  <si>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</si>
  <si>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</si>
  <si>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</si>
  <si>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</si>
  <si>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</si>
  <si>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</si>
  <si>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</si>
  <si>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</si>
  <si>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</si>
  <si>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</si>
  <si>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</si>
  <si>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</si>
  <si>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</si>
  <si>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</si>
  <si>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</si>
  <si>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</si>
  <si>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</si>
  <si>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</si>
  <si>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</si>
  <si>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</si>
  <si>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</si>
  <si>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</si>
  <si>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</si>
  <si>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</si>
  <si>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</si>
  <si>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</si>
  <si>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</si>
  <si>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</si>
  <si>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</si>
  <si>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</si>
  <si>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</si>
  <si>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</si>
  <si>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</si>
  <si>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</si>
  <si>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</si>
  <si>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</si>
  <si>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</si>
  <si>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</si>
  <si>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</si>
  <si>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</si>
  <si>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</si>
  <si>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</si>
  <si>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</si>
  <si>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</si>
  <si>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</si>
  <si>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</si>
  <si>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</si>
  <si>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</si>
  <si>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</si>
  <si>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</si>
  <si>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</si>
  <si>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</si>
  <si>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</si>
  <si>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</si>
  <si>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</si>
  <si>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</si>
  <si>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</si>
  <si>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</si>
  <si>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</si>
  <si>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</si>
  <si>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</si>
  <si>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</si>
  <si>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</si>
  <si>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</si>
  <si>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</si>
  <si>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</si>
  <si>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</si>
  <si>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</si>
  <si>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</si>
  <si>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</si>
  <si>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</si>
  <si>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</si>
  <si>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</si>
  <si>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</si>
  <si>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</si>
  <si>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</si>
  <si>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</si>
  <si>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</si>
  <si>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</si>
  <si>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</si>
  <si>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</si>
  <si>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</si>
  <si>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</si>
  <si>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</si>
  <si>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</si>
  <si>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</si>
  <si>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</si>
  <si>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</si>
  <si>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</si>
  <si>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</si>
  <si>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</si>
  <si>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</si>
  <si>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</si>
  <si>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</si>
  <si>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</si>
  <si>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</si>
  <si>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</si>
  <si>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</si>
  <si>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</si>
  <si>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</si>
  <si>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</si>
  <si>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</si>
  <si>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</si>
  <si>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</si>
  <si>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</si>
  <si>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</si>
  <si>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</si>
  <si>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</si>
  <si>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</si>
  <si>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</si>
  <si>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</si>
  <si>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</si>
  <si>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</si>
  <si>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</si>
  <si>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</si>
  <si>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</si>
  <si>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</si>
  <si>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</si>
  <si>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</si>
  <si>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</si>
  <si>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</si>
  <si>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</si>
  <si>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</si>
  <si>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</si>
  <si>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</si>
  <si>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</si>
  <si>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</si>
  <si>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</si>
  <si>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</si>
  <si>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</si>
  <si>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</si>
  <si>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</si>
  <si>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</si>
  <si>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</si>
  <si>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</si>
  <si>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</si>
  <si>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</si>
  <si>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</si>
  <si>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</si>
  <si>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</si>
  <si>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</si>
  <si>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</si>
  <si>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</si>
  <si>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</si>
  <si>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</si>
  <si>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</si>
  <si>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</si>
  <si>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</si>
  <si>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</si>
  <si>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</si>
  <si>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</si>
  <si>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</si>
  <si>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</si>
  <si>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</si>
  <si>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</si>
  <si>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</si>
  <si>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</si>
  <si>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</si>
  <si>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</si>
  <si>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</si>
  <si>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</si>
  <si>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</si>
  <si>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</si>
  <si>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</si>
  <si>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</si>
  <si>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</si>
  <si>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</si>
  <si>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</si>
  <si>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</si>
  <si>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</si>
  <si>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</si>
  <si>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</si>
  <si>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</si>
  <si>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</si>
  <si>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</si>
  <si>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</si>
  <si>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</si>
  <si>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</si>
  <si>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</si>
  <si>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</si>
  <si>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</si>
  <si>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</si>
  <si>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</si>
  <si>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</si>
  <si>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</si>
  <si>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</si>
  <si>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</si>
  <si>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</si>
  <si>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</si>
  <si>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</si>
  <si>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</si>
  <si>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</si>
  <si>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</si>
  <si>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</si>
  <si>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</si>
  <si>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</si>
  <si>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</si>
  <si>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</si>
  <si>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</si>
  <si>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</si>
  <si>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</si>
  <si>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</si>
  <si>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</si>
  <si>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</si>
  <si>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</si>
  <si>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</si>
  <si>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</si>
  <si>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</si>
  <si>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</si>
  <si>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</si>
  <si>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</si>
  <si>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</si>
  <si>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</si>
  <si>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</si>
  <si>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</si>
  <si>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</si>
  <si>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</si>
  <si>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</si>
  <si>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</si>
  <si>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</si>
  <si>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</si>
  <si>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</si>
  <si>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</si>
  <si>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</si>
  <si>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</si>
  <si>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</si>
  <si>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</si>
  <si>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</si>
  <si>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</si>
  <si>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</si>
  <si>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</si>
  <si>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</si>
  <si>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</si>
  <si>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</si>
  <si>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</si>
  <si>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</si>
  <si>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</si>
  <si>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</si>
  <si>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</si>
  <si>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</si>
  <si>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</si>
  <si>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</si>
  <si>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</si>
  <si>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</si>
  <si>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</si>
  <si>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</si>
  <si>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</si>
  <si>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</si>
  <si>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</si>
  <si>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</si>
  <si>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</si>
  <si>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</si>
  <si>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</si>
  <si>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</si>
  <si>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</si>
  <si>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</si>
  <si>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</si>
  <si>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</si>
  <si>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</si>
  <si>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</si>
  <si>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</si>
  <si>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</si>
  <si>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</si>
  <si>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</si>
  <si>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</si>
  <si>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</si>
  <si>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</si>
  <si>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</si>
  <si>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</si>
  <si>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</si>
  <si>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</si>
  <si>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</si>
  <si>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</si>
  <si>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</si>
  <si>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</si>
  <si>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</si>
  <si>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</si>
  <si>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</si>
  <si>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</si>
  <si>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</si>
  <si>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</si>
  <si>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</si>
  <si>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</si>
  <si>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</si>
  <si>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</si>
  <si>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</si>
  <si>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</si>
  <si>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</si>
  <si>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</si>
  <si>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</si>
  <si>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</si>
  <si>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</si>
  <si>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</si>
  <si>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</si>
  <si>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</si>
  <si>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</si>
  <si>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</si>
  <si>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</si>
  <si>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</si>
  <si>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</si>
  <si>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</si>
  <si>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</si>
  <si>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</si>
  <si>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</si>
  <si>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</si>
  <si>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</si>
  <si>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</si>
  <si>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</si>
  <si>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</si>
  <si>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</si>
  <si>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</si>
  <si>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</si>
  <si>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</si>
  <si>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</si>
  <si>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</si>
  <si>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</si>
  <si>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</si>
  <si>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</si>
  <si>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</si>
  <si>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</si>
  <si>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</si>
  <si>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</si>
  <si>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</si>
  <si>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</si>
  <si>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</si>
  <si>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</si>
  <si>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</si>
  <si>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</si>
  <si>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</si>
  <si>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</si>
  <si>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</si>
  <si>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</si>
  <si>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</si>
  <si>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</si>
  <si>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</si>
  <si>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</si>
  <si>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</si>
  <si>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</si>
  <si>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</si>
  <si>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</si>
  <si>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</si>
  <si>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</si>
  <si>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</si>
  <si>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</si>
  <si>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</si>
  <si>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</si>
  <si>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</si>
  <si>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</si>
  <si>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</si>
  <si>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</si>
  <si>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</si>
  <si>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</si>
  <si>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</si>
  <si>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</si>
  <si>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</si>
  <si>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</si>
  <si>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</si>
  <si>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</si>
  <si>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</si>
  <si>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</si>
  <si>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</si>
  <si>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</si>
  <si>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</si>
  <si>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</si>
  <si>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</si>
  <si>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</si>
  <si>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</si>
  <si>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</si>
  <si>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</si>
  <si>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</si>
  <si>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</si>
  <si>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</si>
  <si>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</si>
  <si>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</si>
  <si>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</si>
  <si>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</si>
  <si>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</si>
  <si>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</si>
  <si>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</si>
  <si>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</si>
  <si>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</si>
  <si>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</si>
  <si>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</si>
  <si>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</si>
  <si>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</si>
  <si>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</si>
  <si>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</si>
  <si>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</si>
  <si>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</si>
  <si>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</si>
  <si>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</si>
  <si>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</si>
  <si>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</si>
  <si>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</si>
  <si>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</si>
  <si>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</si>
  <si>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</si>
  <si>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</si>
  <si>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</si>
  <si>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</si>
  <si>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</si>
  <si>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</si>
  <si>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</si>
  <si>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</si>
  <si>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</si>
  <si>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</si>
  <si>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</si>
  <si>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</si>
  <si>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</si>
  <si>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</si>
  <si>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</si>
  <si>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</si>
  <si>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</si>
  <si>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</si>
  <si>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</si>
  <si>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</si>
  <si>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</si>
  <si>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</si>
  <si>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</si>
  <si>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</si>
  <si>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</si>
  <si>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</si>
  <si>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</si>
  <si>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</si>
  <si>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</si>
  <si>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</si>
  <si>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</si>
  <si>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</si>
  <si>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</si>
  <si>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</si>
  <si>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</si>
  <si>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</si>
  <si>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</si>
  <si>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</si>
  <si>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</si>
  <si>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</si>
  <si>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</si>
  <si>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</si>
  <si>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</si>
  <si>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</si>
  <si>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</si>
  <si>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</si>
  <si>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</si>
  <si>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</si>
  <si>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</si>
  <si>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</si>
  <si>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</si>
  <si>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</si>
  <si>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</si>
  <si>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</si>
  <si>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</si>
  <si>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</si>
  <si>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</si>
  <si>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</si>
  <si>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</si>
  <si>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</si>
  <si>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</si>
  <si>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</si>
  <si>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</si>
  <si>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</si>
  <si>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</si>
  <si>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</si>
  <si>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</si>
  <si>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</si>
  <si>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</si>
  <si>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</si>
  <si>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</si>
  <si>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</si>
  <si>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</si>
  <si>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</si>
  <si>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</si>
  <si>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</si>
  <si>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</si>
  <si>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</si>
  <si>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</si>
  <si>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</si>
  <si>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</si>
  <si>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</si>
  <si>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</si>
  <si>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</si>
  <si>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</si>
  <si>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</si>
  <si>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</si>
  <si>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</si>
  <si>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</si>
  <si>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</si>
  <si>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</si>
  <si>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</si>
  <si>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</si>
  <si>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</si>
  <si>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</si>
  <si>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</si>
  <si>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</si>
  <si>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</si>
  <si>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</si>
  <si>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</si>
  <si>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</si>
  <si>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</si>
  <si>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</si>
  <si>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</si>
  <si>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</si>
  <si>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</si>
  <si>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</si>
  <si>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</si>
  <si>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</si>
  <si>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</si>
  <si>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</si>
  <si>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</si>
  <si>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</si>
  <si>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</si>
  <si>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</si>
  <si>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</si>
  <si>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</si>
  <si>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</si>
  <si>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</si>
  <si>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</si>
  <si>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</si>
  <si>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</si>
  <si>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</si>
  <si>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</si>
  <si>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</si>
  <si>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</si>
  <si>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</si>
  <si>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</si>
  <si>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</si>
  <si>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</si>
  <si>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</si>
  <si>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</si>
  <si>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</si>
  <si>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</si>
  <si>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</si>
  <si>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</si>
  <si>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</si>
  <si>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</si>
  <si>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</si>
  <si>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</si>
  <si>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</si>
  <si>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</si>
  <si>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</si>
  <si>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</si>
  <si>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</si>
  <si>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</si>
  <si>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</si>
  <si>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</si>
  <si>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</si>
  <si>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</si>
  <si>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</si>
  <si>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</si>
  <si>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</si>
  <si>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</si>
  <si>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</si>
  <si>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</si>
  <si>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</si>
  <si>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</si>
  <si>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</si>
  <si>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</si>
  <si>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</si>
  <si>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</si>
  <si>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</si>
  <si>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</si>
  <si>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</si>
  <si>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</si>
  <si>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</si>
  <si>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</si>
  <si>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</si>
  <si>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</si>
  <si>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</si>
  <si>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</si>
  <si>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</si>
  <si>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</si>
  <si>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</si>
  <si>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</si>
  <si>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</si>
  <si>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</si>
  <si>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</si>
  <si>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</si>
  <si>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</si>
  <si>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</si>
  <si>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</si>
  <si>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</si>
  <si>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</si>
  <si>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</si>
  <si>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</si>
  <si>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</si>
  <si>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</si>
  <si>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</si>
  <si>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</si>
  <si>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</si>
  <si>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</si>
  <si>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</si>
  <si>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</si>
  <si>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</si>
  <si>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</si>
  <si>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</si>
  <si>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</si>
  <si>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</si>
  <si>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</si>
  <si>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</si>
  <si>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</si>
  <si>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</si>
  <si>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</si>
  <si>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</si>
  <si>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</si>
  <si>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</si>
  <si>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</si>
  <si>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</si>
  <si>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</si>
  <si>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</si>
  <si>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</si>
  <si>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</si>
  <si>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</si>
  <si>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</si>
  <si>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</si>
  <si>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</si>
  <si>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</si>
  <si>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</si>
  <si>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</si>
  <si>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</si>
  <si>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</si>
  <si>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</si>
  <si>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</si>
  <si>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</si>
  <si>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</si>
  <si>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</si>
  <si>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</si>
  <si>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</si>
  <si>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</si>
  <si>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</si>
  <si>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</si>
  <si>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</si>
  <si>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</si>
  <si>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</si>
  <si>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</si>
  <si>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</si>
  <si>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</si>
  <si>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</si>
  <si>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</si>
  <si>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</si>
  <si>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</si>
  <si>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</si>
  <si>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</si>
  <si>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</si>
  <si>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</si>
  <si>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</si>
  <si>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</si>
  <si>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</si>
  <si>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</si>
  <si>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</si>
  <si>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</si>
  <si>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</si>
  <si>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</si>
  <si>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</si>
  <si>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</si>
  <si>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</si>
  <si>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</si>
  <si>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</si>
  <si>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</si>
  <si>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</si>
  <si>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</si>
  <si>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</si>
  <si>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</si>
  <si>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</si>
  <si>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</si>
  <si>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</si>
  <si>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</si>
  <si>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</si>
  <si>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</si>
  <si>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</si>
  <si>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</si>
  <si>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</si>
  <si>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</si>
  <si>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</si>
  <si>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</si>
  <si>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</si>
  <si>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</si>
  <si>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</si>
  <si>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</si>
  <si>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</si>
  <si>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</si>
  <si>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</si>
  <si>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</si>
  <si>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</si>
  <si>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</si>
  <si>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</si>
  <si>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</si>
  <si>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</si>
  <si>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</si>
  <si>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</si>
  <si>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</si>
  <si>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</si>
  <si>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</si>
  <si>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</si>
  <si>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</si>
  <si>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</si>
  <si>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</si>
  <si>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</si>
  <si>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</si>
  <si>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</si>
  <si>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</si>
  <si>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</si>
  <si>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</si>
  <si>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</si>
  <si>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</si>
  <si>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</si>
  <si>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</si>
  <si>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</si>
  <si>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</si>
  <si>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</si>
  <si>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</si>
  <si>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</si>
  <si>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</si>
  <si>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</si>
  <si>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</si>
  <si>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</si>
  <si>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</si>
  <si>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</si>
  <si>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</si>
  <si>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</si>
  <si>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</si>
  <si>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</si>
  <si>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</si>
  <si>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</si>
  <si>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</si>
  <si>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</si>
  <si>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</si>
  <si>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</si>
  <si>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</si>
  <si>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</si>
  <si>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</si>
  <si>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</si>
  <si>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</si>
  <si>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</si>
  <si>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</si>
  <si>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</si>
  <si>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</si>
  <si>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</si>
  <si>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</si>
  <si>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</si>
  <si>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</si>
  <si>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</si>
  <si>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</si>
  <si>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</si>
  <si>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</si>
  <si>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</si>
  <si>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</si>
  <si>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</si>
  <si>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</si>
  <si>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</si>
  <si>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</si>
  <si>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</si>
  <si>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</si>
  <si>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</si>
  <si>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</si>
  <si>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</si>
  <si>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</si>
  <si>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</si>
  <si>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</si>
  <si>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</si>
  <si>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</si>
  <si>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</si>
  <si>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</si>
  <si>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</si>
  <si>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</si>
  <si>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</si>
  <si>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</si>
  <si>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</si>
  <si>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</si>
  <si>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</si>
  <si>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</si>
  <si>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</si>
  <si>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</si>
  <si>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</si>
  <si>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</si>
  <si>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</si>
  <si>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</si>
  <si>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</si>
  <si>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</si>
  <si>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</si>
  <si>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</si>
  <si>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</si>
  <si>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</si>
  <si>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</si>
  <si>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</si>
  <si>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</si>
  <si>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</si>
  <si>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</si>
  <si>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</si>
  <si>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</si>
  <si>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</si>
  <si>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</si>
  <si>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</si>
  <si>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</si>
  <si>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</si>
  <si>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</si>
  <si>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</si>
  <si>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</si>
  <si>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</si>
  <si>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</si>
  <si>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</si>
  <si>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</si>
  <si>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</si>
  <si>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</si>
  <si>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</si>
  <si>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</si>
  <si>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</si>
  <si>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</si>
  <si>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</si>
  <si>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</si>
  <si>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</si>
  <si>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</si>
  <si>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</si>
  <si>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</si>
  <si>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</si>
  <si>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</si>
  <si>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</si>
  <si>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</si>
  <si>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</si>
  <si>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</si>
  <si>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</si>
  <si>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</si>
  <si>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</si>
  <si>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</si>
  <si>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</si>
  <si>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</si>
  <si>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</si>
  <si>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</si>
  <si>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</si>
  <si>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</si>
  <si>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</si>
  <si>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</si>
  <si>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</si>
  <si>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</si>
  <si>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</si>
  <si>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</si>
  <si>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</si>
  <si>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</si>
  <si>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</si>
  <si>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</si>
  <si>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</si>
  <si>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</si>
  <si>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</si>
  <si>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</si>
  <si>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</si>
  <si>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</si>
  <si>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</si>
  <si>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</si>
  <si>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</si>
  <si>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</si>
  <si>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</si>
  <si>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</si>
  <si>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</si>
  <si>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</si>
  <si>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</si>
  <si>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</si>
  <si>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</si>
  <si>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</si>
  <si>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</si>
  <si>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</si>
  <si>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</si>
  <si>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</si>
  <si>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</si>
  <si>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</si>
  <si>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</si>
  <si>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</si>
  <si>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</si>
  <si>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</si>
  <si>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</si>
  <si>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</si>
  <si>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</si>
  <si>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</si>
  <si>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</si>
  <si>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</si>
  <si>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</si>
  <si>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</si>
  <si>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</si>
  <si>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</si>
  <si>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</si>
  <si>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</si>
  <si>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</si>
  <si>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</si>
  <si>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</si>
  <si>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</si>
  <si>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</si>
  <si>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</si>
  <si>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</si>
  <si>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</si>
  <si>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</si>
  <si>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</si>
  <si>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</si>
  <si>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</si>
  <si>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</si>
  <si>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</si>
  <si>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</si>
  <si>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</si>
  <si>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</si>
  <si>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</si>
  <si>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</si>
  <si>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</si>
  <si>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</si>
  <si>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</si>
  <si>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</si>
  <si>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</si>
  <si>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</si>
  <si>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</si>
  <si>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</si>
  <si>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</si>
  <si>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</si>
  <si>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</si>
  <si>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</si>
  <si>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</si>
  <si>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</si>
  <si>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</si>
  <si>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</si>
  <si>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</si>
  <si>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</si>
  <si>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</si>
  <si>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</si>
  <si>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</si>
  <si>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</si>
  <si>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</si>
  <si>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</si>
  <si>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</si>
  <si>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</si>
  <si>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</si>
  <si>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</si>
  <si>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</si>
  <si>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</si>
  <si>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</si>
  <si>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</si>
  <si>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</si>
  <si>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</si>
  <si>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</si>
  <si>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</si>
  <si>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</si>
  <si>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</si>
  <si>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</si>
  <si>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</si>
  <si>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</si>
  <si>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</si>
  <si>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</si>
  <si>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</si>
  <si>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</si>
  <si>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</si>
  <si>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</si>
  <si>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</si>
  <si>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</si>
  <si>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</si>
  <si>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</si>
  <si>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</si>
  <si>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</si>
  <si>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</si>
  <si>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</si>
  <si>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</si>
  <si>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</si>
  <si>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</si>
  <si>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</si>
  <si>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</si>
  <si>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</si>
  <si>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</si>
  <si>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</si>
  <si>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</si>
  <si>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</si>
  <si>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</si>
  <si>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</si>
  <si>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</si>
  <si>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</si>
  <si>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</si>
  <si>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</si>
  <si>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</si>
  <si>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</si>
  <si>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</si>
  <si>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</si>
  <si>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</si>
  <si>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</si>
  <si>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</si>
  <si>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</si>
  <si>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</si>
  <si>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</si>
  <si>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</si>
  <si>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</si>
  <si>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</si>
  <si>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</si>
  <si>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</si>
  <si>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</si>
  <si>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</si>
  <si>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</si>
  <si>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</si>
  <si>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</si>
  <si>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</si>
  <si>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</si>
  <si>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</si>
  <si>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</si>
  <si>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</si>
  <si>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</si>
  <si>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</si>
  <si>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</si>
  <si>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</si>
  <si>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</si>
  <si>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</si>
  <si>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</si>
  <si>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</si>
  <si>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</si>
  <si>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</si>
  <si>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</si>
  <si>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</si>
  <si>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</si>
  <si>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</si>
  <si>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</si>
  <si>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</si>
  <si>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</si>
  <si>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</si>
  <si>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</si>
  <si>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</si>
  <si>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</si>
  <si>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</si>
  <si>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</si>
  <si>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</si>
  <si>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</si>
  <si>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</si>
  <si>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</si>
  <si>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</si>
  <si>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</si>
  <si>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</si>
  <si>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</si>
  <si>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</si>
  <si>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</si>
  <si>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</si>
  <si>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</si>
  <si>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</si>
  <si>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</si>
  <si>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</si>
  <si>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</si>
  <si>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</si>
  <si>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</si>
  <si>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</si>
  <si>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</si>
  <si>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</si>
  <si>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</si>
  <si>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</si>
  <si>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</si>
  <si>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</si>
  <si>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</si>
  <si>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</si>
  <si>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</si>
  <si>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</si>
  <si>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</si>
  <si>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</si>
  <si>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</si>
  <si>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</si>
  <si>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</si>
  <si>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</si>
  <si>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</si>
  <si>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</si>
  <si>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</si>
  <si>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</si>
  <si>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</si>
  <si>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</si>
  <si>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</si>
  <si>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</si>
  <si>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</si>
  <si>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</si>
  <si>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</si>
  <si>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</si>
  <si>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</si>
  <si>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</si>
  <si>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</si>
  <si>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</si>
  <si>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</si>
  <si>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</si>
  <si>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</si>
  <si>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</si>
  <si>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</si>
  <si>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</si>
  <si>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</si>
  <si>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</si>
  <si>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</si>
  <si>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</si>
  <si>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</si>
  <si>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</si>
  <si>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</si>
  <si>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</si>
  <si>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</si>
  <si>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</si>
  <si>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</si>
  <si>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</si>
  <si>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</si>
  <si>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</si>
  <si>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</si>
  <si>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</si>
  <si>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</si>
  <si>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</si>
  <si>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</si>
  <si>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</si>
  <si>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</si>
  <si>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</si>
  <si>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</si>
  <si>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</si>
  <si>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</si>
  <si>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</si>
  <si>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</si>
  <si>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</si>
  <si>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</si>
  <si>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</si>
  <si>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</si>
  <si>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</si>
  <si>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</si>
  <si>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</si>
  <si>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</si>
  <si>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</si>
  <si>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</si>
  <si>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</si>
  <si>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</si>
  <si>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</si>
  <si>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</si>
  <si>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</si>
  <si>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</si>
  <si>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</si>
  <si>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</si>
  <si>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</si>
  <si>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</si>
  <si>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</si>
  <si>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</si>
  <si>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</si>
  <si>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</si>
  <si>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</si>
  <si>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</si>
  <si>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</si>
  <si>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</si>
  <si>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</si>
  <si>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</si>
  <si>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</si>
  <si>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</si>
  <si>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</si>
  <si>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</si>
  <si>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</si>
  <si>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</si>
  <si>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</si>
  <si>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</si>
  <si>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</si>
  <si>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</si>
  <si>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</si>
  <si>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</si>
  <si>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</si>
  <si>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</si>
  <si>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</si>
  <si>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</si>
  <si>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</si>
  <si>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</si>
  <si>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</si>
  <si>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</si>
  <si>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</si>
  <si>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</si>
  <si>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</si>
  <si>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</si>
  <si>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</si>
  <si>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</si>
  <si>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</si>
  <si>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</si>
  <si>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</si>
  <si>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</si>
  <si>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</si>
  <si>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</si>
  <si>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</si>
  <si>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</si>
  <si>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</si>
  <si>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</si>
  <si>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</si>
  <si>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</si>
  <si>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</si>
  <si>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</si>
  <si>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</si>
  <si>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</si>
  <si>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</si>
  <si>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</si>
  <si>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</si>
  <si>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</si>
  <si>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</si>
  <si>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</si>
  <si>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</si>
  <si>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</si>
  <si>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</si>
  <si>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</si>
  <si>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</si>
  <si>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</si>
  <si>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</si>
  <si>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</si>
  <si>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</si>
  <si>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</si>
  <si>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</si>
  <si>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</si>
  <si>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</si>
  <si>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</si>
  <si>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</si>
  <si>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</si>
  <si>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</si>
  <si>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</si>
  <si>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</si>
  <si>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</si>
  <si>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</si>
  <si>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</si>
  <si>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</si>
  <si>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</si>
  <si>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</si>
  <si>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</si>
  <si>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</si>
  <si>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</si>
  <si>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</si>
  <si>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</si>
  <si>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</si>
  <si>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</si>
  <si>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</si>
  <si>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</si>
  <si>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</si>
  <si>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</si>
  <si>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</si>
  <si>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</si>
  <si>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</si>
  <si>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</si>
  <si>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</si>
  <si>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</si>
  <si>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</si>
  <si>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</si>
  <si>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</si>
  <si>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</si>
  <si>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</si>
  <si>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</si>
  <si>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</si>
  <si>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</si>
  <si>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</si>
  <si>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</si>
  <si>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</si>
  <si>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</si>
  <si>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</si>
  <si>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</si>
  <si>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</si>
  <si>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</si>
  <si>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</si>
  <si>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</si>
  <si>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</si>
  <si>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</si>
  <si>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</si>
  <si>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</si>
  <si>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</si>
  <si>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</si>
  <si>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</si>
  <si>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</si>
  <si>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</si>
  <si>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</si>
  <si>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</si>
  <si>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</si>
  <si>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</si>
  <si>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</si>
  <si>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</si>
  <si>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</si>
  <si>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</si>
  <si>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</si>
  <si>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</si>
  <si>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</si>
  <si>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</si>
  <si>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</si>
  <si>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</si>
  <si>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</si>
  <si>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</si>
  <si>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</si>
  <si>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</si>
  <si>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</si>
  <si>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</si>
  <si>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</si>
  <si>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</si>
  <si>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</si>
  <si>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</si>
  <si>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</si>
  <si>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</si>
  <si>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</si>
  <si>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</si>
  <si>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</si>
  <si>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</si>
  <si>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</si>
  <si>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</si>
  <si>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</si>
  <si>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</si>
  <si>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</si>
  <si>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</si>
  <si>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</si>
  <si>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</si>
  <si>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</si>
  <si>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</si>
  <si>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</si>
  <si>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</si>
  <si>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</si>
  <si>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</si>
  <si>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</si>
  <si>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</si>
  <si>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</si>
  <si>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</si>
  <si>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</si>
  <si>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</si>
  <si>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</si>
  <si>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</si>
  <si>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</si>
  <si>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</si>
  <si>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</si>
  <si>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</si>
  <si>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</si>
  <si>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</si>
  <si>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</si>
  <si>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</si>
  <si>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</si>
  <si>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parent category</t>
  </si>
  <si>
    <t>Row Labels</t>
  </si>
  <si>
    <t>(blank)</t>
  </si>
  <si>
    <t>Grand Total</t>
  </si>
  <si>
    <t>Column Labels</t>
  </si>
  <si>
    <t>Count of sub category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</si>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</sst>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Homework.xlsx]Category Pivot!PivotTable1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8-4F6B-A50F-1B461A3FBB63}"/>
            </c:ext>
          </c:extLst>
        </c:ser>
        <c:ser>
          <c:idx val="1"/>
          <c:order val="1"/>
          <c:tx>
            <c:strRef>
              <c:f>'Category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8-4F6B-A50F-1B461A3FBB63}"/>
            </c:ext>
          </c:extLst>
        </c:ser>
        <c:ser>
          <c:idx val="2"/>
          <c:order val="2"/>
          <c:tx>
            <c:strRef>
              <c:f>'Category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8-4F6B-A50F-1B461A3FBB63}"/>
            </c:ext>
          </c:extLst>
        </c:ser>
        <c:ser>
          <c:idx val="3"/>
          <c:order val="3"/>
          <c:tx>
            <c:strRef>
              <c:f>'Category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8-4F6B-A50F-1B461A3FBB63}"/>
            </c:ext>
          </c:extLst>
        </c:ser>
        <c:ser>
          <c:idx val="4"/>
          <c:order val="4"/>
          <c:tx>
            <c:strRef>
              <c:f>'Category Pivot'!$F$4:$F$5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3948-4F6B-A50F-1B461A3F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125520"/>
        <c:axId val="1769123856"/>
      </c:barChart>
      <c:catAx>
        <c:axId val="1769125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23856"/>
        <c:crosses val="autoZero"/>
        <c:auto val="1"/>
        <c:lblAlgn val="ctr"/>
        <c:lblOffset val="100"/>
        <c:noMultiLvlLbl val="0"/>
      </c:catAx>
      <c:valAx>
        <c:axId val="17691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Homework.xlsx]Sub Category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0A6-A105-97A3691F9485}"/>
            </c:ext>
          </c:extLst>
        </c:ser>
        <c:ser>
          <c:idx val="1"/>
          <c:order val="1"/>
          <c:tx>
            <c:strRef>
              <c:f>'Sub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D-40A6-A105-97A3691F9485}"/>
            </c:ext>
          </c:extLst>
        </c:ser>
        <c:ser>
          <c:idx val="2"/>
          <c:order val="2"/>
          <c:tx>
            <c:strRef>
              <c:f>'Sub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D-40A6-A105-97A3691F9485}"/>
            </c:ext>
          </c:extLst>
        </c:ser>
        <c:ser>
          <c:idx val="3"/>
          <c:order val="3"/>
          <c:tx>
            <c:strRef>
              <c:f>'Sub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D-40A6-A105-97A3691F9485}"/>
            </c:ext>
          </c:extLst>
        </c:ser>
        <c:ser>
          <c:idx val="4"/>
          <c:order val="4"/>
          <c:tx>
            <c:strRef>
              <c:f>'Sub Category Pivot'!$F$3:$F$4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 Pivot'!$A$5:$A$30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F83D-40A6-A105-97A3691F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68000"/>
        <c:axId val="95367584"/>
      </c:barChart>
      <c:catAx>
        <c:axId val="953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7584"/>
        <c:crosses val="autoZero"/>
        <c:auto val="1"/>
        <c:lblAlgn val="ctr"/>
        <c:lblOffset val="100"/>
        <c:noMultiLvlLbl val="0"/>
      </c:catAx>
      <c:valAx>
        <c:axId val="953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1916010498687E-2"/>
          <c:y val="0.18739756488772236"/>
          <c:w val="0.87232174103237092"/>
          <c:h val="0.37016477107028289"/>
        </c:manualLayout>
      </c:layout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4-4EC0-A3E0-3D7EC5F3A247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4-4EC0-A3E0-3D7EC5F3A247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4-4EC0-A3E0-3D7EC5F3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62192"/>
        <c:axId val="679164272"/>
      </c:lineChart>
      <c:catAx>
        <c:axId val="6791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64272"/>
        <c:crosses val="autoZero"/>
        <c:auto val="1"/>
        <c:lblAlgn val="ctr"/>
        <c:lblOffset val="100"/>
        <c:noMultiLvlLbl val="0"/>
      </c:catAx>
      <c:valAx>
        <c:axId val="679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2</xdr:row>
      <xdr:rowOff>123825</xdr:rowOff>
    </xdr:from>
    <xdr:to>
      <xdr:col>16</xdr:col>
      <xdr:colOff>209549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BD9F1-EADA-DB03-DA88-50D1D67A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166686</xdr:colOff>
      <xdr:row>10</xdr:row>
      <xdr:rowOff>57150</xdr:rowOff>
    </xdr:from>
    <xdr:to>
      <xdr:col>19</xdr:col>
      <xdr:colOff>38100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F7FFD-C60F-5D02-5157-A320F8701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14</xdr:row>
      <xdr:rowOff>85725</xdr:rowOff>
    </xdr:from>
    <xdr:to>
      <xdr:col>7</xdr:col>
      <xdr:colOff>1295399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12693-2AC3-4CB3-055E-0BF493899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itney taylor" refreshedDate="44823.681582175923" createdVersion="8" refreshedVersion="8" minRefreshableVersion="3" recordCount="1001" xr:uid="{BD427A08-CA4A-4A57-8EB7-8B00C58B2F2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55FEC-4A28-4235-AA56-85D27EAD881F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G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7448C-6D20-45EC-8B10-11AAE3EDE37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sub category" fld="19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D138D-2954-40F9-B6C1-46FA4F0579F2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workbookViewId="0">
      <selection sqref="A1:T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6" bestFit="1" customWidth="1"/>
    <col min="8" max="8" width="13" bestFit="1" customWidth="1"/>
    <col min="9" max="9" width="13" customWidth="1"/>
    <col min="12" max="13" width="11.125" bestFit="1" customWidth="1"/>
    <col min="14" max="14" width="22" bestFit="1" customWidth="1"/>
    <col min="15" max="15" width="20.75" bestFit="1" customWidth="1"/>
    <col min="18" max="18" width="28" bestFit="1" customWidth="1"/>
    <col min="19" max="20" width="2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</f>
        <v>2.3614754098360655</v>
      </c>
      <c r="G67" t="s">
        <v>20</v>
      </c>
      <c r="H67">
        <v>236</v>
      </c>
      <c r="I67" s="8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</f>
        <v>3.2026936026936029E-2</v>
      </c>
      <c r="G131" t="s">
        <v>74</v>
      </c>
      <c r="H131">
        <v>55</v>
      </c>
      <c r="I131" s="8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</f>
        <v>0.45636363636363636</v>
      </c>
      <c r="G195" t="s">
        <v>14</v>
      </c>
      <c r="H195">
        <v>65</v>
      </c>
      <c r="I195" s="8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</f>
        <v>1.46</v>
      </c>
      <c r="G259" t="s">
        <v>20</v>
      </c>
      <c r="H259">
        <v>92</v>
      </c>
      <c r="I259" s="8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>
        <v>80</v>
      </c>
      <c r="I322" s="8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</f>
        <v>0.94144366197183094</v>
      </c>
      <c r="G323" t="s">
        <v>14</v>
      </c>
      <c r="H323">
        <v>2468</v>
      </c>
      <c r="I323" s="8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</f>
        <v>1.4616709511568124</v>
      </c>
      <c r="G387" t="s">
        <v>20</v>
      </c>
      <c r="H387">
        <v>1137</v>
      </c>
      <c r="I387" s="8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</f>
        <v>9.67</v>
      </c>
      <c r="G451" t="s">
        <v>20</v>
      </c>
      <c r="H451">
        <v>86</v>
      </c>
      <c r="I451" s="8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8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</f>
        <v>0.39277108433734942</v>
      </c>
      <c r="G515" t="s">
        <v>74</v>
      </c>
      <c r="H515">
        <v>35</v>
      </c>
      <c r="I515" s="8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>
        <v>64</v>
      </c>
      <c r="I578" s="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</f>
        <v>0.18853658536585366</v>
      </c>
      <c r="G579" t="s">
        <v>74</v>
      </c>
      <c r="H579">
        <v>37</v>
      </c>
      <c r="I579" s="8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>
        <v>257</v>
      </c>
      <c r="I642" s="8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</f>
        <v>1.1996808510638297</v>
      </c>
      <c r="G643" t="s">
        <v>20</v>
      </c>
      <c r="H643">
        <v>194</v>
      </c>
      <c r="I643" s="8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>
        <v>116</v>
      </c>
      <c r="I706" s="8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</f>
        <v>0.99026517383618151</v>
      </c>
      <c r="G707" t="s">
        <v>14</v>
      </c>
      <c r="H707">
        <v>2025</v>
      </c>
      <c r="I707" s="8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>
        <v>150</v>
      </c>
      <c r="I770" s="8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</f>
        <v>0.86867834394904464</v>
      </c>
      <c r="G771" t="s">
        <v>14</v>
      </c>
      <c r="H771">
        <v>3410</v>
      </c>
      <c r="I771" s="8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>
        <v>1297</v>
      </c>
      <c r="I834" s="8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</f>
        <v>1.5769117647058823</v>
      </c>
      <c r="G835" t="s">
        <v>20</v>
      </c>
      <c r="H835">
        <v>165</v>
      </c>
      <c r="I835" s="8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>
        <v>1460</v>
      </c>
      <c r="I898" s="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</f>
        <v>0.27693181818181817</v>
      </c>
      <c r="G899" t="s">
        <v>14</v>
      </c>
      <c r="H899">
        <v>27</v>
      </c>
      <c r="I899" s="8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>
        <v>55</v>
      </c>
      <c r="I962" s="8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</f>
        <v>1.1929824561403508</v>
      </c>
      <c r="G963" t="s">
        <v>20</v>
      </c>
      <c r="H963">
        <v>155</v>
      </c>
      <c r="I963" s="8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8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R2:T2">
    <cfRule type="containsText" dxfId="4" priority="7" operator="containsText" text="successful">
      <formula>NOT(ISERROR(SEARCH("successful",R2)))</formula>
    </cfRule>
  </conditionalFormatting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failed">
      <formula>NOT(ISERROR(SEARCH("failed",G1)))</formula>
    </cfRule>
    <cfRule type="containsText" dxfId="0" priority="6" operator="containsText" text="successfu">
      <formula>NOT(ISERROR(SEARCH("successfu",G1)))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BDBD-C8DF-4F72-829F-B48A8FDBC8ED}">
  <sheetPr codeName="Sheet3"/>
  <dimension ref="A2:G16"/>
  <sheetViews>
    <sheetView workbookViewId="0">
      <selection activeCell="A5" sqref="A5"/>
    </sheetView>
  </sheetViews>
  <sheetFormatPr defaultRowHeight="15.75" x14ac:dyDescent="0.25"/>
  <cols>
    <col min="1" max="1" width="22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2" spans="1:7" x14ac:dyDescent="0.25">
      <c r="A2" s="9" t="s">
        <v>6</v>
      </c>
      <c r="B2" t="s">
        <v>2066</v>
      </c>
    </row>
    <row r="4" spans="1:7" x14ac:dyDescent="0.25">
      <c r="A4" s="9" t="s">
        <v>2067</v>
      </c>
      <c r="B4" s="9" t="s">
        <v>2071</v>
      </c>
    </row>
    <row r="5" spans="1:7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  <c r="G5" t="s">
        <v>2070</v>
      </c>
    </row>
    <row r="6" spans="1:7" x14ac:dyDescent="0.25">
      <c r="A6" s="10" t="s">
        <v>2041</v>
      </c>
      <c r="B6" s="7">
        <v>11</v>
      </c>
      <c r="C6" s="7">
        <v>60</v>
      </c>
      <c r="D6" s="7">
        <v>5</v>
      </c>
      <c r="E6" s="7">
        <v>102</v>
      </c>
      <c r="F6" s="7"/>
      <c r="G6" s="7">
        <v>178</v>
      </c>
    </row>
    <row r="7" spans="1:7" x14ac:dyDescent="0.25">
      <c r="A7" s="10" t="s">
        <v>2033</v>
      </c>
      <c r="B7" s="7">
        <v>4</v>
      </c>
      <c r="C7" s="7">
        <v>20</v>
      </c>
      <c r="D7" s="7"/>
      <c r="E7" s="7">
        <v>22</v>
      </c>
      <c r="F7" s="7"/>
      <c r="G7" s="7">
        <v>46</v>
      </c>
    </row>
    <row r="8" spans="1:7" x14ac:dyDescent="0.25">
      <c r="A8" s="10" t="s">
        <v>2050</v>
      </c>
      <c r="B8" s="7">
        <v>1</v>
      </c>
      <c r="C8" s="7">
        <v>23</v>
      </c>
      <c r="D8" s="7">
        <v>3</v>
      </c>
      <c r="E8" s="7">
        <v>21</v>
      </c>
      <c r="F8" s="7"/>
      <c r="G8" s="7">
        <v>48</v>
      </c>
    </row>
    <row r="9" spans="1:7" x14ac:dyDescent="0.25">
      <c r="A9" s="10" t="s">
        <v>2064</v>
      </c>
      <c r="B9" s="7"/>
      <c r="C9" s="7"/>
      <c r="D9" s="7"/>
      <c r="E9" s="7">
        <v>4</v>
      </c>
      <c r="F9" s="7"/>
      <c r="G9" s="7">
        <v>4</v>
      </c>
    </row>
    <row r="10" spans="1:7" x14ac:dyDescent="0.25">
      <c r="A10" s="10" t="s">
        <v>2035</v>
      </c>
      <c r="B10" s="7">
        <v>10</v>
      </c>
      <c r="C10" s="7">
        <v>66</v>
      </c>
      <c r="D10" s="7"/>
      <c r="E10" s="7">
        <v>99</v>
      </c>
      <c r="F10" s="7"/>
      <c r="G10" s="7">
        <v>175</v>
      </c>
    </row>
    <row r="11" spans="1:7" x14ac:dyDescent="0.25">
      <c r="A11" s="10" t="s">
        <v>2054</v>
      </c>
      <c r="B11" s="7">
        <v>4</v>
      </c>
      <c r="C11" s="7">
        <v>11</v>
      </c>
      <c r="D11" s="7">
        <v>1</v>
      </c>
      <c r="E11" s="7">
        <v>26</v>
      </c>
      <c r="F11" s="7"/>
      <c r="G11" s="7">
        <v>42</v>
      </c>
    </row>
    <row r="12" spans="1:7" x14ac:dyDescent="0.25">
      <c r="A12" s="10" t="s">
        <v>2047</v>
      </c>
      <c r="B12" s="7">
        <v>2</v>
      </c>
      <c r="C12" s="7">
        <v>24</v>
      </c>
      <c r="D12" s="7">
        <v>1</v>
      </c>
      <c r="E12" s="7">
        <v>40</v>
      </c>
      <c r="F12" s="7"/>
      <c r="G12" s="7">
        <v>67</v>
      </c>
    </row>
    <row r="13" spans="1:7" x14ac:dyDescent="0.25">
      <c r="A13" s="10" t="s">
        <v>2037</v>
      </c>
      <c r="B13" s="7">
        <v>2</v>
      </c>
      <c r="C13" s="7">
        <v>28</v>
      </c>
      <c r="D13" s="7">
        <v>2</v>
      </c>
      <c r="E13" s="7">
        <v>64</v>
      </c>
      <c r="F13" s="7"/>
      <c r="G13" s="7">
        <v>96</v>
      </c>
    </row>
    <row r="14" spans="1:7" x14ac:dyDescent="0.25">
      <c r="A14" s="10" t="s">
        <v>2039</v>
      </c>
      <c r="B14" s="7">
        <v>23</v>
      </c>
      <c r="C14" s="7">
        <v>132</v>
      </c>
      <c r="D14" s="7">
        <v>2</v>
      </c>
      <c r="E14" s="7">
        <v>187</v>
      </c>
      <c r="F14" s="7"/>
      <c r="G14" s="7">
        <v>344</v>
      </c>
    </row>
    <row r="15" spans="1:7" x14ac:dyDescent="0.25">
      <c r="A15" s="10" t="s">
        <v>2069</v>
      </c>
      <c r="B15" s="7"/>
      <c r="C15" s="7"/>
      <c r="D15" s="7"/>
      <c r="E15" s="7"/>
      <c r="F15" s="7"/>
      <c r="G15" s="7"/>
    </row>
    <row r="16" spans="1:7" x14ac:dyDescent="0.25">
      <c r="A16" s="10" t="s">
        <v>2070</v>
      </c>
      <c r="B16" s="7">
        <v>57</v>
      </c>
      <c r="C16" s="7">
        <v>364</v>
      </c>
      <c r="D16" s="7">
        <v>14</v>
      </c>
      <c r="E16" s="7">
        <v>565</v>
      </c>
      <c r="F16" s="7"/>
      <c r="G16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B977-C924-42E0-A647-08A76CAB971F}">
  <sheetPr codeName="Sheet4"/>
  <dimension ref="A1:G30"/>
  <sheetViews>
    <sheetView topLeftCell="A13" workbookViewId="0">
      <selection activeCell="F41" sqref="F41"/>
    </sheetView>
  </sheetViews>
  <sheetFormatPr defaultRowHeight="15.75" x14ac:dyDescent="0.25"/>
  <cols>
    <col min="1" max="1" width="20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9" t="s">
        <v>6</v>
      </c>
      <c r="B1" t="s">
        <v>2066</v>
      </c>
    </row>
    <row r="3" spans="1:7" x14ac:dyDescent="0.25">
      <c r="A3" s="9" t="s">
        <v>2072</v>
      </c>
      <c r="B3" s="9" t="s">
        <v>2071</v>
      </c>
    </row>
    <row r="4" spans="1:7" x14ac:dyDescent="0.25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25">
      <c r="A5" s="10" t="s">
        <v>2049</v>
      </c>
      <c r="B5" s="7">
        <v>1</v>
      </c>
      <c r="C5" s="7">
        <v>10</v>
      </c>
      <c r="D5" s="7">
        <v>2</v>
      </c>
      <c r="E5" s="7">
        <v>21</v>
      </c>
      <c r="F5" s="7"/>
      <c r="G5" s="7">
        <v>34</v>
      </c>
    </row>
    <row r="6" spans="1:7" x14ac:dyDescent="0.25">
      <c r="A6" s="10" t="s">
        <v>2065</v>
      </c>
      <c r="B6" s="7"/>
      <c r="C6" s="7"/>
      <c r="D6" s="7"/>
      <c r="E6" s="7">
        <v>4</v>
      </c>
      <c r="F6" s="7"/>
      <c r="G6" s="7">
        <v>4</v>
      </c>
    </row>
    <row r="7" spans="1:7" x14ac:dyDescent="0.25">
      <c r="A7" s="10" t="s">
        <v>2042</v>
      </c>
      <c r="B7" s="7">
        <v>4</v>
      </c>
      <c r="C7" s="7">
        <v>21</v>
      </c>
      <c r="D7" s="7">
        <v>1</v>
      </c>
      <c r="E7" s="7">
        <v>34</v>
      </c>
      <c r="F7" s="7"/>
      <c r="G7" s="7">
        <v>60</v>
      </c>
    </row>
    <row r="8" spans="1:7" x14ac:dyDescent="0.25">
      <c r="A8" s="10" t="s">
        <v>2044</v>
      </c>
      <c r="B8" s="7">
        <v>2</v>
      </c>
      <c r="C8" s="7">
        <v>12</v>
      </c>
      <c r="D8" s="7">
        <v>1</v>
      </c>
      <c r="E8" s="7">
        <v>22</v>
      </c>
      <c r="F8" s="7"/>
      <c r="G8" s="7">
        <v>37</v>
      </c>
    </row>
    <row r="9" spans="1:7" x14ac:dyDescent="0.25">
      <c r="A9" s="10" t="s">
        <v>2043</v>
      </c>
      <c r="B9" s="7"/>
      <c r="C9" s="7">
        <v>8</v>
      </c>
      <c r="D9" s="7"/>
      <c r="E9" s="7">
        <v>10</v>
      </c>
      <c r="F9" s="7"/>
      <c r="G9" s="7">
        <v>18</v>
      </c>
    </row>
    <row r="10" spans="1:7" x14ac:dyDescent="0.25">
      <c r="A10" s="10" t="s">
        <v>2053</v>
      </c>
      <c r="B10" s="7">
        <v>1</v>
      </c>
      <c r="C10" s="7">
        <v>7</v>
      </c>
      <c r="D10" s="7"/>
      <c r="E10" s="7">
        <v>9</v>
      </c>
      <c r="F10" s="7"/>
      <c r="G10" s="7">
        <v>17</v>
      </c>
    </row>
    <row r="11" spans="1:7" x14ac:dyDescent="0.25">
      <c r="A11" s="10" t="s">
        <v>2034</v>
      </c>
      <c r="B11" s="7">
        <v>4</v>
      </c>
      <c r="C11" s="7">
        <v>20</v>
      </c>
      <c r="D11" s="7"/>
      <c r="E11" s="7">
        <v>22</v>
      </c>
      <c r="F11" s="7"/>
      <c r="G11" s="7">
        <v>46</v>
      </c>
    </row>
    <row r="12" spans="1:7" x14ac:dyDescent="0.25">
      <c r="A12" s="10" t="s">
        <v>2045</v>
      </c>
      <c r="B12" s="7">
        <v>3</v>
      </c>
      <c r="C12" s="7">
        <v>19</v>
      </c>
      <c r="D12" s="7"/>
      <c r="E12" s="7">
        <v>23</v>
      </c>
      <c r="F12" s="7"/>
      <c r="G12" s="7">
        <v>45</v>
      </c>
    </row>
    <row r="13" spans="1:7" x14ac:dyDescent="0.25">
      <c r="A13" s="10" t="s">
        <v>2058</v>
      </c>
      <c r="B13" s="7">
        <v>1</v>
      </c>
      <c r="C13" s="7">
        <v>6</v>
      </c>
      <c r="D13" s="7"/>
      <c r="E13" s="7">
        <v>10</v>
      </c>
      <c r="F13" s="7"/>
      <c r="G13" s="7">
        <v>17</v>
      </c>
    </row>
    <row r="14" spans="1:7" x14ac:dyDescent="0.25">
      <c r="A14" s="10" t="s">
        <v>2057</v>
      </c>
      <c r="B14" s="7"/>
      <c r="C14" s="7">
        <v>3</v>
      </c>
      <c r="D14" s="7"/>
      <c r="E14" s="7">
        <v>4</v>
      </c>
      <c r="F14" s="7"/>
      <c r="G14" s="7">
        <v>7</v>
      </c>
    </row>
    <row r="15" spans="1:7" x14ac:dyDescent="0.25">
      <c r="A15" s="10" t="s">
        <v>2061</v>
      </c>
      <c r="B15" s="7"/>
      <c r="C15" s="7">
        <v>8</v>
      </c>
      <c r="D15" s="7">
        <v>1</v>
      </c>
      <c r="E15" s="7">
        <v>4</v>
      </c>
      <c r="F15" s="7"/>
      <c r="G15" s="7">
        <v>13</v>
      </c>
    </row>
    <row r="16" spans="1:7" x14ac:dyDescent="0.25">
      <c r="A16" s="10" t="s">
        <v>2048</v>
      </c>
      <c r="B16" s="7">
        <v>1</v>
      </c>
      <c r="C16" s="7">
        <v>6</v>
      </c>
      <c r="D16" s="7">
        <v>1</v>
      </c>
      <c r="E16" s="7">
        <v>13</v>
      </c>
      <c r="F16" s="7"/>
      <c r="G16" s="7">
        <v>21</v>
      </c>
    </row>
    <row r="17" spans="1:7" x14ac:dyDescent="0.25">
      <c r="A17" s="10" t="s">
        <v>2055</v>
      </c>
      <c r="B17" s="7">
        <v>4</v>
      </c>
      <c r="C17" s="7">
        <v>11</v>
      </c>
      <c r="D17" s="7">
        <v>1</v>
      </c>
      <c r="E17" s="7">
        <v>26</v>
      </c>
      <c r="F17" s="7"/>
      <c r="G17" s="7">
        <v>42</v>
      </c>
    </row>
    <row r="18" spans="1:7" x14ac:dyDescent="0.25">
      <c r="A18" s="10" t="s">
        <v>2040</v>
      </c>
      <c r="B18" s="7">
        <v>23</v>
      </c>
      <c r="C18" s="7">
        <v>132</v>
      </c>
      <c r="D18" s="7">
        <v>2</v>
      </c>
      <c r="E18" s="7">
        <v>187</v>
      </c>
      <c r="F18" s="7"/>
      <c r="G18" s="7">
        <v>344</v>
      </c>
    </row>
    <row r="19" spans="1:7" x14ac:dyDescent="0.25">
      <c r="A19" s="10" t="s">
        <v>2056</v>
      </c>
      <c r="B19" s="7"/>
      <c r="C19" s="7">
        <v>4</v>
      </c>
      <c r="D19" s="7"/>
      <c r="E19" s="7">
        <v>4</v>
      </c>
      <c r="F19" s="7"/>
      <c r="G19" s="7">
        <v>8</v>
      </c>
    </row>
    <row r="20" spans="1:7" x14ac:dyDescent="0.25">
      <c r="A20" s="10" t="s">
        <v>2036</v>
      </c>
      <c r="B20" s="7">
        <v>6</v>
      </c>
      <c r="C20" s="7">
        <v>30</v>
      </c>
      <c r="D20" s="7"/>
      <c r="E20" s="7">
        <v>49</v>
      </c>
      <c r="F20" s="7"/>
      <c r="G20" s="7">
        <v>85</v>
      </c>
    </row>
    <row r="21" spans="1:7" x14ac:dyDescent="0.25">
      <c r="A21" s="10" t="s">
        <v>2063</v>
      </c>
      <c r="B21" s="7"/>
      <c r="C21" s="7">
        <v>9</v>
      </c>
      <c r="D21" s="7"/>
      <c r="E21" s="7">
        <v>5</v>
      </c>
      <c r="F21" s="7"/>
      <c r="G21" s="7">
        <v>14</v>
      </c>
    </row>
    <row r="22" spans="1:7" x14ac:dyDescent="0.25">
      <c r="A22" s="10" t="s">
        <v>2052</v>
      </c>
      <c r="B22" s="7">
        <v>1</v>
      </c>
      <c r="C22" s="7">
        <v>5</v>
      </c>
      <c r="D22" s="7">
        <v>1</v>
      </c>
      <c r="E22" s="7">
        <v>9</v>
      </c>
      <c r="F22" s="7"/>
      <c r="G22" s="7">
        <v>16</v>
      </c>
    </row>
    <row r="23" spans="1:7" x14ac:dyDescent="0.25">
      <c r="A23" s="10" t="s">
        <v>2060</v>
      </c>
      <c r="B23" s="7">
        <v>3</v>
      </c>
      <c r="C23" s="7">
        <v>3</v>
      </c>
      <c r="D23" s="7"/>
      <c r="E23" s="7">
        <v>11</v>
      </c>
      <c r="F23" s="7"/>
      <c r="G23" s="7">
        <v>17</v>
      </c>
    </row>
    <row r="24" spans="1:7" x14ac:dyDescent="0.25">
      <c r="A24" s="10" t="s">
        <v>2059</v>
      </c>
      <c r="B24" s="7"/>
      <c r="C24" s="7">
        <v>7</v>
      </c>
      <c r="D24" s="7"/>
      <c r="E24" s="7">
        <v>14</v>
      </c>
      <c r="F24" s="7"/>
      <c r="G24" s="7">
        <v>21</v>
      </c>
    </row>
    <row r="25" spans="1:7" x14ac:dyDescent="0.25">
      <c r="A25" s="10" t="s">
        <v>2051</v>
      </c>
      <c r="B25" s="7">
        <v>1</v>
      </c>
      <c r="C25" s="7">
        <v>15</v>
      </c>
      <c r="D25" s="7">
        <v>2</v>
      </c>
      <c r="E25" s="7">
        <v>17</v>
      </c>
      <c r="F25" s="7"/>
      <c r="G25" s="7">
        <v>35</v>
      </c>
    </row>
    <row r="26" spans="1:7" x14ac:dyDescent="0.25">
      <c r="A26" s="10" t="s">
        <v>2046</v>
      </c>
      <c r="B26" s="7"/>
      <c r="C26" s="7">
        <v>16</v>
      </c>
      <c r="D26" s="7">
        <v>1</v>
      </c>
      <c r="E26" s="7">
        <v>28</v>
      </c>
      <c r="F26" s="7"/>
      <c r="G26" s="7">
        <v>45</v>
      </c>
    </row>
    <row r="27" spans="1:7" x14ac:dyDescent="0.25">
      <c r="A27" s="10" t="s">
        <v>2038</v>
      </c>
      <c r="B27" s="7">
        <v>2</v>
      </c>
      <c r="C27" s="7">
        <v>12</v>
      </c>
      <c r="D27" s="7">
        <v>1</v>
      </c>
      <c r="E27" s="7">
        <v>36</v>
      </c>
      <c r="F27" s="7"/>
      <c r="G27" s="7">
        <v>51</v>
      </c>
    </row>
    <row r="28" spans="1:7" x14ac:dyDescent="0.25">
      <c r="A28" s="10" t="s">
        <v>2062</v>
      </c>
      <c r="B28" s="7"/>
      <c r="C28" s="7"/>
      <c r="D28" s="7"/>
      <c r="E28" s="7">
        <v>3</v>
      </c>
      <c r="F28" s="7"/>
      <c r="G28" s="7">
        <v>3</v>
      </c>
    </row>
    <row r="29" spans="1:7" x14ac:dyDescent="0.25">
      <c r="A29" s="10" t="s">
        <v>2069</v>
      </c>
      <c r="B29" s="7"/>
      <c r="C29" s="7"/>
      <c r="D29" s="7"/>
      <c r="E29" s="7"/>
      <c r="F29" s="7"/>
      <c r="G29" s="7"/>
    </row>
    <row r="30" spans="1:7" x14ac:dyDescent="0.25">
      <c r="A30" s="10" t="s">
        <v>2070</v>
      </c>
      <c r="B30" s="7">
        <v>57</v>
      </c>
      <c r="C30" s="7">
        <v>364</v>
      </c>
      <c r="D30" s="7">
        <v>14</v>
      </c>
      <c r="E30" s="7">
        <v>565</v>
      </c>
      <c r="F30" s="7"/>
      <c r="G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15C1-F9EA-44B9-853A-B9D4DDB662DA}">
  <sheetPr codeName="Sheet7"/>
  <dimension ref="A1:E18"/>
  <sheetViews>
    <sheetView workbookViewId="0">
      <selection activeCell="B7" sqref="B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2066</v>
      </c>
    </row>
    <row r="2" spans="1:5" x14ac:dyDescent="0.25">
      <c r="A2" s="9" t="s">
        <v>2088</v>
      </c>
      <c r="B2" t="s">
        <v>2066</v>
      </c>
    </row>
    <row r="4" spans="1:5" x14ac:dyDescent="0.25">
      <c r="A4" s="9" t="s">
        <v>2075</v>
      </c>
      <c r="B4" s="9" t="s">
        <v>2071</v>
      </c>
    </row>
    <row r="5" spans="1:5" x14ac:dyDescent="0.25">
      <c r="A5" s="9" t="s">
        <v>2068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5">
      <c r="A6" s="10" t="s">
        <v>2076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10" t="s">
        <v>2077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10" t="s">
        <v>2078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10" t="s">
        <v>2079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10" t="s">
        <v>2080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10" t="s">
        <v>2081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10" t="s">
        <v>2082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10" t="s">
        <v>2083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10" t="s">
        <v>2084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10" t="s">
        <v>2085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10" t="s">
        <v>2086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10" t="s">
        <v>2087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10" t="s">
        <v>2070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41C7-57D2-46EB-B7A1-0028A4411633}">
  <sheetPr codeName="Sheet8"/>
  <dimension ref="A1:H13"/>
  <sheetViews>
    <sheetView tabSelected="1" workbookViewId="0">
      <selection activeCell="J8" sqref="J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1.125" bestFit="1" customWidth="1"/>
    <col min="6" max="6" width="19.25" style="6" bestFit="1" customWidth="1"/>
    <col min="7" max="7" width="15.5" style="6" bestFit="1" customWidth="1"/>
    <col min="8" max="8" width="18.25" style="6" bestFit="1" customWidth="1"/>
  </cols>
  <sheetData>
    <row r="1" spans="1:8" x14ac:dyDescent="0.25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s="6" t="s">
        <v>2094</v>
      </c>
      <c r="G1" s="6" t="s">
        <v>2095</v>
      </c>
      <c r="H1" s="6" t="s">
        <v>2096</v>
      </c>
    </row>
    <row r="2" spans="1:8" x14ac:dyDescent="0.25">
      <c r="A2" t="s">
        <v>2097</v>
      </c>
      <c r="B2">
        <f>COUNTIFS(Crowdfunding!$D:$D,"&lt;1000",Crowdfunding!$G:$G, "successful")</f>
        <v>30</v>
      </c>
      <c r="C2">
        <f>COUNTIFS(Crowdfunding!$D:$D,"&lt;1000",Crowdfunding!$G:$G, "failed")</f>
        <v>20</v>
      </c>
      <c r="D2">
        <f>COUNTIFS(Crowdfunding!$D:$D,"&lt;1000",Crowdfunding!$G:$G, "canceled")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t="s">
        <v>2098</v>
      </c>
      <c r="B3">
        <f>COUNTIFS(Crowdfunding!$D:$D,"&gt;=1000",Crowdfunding!$D:$D, "&lt;=4999",Crowdfunding!$G:$G,"successful")</f>
        <v>191</v>
      </c>
      <c r="C3">
        <f>COUNTIFS(Crowdfunding!$D:$D,"&gt;=1000",Crowdfunding!$D:$D, "&lt;=4999",Crowdfunding!$G:$G,"failed")</f>
        <v>38</v>
      </c>
      <c r="D3">
        <f>COUNTIFS(Crowdfunding!$D:$D,"&gt;=1000",Crowdfunding!$D:$D, "&lt;=4999",Crowdfunding!$G:$G,"canceled")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5">
      <c r="A4" t="s">
        <v>2099</v>
      </c>
      <c r="B4">
        <f>COUNTIFS(Crowdfunding!$D:$D,"&gt;=5000",Crowdfunding!$D:$D, "&lt;=9999",Crowdfunding!$G:$G,"successful")</f>
        <v>164</v>
      </c>
      <c r="C4">
        <f>COUNTIFS(Crowdfunding!$D:$D,"&gt;=5000",Crowdfunding!$D:$D, "&lt;=9999",Crowdfunding!$G:$G,"failed")</f>
        <v>126</v>
      </c>
      <c r="D4">
        <f>COUNTIFS(Crowdfunding!$D:$D,"&gt;=5000",Crowdfunding!$D:$D, "&lt;=9999",Crowdfunding!$G:$G,"canceled")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5">
      <c r="A5" t="s">
        <v>2100</v>
      </c>
      <c r="B5">
        <f>COUNTIFS(Crowdfunding!$D:$D,"&gt;=10000",Crowdfunding!$D:$D, "&lt;=14999",Crowdfunding!$G:$G,"successful")</f>
        <v>4</v>
      </c>
      <c r="C5">
        <f>COUNTIFS(Crowdfunding!$D:$D,"&gt;=10000",Crowdfunding!$D:$D, "&lt;=14999",Crowdfunding!$G:$G,"failed")</f>
        <v>5</v>
      </c>
      <c r="D5">
        <f>COUNTIFS(Crowdfunding!$D:$D,"&gt;=10000",Crowdfunding!$D:$D, "&lt;=14999",Crowdfunding!$G:$G,"canceled")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5">
      <c r="A6" t="s">
        <v>2101</v>
      </c>
      <c r="B6">
        <f>COUNTIFS(Crowdfunding!$D:$D,"&gt;=15000",Crowdfunding!$D:$D, "&lt;=19999",Crowdfunding!$G:$G,"successful")</f>
        <v>10</v>
      </c>
      <c r="C6">
        <f>COUNTIFS(Crowdfunding!$D:$D,"&gt;=15000",Crowdfunding!$D:$D, "&lt;=19999",Crowdfunding!$G:$G,"failed")</f>
        <v>0</v>
      </c>
      <c r="D6">
        <f>COUNTIFS(Crowdfunding!$D:$D,"&gt;=15000",Crowdfunding!$D:$D, "&lt;=19999",Crowdfunding!$G:$G,"canceled")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5">
      <c r="A7" t="s">
        <v>2102</v>
      </c>
      <c r="B7">
        <f>COUNTIFS(Crowdfunding!$D:$D,"&gt;=20000",Crowdfunding!$D:$D, "&lt;=24999",Crowdfunding!$G:$G,"successful")</f>
        <v>7</v>
      </c>
      <c r="C7">
        <f>COUNTIFS(Crowdfunding!$D:$D,"&gt;=20000",Crowdfunding!$D:$D, "&lt;=24999",Crowdfunding!$G:$G,"failed")</f>
        <v>0</v>
      </c>
      <c r="D7">
        <f>COUNTIFS(Crowdfunding!$D:$D,"&gt;=20000",Crowdfunding!$D:$D, "&lt;=24999",Crowdfunding!$G:$G,"canceled")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5">
      <c r="A8" t="s">
        <v>2103</v>
      </c>
      <c r="B8">
        <f>COUNTIFS(Crowdfunding!$D:$D,"&gt;=25000",Crowdfunding!$D:$D, "&lt;=29999",Crowdfunding!$G:$G,"successful")</f>
        <v>11</v>
      </c>
      <c r="C8">
        <f>COUNTIFS(Crowdfunding!$D:$D,"&gt;=25000",Crowdfunding!$D:$D, "&lt;=29999",Crowdfunding!$G:$G,"failed")</f>
        <v>3</v>
      </c>
      <c r="D8">
        <f>COUNTIFS(Crowdfunding!$D:$D,"&gt;=25000",Crowdfunding!$D:$D, "&lt;=29999",Crowdfunding!$G:$G,"canceled")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5">
      <c r="A9" t="s">
        <v>2104</v>
      </c>
      <c r="B9">
        <f>COUNTIFS(Crowdfunding!$D:$D,"&gt;=30000",Crowdfunding!$D:$D, "&lt;=34999",Crowdfunding!$G:$G,"successful")</f>
        <v>7</v>
      </c>
      <c r="C9">
        <f>COUNTIFS(Crowdfunding!$D:$D,"&gt;=30000",Crowdfunding!$D:$D, "&lt;=34999",Crowdfunding!$G:$G,"failed")</f>
        <v>0</v>
      </c>
      <c r="D9">
        <f>COUNTIFS(Crowdfunding!$D:$D,"&gt;=30000",Crowdfunding!$D:$D, "&lt;=34999",Crowdfunding!$G:$G,"canceled")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2105</v>
      </c>
      <c r="B10">
        <f>COUNTIFS(Crowdfunding!$D:$D,"&gt;=35000",Crowdfunding!$D:$D, "&lt;=39999",Crowdfunding!$G:$G,"successful")</f>
        <v>8</v>
      </c>
      <c r="C10">
        <f>COUNTIFS(Crowdfunding!$D:$D,"&gt;=35000",Crowdfunding!$D:$D, "&lt;=39999",Crowdfunding!$G:$G,"failed")</f>
        <v>3</v>
      </c>
      <c r="D10">
        <f>COUNTIFS(Crowdfunding!$D:$D,"&gt;=35000",Crowdfunding!$D:$D, "&lt;=39999",Crowdfunding!$G:$G,"canceled")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5">
      <c r="A11" t="s">
        <v>2106</v>
      </c>
      <c r="B11">
        <f>COUNTIFS(Crowdfunding!$D:$D,"&gt;=40000",Crowdfunding!$D:$D, "&lt;=44999",Crowdfunding!$G:$G,"successful")</f>
        <v>11</v>
      </c>
      <c r="C11">
        <f>COUNTIFS(Crowdfunding!$D:$D,"&gt;=40000",Crowdfunding!$D:$D, "&lt;=44999",Crowdfunding!$G:$G,"failed")</f>
        <v>3</v>
      </c>
      <c r="D11">
        <f>COUNTIFS(Crowdfunding!$D:$D,"&gt;=40000",Crowdfunding!$D:$D, "&lt;=44999",Crowdfunding!$G:$G,"canceled")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5">
      <c r="A12" t="s">
        <v>2107</v>
      </c>
      <c r="B12">
        <f>COUNTIFS(Crowdfunding!$D:$D,"&gt;=45000",Crowdfunding!$D:$D, "&lt;=49999",Crowdfunding!$G:$G,"successful")</f>
        <v>8</v>
      </c>
      <c r="C12">
        <f>COUNTIFS(Crowdfunding!$D:$D,"&gt;=45000",Crowdfunding!$D:$D, "&lt;=49999",Crowdfunding!$G:$G,"failed")</f>
        <v>3</v>
      </c>
      <c r="D12">
        <f>COUNTIFS(Crowdfunding!$D:$D,"&gt;=45000",Crowdfunding!$D:$D, "&lt;=49999",Crowdfunding!$G:$G,"canceled")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5">
      <c r="A13" t="s">
        <v>2108</v>
      </c>
      <c r="B13">
        <f>COUNTIFS(Crowdfunding!$D:$D,"&gt;=50000",Crowdfunding!$G:$G, "successful")</f>
        <v>114</v>
      </c>
      <c r="C13">
        <f>COUNTIFS(Crowdfunding!$D:$D,"&gt;=50000",Crowdfunding!$G:$G, "failed")</f>
        <v>163</v>
      </c>
      <c r="D13">
        <f>COUNTIFS(Crowdfunding!$D:$D,"&gt;=50000",Crowdfunding!$G:$G, 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Pivot</vt:lpstr>
      <vt:lpstr>Sub Category Pivot</vt:lpstr>
      <vt:lpstr>Date Created Pivot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whitney taylor</cp:lastModifiedBy>
  <dcterms:created xsi:type="dcterms:W3CDTF">2021-09-29T18:52:28Z</dcterms:created>
  <dcterms:modified xsi:type="dcterms:W3CDTF">2022-09-19T20:42:01Z</dcterms:modified>
</cp:coreProperties>
</file>