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williamgillespie/Desktop/Math519General/TimeSeriesHW/"/>
    </mc:Choice>
  </mc:AlternateContent>
  <bookViews>
    <workbookView xWindow="0" yWindow="0" windowWidth="28800" windowHeight="18000" activeTab="2"/>
  </bookViews>
  <sheets>
    <sheet name="Sheet0" sheetId="1" r:id="rId1"/>
    <sheet name="Sheet1" sheetId="2" r:id="rId2"/>
    <sheet name="Sheet2" sheetId="3" r:id="rId3"/>
    <sheet name="Sheet3" sheetId="4" r:id="rId4"/>
    <sheet name="Sheet4" sheetId="8" r:id="rId5"/>
    <sheet name="Sheet5" sheetId="6" r:id="rId6"/>
    <sheet name="Sheet6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7" l="1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F16" i="7"/>
  <c r="G16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15" i="7"/>
  <c r="D15" i="7"/>
  <c r="B12" i="6"/>
  <c r="B11" i="6"/>
  <c r="C11" i="6"/>
  <c r="B13" i="6"/>
  <c r="C12" i="6"/>
  <c r="B14" i="6"/>
  <c r="C13" i="6"/>
  <c r="B15" i="6"/>
  <c r="C14" i="6"/>
  <c r="B16" i="6"/>
  <c r="C15" i="6"/>
  <c r="B17" i="6"/>
  <c r="C16" i="6"/>
  <c r="B18" i="6"/>
  <c r="C17" i="6"/>
  <c r="B19" i="6"/>
  <c r="C18" i="6"/>
  <c r="B20" i="6"/>
  <c r="C19" i="6"/>
  <c r="B21" i="6"/>
  <c r="C20" i="6"/>
  <c r="B22" i="6"/>
  <c r="C21" i="6"/>
  <c r="B23" i="6"/>
  <c r="C22" i="6"/>
  <c r="B24" i="6"/>
  <c r="C23" i="6"/>
  <c r="B25" i="6"/>
  <c r="C24" i="6"/>
  <c r="B26" i="6"/>
  <c r="C25" i="6"/>
  <c r="B27" i="6"/>
  <c r="C26" i="6"/>
  <c r="B28" i="6"/>
  <c r="C27" i="6"/>
  <c r="B29" i="6"/>
  <c r="C28" i="6"/>
  <c r="B30" i="6"/>
  <c r="C29" i="6"/>
  <c r="B31" i="6"/>
  <c r="C30" i="6"/>
  <c r="B32" i="6"/>
  <c r="C31" i="6"/>
  <c r="B33" i="6"/>
  <c r="C32" i="6"/>
  <c r="B34" i="6"/>
  <c r="C33" i="6"/>
  <c r="B35" i="6"/>
  <c r="C34" i="6"/>
  <c r="B10" i="6"/>
  <c r="C10" i="6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10" i="4"/>
  <c r="D10" i="4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0" i="3"/>
  <c r="F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0" i="3"/>
  <c r="D10" i="3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G3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0" i="2"/>
  <c r="J10" i="2"/>
  <c r="J3" i="2"/>
  <c r="D8" i="2"/>
  <c r="D9" i="2"/>
  <c r="A16" i="8"/>
  <c r="A19" i="8"/>
  <c r="A14" i="8"/>
  <c r="A15" i="8"/>
  <c r="B15" i="8"/>
  <c r="B13" i="8"/>
  <c r="B14" i="8"/>
  <c r="D15" i="8"/>
  <c r="A20" i="8"/>
  <c r="A22" i="8"/>
  <c r="B19" i="8"/>
  <c r="A17" i="8"/>
  <c r="B16" i="8"/>
  <c r="B17" i="8"/>
  <c r="A18" i="8"/>
  <c r="B18" i="8"/>
  <c r="A25" i="8"/>
  <c r="B22" i="8"/>
  <c r="A23" i="8"/>
  <c r="A21" i="8"/>
  <c r="B21" i="8"/>
  <c r="B20" i="8"/>
  <c r="D18" i="8"/>
  <c r="D21" i="8"/>
  <c r="B23" i="8"/>
  <c r="A24" i="8"/>
  <c r="B24" i="8"/>
  <c r="A26" i="8"/>
  <c r="A28" i="8"/>
  <c r="B25" i="8"/>
  <c r="D24" i="8"/>
  <c r="A31" i="8"/>
  <c r="B28" i="8"/>
  <c r="A29" i="8"/>
  <c r="A27" i="8"/>
  <c r="B27" i="8"/>
  <c r="B26" i="8"/>
  <c r="D27" i="8"/>
  <c r="B29" i="8"/>
  <c r="A30" i="8"/>
  <c r="B30" i="8"/>
  <c r="A32" i="8"/>
  <c r="A34" i="8"/>
  <c r="B31" i="8"/>
  <c r="D30" i="8"/>
  <c r="A37" i="8"/>
  <c r="B34" i="8"/>
  <c r="A35" i="8"/>
  <c r="A33" i="8"/>
  <c r="B33" i="8"/>
  <c r="B32" i="8"/>
  <c r="D33" i="8"/>
  <c r="B35" i="8"/>
  <c r="A36" i="8"/>
  <c r="B36" i="8"/>
  <c r="A38" i="8"/>
  <c r="A40" i="8"/>
  <c r="B37" i="8"/>
  <c r="D36" i="8"/>
  <c r="B40" i="8"/>
  <c r="A41" i="8"/>
  <c r="A39" i="8"/>
  <c r="B39" i="8"/>
  <c r="B38" i="8"/>
  <c r="D39" i="8"/>
  <c r="B41" i="8"/>
  <c r="A42" i="8"/>
  <c r="B42" i="8"/>
  <c r="D42" i="8"/>
</calcChain>
</file>

<file path=xl/sharedStrings.xml><?xml version="1.0" encoding="utf-8"?>
<sst xmlns="http://schemas.openxmlformats.org/spreadsheetml/2006/main" count="116" uniqueCount="68">
  <si>
    <t>Even though I am giving the data to you in Excel,</t>
  </si>
  <si>
    <t>you should write up your results in Word (and include graphs, equations, etc.)</t>
  </si>
  <si>
    <t>I will only grade what you write in your Word file.</t>
  </si>
  <si>
    <t>then create a column of Predicted values using that equation,</t>
  </si>
  <si>
    <t>then a column of Residual values.</t>
  </si>
  <si>
    <t>Plot the Residuals vs. time to see if there is any pattern left.</t>
  </si>
  <si>
    <t>Year</t>
  </si>
  <si>
    <t>Population</t>
  </si>
  <si>
    <t>You probably don't want to include long tables, though.</t>
  </si>
  <si>
    <t>Here is some artificial data.</t>
  </si>
  <si>
    <t>Fit a trend curve to it,</t>
  </si>
  <si>
    <t>time</t>
  </si>
  <si>
    <t>value</t>
  </si>
  <si>
    <t>You do not have to analyze them in detail, though.  A visual inspection and written description is enough.</t>
  </si>
  <si>
    <t>Problem 1.</t>
  </si>
  <si>
    <t>Problem 2.</t>
  </si>
  <si>
    <t>Problem 3:</t>
  </si>
  <si>
    <t>Problem 4.</t>
  </si>
  <si>
    <t>Here is some artificial data--three estimates of some value at each time point, and then their average at each time point.</t>
  </si>
  <si>
    <t>estimate#</t>
  </si>
  <si>
    <t>average</t>
  </si>
  <si>
    <t>est#1</t>
  </si>
  <si>
    <t>est#2</t>
  </si>
  <si>
    <t>est#3</t>
  </si>
  <si>
    <t>I've already plotted the individual estimates and fit a trendline to them,</t>
  </si>
  <si>
    <t>and similarly I've plotted the average at each time point and fit a trendline to that.</t>
  </si>
  <si>
    <t>iii) What conclusion can you make about what happens when you average before fitting a trendline?</t>
  </si>
  <si>
    <t>i) What do you notice about the slopes and intercepts of the two lines? Hit F9 to refresh the data a few times.</t>
  </si>
  <si>
    <t>ii) What do you notice about the R^2 values for the two lines? Hit F9 to refresh the data a few times.</t>
  </si>
  <si>
    <t>iv) Should you average before fitting a trendline? Explain.</t>
  </si>
  <si>
    <t>Fit a trend curve to this US Census data (Polynomial order 2 seems better than Exponential).</t>
  </si>
  <si>
    <t>Problem 5</t>
  </si>
  <si>
    <t>Required for Graduate students, extra credit for Undergrads.</t>
  </si>
  <si>
    <t>(remember the magic incantation norminv(rand(),0,1) for independent Normal random values)</t>
  </si>
  <si>
    <t>ii) Graph it and fit a straight line.</t>
  </si>
  <si>
    <t>iii) Use the functions =SLOPE and =INTERCEPT to get the slope and intercept of that line in cells,</t>
  </si>
  <si>
    <t>iv) Create a column of Predicted values, and then a column of Residuals.</t>
  </si>
  <si>
    <t>v) Plot the Residuals and comment on them as in previous exercises.</t>
  </si>
  <si>
    <t>not just in the graph display.  This way, everything will update if you press F9 to get new random numbers.</t>
  </si>
  <si>
    <t>Problem 6</t>
  </si>
  <si>
    <t>i) Create an artificial data series Y_t = Y_(t-1) + 3 + Normal(0,1)</t>
  </si>
  <si>
    <t>In particular, do they look independent from one to the next?  We know the original change from one data point to the next was indep.</t>
  </si>
  <si>
    <t>ii) Graph it.</t>
  </si>
  <si>
    <t>iii) Take the first differences, D_t = Y_t - Y_(t-1)</t>
  </si>
  <si>
    <t>iv) Plot those differences.  Do they look independent from one to the next?  We know the original deviations from the line were independent.</t>
  </si>
  <si>
    <t>Remember to type it up in full detail in your Word file.</t>
  </si>
  <si>
    <t>i) Create an artificial data series Y_t = 3*t + Normal(0,1)</t>
  </si>
  <si>
    <t>When using =SLOPE and =INTERCEPT, don't include the labels at the top of the columns (opposite of using the Regression add-in tool).</t>
  </si>
  <si>
    <t>vi) Problem 5 and Problem 6 relate to what distinction in de-trending time series?</t>
  </si>
  <si>
    <t>http://en.wikipedia.org/wiki/Coefficient_of_determination</t>
  </si>
  <si>
    <t>Remember that R^2 measures how well the data fit the fitted trend. See</t>
  </si>
  <si>
    <t>predicted</t>
  </si>
  <si>
    <t>residuals</t>
  </si>
  <si>
    <t>exp resids</t>
  </si>
  <si>
    <t>exp pred</t>
  </si>
  <si>
    <t>poly^3 pred</t>
  </si>
  <si>
    <t>poly^3 resids</t>
  </si>
  <si>
    <t>sum resids poly</t>
  </si>
  <si>
    <t>sum resids exp</t>
  </si>
  <si>
    <t>poly^2 pred</t>
  </si>
  <si>
    <t>poly^2 resid</t>
  </si>
  <si>
    <t>prediction</t>
  </si>
  <si>
    <t>t</t>
  </si>
  <si>
    <t>Y-t</t>
  </si>
  <si>
    <t>first difference</t>
  </si>
  <si>
    <t>Y_t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</si>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</sst>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64" fontId="2" fillId="0" borderId="0" xfId="2" applyNumberFormat="1" applyFont="1"/>
    <xf numFmtId="0" fontId="1" fillId="0" borderId="0" xfId="0" applyFont="1"/>
    <xf numFmtId="164" fontId="0" fillId="0" borderId="0" xfId="0" applyNumberFormat="1"/>
  </cellXfs>
  <cellStyles count="31">
    <cellStyle name="Comma 2" xfId="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value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574467456811066"/>
                  <c:y val="0.002752020452398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Exponential:</a:t>
                    </a:r>
                  </a:p>
                  <a:p>
                    <a:pPr>
                      <a:defRPr/>
                    </a:pPr>
                    <a:r>
                      <a:rPr lang="en-US" sz="1200" baseline="0"/>
                      <a:t>y = 2.6167e</a:t>
                    </a:r>
                    <a:r>
                      <a:rPr lang="en-US" sz="1200" baseline="30000"/>
                      <a:t>0.0418x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0.91316</a:t>
                    </a:r>
                    <a:endParaRPr lang="en-US" sz="1200"/>
                  </a:p>
                </c:rich>
              </c:tx>
              <c:numFmt formatCode="#,##0.00000000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222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87428141297472"/>
                  <c:y val="0.641205063032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Polynomial order 3</a:t>
                    </a:r>
                  </a:p>
                  <a:p>
                    <a:pPr>
                      <a:defRPr/>
                    </a:pPr>
                    <a:r>
                      <a:rPr lang="en-US" sz="1200" baseline="0"/>
                      <a:t>y = 0.00028661x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- 0.01932624x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+ 0.65031626x + 0.45742186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0.99553186</a:t>
                    </a:r>
                    <a:endParaRPr lang="en-US" sz="1200"/>
                  </a:p>
                </c:rich>
              </c:tx>
              <c:numFmt formatCode="#,##0.00000000" sourceLinked="0"/>
              <c:spPr>
                <a:noFill/>
                <a:ln>
                  <a:solidFill>
                    <a:srgbClr val="92D05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Sheet1!$A$10:$A$109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Sheet1!$B$10:$B$109</c:f>
              <c:numCache>
                <c:formatCode>General</c:formatCode>
                <c:ptCount val="100"/>
                <c:pt idx="0">
                  <c:v>3.491812518625836</c:v>
                </c:pt>
                <c:pt idx="1">
                  <c:v>3.970740062854674</c:v>
                </c:pt>
                <c:pt idx="2">
                  <c:v>3.204296021911481</c:v>
                </c:pt>
                <c:pt idx="3">
                  <c:v>3.195940974233586</c:v>
                </c:pt>
                <c:pt idx="4">
                  <c:v>4.874384390133141</c:v>
                </c:pt>
                <c:pt idx="5">
                  <c:v>1.914139066687521</c:v>
                </c:pt>
                <c:pt idx="6">
                  <c:v>6.210539409835105</c:v>
                </c:pt>
                <c:pt idx="7">
                  <c:v>0.98055306708493</c:v>
                </c:pt>
                <c:pt idx="8">
                  <c:v>8.729722582258194</c:v>
                </c:pt>
                <c:pt idx="9">
                  <c:v>0.256936123717696</c:v>
                </c:pt>
                <c:pt idx="10">
                  <c:v>5.750402107660684</c:v>
                </c:pt>
                <c:pt idx="11">
                  <c:v>1.808887137942124</c:v>
                </c:pt>
                <c:pt idx="12">
                  <c:v>8.712858201639001</c:v>
                </c:pt>
                <c:pt idx="13">
                  <c:v>4.224793441423451</c:v>
                </c:pt>
                <c:pt idx="14">
                  <c:v>7.063136747180493</c:v>
                </c:pt>
                <c:pt idx="15">
                  <c:v>3.125595477916506</c:v>
                </c:pt>
                <c:pt idx="16">
                  <c:v>7.559287043188249</c:v>
                </c:pt>
                <c:pt idx="17">
                  <c:v>4.582688912780731</c:v>
                </c:pt>
                <c:pt idx="18">
                  <c:v>4.595530231327555</c:v>
                </c:pt>
                <c:pt idx="19">
                  <c:v>7.201363978170807</c:v>
                </c:pt>
                <c:pt idx="20">
                  <c:v>9.573395869036295</c:v>
                </c:pt>
                <c:pt idx="21">
                  <c:v>5.80743131120402</c:v>
                </c:pt>
                <c:pt idx="22">
                  <c:v>5.803221903834388</c:v>
                </c:pt>
                <c:pt idx="23">
                  <c:v>7.308869812727977</c:v>
                </c:pt>
                <c:pt idx="24">
                  <c:v>8.568731432851585</c:v>
                </c:pt>
                <c:pt idx="25">
                  <c:v>7.219762686719317</c:v>
                </c:pt>
                <c:pt idx="26">
                  <c:v>10.66485497144831</c:v>
                </c:pt>
                <c:pt idx="27">
                  <c:v>9.427639630275036</c:v>
                </c:pt>
                <c:pt idx="28">
                  <c:v>6.243334608639327</c:v>
                </c:pt>
                <c:pt idx="29">
                  <c:v>13.39229141534905</c:v>
                </c:pt>
                <c:pt idx="30">
                  <c:v>7.14120198729469</c:v>
                </c:pt>
                <c:pt idx="31">
                  <c:v>9.284277915695432</c:v>
                </c:pt>
                <c:pt idx="32">
                  <c:v>9.419050731013292</c:v>
                </c:pt>
                <c:pt idx="33">
                  <c:v>11.45624185447799</c:v>
                </c:pt>
                <c:pt idx="34">
                  <c:v>12.22827865679161</c:v>
                </c:pt>
                <c:pt idx="35">
                  <c:v>10.94837171403173</c:v>
                </c:pt>
                <c:pt idx="36">
                  <c:v>13.26184995487624</c:v>
                </c:pt>
                <c:pt idx="37">
                  <c:v>13.98363557031463</c:v>
                </c:pt>
                <c:pt idx="38">
                  <c:v>13.00573959574414</c:v>
                </c:pt>
                <c:pt idx="39">
                  <c:v>14.85559266683591</c:v>
                </c:pt>
                <c:pt idx="40">
                  <c:v>14.80969018150489</c:v>
                </c:pt>
                <c:pt idx="41">
                  <c:v>14.39351703173639</c:v>
                </c:pt>
                <c:pt idx="42">
                  <c:v>17.12924107887095</c:v>
                </c:pt>
                <c:pt idx="43">
                  <c:v>12.23387600602993</c:v>
                </c:pt>
                <c:pt idx="44">
                  <c:v>19.91285761134924</c:v>
                </c:pt>
                <c:pt idx="45">
                  <c:v>18.25442462968532</c:v>
                </c:pt>
                <c:pt idx="46">
                  <c:v>19.87493023364177</c:v>
                </c:pt>
                <c:pt idx="47">
                  <c:v>19.55612563552103</c:v>
                </c:pt>
                <c:pt idx="48">
                  <c:v>20.46385068123267</c:v>
                </c:pt>
                <c:pt idx="49">
                  <c:v>22.21971595746759</c:v>
                </c:pt>
                <c:pt idx="50">
                  <c:v>20.08960568526994</c:v>
                </c:pt>
                <c:pt idx="51">
                  <c:v>21.57509232564361</c:v>
                </c:pt>
                <c:pt idx="52">
                  <c:v>25.17749961344723</c:v>
                </c:pt>
                <c:pt idx="53">
                  <c:v>19.30339287570405</c:v>
                </c:pt>
                <c:pt idx="54">
                  <c:v>30.22275785411373</c:v>
                </c:pt>
                <c:pt idx="55">
                  <c:v>21.11838471878396</c:v>
                </c:pt>
                <c:pt idx="56">
                  <c:v>30.11678955470039</c:v>
                </c:pt>
                <c:pt idx="57">
                  <c:v>27.58065837292442</c:v>
                </c:pt>
                <c:pt idx="58">
                  <c:v>29.46043090521058</c:v>
                </c:pt>
                <c:pt idx="59">
                  <c:v>30.84735598161466</c:v>
                </c:pt>
                <c:pt idx="60">
                  <c:v>31.60345846341154</c:v>
                </c:pt>
                <c:pt idx="61">
                  <c:v>38.20635767476722</c:v>
                </c:pt>
                <c:pt idx="62">
                  <c:v>33.81473100125569</c:v>
                </c:pt>
                <c:pt idx="63">
                  <c:v>39.81095308476012</c:v>
                </c:pt>
                <c:pt idx="64">
                  <c:v>39.0460767513008</c:v>
                </c:pt>
                <c:pt idx="65">
                  <c:v>41.50289132904828</c:v>
                </c:pt>
                <c:pt idx="66">
                  <c:v>41.3323878392841</c:v>
                </c:pt>
                <c:pt idx="67">
                  <c:v>42.00615694353361</c:v>
                </c:pt>
                <c:pt idx="68">
                  <c:v>49.46992448068139</c:v>
                </c:pt>
                <c:pt idx="69">
                  <c:v>46.12065083057674</c:v>
                </c:pt>
                <c:pt idx="70">
                  <c:v>49.47980000708105</c:v>
                </c:pt>
                <c:pt idx="71">
                  <c:v>50.29428700169682</c:v>
                </c:pt>
                <c:pt idx="72">
                  <c:v>52.96178047278094</c:v>
                </c:pt>
                <c:pt idx="73">
                  <c:v>58.35911164675655</c:v>
                </c:pt>
                <c:pt idx="74">
                  <c:v>54.72949441434003</c:v>
                </c:pt>
                <c:pt idx="75">
                  <c:v>64.504220964089</c:v>
                </c:pt>
                <c:pt idx="76">
                  <c:v>63.34314037246241</c:v>
                </c:pt>
                <c:pt idx="77">
                  <c:v>63.18800665622911</c:v>
                </c:pt>
                <c:pt idx="78">
                  <c:v>70.57693283755395</c:v>
                </c:pt>
                <c:pt idx="79">
                  <c:v>70.60567958991232</c:v>
                </c:pt>
                <c:pt idx="80">
                  <c:v>71.74087530450316</c:v>
                </c:pt>
                <c:pt idx="81">
                  <c:v>80.1056708208196</c:v>
                </c:pt>
                <c:pt idx="82">
                  <c:v>78.83320180891999</c:v>
                </c:pt>
                <c:pt idx="83">
                  <c:v>83.53900812007039</c:v>
                </c:pt>
                <c:pt idx="84">
                  <c:v>87.09180177605363</c:v>
                </c:pt>
                <c:pt idx="85">
                  <c:v>88.47595440093</c:v>
                </c:pt>
                <c:pt idx="86">
                  <c:v>94.47201713860896</c:v>
                </c:pt>
                <c:pt idx="87">
                  <c:v>94.35562925936845</c:v>
                </c:pt>
                <c:pt idx="88">
                  <c:v>103.0509289906164</c:v>
                </c:pt>
                <c:pt idx="89">
                  <c:v>104.4994407053581</c:v>
                </c:pt>
                <c:pt idx="90">
                  <c:v>110.4265570280046</c:v>
                </c:pt>
                <c:pt idx="91">
                  <c:v>116.1291571795515</c:v>
                </c:pt>
                <c:pt idx="92">
                  <c:v>116.6892675015513</c:v>
                </c:pt>
                <c:pt idx="93">
                  <c:v>128.3407787506583</c:v>
                </c:pt>
                <c:pt idx="94">
                  <c:v>124.102126801738</c:v>
                </c:pt>
                <c:pt idx="95">
                  <c:v>140.7979610311065</c:v>
                </c:pt>
                <c:pt idx="96">
                  <c:v>134.7017800539987</c:v>
                </c:pt>
                <c:pt idx="97">
                  <c:v>149.5223254285807</c:v>
                </c:pt>
                <c:pt idx="98">
                  <c:v>147.4918315499462</c:v>
                </c:pt>
                <c:pt idx="99">
                  <c:v>161.0250591188278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8753664"/>
        <c:axId val="-1158748816"/>
      </c:scatterChart>
      <c:valAx>
        <c:axId val="-11587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48816"/>
        <c:crosses val="autoZero"/>
        <c:crossBetween val="midCat"/>
      </c:valAx>
      <c:valAx>
        <c:axId val="-11587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0271084864392"/>
                  <c:y val="-0.192279819189268"/>
                </c:manualLayout>
              </c:layout>
              <c:numFmt formatCode="General" sourceLinked="0"/>
            </c:trendlineLbl>
          </c:trendline>
          <c:xVal>
            <c:numRef>
              <c:f>Sheet4!$A$13:$A$42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</c:numCache>
            </c:numRef>
          </c:xVal>
          <c:yVal>
            <c:numRef>
              <c:f>Sheet4!$D$13:$D$42</c:f>
              <c:numCache>
                <c:formatCode>General</c:formatCode>
                <c:ptCount val="30"/>
                <c:pt idx="2">
                  <c:v>6.822521763925972</c:v>
                </c:pt>
                <c:pt idx="5">
                  <c:v>8.273248546673618</c:v>
                </c:pt>
                <c:pt idx="8">
                  <c:v>15.10719950777444</c:v>
                </c:pt>
                <c:pt idx="11">
                  <c:v>10.67698716144987</c:v>
                </c:pt>
                <c:pt idx="14">
                  <c:v>15.42795975217346</c:v>
                </c:pt>
                <c:pt idx="17">
                  <c:v>14.75021699827828</c:v>
                </c:pt>
                <c:pt idx="20">
                  <c:v>17.90967413277145</c:v>
                </c:pt>
                <c:pt idx="23">
                  <c:v>22.10004594419215</c:v>
                </c:pt>
                <c:pt idx="26">
                  <c:v>24.27876000331793</c:v>
                </c:pt>
                <c:pt idx="29">
                  <c:v>28.64866615364478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824768"/>
        <c:axId val="-1154821168"/>
      </c:scatterChart>
      <c:valAx>
        <c:axId val="-11548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54821168"/>
        <c:crosses val="autoZero"/>
        <c:crossBetween val="midCat"/>
      </c:valAx>
      <c:valAx>
        <c:axId val="-115482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5482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Sheet5!$B$9</c:f>
              <c:strCache>
                <c:ptCount val="1"/>
                <c:pt idx="0">
                  <c:v>Y-t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Sheet5!$A$10:$A$35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Sheet5!$B$10:$B$35</c:f>
              <c:numCache>
                <c:formatCode>General</c:formatCode>
                <c:ptCount val="26"/>
                <c:pt idx="0">
                  <c:v>-0.86855245367277</c:v>
                </c:pt>
                <c:pt idx="1">
                  <c:v>4.285574500635277</c:v>
                </c:pt>
                <c:pt idx="2">
                  <c:v>7.185525948862249</c:v>
                </c:pt>
                <c:pt idx="3">
                  <c:v>8.815611902974264</c:v>
                </c:pt>
                <c:pt idx="4">
                  <c:v>11.95469005288579</c:v>
                </c:pt>
                <c:pt idx="5">
                  <c:v>14.49352288361953</c:v>
                </c:pt>
                <c:pt idx="6">
                  <c:v>19.28776468660049</c:v>
                </c:pt>
                <c:pt idx="7">
                  <c:v>19.96614266717954</c:v>
                </c:pt>
                <c:pt idx="8">
                  <c:v>25.20858920213471</c:v>
                </c:pt>
                <c:pt idx="9">
                  <c:v>27.22990412990134</c:v>
                </c:pt>
                <c:pt idx="10">
                  <c:v>29.30797257607331</c:v>
                </c:pt>
                <c:pt idx="11">
                  <c:v>33.54539829379628</c:v>
                </c:pt>
                <c:pt idx="12">
                  <c:v>35.68276104437583</c:v>
                </c:pt>
                <c:pt idx="13">
                  <c:v>39.98235450459356</c:v>
                </c:pt>
                <c:pt idx="14">
                  <c:v>42.6383413175848</c:v>
                </c:pt>
                <c:pt idx="15">
                  <c:v>44.74438928631168</c:v>
                </c:pt>
                <c:pt idx="16">
                  <c:v>47.83977688693645</c:v>
                </c:pt>
                <c:pt idx="17">
                  <c:v>51.26091733455037</c:v>
                </c:pt>
                <c:pt idx="18">
                  <c:v>53.55006112134539</c:v>
                </c:pt>
                <c:pt idx="19">
                  <c:v>56.17116941718851</c:v>
                </c:pt>
                <c:pt idx="20">
                  <c:v>60.40449248269732</c:v>
                </c:pt>
                <c:pt idx="21">
                  <c:v>63.00732144792457</c:v>
                </c:pt>
                <c:pt idx="22">
                  <c:v>64.97754839650254</c:v>
                </c:pt>
                <c:pt idx="23">
                  <c:v>67.91565110363295</c:v>
                </c:pt>
                <c:pt idx="24">
                  <c:v>70.85390315515214</c:v>
                </c:pt>
                <c:pt idx="25">
                  <c:v>76.48866333162945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731136"/>
        <c:axId val="-1154726448"/>
      </c:scatterChart>
      <c:valAx>
        <c:axId val="-11547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726448"/>
        <c:crosses val="autoZero"/>
        <c:crossBetween val="midCat"/>
      </c:valAx>
      <c:valAx>
        <c:axId val="-11547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7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Sheet5!$C$9</c:f>
              <c:strCache>
                <c:ptCount val="1"/>
                <c:pt idx="0">
                  <c:v>first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Sheet5!$A$10:$A$34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Sheet5!$C$10:$C$34</c:f>
              <c:numCache>
                <c:formatCode>General</c:formatCode>
                <c:ptCount val="25"/>
                <c:pt idx="0">
                  <c:v>5.154126954308047</c:v>
                </c:pt>
                <c:pt idx="1">
                  <c:v>2.899951448226972</c:v>
                </c:pt>
                <c:pt idx="2">
                  <c:v>1.630085954112015</c:v>
                </c:pt>
                <c:pt idx="3">
                  <c:v>3.13907814991153</c:v>
                </c:pt>
                <c:pt idx="4">
                  <c:v>2.538832830733735</c:v>
                </c:pt>
                <c:pt idx="5">
                  <c:v>4.794241802980959</c:v>
                </c:pt>
                <c:pt idx="6">
                  <c:v>0.678377980579054</c:v>
                </c:pt>
                <c:pt idx="7">
                  <c:v>5.242446534955167</c:v>
                </c:pt>
                <c:pt idx="8">
                  <c:v>2.021314927766625</c:v>
                </c:pt>
                <c:pt idx="9">
                  <c:v>2.078068446171972</c:v>
                </c:pt>
                <c:pt idx="10">
                  <c:v>4.237425717722974</c:v>
                </c:pt>
                <c:pt idx="11">
                  <c:v>2.137362750579555</c:v>
                </c:pt>
                <c:pt idx="12">
                  <c:v>4.299593460217721</c:v>
                </c:pt>
                <c:pt idx="13">
                  <c:v>2.655986812991244</c:v>
                </c:pt>
                <c:pt idx="14">
                  <c:v>2.106047968726877</c:v>
                </c:pt>
                <c:pt idx="15">
                  <c:v>3.095387600624768</c:v>
                </c:pt>
                <c:pt idx="16">
                  <c:v>3.421140447613922</c:v>
                </c:pt>
                <c:pt idx="17">
                  <c:v>2.289143786795023</c:v>
                </c:pt>
                <c:pt idx="18">
                  <c:v>2.621108295843115</c:v>
                </c:pt>
                <c:pt idx="19">
                  <c:v>4.233323065508812</c:v>
                </c:pt>
                <c:pt idx="20">
                  <c:v>2.602828965227253</c:v>
                </c:pt>
                <c:pt idx="21">
                  <c:v>1.970226948577967</c:v>
                </c:pt>
                <c:pt idx="22">
                  <c:v>2.938102707130412</c:v>
                </c:pt>
                <c:pt idx="23">
                  <c:v>2.938252051519186</c:v>
                </c:pt>
                <c:pt idx="24">
                  <c:v>5.634760176477314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680976"/>
        <c:axId val="-1154676288"/>
      </c:scatterChart>
      <c:valAx>
        <c:axId val="-11546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676288"/>
        <c:crosses val="autoZero"/>
        <c:crossBetween val="midCat"/>
      </c:valAx>
      <c:valAx>
        <c:axId val="-11546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6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Sheet6!$B$14</c:f>
              <c:strCache>
                <c:ptCount val="1"/>
                <c:pt idx="0">
                  <c:v>Y_t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641294838145"/>
                  <c:y val="-0.005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Sheet6!$A$15:$A$35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Sheet6!$B$15:$B$35</c:f>
              <c:numCache>
                <c:formatCode>General</c:formatCode>
                <c:ptCount val="21"/>
                <c:pt idx="0">
                  <c:v>1.0</c:v>
                </c:pt>
                <c:pt idx="1">
                  <c:v>3.484752876337204</c:v>
                </c:pt>
                <c:pt idx="2">
                  <c:v>6.948401187269686</c:v>
                </c:pt>
                <c:pt idx="3">
                  <c:v>9.158055351684431</c:v>
                </c:pt>
                <c:pt idx="4">
                  <c:v>12.63011968192653</c:v>
                </c:pt>
                <c:pt idx="5">
                  <c:v>15.53761037960527</c:v>
                </c:pt>
                <c:pt idx="6">
                  <c:v>19.69517548293883</c:v>
                </c:pt>
                <c:pt idx="7">
                  <c:v>23.18206319584789</c:v>
                </c:pt>
                <c:pt idx="8">
                  <c:v>26.11466168426055</c:v>
                </c:pt>
                <c:pt idx="9">
                  <c:v>30.20293076728855</c:v>
                </c:pt>
                <c:pt idx="10">
                  <c:v>34.95746550072199</c:v>
                </c:pt>
                <c:pt idx="11">
                  <c:v>37.2355495235287</c:v>
                </c:pt>
                <c:pt idx="12">
                  <c:v>40.5308870298909</c:v>
                </c:pt>
                <c:pt idx="13">
                  <c:v>43.54890786964609</c:v>
                </c:pt>
                <c:pt idx="14">
                  <c:v>47.4564051454751</c:v>
                </c:pt>
                <c:pt idx="15">
                  <c:v>52.70823878978128</c:v>
                </c:pt>
                <c:pt idx="16">
                  <c:v>54.34227135058411</c:v>
                </c:pt>
                <c:pt idx="17">
                  <c:v>58.32237053925993</c:v>
                </c:pt>
                <c:pt idx="18">
                  <c:v>61.51420269997281</c:v>
                </c:pt>
                <c:pt idx="19">
                  <c:v>65.7182497658026</c:v>
                </c:pt>
                <c:pt idx="20">
                  <c:v>68.28192029933576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610208"/>
        <c:axId val="-1154605584"/>
      </c:scatterChart>
      <c:valAx>
        <c:axId val="-11546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605584"/>
        <c:crosses val="autoZero"/>
        <c:crossBetween val="midCat"/>
      </c:valAx>
      <c:valAx>
        <c:axId val="-11546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6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Sheet6!$D$14</c:f>
              <c:strCache>
                <c:ptCount val="1"/>
                <c:pt idx="0">
                  <c:v>residuals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Sheet6!$A$15:$A$35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Sheet6!$D$15:$D$35</c:f>
              <c:numCache>
                <c:formatCode>General</c:formatCode>
                <c:ptCount val="21"/>
                <c:pt idx="0">
                  <c:v>1.584108105854796</c:v>
                </c:pt>
                <c:pt idx="1">
                  <c:v>0.617258556743863</c:v>
                </c:pt>
                <c:pt idx="2">
                  <c:v>0.629304442228207</c:v>
                </c:pt>
                <c:pt idx="3">
                  <c:v>-0.612643818805186</c:v>
                </c:pt>
                <c:pt idx="4">
                  <c:v>-0.592181914011228</c:v>
                </c:pt>
                <c:pt idx="5">
                  <c:v>-1.136293641780624</c:v>
                </c:pt>
                <c:pt idx="6">
                  <c:v>-0.430330963895202</c:v>
                </c:pt>
                <c:pt idx="7">
                  <c:v>-0.395045676434275</c:v>
                </c:pt>
                <c:pt idx="8">
                  <c:v>-0.914049613469754</c:v>
                </c:pt>
                <c:pt idx="9">
                  <c:v>-0.277382955889887</c:v>
                </c:pt>
                <c:pt idx="10">
                  <c:v>1.02554935209541</c:v>
                </c:pt>
                <c:pt idx="11">
                  <c:v>-0.14796905054601</c:v>
                </c:pt>
                <c:pt idx="12">
                  <c:v>-0.304233969631959</c:v>
                </c:pt>
                <c:pt idx="13">
                  <c:v>-0.7378155553249</c:v>
                </c:pt>
                <c:pt idx="14">
                  <c:v>-0.281920704944028</c:v>
                </c:pt>
                <c:pt idx="15">
                  <c:v>1.518310513914017</c:v>
                </c:pt>
                <c:pt idx="16">
                  <c:v>-0.29925935073129</c:v>
                </c:pt>
                <c:pt idx="17">
                  <c:v>0.229237412496396</c:v>
                </c:pt>
                <c:pt idx="18">
                  <c:v>-0.0305328522388635</c:v>
                </c:pt>
                <c:pt idx="19">
                  <c:v>0.721911788142776</c:v>
                </c:pt>
                <c:pt idx="20">
                  <c:v>-0.166020103772183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565088"/>
        <c:axId val="-1154560432"/>
      </c:scatterChart>
      <c:valAx>
        <c:axId val="-11545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560432"/>
        <c:crosses val="autoZero"/>
        <c:crossBetween val="midCat"/>
      </c:valAx>
      <c:valAx>
        <c:axId val="-11545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5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residual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exp resids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Sheet1!$A$10:$A$109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Sheet1!$G$10:$G$109</c:f>
              <c:numCache>
                <c:formatCode>General</c:formatCode>
                <c:ptCount val="100"/>
                <c:pt idx="0">
                  <c:v>0.875112518625837</c:v>
                </c:pt>
                <c:pt idx="1">
                  <c:v>1.242343814128861</c:v>
                </c:pt>
                <c:pt idx="2">
                  <c:v>0.35943566724297</c:v>
                </c:pt>
                <c:pt idx="3">
                  <c:v>0.22964513603037</c:v>
                </c:pt>
                <c:pt idx="4">
                  <c:v>1.781469482973494</c:v>
                </c:pt>
                <c:pt idx="5">
                  <c:v>-1.310799760966597</c:v>
                </c:pt>
                <c:pt idx="6">
                  <c:v>2.847941099084267</c:v>
                </c:pt>
                <c:pt idx="7">
                  <c:v>-2.525580848543283</c:v>
                </c:pt>
                <c:pt idx="8">
                  <c:v>5.07392611230353</c:v>
                </c:pt>
                <c:pt idx="9">
                  <c:v>-3.554911384490878</c:v>
                </c:pt>
                <c:pt idx="10">
                  <c:v>1.775842378952343</c:v>
                </c:pt>
                <c:pt idx="11">
                  <c:v>-2.335330332209031</c:v>
                </c:pt>
                <c:pt idx="12">
                  <c:v>4.391740993145711</c:v>
                </c:pt>
                <c:pt idx="13">
                  <c:v>-0.280774633616735</c:v>
                </c:pt>
                <c:pt idx="14">
                  <c:v>2.365244350528821</c:v>
                </c:pt>
                <c:pt idx="15">
                  <c:v>-1.772830781089855</c:v>
                </c:pt>
                <c:pt idx="16">
                  <c:v>2.451766949278753</c:v>
                </c:pt>
                <c:pt idx="17">
                  <c:v>-0.742850378889841</c:v>
                </c:pt>
                <c:pt idx="18">
                  <c:v>-0.957334608293309</c:v>
                </c:pt>
                <c:pt idx="19">
                  <c:v>1.411469990284142</c:v>
                </c:pt>
                <c:pt idx="20">
                  <c:v>3.536354925454638</c:v>
                </c:pt>
                <c:pt idx="21">
                  <c:v>-0.487306283427516</c:v>
                </c:pt>
                <c:pt idx="22">
                  <c:v>-0.760212360661364</c:v>
                </c:pt>
                <c:pt idx="23">
                  <c:v>0.465269313622736</c:v>
                </c:pt>
                <c:pt idx="24">
                  <c:v>1.433005545460273</c:v>
                </c:pt>
                <c:pt idx="25">
                  <c:v>-0.220558230120266</c:v>
                </c:pt>
                <c:pt idx="26">
                  <c:v>2.90693710588431</c:v>
                </c:pt>
                <c:pt idx="27">
                  <c:v>1.338567897815146</c:v>
                </c:pt>
                <c:pt idx="28">
                  <c:v>-2.191026598422083</c:v>
                </c:pt>
                <c:pt idx="29">
                  <c:v>4.59790173455076</c:v>
                </c:pt>
                <c:pt idx="30">
                  <c:v>-2.028584314124297</c:v>
                </c:pt>
                <c:pt idx="31">
                  <c:v>-0.276929156727434</c:v>
                </c:pt>
                <c:pt idx="32">
                  <c:v>-0.550285268409365</c:v>
                </c:pt>
                <c:pt idx="33">
                  <c:v>1.06135556903755</c:v>
                </c:pt>
                <c:pt idx="34">
                  <c:v>1.389677079565676</c:v>
                </c:pt>
                <c:pt idx="35">
                  <c:v>-0.352885550743336</c:v>
                </c:pt>
                <c:pt idx="36">
                  <c:v>1.478188118556583</c:v>
                </c:pt>
                <c:pt idx="37">
                  <c:v>1.696977279158556</c:v>
                </c:pt>
                <c:pt idx="38">
                  <c:v>0.194613982962336</c:v>
                </c:pt>
                <c:pt idx="39">
                  <c:v>1.497612361921677</c:v>
                </c:pt>
                <c:pt idx="40">
                  <c:v>0.881512188429147</c:v>
                </c:pt>
                <c:pt idx="41">
                  <c:v>-0.129198062807616</c:v>
                </c:pt>
                <c:pt idx="42">
                  <c:v>1.986610519285358</c:v>
                </c:pt>
                <c:pt idx="43">
                  <c:v>-3.555131680985854</c:v>
                </c:pt>
                <c:pt idx="44">
                  <c:v>3.449881594092041</c:v>
                </c:pt>
                <c:pt idx="45">
                  <c:v>1.088711323479956</c:v>
                </c:pt>
                <c:pt idx="46">
                  <c:v>1.976482650291178</c:v>
                </c:pt>
                <c:pt idx="47">
                  <c:v>0.893666337768369</c:v>
                </c:pt>
                <c:pt idx="48">
                  <c:v>1.004767125614322</c:v>
                </c:pt>
                <c:pt idx="49">
                  <c:v>1.930003504075419</c:v>
                </c:pt>
                <c:pt idx="50">
                  <c:v>-1.066191825167103</c:v>
                </c:pt>
                <c:pt idx="51">
                  <c:v>-0.48375987991276</c:v>
                </c:pt>
                <c:pt idx="52">
                  <c:v>2.177044991657514</c:v>
                </c:pt>
                <c:pt idx="53">
                  <c:v>-4.678857328400113</c:v>
                </c:pt>
                <c:pt idx="54">
                  <c:v>5.21680321931353</c:v>
                </c:pt>
                <c:pt idx="55">
                  <c:v>-4.954972112873001</c:v>
                </c:pt>
                <c:pt idx="56">
                  <c:v>2.93046748064436</c:v>
                </c:pt>
                <c:pt idx="57">
                  <c:v>-0.766136889622388</c:v>
                </c:pt>
                <c:pt idx="58">
                  <c:v>-0.0963734123387851</c:v>
                </c:pt>
                <c:pt idx="59">
                  <c:v>0.0288922584807096</c:v>
                </c:pt>
                <c:pt idx="60">
                  <c:v>-0.53051975865873</c:v>
                </c:pt>
                <c:pt idx="61">
                  <c:v>4.700711006164198</c:v>
                </c:pt>
                <c:pt idx="62">
                  <c:v>-1.121135044431249</c:v>
                </c:pt>
                <c:pt idx="63">
                  <c:v>3.383817431058965</c:v>
                </c:pt>
                <c:pt idx="64">
                  <c:v>1.064015273338263</c:v>
                </c:pt>
                <c:pt idx="65">
                  <c:v>1.899530586377658</c:v>
                </c:pt>
                <c:pt idx="66">
                  <c:v>0.0385211800424159</c:v>
                </c:pt>
                <c:pt idx="67">
                  <c:v>-1.050376433796217</c:v>
                </c:pt>
                <c:pt idx="68">
                  <c:v>4.57548333349429</c:v>
                </c:pt>
                <c:pt idx="69">
                  <c:v>-0.690150871806843</c:v>
                </c:pt>
                <c:pt idx="70">
                  <c:v>0.670836134787201</c:v>
                </c:pt>
                <c:pt idx="71">
                  <c:v>-0.598132432460844</c:v>
                </c:pt>
                <c:pt idx="72">
                  <c:v>-0.103028742160184</c:v>
                </c:pt>
                <c:pt idx="73">
                  <c:v>3.029182193094918</c:v>
                </c:pt>
                <c:pt idx="74">
                  <c:v>-2.962244020954174</c:v>
                </c:pt>
                <c:pt idx="75">
                  <c:v>4.349857556236536</c:v>
                </c:pt>
                <c:pt idx="76">
                  <c:v>0.621032577730872</c:v>
                </c:pt>
                <c:pt idx="77">
                  <c:v>-2.211452058687279</c:v>
                </c:pt>
                <c:pt idx="78">
                  <c:v>2.385838013356846</c:v>
                </c:pt>
                <c:pt idx="79">
                  <c:v>-0.496214901181659</c:v>
                </c:pt>
                <c:pt idx="80">
                  <c:v>-2.396069017275991</c:v>
                </c:pt>
                <c:pt idx="81">
                  <c:v>2.804122771927197</c:v>
                </c:pt>
                <c:pt idx="82">
                  <c:v>-1.768033990864566</c:v>
                </c:pt>
                <c:pt idx="83">
                  <c:v>-0.502765640313697</c:v>
                </c:pt>
                <c:pt idx="84">
                  <c:v>-0.537372475521039</c:v>
                </c:pt>
                <c:pt idx="85">
                  <c:v>-2.893751834762696</c:v>
                </c:pt>
                <c:pt idx="86">
                  <c:v>-0.797889132894667</c:v>
                </c:pt>
                <c:pt idx="87">
                  <c:v>-4.980960677433771</c:v>
                </c:pt>
                <c:pt idx="88">
                  <c:v>-0.525934747980173</c:v>
                </c:pt>
                <c:pt idx="89">
                  <c:v>-3.498696826331297</c:v>
                </c:pt>
                <c:pt idx="90">
                  <c:v>-2.181580439353439</c:v>
                </c:pt>
                <c:pt idx="91">
                  <c:v>-1.285762315209283</c:v>
                </c:pt>
                <c:pt idx="92">
                  <c:v>-5.737615937111443</c:v>
                </c:pt>
                <c:pt idx="93">
                  <c:v>0.687991072575286</c:v>
                </c:pt>
                <c:pt idx="94">
                  <c:v>-8.99963764977518</c:v>
                </c:pt>
                <c:pt idx="95">
                  <c:v>2.014625215653638</c:v>
                </c:pt>
                <c:pt idx="96">
                  <c:v>-10.0056502301517</c:v>
                </c:pt>
                <c:pt idx="97">
                  <c:v>-1.362074751045725</c:v>
                </c:pt>
                <c:pt idx="98">
                  <c:v>-9.833208172351846</c:v>
                </c:pt>
                <c:pt idx="99">
                  <c:v>-3.015544774991668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8704544"/>
        <c:axId val="-1158700064"/>
      </c:scatterChart>
      <c:valAx>
        <c:axId val="-1158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00064"/>
        <c:crosses val="autoZero"/>
        <c:crossBetween val="midCat"/>
      </c:valAx>
      <c:valAx>
        <c:axId val="-11587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poly^3 residual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poly^3 resids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Sheet1!$A$10:$A$109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Sheet1!$J$10:$J$109</c:f>
              <c:numCache>
                <c:formatCode>General</c:formatCode>
                <c:ptCount val="100"/>
                <c:pt idx="0">
                  <c:v>3.034390658625836</c:v>
                </c:pt>
                <c:pt idx="1">
                  <c:v>2.882041572854674</c:v>
                </c:pt>
                <c:pt idx="2">
                  <c:v>1.521253721911481</c:v>
                </c:pt>
                <c:pt idx="3">
                  <c:v>0.953768024233586</c:v>
                </c:pt>
                <c:pt idx="4">
                  <c:v>2.106574290133141</c:v>
                </c:pt>
                <c:pt idx="5">
                  <c:v>-1.347534343312479</c:v>
                </c:pt>
                <c:pt idx="6">
                  <c:v>2.485056869835105</c:v>
                </c:pt>
                <c:pt idx="7">
                  <c:v>-3.18040408291507</c:v>
                </c:pt>
                <c:pt idx="8">
                  <c:v>4.159905682258194</c:v>
                </c:pt>
                <c:pt idx="9">
                  <c:v>-4.696845326282304</c:v>
                </c:pt>
                <c:pt idx="10">
                  <c:v>0.435831647660684</c:v>
                </c:pt>
                <c:pt idx="11">
                  <c:v>-3.845016452057877</c:v>
                </c:pt>
                <c:pt idx="12">
                  <c:v>2.739357701639001</c:v>
                </c:pt>
                <c:pt idx="13">
                  <c:v>-2.050287408576549</c:v>
                </c:pt>
                <c:pt idx="14">
                  <c:v>0.502772447180494</c:v>
                </c:pt>
                <c:pt idx="15">
                  <c:v>-3.705475032083493</c:v>
                </c:pt>
                <c:pt idx="16">
                  <c:v>0.470367903188249</c:v>
                </c:pt>
                <c:pt idx="17">
                  <c:v>-2.752940937219269</c:v>
                </c:pt>
                <c:pt idx="18">
                  <c:v>-2.977392068672444</c:v>
                </c:pt>
                <c:pt idx="19">
                  <c:v>-0.601152171829191</c:v>
                </c:pt>
                <c:pt idx="20">
                  <c:v>1.547264809036296</c:v>
                </c:pt>
                <c:pt idx="21">
                  <c:v>-2.43805537879598</c:v>
                </c:pt>
                <c:pt idx="22">
                  <c:v>-2.659080796165612</c:v>
                </c:pt>
                <c:pt idx="23">
                  <c:v>-1.369428937272023</c:v>
                </c:pt>
                <c:pt idx="24">
                  <c:v>-0.326463067148415</c:v>
                </c:pt>
                <c:pt idx="25">
                  <c:v>-1.894946923280683</c:v>
                </c:pt>
                <c:pt idx="26">
                  <c:v>1.326291231448312</c:v>
                </c:pt>
                <c:pt idx="27">
                  <c:v>-0.140836919724961</c:v>
                </c:pt>
                <c:pt idx="28">
                  <c:v>-3.562833091360669</c:v>
                </c:pt>
                <c:pt idx="29">
                  <c:v>3.338934565349051</c:v>
                </c:pt>
                <c:pt idx="30">
                  <c:v>-3.170561672705307</c:v>
                </c:pt>
                <c:pt idx="31">
                  <c:v>-1.298829874304568</c:v>
                </c:pt>
                <c:pt idx="32">
                  <c:v>-1.450058168986706</c:v>
                </c:pt>
                <c:pt idx="33">
                  <c:v>0.284755204477991</c:v>
                </c:pt>
                <c:pt idx="34">
                  <c:v>0.736317956791607</c:v>
                </c:pt>
                <c:pt idx="35">
                  <c:v>-0.883878995968265</c:v>
                </c:pt>
                <c:pt idx="36">
                  <c:v>1.067773614876243</c:v>
                </c:pt>
                <c:pt idx="37">
                  <c:v>1.404478320314631</c:v>
                </c:pt>
                <c:pt idx="38">
                  <c:v>0.0165264957441451</c:v>
                </c:pt>
                <c:pt idx="39">
                  <c:v>1.429629116835917</c:v>
                </c:pt>
                <c:pt idx="40">
                  <c:v>0.918561921504894</c:v>
                </c:pt>
                <c:pt idx="41">
                  <c:v>0.00709014173638778</c:v>
                </c:pt>
                <c:pt idx="42">
                  <c:v>2.215661978870951</c:v>
                </c:pt>
                <c:pt idx="43">
                  <c:v>-3.240428543970072</c:v>
                </c:pt>
                <c:pt idx="44">
                  <c:v>3.842534711349238</c:v>
                </c:pt>
                <c:pt idx="45">
                  <c:v>1.551070819685322</c:v>
                </c:pt>
                <c:pt idx="46">
                  <c:v>2.499813293641775</c:v>
                </c:pt>
                <c:pt idx="47">
                  <c:v>1.468793685521028</c:v>
                </c:pt>
                <c:pt idx="48">
                  <c:v>1.622132181232668</c:v>
                </c:pt>
                <c:pt idx="49">
                  <c:v>2.57971970746759</c:v>
                </c:pt>
                <c:pt idx="50">
                  <c:v>-0.394279174730055</c:v>
                </c:pt>
                <c:pt idx="51">
                  <c:v>0.19998833564361</c:v>
                </c:pt>
                <c:pt idx="52">
                  <c:v>2.862126313447231</c:v>
                </c:pt>
                <c:pt idx="53">
                  <c:v>-4.003019574295951</c:v>
                </c:pt>
                <c:pt idx="54">
                  <c:v>5.872816754113728</c:v>
                </c:pt>
                <c:pt idx="55">
                  <c:v>-4.32929419121604</c:v>
                </c:pt>
                <c:pt idx="56">
                  <c:v>3.515444014700396</c:v>
                </c:pt>
                <c:pt idx="57">
                  <c:v>-0.232002277075573</c:v>
                </c:pt>
                <c:pt idx="58">
                  <c:v>0.377087005210587</c:v>
                </c:pt>
                <c:pt idx="59">
                  <c:v>0.432241031614669</c:v>
                </c:pt>
                <c:pt idx="60">
                  <c:v>-0.206234996588449</c:v>
                </c:pt>
                <c:pt idx="61">
                  <c:v>4.937558584767231</c:v>
                </c:pt>
                <c:pt idx="62">
                  <c:v>-0.979420498744304</c:v>
                </c:pt>
                <c:pt idx="63">
                  <c:v>3.423482734760128</c:v>
                </c:pt>
                <c:pt idx="64">
                  <c:v>0.995601451300807</c:v>
                </c:pt>
                <c:pt idx="65">
                  <c:v>1.718005319048295</c:v>
                </c:pt>
                <c:pt idx="66">
                  <c:v>-0.260034300715894</c:v>
                </c:pt>
                <c:pt idx="67">
                  <c:v>-1.468646406466377</c:v>
                </c:pt>
                <c:pt idx="68">
                  <c:v>4.036175180681375</c:v>
                </c:pt>
                <c:pt idx="69">
                  <c:v>-1.350328819423247</c:v>
                </c:pt>
                <c:pt idx="70">
                  <c:v>-0.108414052918945</c:v>
                </c:pt>
                <c:pt idx="71">
                  <c:v>-1.492885188303177</c:v>
                </c:pt>
                <c:pt idx="72">
                  <c:v>-1.107793227219055</c:v>
                </c:pt>
                <c:pt idx="73">
                  <c:v>1.921973396756549</c:v>
                </c:pt>
                <c:pt idx="74">
                  <c:v>-4.162091085659974</c:v>
                </c:pt>
                <c:pt idx="75">
                  <c:v>3.069585854089013</c:v>
                </c:pt>
                <c:pt idx="76">
                  <c:v>-0.724866367537579</c:v>
                </c:pt>
                <c:pt idx="77">
                  <c:v>-3.605413393770881</c:v>
                </c:pt>
                <c:pt idx="78">
                  <c:v>0.96433813755398</c:v>
                </c:pt>
                <c:pt idx="79">
                  <c:v>-1.921570760087675</c:v>
                </c:pt>
                <c:pt idx="80">
                  <c:v>-3.798231355496838</c:v>
                </c:pt>
                <c:pt idx="81">
                  <c:v>1.455787530819592</c:v>
                </c:pt>
                <c:pt idx="82">
                  <c:v>-3.028098091079997</c:v>
                </c:pt>
                <c:pt idx="83">
                  <c:v>-1.63606802992959</c:v>
                </c:pt>
                <c:pt idx="84">
                  <c:v>-1.50112992394638</c:v>
                </c:pt>
                <c:pt idx="85">
                  <c:v>-3.640631809069987</c:v>
                </c:pt>
                <c:pt idx="86">
                  <c:v>-1.275742201391068</c:v>
                </c:pt>
                <c:pt idx="87">
                  <c:v>-5.132541490631553</c:v>
                </c:pt>
                <c:pt idx="88">
                  <c:v>-0.288611109383595</c:v>
                </c:pt>
                <c:pt idx="89">
                  <c:v>-2.804146344641893</c:v>
                </c:pt>
                <c:pt idx="90">
                  <c:v>-0.955474231995339</c:v>
                </c:pt>
                <c:pt idx="91">
                  <c:v>0.552564789551525</c:v>
                </c:pt>
                <c:pt idx="92">
                  <c:v>-3.199722598448687</c:v>
                </c:pt>
                <c:pt idx="93">
                  <c:v>4.019834700658308</c:v>
                </c:pt>
                <c:pt idx="94">
                  <c:v>-4.772047098261978</c:v>
                </c:pt>
                <c:pt idx="95">
                  <c:v>7.247561721106507</c:v>
                </c:pt>
                <c:pt idx="96">
                  <c:v>-3.649559886001299</c:v>
                </c:pt>
                <c:pt idx="97">
                  <c:v>6.243609978580622</c:v>
                </c:pt>
                <c:pt idx="98">
                  <c:v>-0.842413950053839</c:v>
                </c:pt>
                <c:pt idx="99">
                  <c:v>7.50540936882777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389696"/>
        <c:axId val="-1153385232"/>
      </c:scatterChart>
      <c:valAx>
        <c:axId val="-11533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385232"/>
        <c:crosses val="autoZero"/>
        <c:crossBetween val="midCat"/>
      </c:valAx>
      <c:valAx>
        <c:axId val="-11533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3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vslvalue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value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361725721784777"/>
                  <c:y val="-0.00332859434237387"/>
                </c:manualLayout>
              </c:layout>
              <c:numFmt formatCode="#,##0.000000" sourceLinked="0"/>
              <c:spPr>
                <a:noFill/>
                <a:ln w="2540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1728127734033"/>
                  <c:y val="0.176633129192184"/>
                </c:manualLayout>
              </c:layout>
              <c:numFmt formatCode="#,##0.000000" sourceLinked="0"/>
              <c:spPr>
                <a:noFill/>
                <a:ln w="25400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Sheet2!$A$10:$A$109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Sheet2!$B$10:$B$109</c:f>
              <c:numCache>
                <c:formatCode>General</c:formatCode>
                <c:ptCount val="100"/>
                <c:pt idx="0">
                  <c:v>4.19880067603947</c:v>
                </c:pt>
                <c:pt idx="1">
                  <c:v>4.43555773914748</c:v>
                </c:pt>
                <c:pt idx="2">
                  <c:v>2.453141732879652</c:v>
                </c:pt>
                <c:pt idx="3">
                  <c:v>4.774591391478985</c:v>
                </c:pt>
                <c:pt idx="4">
                  <c:v>2.831717712309457</c:v>
                </c:pt>
                <c:pt idx="5">
                  <c:v>7.568044098306486</c:v>
                </c:pt>
                <c:pt idx="6">
                  <c:v>3.687417955582028</c:v>
                </c:pt>
                <c:pt idx="7">
                  <c:v>1.357912789229287</c:v>
                </c:pt>
                <c:pt idx="8">
                  <c:v>6.646568930477834</c:v>
                </c:pt>
                <c:pt idx="9">
                  <c:v>9.507817056387295</c:v>
                </c:pt>
                <c:pt idx="10">
                  <c:v>7.354104054600132</c:v>
                </c:pt>
                <c:pt idx="11">
                  <c:v>4.99026591702072</c:v>
                </c:pt>
                <c:pt idx="12">
                  <c:v>5.303336042722441</c:v>
                </c:pt>
                <c:pt idx="13">
                  <c:v>4.763221453071234</c:v>
                </c:pt>
                <c:pt idx="14">
                  <c:v>7.099874126809539</c:v>
                </c:pt>
                <c:pt idx="15">
                  <c:v>7.23234359814419</c:v>
                </c:pt>
                <c:pt idx="16">
                  <c:v>7.006825463406814</c:v>
                </c:pt>
                <c:pt idx="17">
                  <c:v>9.157617922168656</c:v>
                </c:pt>
                <c:pt idx="18">
                  <c:v>6.439056149396016</c:v>
                </c:pt>
                <c:pt idx="19">
                  <c:v>7.659048291721434</c:v>
                </c:pt>
                <c:pt idx="20">
                  <c:v>8.083633605625356</c:v>
                </c:pt>
                <c:pt idx="21">
                  <c:v>9.191888113242363</c:v>
                </c:pt>
                <c:pt idx="22">
                  <c:v>8.85999317436324</c:v>
                </c:pt>
                <c:pt idx="23">
                  <c:v>7.15982929696046</c:v>
                </c:pt>
                <c:pt idx="24">
                  <c:v>7.666876251138732</c:v>
                </c:pt>
                <c:pt idx="25">
                  <c:v>7.77211477902662</c:v>
                </c:pt>
                <c:pt idx="26">
                  <c:v>7.978826828222213</c:v>
                </c:pt>
                <c:pt idx="27">
                  <c:v>5.95459688163758</c:v>
                </c:pt>
                <c:pt idx="28">
                  <c:v>4.994413218406153</c:v>
                </c:pt>
                <c:pt idx="29">
                  <c:v>5.21073261037116</c:v>
                </c:pt>
                <c:pt idx="30">
                  <c:v>5.378795301126438</c:v>
                </c:pt>
                <c:pt idx="31">
                  <c:v>7.195611517665768</c:v>
                </c:pt>
                <c:pt idx="32">
                  <c:v>8.628741729016756</c:v>
                </c:pt>
                <c:pt idx="33">
                  <c:v>11.49802771126662</c:v>
                </c:pt>
                <c:pt idx="34">
                  <c:v>13.55374513576893</c:v>
                </c:pt>
                <c:pt idx="35">
                  <c:v>14.97973579821494</c:v>
                </c:pt>
                <c:pt idx="36">
                  <c:v>13.75840989953493</c:v>
                </c:pt>
                <c:pt idx="37">
                  <c:v>10.64941788727104</c:v>
                </c:pt>
                <c:pt idx="38">
                  <c:v>7.74947341139746</c:v>
                </c:pt>
                <c:pt idx="39">
                  <c:v>9.234335925340051</c:v>
                </c:pt>
                <c:pt idx="40">
                  <c:v>9.09089221794453</c:v>
                </c:pt>
                <c:pt idx="41">
                  <c:v>11.54350711082229</c:v>
                </c:pt>
                <c:pt idx="42">
                  <c:v>11.54982429508918</c:v>
                </c:pt>
                <c:pt idx="43">
                  <c:v>12.11860358011743</c:v>
                </c:pt>
                <c:pt idx="44">
                  <c:v>14.78825966109076</c:v>
                </c:pt>
                <c:pt idx="45">
                  <c:v>14.83247879274091</c:v>
                </c:pt>
                <c:pt idx="46">
                  <c:v>13.17962068957397</c:v>
                </c:pt>
                <c:pt idx="47">
                  <c:v>13.27703155326059</c:v>
                </c:pt>
                <c:pt idx="48">
                  <c:v>14.26180148674976</c:v>
                </c:pt>
                <c:pt idx="49">
                  <c:v>16.74792665476119</c:v>
                </c:pt>
                <c:pt idx="50">
                  <c:v>20.33964433878837</c:v>
                </c:pt>
                <c:pt idx="51">
                  <c:v>25.74876355450315</c:v>
                </c:pt>
                <c:pt idx="52">
                  <c:v>27.48773140742444</c:v>
                </c:pt>
                <c:pt idx="53">
                  <c:v>27.25735647765745</c:v>
                </c:pt>
                <c:pt idx="54">
                  <c:v>29.67584467534764</c:v>
                </c:pt>
                <c:pt idx="55">
                  <c:v>30.57563465129931</c:v>
                </c:pt>
                <c:pt idx="56">
                  <c:v>32.04715352562629</c:v>
                </c:pt>
                <c:pt idx="57">
                  <c:v>33.67679105876181</c:v>
                </c:pt>
                <c:pt idx="58">
                  <c:v>37.58701267999473</c:v>
                </c:pt>
                <c:pt idx="59">
                  <c:v>36.19847582500657</c:v>
                </c:pt>
                <c:pt idx="60">
                  <c:v>34.8248857589072</c:v>
                </c:pt>
                <c:pt idx="61">
                  <c:v>37.0671967269595</c:v>
                </c:pt>
                <c:pt idx="62">
                  <c:v>39.8680316817738</c:v>
                </c:pt>
                <c:pt idx="63">
                  <c:v>40.50519640711454</c:v>
                </c:pt>
                <c:pt idx="64">
                  <c:v>43.64017355102041</c:v>
                </c:pt>
                <c:pt idx="65">
                  <c:v>49.58267986971456</c:v>
                </c:pt>
                <c:pt idx="66">
                  <c:v>49.75531508716893</c:v>
                </c:pt>
                <c:pt idx="67">
                  <c:v>50.28021577855258</c:v>
                </c:pt>
                <c:pt idx="68">
                  <c:v>47.76567329930948</c:v>
                </c:pt>
                <c:pt idx="69">
                  <c:v>50.41608320614557</c:v>
                </c:pt>
                <c:pt idx="70">
                  <c:v>53.12365068661972</c:v>
                </c:pt>
                <c:pt idx="71">
                  <c:v>51.7465393345508</c:v>
                </c:pt>
                <c:pt idx="72">
                  <c:v>60.33169009803255</c:v>
                </c:pt>
                <c:pt idx="73">
                  <c:v>59.27901610555794</c:v>
                </c:pt>
                <c:pt idx="74">
                  <c:v>62.00488319090617</c:v>
                </c:pt>
                <c:pt idx="75">
                  <c:v>64.25707496039102</c:v>
                </c:pt>
                <c:pt idx="76">
                  <c:v>67.46064383132413</c:v>
                </c:pt>
                <c:pt idx="77">
                  <c:v>69.48207480169259</c:v>
                </c:pt>
                <c:pt idx="78">
                  <c:v>69.91377847601858</c:v>
                </c:pt>
                <c:pt idx="79">
                  <c:v>71.84586798858717</c:v>
                </c:pt>
                <c:pt idx="80">
                  <c:v>73.65155149248311</c:v>
                </c:pt>
                <c:pt idx="81">
                  <c:v>79.94894313958356</c:v>
                </c:pt>
                <c:pt idx="82">
                  <c:v>83.80974549566571</c:v>
                </c:pt>
                <c:pt idx="83">
                  <c:v>86.55466776852381</c:v>
                </c:pt>
                <c:pt idx="84">
                  <c:v>85.08753105580297</c:v>
                </c:pt>
                <c:pt idx="85">
                  <c:v>89.1965863356303</c:v>
                </c:pt>
                <c:pt idx="86">
                  <c:v>91.66163606224048</c:v>
                </c:pt>
                <c:pt idx="87">
                  <c:v>97.52241673757311</c:v>
                </c:pt>
                <c:pt idx="88">
                  <c:v>98.85908355022977</c:v>
                </c:pt>
                <c:pt idx="89">
                  <c:v>101.8811025721456</c:v>
                </c:pt>
                <c:pt idx="90">
                  <c:v>105.6786148426652</c:v>
                </c:pt>
                <c:pt idx="91">
                  <c:v>111.8299641076867</c:v>
                </c:pt>
                <c:pt idx="92">
                  <c:v>119.1720610289375</c:v>
                </c:pt>
                <c:pt idx="93">
                  <c:v>126.9716030678779</c:v>
                </c:pt>
                <c:pt idx="94">
                  <c:v>131.7679518198711</c:v>
                </c:pt>
                <c:pt idx="95">
                  <c:v>136.5181342114234</c:v>
                </c:pt>
                <c:pt idx="96">
                  <c:v>139.6656112941484</c:v>
                </c:pt>
                <c:pt idx="97">
                  <c:v>143.412656478075</c:v>
                </c:pt>
                <c:pt idx="98">
                  <c:v>149.6921790556594</c:v>
                </c:pt>
                <c:pt idx="99">
                  <c:v>159.3893803049174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7566464"/>
        <c:axId val="-1157582784"/>
      </c:scatterChart>
      <c:valAx>
        <c:axId val="-11575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582784"/>
        <c:crosses val="autoZero"/>
        <c:crossBetween val="midCat"/>
      </c:valAx>
      <c:valAx>
        <c:axId val="-11575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5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trend line's </a:t>
            </a:r>
            <a:r>
              <a:rPr lang="en-US"/>
              <a:t>residuals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Sheet2!$D$9</c:f>
              <c:strCache>
                <c:ptCount val="1"/>
                <c:pt idx="0">
                  <c:v>residuals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Sheet2!$A$10:$A$109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Sheet2!$D$10:$D$109</c:f>
              <c:numCache>
                <c:formatCode>General</c:formatCode>
                <c:ptCount val="100"/>
                <c:pt idx="0">
                  <c:v>1.14207267603947</c:v>
                </c:pt>
                <c:pt idx="1">
                  <c:v>1.255291033964243</c:v>
                </c:pt>
                <c:pt idx="2">
                  <c:v>-0.85565653641256</c:v>
                </c:pt>
                <c:pt idx="3">
                  <c:v>1.332066911054838</c:v>
                </c:pt>
                <c:pt idx="4">
                  <c:v>-0.749937569701614</c:v>
                </c:pt>
                <c:pt idx="5">
                  <c:v>3.841634995886026</c:v>
                </c:pt>
                <c:pt idx="6">
                  <c:v>-0.189595242294768</c:v>
                </c:pt>
                <c:pt idx="7">
                  <c:v>-2.675791220013132</c:v>
                </c:pt>
                <c:pt idx="8">
                  <c:v>2.449841397260025</c:v>
                </c:pt>
                <c:pt idx="9">
                  <c:v>5.141477347843265</c:v>
                </c:pt>
                <c:pt idx="10">
                  <c:v>2.811297236786424</c:v>
                </c:pt>
                <c:pt idx="11">
                  <c:v>0.26386001149941</c:v>
                </c:pt>
                <c:pt idx="12">
                  <c:v>0.385910829713349</c:v>
                </c:pt>
                <c:pt idx="13">
                  <c:v>-0.352943177920272</c:v>
                </c:pt>
                <c:pt idx="14">
                  <c:v>1.776937956440971</c:v>
                </c:pt>
                <c:pt idx="15">
                  <c:v>1.694279146076906</c:v>
                </c:pt>
                <c:pt idx="16">
                  <c:v>1.244938246726615</c:v>
                </c:pt>
                <c:pt idx="17">
                  <c:v>3.162862067467501</c:v>
                </c:pt>
                <c:pt idx="18">
                  <c:v>0.202020191205309</c:v>
                </c:pt>
                <c:pt idx="19">
                  <c:v>1.169940396984142</c:v>
                </c:pt>
                <c:pt idx="20">
                  <c:v>1.332266201010127</c:v>
                </c:pt>
                <c:pt idx="21">
                  <c:v>2.167661891165298</c:v>
                </c:pt>
                <c:pt idx="22">
                  <c:v>1.551880452607581</c:v>
                </c:pt>
                <c:pt idx="23">
                  <c:v>-0.443643294230371</c:v>
                </c:pt>
                <c:pt idx="24">
                  <c:v>-0.243893279397684</c:v>
                </c:pt>
                <c:pt idx="25">
                  <c:v>-0.458371201519568</c:v>
                </c:pt>
                <c:pt idx="26">
                  <c:v>-0.584297051759408</c:v>
                </c:pt>
                <c:pt idx="27">
                  <c:v>-2.954608571992918</c:v>
                </c:pt>
                <c:pt idx="28">
                  <c:v>-4.274860813767464</c:v>
                </c:pt>
                <c:pt idx="29">
                  <c:v>-4.433162294815472</c:v>
                </c:pt>
                <c:pt idx="30">
                  <c:v>-4.654860907489869</c:v>
                </c:pt>
                <c:pt idx="31">
                  <c:v>-3.243558330458602</c:v>
                </c:pt>
                <c:pt idx="32">
                  <c:v>-2.232330730731932</c:v>
                </c:pt>
                <c:pt idx="33">
                  <c:v>0.198001301876786</c:v>
                </c:pt>
                <c:pt idx="34">
                  <c:v>1.797024303076663</c:v>
                </c:pt>
                <c:pt idx="35">
                  <c:v>2.74786308126225</c:v>
                </c:pt>
                <c:pt idx="36">
                  <c:v>1.032181872780871</c:v>
                </c:pt>
                <c:pt idx="37">
                  <c:v>-2.591144987821435</c:v>
                </c:pt>
                <c:pt idx="38">
                  <c:v>-6.026211330438207</c:v>
                </c:pt>
                <c:pt idx="39">
                  <c:v>-5.098097816085653</c:v>
                </c:pt>
                <c:pt idx="40">
                  <c:v>-5.820791723872007</c:v>
                </c:pt>
                <c:pt idx="41">
                  <c:v>-3.97083762589445</c:v>
                </c:pt>
                <c:pt idx="42">
                  <c:v>-4.59153797820273</c:v>
                </c:pt>
                <c:pt idx="43">
                  <c:v>-4.675117357450801</c:v>
                </c:pt>
                <c:pt idx="44">
                  <c:v>-2.684185238778278</c:v>
                </c:pt>
                <c:pt idx="45">
                  <c:v>-3.346120929969832</c:v>
                </c:pt>
                <c:pt idx="46">
                  <c:v>-5.733673344108517</c:v>
                </c:pt>
                <c:pt idx="47">
                  <c:v>-6.40064971267514</c:v>
                </c:pt>
                <c:pt idx="48">
                  <c:v>-6.21115998226657</c:v>
                </c:pt>
                <c:pt idx="49">
                  <c:v>-4.55245653812085</c:v>
                </c:pt>
                <c:pt idx="50">
                  <c:v>-1.821601109274837</c:v>
                </c:pt>
                <c:pt idx="51">
                  <c:v>2.6918638094591</c:v>
                </c:pt>
                <c:pt idx="52">
                  <c:v>3.498979191358277</c:v>
                </c:pt>
                <c:pt idx="53">
                  <c:v>2.299090654971952</c:v>
                </c:pt>
                <c:pt idx="54">
                  <c:v>3.708882022799095</c:v>
                </c:pt>
                <c:pt idx="55">
                  <c:v>3.559208342305926</c:v>
                </c:pt>
                <c:pt idx="56">
                  <c:v>3.938849128398878</c:v>
                </c:pt>
                <c:pt idx="57">
                  <c:v>4.432479947777167</c:v>
                </c:pt>
                <c:pt idx="58">
                  <c:v>7.160782756270827</c:v>
                </c:pt>
                <c:pt idx="59">
                  <c:v>4.542559436414255</c:v>
                </c:pt>
                <c:pt idx="60">
                  <c:v>1.889584707356477</c:v>
                </c:pt>
                <c:pt idx="61">
                  <c:v>2.800804244725818</c:v>
                </c:pt>
                <c:pt idx="62">
                  <c:v>4.216751254470807</c:v>
                </c:pt>
                <c:pt idx="63">
                  <c:v>3.41305731586975</c:v>
                </c:pt>
                <c:pt idx="64">
                  <c:v>5.048943001258891</c:v>
                </c:pt>
                <c:pt idx="65">
                  <c:v>9.431771568597547</c:v>
                </c:pt>
                <c:pt idx="66">
                  <c:v>7.981694126158444</c:v>
                </c:pt>
                <c:pt idx="67">
                  <c:v>6.818299671772301</c:v>
                </c:pt>
                <c:pt idx="68">
                  <c:v>2.54722902233739</c:v>
                </c:pt>
                <c:pt idx="69">
                  <c:v>3.370120073594066</c:v>
                </c:pt>
                <c:pt idx="70">
                  <c:v>4.176308900326795</c:v>
                </c:pt>
                <c:pt idx="71">
                  <c:v>0.820974027408141</c:v>
                </c:pt>
                <c:pt idx="72">
                  <c:v>7.347950691405472</c:v>
                </c:pt>
                <c:pt idx="73">
                  <c:v>4.15392079089429</c:v>
                </c:pt>
                <c:pt idx="74">
                  <c:v>4.651888338476624</c:v>
                </c:pt>
                <c:pt idx="75">
                  <c:v>4.586139250138977</c:v>
                </c:pt>
                <c:pt idx="76">
                  <c:v>5.378086892517672</c:v>
                </c:pt>
                <c:pt idx="77">
                  <c:v>4.890430139449563</c:v>
                </c:pt>
                <c:pt idx="78">
                  <c:v>2.711640453807234</c:v>
                </c:pt>
                <c:pt idx="79">
                  <c:v>1.927732626472093</c:v>
                </c:pt>
                <c:pt idx="80">
                  <c:v>0.907650831178202</c:v>
                </c:pt>
                <c:pt idx="81">
                  <c:v>4.265072910271385</c:v>
                </c:pt>
                <c:pt idx="82">
                  <c:v>5.067085825034113</c:v>
                </c:pt>
                <c:pt idx="83">
                  <c:v>4.629596637535229</c:v>
                </c:pt>
                <c:pt idx="84">
                  <c:v>-0.14856978066382</c:v>
                </c:pt>
                <c:pt idx="85">
                  <c:v>0.515639398298489</c:v>
                </c:pt>
                <c:pt idx="86">
                  <c:v>-0.603381606625632</c:v>
                </c:pt>
                <c:pt idx="87">
                  <c:v>1.528476895546618</c:v>
                </c:pt>
                <c:pt idx="88">
                  <c:v>-1.014484127024986</c:v>
                </c:pt>
                <c:pt idx="89">
                  <c:v>-2.028889423163704</c:v>
                </c:pt>
                <c:pt idx="90">
                  <c:v>-2.430934936883062</c:v>
                </c:pt>
                <c:pt idx="91">
                  <c:v>-0.648870016987459</c:v>
                </c:pt>
                <c:pt idx="92">
                  <c:v>2.147356441375393</c:v>
                </c:pt>
                <c:pt idx="93">
                  <c:v>5.217305111459183</c:v>
                </c:pt>
                <c:pt idx="94">
                  <c:v>5.09291236468961</c:v>
                </c:pt>
                <c:pt idx="95">
                  <c:v>4.723479810676423</c:v>
                </c:pt>
                <c:pt idx="96">
                  <c:v>2.544430962817983</c:v>
                </c:pt>
                <c:pt idx="97">
                  <c:v>0.749676853078313</c:v>
                </c:pt>
                <c:pt idx="98">
                  <c:v>1.263426427485939</c:v>
                </c:pt>
                <c:pt idx="99">
                  <c:v>4.961828990158835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7694144"/>
        <c:axId val="-1157689648"/>
      </c:scatterChart>
      <c:valAx>
        <c:axId val="-11576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689648"/>
        <c:crosses val="autoZero"/>
        <c:crossBetween val="midCat"/>
      </c:valAx>
      <c:valAx>
        <c:axId val="-1157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6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Sheet2!$F$9</c:f>
              <c:strCache>
                <c:ptCount val="1"/>
                <c:pt idx="0">
                  <c:v>poly^2 resid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Sheet2!$A$10:$A$109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Sheet2!$F$10:$F$109</c:f>
              <c:numCache>
                <c:formatCode>General</c:formatCode>
                <c:ptCount val="100"/>
                <c:pt idx="0">
                  <c:v>-9.47257332396053</c:v>
                </c:pt>
                <c:pt idx="1">
                  <c:v>-8.25992826085252</c:v>
                </c:pt>
                <c:pt idx="2">
                  <c:v>-9.312658267120347</c:v>
                </c:pt>
                <c:pt idx="3">
                  <c:v>-6.107724608521014</c:v>
                </c:pt>
                <c:pt idx="4">
                  <c:v>-7.213316287690544</c:v>
                </c:pt>
                <c:pt idx="5">
                  <c:v>-1.685909901693514</c:v>
                </c:pt>
                <c:pt idx="6">
                  <c:v>-4.821658044417973</c:v>
                </c:pt>
                <c:pt idx="7">
                  <c:v>-6.452487210770712</c:v>
                </c:pt>
                <c:pt idx="8">
                  <c:v>-0.511357069522166</c:v>
                </c:pt>
                <c:pt idx="9">
                  <c:v>2.956163056387297</c:v>
                </c:pt>
                <c:pt idx="10">
                  <c:v>1.362520054600132</c:v>
                </c:pt>
                <c:pt idx="11">
                  <c:v>-0.487450082979278</c:v>
                </c:pt>
                <c:pt idx="12">
                  <c:v>0.293286042722442</c:v>
                </c:pt>
                <c:pt idx="13">
                  <c:v>0.174635453071235</c:v>
                </c:pt>
                <c:pt idx="14">
                  <c:v>2.886550126809539</c:v>
                </c:pt>
                <c:pt idx="15">
                  <c:v>3.348079598144189</c:v>
                </c:pt>
                <c:pt idx="16">
                  <c:v>3.405419463406814</c:v>
                </c:pt>
                <c:pt idx="17">
                  <c:v>5.792867922168655</c:v>
                </c:pt>
                <c:pt idx="18">
                  <c:v>3.264760149396018</c:v>
                </c:pt>
                <c:pt idx="19">
                  <c:v>4.629004291721435</c:v>
                </c:pt>
                <c:pt idx="20">
                  <c:v>5.15163960562536</c:v>
                </c:pt>
                <c:pt idx="21">
                  <c:v>6.311742113242363</c:v>
                </c:pt>
                <c:pt idx="22">
                  <c:v>5.98549317436324</c:v>
                </c:pt>
                <c:pt idx="23">
                  <c:v>4.24477329696046</c:v>
                </c:pt>
                <c:pt idx="24">
                  <c:v>4.665062251138733</c:v>
                </c:pt>
                <c:pt idx="25">
                  <c:v>4.63734077902662</c:v>
                </c:pt>
                <c:pt idx="26">
                  <c:v>4.664890828222215</c:v>
                </c:pt>
                <c:pt idx="27">
                  <c:v>2.415296881637579</c:v>
                </c:pt>
                <c:pt idx="28">
                  <c:v>1.183547218406153</c:v>
                </c:pt>
                <c:pt idx="29">
                  <c:v>1.082098610371158</c:v>
                </c:pt>
                <c:pt idx="30">
                  <c:v>0.886191301126438</c:v>
                </c:pt>
                <c:pt idx="31">
                  <c:v>2.292835517665766</c:v>
                </c:pt>
                <c:pt idx="32">
                  <c:v>3.269591729016756</c:v>
                </c:pt>
                <c:pt idx="33">
                  <c:v>5.636301711266616</c:v>
                </c:pt>
                <c:pt idx="34">
                  <c:v>7.14324113576893</c:v>
                </c:pt>
                <c:pt idx="35">
                  <c:v>7.974251798214941</c:v>
                </c:pt>
                <c:pt idx="36">
                  <c:v>6.111743899534928</c:v>
                </c:pt>
                <c:pt idx="37">
                  <c:v>2.315367887271043</c:v>
                </c:pt>
                <c:pt idx="38">
                  <c:v>-1.31816258860254</c:v>
                </c:pt>
                <c:pt idx="39">
                  <c:v>-0.613088074659945</c:v>
                </c:pt>
                <c:pt idx="40">
                  <c:v>-1.582521782055462</c:v>
                </c:pt>
                <c:pt idx="41">
                  <c:v>-0.00209888917770939</c:v>
                </c:pt>
                <c:pt idx="42">
                  <c:v>-0.914175704910814</c:v>
                </c:pt>
                <c:pt idx="43">
                  <c:v>-1.309992419882565</c:v>
                </c:pt>
                <c:pt idx="44">
                  <c:v>0.348865661090761</c:v>
                </c:pt>
                <c:pt idx="45">
                  <c:v>-0.663915207259087</c:v>
                </c:pt>
                <c:pt idx="46">
                  <c:v>-3.419975310426025</c:v>
                </c:pt>
                <c:pt idx="47">
                  <c:v>-4.471968446739414</c:v>
                </c:pt>
                <c:pt idx="48">
                  <c:v>-4.682804513250245</c:v>
                </c:pt>
                <c:pt idx="49">
                  <c:v>-3.438487345238812</c:v>
                </c:pt>
                <c:pt idx="50">
                  <c:v>-1.134779661211628</c:v>
                </c:pt>
                <c:pt idx="51">
                  <c:v>2.94012755450315</c:v>
                </c:pt>
                <c:pt idx="52">
                  <c:v>3.298681407424443</c:v>
                </c:pt>
                <c:pt idx="53">
                  <c:v>1.641690477657448</c:v>
                </c:pt>
                <c:pt idx="54">
                  <c:v>2.587360675347643</c:v>
                </c:pt>
                <c:pt idx="55">
                  <c:v>1.968130651299305</c:v>
                </c:pt>
                <c:pt idx="56">
                  <c:v>1.874427525626281</c:v>
                </c:pt>
                <c:pt idx="57">
                  <c:v>1.892641058761818</c:v>
                </c:pt>
                <c:pt idx="58">
                  <c:v>4.145236679994724</c:v>
                </c:pt>
                <c:pt idx="59">
                  <c:v>1.052871825006569</c:v>
                </c:pt>
                <c:pt idx="60">
                  <c:v>-2.070748241092801</c:v>
                </c:pt>
                <c:pt idx="61">
                  <c:v>-1.624669273040489</c:v>
                </c:pt>
                <c:pt idx="62">
                  <c:v>-0.666268318226208</c:v>
                </c:pt>
                <c:pt idx="63">
                  <c:v>-1.917739592885468</c:v>
                </c:pt>
                <c:pt idx="64">
                  <c:v>-0.717600448979589</c:v>
                </c:pt>
                <c:pt idx="65">
                  <c:v>3.243865869714561</c:v>
                </c:pt>
                <c:pt idx="66">
                  <c:v>1.389259087168931</c:v>
                </c:pt>
                <c:pt idx="67">
                  <c:v>-0.159284221447415</c:v>
                </c:pt>
                <c:pt idx="68">
                  <c:v>-4.793472700690514</c:v>
                </c:pt>
                <c:pt idx="69">
                  <c:v>-4.308910793854437</c:v>
                </c:pt>
                <c:pt idx="70">
                  <c:v>-3.813393313380281</c:v>
                </c:pt>
                <c:pt idx="71">
                  <c:v>-7.448756665449181</c:v>
                </c:pt>
                <c:pt idx="72">
                  <c:v>-1.168059901967439</c:v>
                </c:pt>
                <c:pt idx="73">
                  <c:v>-4.57138989444205</c:v>
                </c:pt>
                <c:pt idx="74">
                  <c:v>-4.242380809093831</c:v>
                </c:pt>
                <c:pt idx="75">
                  <c:v>-4.43324903960898</c:v>
                </c:pt>
                <c:pt idx="76">
                  <c:v>-3.718942168675866</c:v>
                </c:pt>
                <c:pt idx="77">
                  <c:v>-4.232975198307429</c:v>
                </c:pt>
                <c:pt idx="78">
                  <c:v>-6.382937523981411</c:v>
                </c:pt>
                <c:pt idx="79">
                  <c:v>-7.078716011412822</c:v>
                </c:pt>
                <c:pt idx="80">
                  <c:v>-7.947102507516874</c:v>
                </c:pt>
                <c:pt idx="81">
                  <c:v>-4.369982860416442</c:v>
                </c:pt>
                <c:pt idx="82">
                  <c:v>-3.275654504334284</c:v>
                </c:pt>
                <c:pt idx="83">
                  <c:v>-3.343408231476175</c:v>
                </c:pt>
                <c:pt idx="84">
                  <c:v>-7.669422944197024</c:v>
                </c:pt>
                <c:pt idx="85">
                  <c:v>-6.465447664369705</c:v>
                </c:pt>
                <c:pt idx="86">
                  <c:v>-6.951679937759507</c:v>
                </c:pt>
                <c:pt idx="87">
                  <c:v>-4.088383262426902</c:v>
                </c:pt>
                <c:pt idx="88">
                  <c:v>-5.795402449770236</c:v>
                </c:pt>
                <c:pt idx="89">
                  <c:v>-5.863271427854371</c:v>
                </c:pt>
                <c:pt idx="90">
                  <c:v>-5.201849157334763</c:v>
                </c:pt>
                <c:pt idx="91">
                  <c:v>-2.232791892313259</c:v>
                </c:pt>
                <c:pt idx="92">
                  <c:v>1.880811028937543</c:v>
                </c:pt>
                <c:pt idx="93">
                  <c:v>6.405657067877911</c:v>
                </c:pt>
                <c:pt idx="94">
                  <c:v>7.881107819871076</c:v>
                </c:pt>
                <c:pt idx="95">
                  <c:v>9.264190211423382</c:v>
                </c:pt>
                <c:pt idx="96">
                  <c:v>8.998365294148442</c:v>
                </c:pt>
                <c:pt idx="97">
                  <c:v>9.285906478075048</c:v>
                </c:pt>
                <c:pt idx="98">
                  <c:v>12.05972305565945</c:v>
                </c:pt>
                <c:pt idx="99">
                  <c:v>18.20501630491734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7768976"/>
        <c:axId val="-1157764544"/>
      </c:scatterChart>
      <c:valAx>
        <c:axId val="-11577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764544"/>
        <c:crosses val="autoZero"/>
        <c:crossBetween val="midCat"/>
      </c:valAx>
      <c:valAx>
        <c:axId val="-11577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7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Sheet3!$B$9</c:f>
              <c:strCache>
                <c:ptCount val="1"/>
                <c:pt idx="0">
                  <c:v>Population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0666666666667"/>
                  <c:y val="-0.00041666666666666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Sheet3!$A$10:$A$31</c:f>
              <c:numCache>
                <c:formatCode>General</c:formatCode>
                <c:ptCount val="22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  <c:pt idx="13">
                  <c:v>1920.0</c:v>
                </c:pt>
                <c:pt idx="14">
                  <c:v>1930.0</c:v>
                </c:pt>
                <c:pt idx="15">
                  <c:v>1940.0</c:v>
                </c:pt>
                <c:pt idx="16">
                  <c:v>1950.0</c:v>
                </c:pt>
                <c:pt idx="17">
                  <c:v>1960.0</c:v>
                </c:pt>
                <c:pt idx="18">
                  <c:v>1970.0</c:v>
                </c:pt>
                <c:pt idx="19">
                  <c:v>1980.0</c:v>
                </c:pt>
                <c:pt idx="20">
                  <c:v>1990.0</c:v>
                </c:pt>
                <c:pt idx="21">
                  <c:v>2000.0</c:v>
                </c:pt>
              </c:numCache>
            </c:numRef>
          </c:xVal>
          <c:yVal>
            <c:numRef>
              <c:f>Sheet3!$B$10:$B$31</c:f>
              <c:numCache>
                <c:formatCode>_(* #,##0_);_(* \(#,##0\);_(* "-"??_);_(@_)</c:formatCode>
                <c:ptCount val="22"/>
                <c:pt idx="0">
                  <c:v>3.929214E6</c:v>
                </c:pt>
                <c:pt idx="1">
                  <c:v>5.236631E6</c:v>
                </c:pt>
                <c:pt idx="2">
                  <c:v>7.239881E6</c:v>
                </c:pt>
                <c:pt idx="3">
                  <c:v>9.638453E6</c:v>
                </c:pt>
                <c:pt idx="4">
                  <c:v>1.286602E7</c:v>
                </c:pt>
                <c:pt idx="5">
                  <c:v>1.7069453E7</c:v>
                </c:pt>
                <c:pt idx="6">
                  <c:v>2.3191876E7</c:v>
                </c:pt>
                <c:pt idx="7">
                  <c:v>3.1443321E7</c:v>
                </c:pt>
                <c:pt idx="8">
                  <c:v>3.8558371E7</c:v>
                </c:pt>
                <c:pt idx="9">
                  <c:v>4.937134E7</c:v>
                </c:pt>
                <c:pt idx="10">
                  <c:v>6.2979766E7</c:v>
                </c:pt>
                <c:pt idx="11">
                  <c:v>7.6212168E7</c:v>
                </c:pt>
                <c:pt idx="12">
                  <c:v>9.2228496E7</c:v>
                </c:pt>
                <c:pt idx="13">
                  <c:v>1.06021537E8</c:v>
                </c:pt>
                <c:pt idx="14">
                  <c:v>1.23202624E8</c:v>
                </c:pt>
                <c:pt idx="15">
                  <c:v>1.32164569E8</c:v>
                </c:pt>
                <c:pt idx="16">
                  <c:v>1.51325798E8</c:v>
                </c:pt>
                <c:pt idx="17">
                  <c:v>1.79323175E8</c:v>
                </c:pt>
                <c:pt idx="18">
                  <c:v>2.03211926E8</c:v>
                </c:pt>
                <c:pt idx="19">
                  <c:v>2.26545805E8</c:v>
                </c:pt>
                <c:pt idx="20">
                  <c:v>2.48709873E8</c:v>
                </c:pt>
                <c:pt idx="21">
                  <c:v>2.81421906E8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956848"/>
        <c:axId val="-1154952176"/>
      </c:scatterChart>
      <c:valAx>
        <c:axId val="-1154956848"/>
        <c:scaling>
          <c:orientation val="minMax"/>
          <c:max val="2000.0"/>
          <c:min val="18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952176"/>
        <c:crosses val="autoZero"/>
        <c:crossBetween val="midCat"/>
      </c:valAx>
      <c:valAx>
        <c:axId val="-11549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9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Sheet3!$D$9</c:f>
              <c:strCache>
                <c:ptCount val="1"/>
                <c:pt idx="0">
                  <c:v>residuals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Sheet3!$A$10:$A$31</c:f>
              <c:numCache>
                <c:formatCode>General</c:formatCode>
                <c:ptCount val="22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  <c:pt idx="13">
                  <c:v>1920.0</c:v>
                </c:pt>
                <c:pt idx="14">
                  <c:v>1930.0</c:v>
                </c:pt>
                <c:pt idx="15">
                  <c:v>1940.0</c:v>
                </c:pt>
                <c:pt idx="16">
                  <c:v>1950.0</c:v>
                </c:pt>
                <c:pt idx="17">
                  <c:v>1960.0</c:v>
                </c:pt>
                <c:pt idx="18">
                  <c:v>1970.0</c:v>
                </c:pt>
                <c:pt idx="19">
                  <c:v>1980.0</c:v>
                </c:pt>
                <c:pt idx="20">
                  <c:v>1990.0</c:v>
                </c:pt>
                <c:pt idx="21">
                  <c:v>2000.0</c:v>
                </c:pt>
              </c:numCache>
            </c:numRef>
          </c:xVal>
          <c:yVal>
            <c:numRef>
              <c:f>Sheet3!$D$10:$D$31</c:f>
              <c:numCache>
                <c:formatCode>_(* #,##0_);_(* \(#,##0\);_(* "-"??_);_(@_)</c:formatCode>
                <c:ptCount val="22"/>
                <c:pt idx="0">
                  <c:v>-2.19002474406052E6</c:v>
                </c:pt>
                <c:pt idx="1">
                  <c:v>-391924.5853004455</c:v>
                </c:pt>
                <c:pt idx="2">
                  <c:v>763945.7462654113</c:v>
                </c:pt>
                <c:pt idx="3">
                  <c:v>977075.2506256103</c:v>
                </c:pt>
                <c:pt idx="4">
                  <c:v>681136.927783966</c:v>
                </c:pt>
                <c:pt idx="5">
                  <c:v>23001.77774429321</c:v>
                </c:pt>
                <c:pt idx="6">
                  <c:v>-54206.1994972229</c:v>
                </c:pt>
                <c:pt idx="7">
                  <c:v>659544.9960594177</c:v>
                </c:pt>
                <c:pt idx="8">
                  <c:v>-1.10116163557816E6</c:v>
                </c:pt>
                <c:pt idx="9">
                  <c:v>-502012.0944137573</c:v>
                </c:pt>
                <c:pt idx="10">
                  <c:v>1.55453161954498E6</c:v>
                </c:pt>
                <c:pt idx="11">
                  <c:v>1.89698850630569E6</c:v>
                </c:pt>
                <c:pt idx="12">
                  <c:v>3.68530856586456E6</c:v>
                </c:pt>
                <c:pt idx="13">
                  <c:v>1.91227879822159E6</c:v>
                </c:pt>
                <c:pt idx="14">
                  <c:v>2.18923220338058E6</c:v>
                </c:pt>
                <c:pt idx="15">
                  <c:v>-7.09101921865845E6</c:v>
                </c:pt>
                <c:pt idx="16">
                  <c:v>-7.51004946789932E6</c:v>
                </c:pt>
                <c:pt idx="17">
                  <c:v>-430994.544342041</c:v>
                </c:pt>
                <c:pt idx="18">
                  <c:v>1.20137155202484E6</c:v>
                </c:pt>
                <c:pt idx="19">
                  <c:v>940802.8211860656</c:v>
                </c:pt>
                <c:pt idx="20">
                  <c:v>-1.82763973685455E6</c:v>
                </c:pt>
                <c:pt idx="21">
                  <c:v>4.61381987790298E6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908112"/>
        <c:axId val="-1154903488"/>
      </c:scatterChart>
      <c:valAx>
        <c:axId val="-11549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903488"/>
        <c:crosses val="autoZero"/>
        <c:crossBetween val="midCat"/>
      </c:valAx>
      <c:valAx>
        <c:axId val="-11549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9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Sheet4!$B$12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97155293088364"/>
                  <c:y val="-0.181717337416156"/>
                </c:manualLayout>
              </c:layout>
              <c:numFmt formatCode="General" sourceLinked="0"/>
            </c:trendlineLbl>
          </c:trendline>
          <c:xVal>
            <c:numRef>
              <c:f>Sheet4!$A$13:$A$42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</c:numCache>
            </c:numRef>
          </c:xVal>
          <c:yVal>
            <c:numRef>
              <c:f>Sheet4!$B$13:$B$42</c:f>
              <c:numCache>
                <c:formatCode>General</c:formatCode>
                <c:ptCount val="30"/>
                <c:pt idx="0">
                  <c:v>4.936602117440993</c:v>
                </c:pt>
                <c:pt idx="1">
                  <c:v>8.125188780493659</c:v>
                </c:pt>
                <c:pt idx="2">
                  <c:v>7.40577439384326</c:v>
                </c:pt>
                <c:pt idx="3">
                  <c:v>9.642353830276733</c:v>
                </c:pt>
                <c:pt idx="4">
                  <c:v>7.713830605408364</c:v>
                </c:pt>
                <c:pt idx="5">
                  <c:v>7.463561204335759</c:v>
                </c:pt>
                <c:pt idx="6">
                  <c:v>18.22286592449666</c:v>
                </c:pt>
                <c:pt idx="7">
                  <c:v>18.40504392125138</c:v>
                </c:pt>
                <c:pt idx="8">
                  <c:v>8.693688677575284</c:v>
                </c:pt>
                <c:pt idx="9">
                  <c:v>13.8493505140682</c:v>
                </c:pt>
                <c:pt idx="10">
                  <c:v>11.4612165288315</c:v>
                </c:pt>
                <c:pt idx="11">
                  <c:v>6.72039444144991</c:v>
                </c:pt>
                <c:pt idx="12">
                  <c:v>13.63208072192177</c:v>
                </c:pt>
                <c:pt idx="13">
                  <c:v>15.19206057551244</c:v>
                </c:pt>
                <c:pt idx="14">
                  <c:v>17.45973795908619</c:v>
                </c:pt>
                <c:pt idx="15">
                  <c:v>11.48360426513826</c:v>
                </c:pt>
                <c:pt idx="16">
                  <c:v>16.8273282600751</c:v>
                </c:pt>
                <c:pt idx="17">
                  <c:v>15.9397184696215</c:v>
                </c:pt>
                <c:pt idx="18">
                  <c:v>18.74553549271896</c:v>
                </c:pt>
                <c:pt idx="19">
                  <c:v>14.5978952281647</c:v>
                </c:pt>
                <c:pt idx="20">
                  <c:v>20.38559167743069</c:v>
                </c:pt>
                <c:pt idx="21">
                  <c:v>24.49201753955225</c:v>
                </c:pt>
                <c:pt idx="22">
                  <c:v>16.59019095479803</c:v>
                </c:pt>
                <c:pt idx="23">
                  <c:v>25.21792933822618</c:v>
                </c:pt>
                <c:pt idx="24">
                  <c:v>26.5597893094671</c:v>
                </c:pt>
                <c:pt idx="25">
                  <c:v>20.95355642251402</c:v>
                </c:pt>
                <c:pt idx="26">
                  <c:v>25.32293427797267</c:v>
                </c:pt>
                <c:pt idx="27">
                  <c:v>27.40613559992357</c:v>
                </c:pt>
                <c:pt idx="28">
                  <c:v>26.7542997213995</c:v>
                </c:pt>
                <c:pt idx="29">
                  <c:v>31.78556313961127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875504"/>
        <c:axId val="-1154871936"/>
      </c:scatterChart>
      <c:valAx>
        <c:axId val="-115487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54871936"/>
        <c:crosses val="autoZero"/>
        <c:crossBetween val="midCat"/>
      </c:valAx>
      <c:valAx>
        <c:axId val="-11548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5487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7</xdr:row>
      <xdr:rowOff>128586</xdr:rowOff>
    </xdr:from>
    <xdr:to>
      <xdr:col>21</xdr:col>
      <xdr:colOff>55562</xdr:colOff>
      <xdr:row>32</xdr:row>
      <xdr:rowOff>31749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47623</xdr:colOff>
      <xdr:row>32</xdr:row>
      <xdr:rowOff>104775</xdr:rowOff>
    </xdr:from>
    <xdr:to>
      <xdr:col>20</xdr:col>
      <xdr:colOff>666749</xdr:colOff>
      <xdr:row>49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39685</xdr:colOff>
      <xdr:row>50</xdr:row>
      <xdr:rowOff>152399</xdr:rowOff>
    </xdr:from>
    <xdr:to>
      <xdr:col>20</xdr:col>
      <xdr:colOff>587375</xdr:colOff>
      <xdr:row>71</xdr:row>
      <xdr:rowOff>87312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293687</xdr:colOff>
      <xdr:row>9</xdr:row>
      <xdr:rowOff>73026</xdr:rowOff>
    </xdr:from>
    <xdr:to>
      <xdr:col>13</xdr:col>
      <xdr:colOff>142874</xdr:colOff>
      <xdr:row>23</xdr:row>
      <xdr:rowOff>149226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297655</xdr:colOff>
      <xdr:row>24</xdr:row>
      <xdr:rowOff>120649</xdr:rowOff>
    </xdr:from>
    <xdr:to>
      <xdr:col>13</xdr:col>
      <xdr:colOff>257969</xdr:colOff>
      <xdr:row>39</xdr:row>
      <xdr:rowOff>6349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444499</xdr:colOff>
      <xdr:row>39</xdr:row>
      <xdr:rowOff>104776</xdr:rowOff>
    </xdr:from>
    <xdr:to>
      <xdr:col>13</xdr:col>
      <xdr:colOff>293687</xdr:colOff>
      <xdr:row>53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169334</xdr:colOff>
      <xdr:row>7</xdr:row>
      <xdr:rowOff>67732</xdr:rowOff>
    </xdr:from>
    <xdr:to>
      <xdr:col>13</xdr:col>
      <xdr:colOff>584200</xdr:colOff>
      <xdr:row>24</xdr:row>
      <xdr:rowOff>110067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169332</xdr:colOff>
      <xdr:row>24</xdr:row>
      <xdr:rowOff>177800</xdr:rowOff>
    </xdr:from>
    <xdr:to>
      <xdr:col>13</xdr:col>
      <xdr:colOff>567265</xdr:colOff>
      <xdr:row>39</xdr:row>
      <xdr:rowOff>135466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10</xdr:row>
      <xdr:rowOff>19050</xdr:rowOff>
    </xdr:from>
    <xdr:to>
      <xdr:col>11</xdr:col>
      <xdr:colOff>523875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24</xdr:row>
      <xdr:rowOff>133350</xdr:rowOff>
    </xdr:from>
    <xdr:to>
      <xdr:col>11</xdr:col>
      <xdr:colOff>514350</xdr:colOff>
      <xdr:row>39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9</xdr:row>
      <xdr:rowOff>85164</xdr:rowOff>
    </xdr:from>
    <xdr:to>
      <xdr:col>12</xdr:col>
      <xdr:colOff>22412</xdr:colOff>
      <xdr:row>23</xdr:row>
      <xdr:rowOff>109070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179295</xdr:colOff>
      <xdr:row>24</xdr:row>
      <xdr:rowOff>25400</xdr:rowOff>
    </xdr:from>
    <xdr:to>
      <xdr:col>12</xdr:col>
      <xdr:colOff>44825</xdr:colOff>
      <xdr:row>38</xdr:row>
      <xdr:rowOff>49306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550332</xdr:colOff>
      <xdr:row>16</xdr:row>
      <xdr:rowOff>138289</xdr:rowOff>
    </xdr:from>
    <xdr:to>
      <xdr:col>12</xdr:col>
      <xdr:colOff>430388</xdr:colOff>
      <xdr:row>31</xdr:row>
      <xdr:rowOff>23989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553861</xdr:colOff>
      <xdr:row>31</xdr:row>
      <xdr:rowOff>110066</xdr:rowOff>
    </xdr:from>
    <xdr:to>
      <xdr:col>12</xdr:col>
      <xdr:colOff>433917</xdr:colOff>
      <xdr:row>45</xdr:row>
      <xdr:rowOff>186266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="150" zoomScaleNormal="150" zoomScalePageLayoutView="150" workbookViewId="0">
      <selection activeCell="F30" sqref="F30"/>
    </sheetView>
  </sheetViews>
  <sheetFormatPr baseColWidth="10" defaultColWidth="8.83203125" defaultRowHeight="15" x14ac:dyDescent="0.2"/>
  <cols>
    <col min="2" max="2" width="12.3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8</v>
      </c>
    </row>
    <row r="4" spans="1:1" x14ac:dyDescent="0.2">
      <c r="A4" t="s">
        <v>2</v>
      </c>
    </row>
    <row r="36" spans="1:2" x14ac:dyDescent="0.2">
      <c r="A36" s="1"/>
      <c r="B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A4" zoomScale="130" zoomScaleNormal="130" zoomScalePageLayoutView="130" workbookViewId="0">
      <selection activeCell="I7" sqref="I7"/>
    </sheetView>
  </sheetViews>
  <sheetFormatPr baseColWidth="10" defaultColWidth="8.83203125" defaultRowHeight="15" x14ac:dyDescent="0.2"/>
  <cols>
    <col min="9" max="9" width="10" bestFit="1" customWidth="1"/>
    <col min="10" max="10" width="11" bestFit="1" customWidth="1"/>
  </cols>
  <sheetData>
    <row r="1" spans="1:10" x14ac:dyDescent="0.2">
      <c r="A1" t="s">
        <v>14</v>
      </c>
    </row>
    <row r="2" spans="1:10" x14ac:dyDescent="0.2">
      <c r="A2" t="s">
        <v>9</v>
      </c>
      <c r="G2" t="s">
        <v>58</v>
      </c>
      <c r="J2" t="s">
        <v>57</v>
      </c>
    </row>
    <row r="3" spans="1:10" x14ac:dyDescent="0.2">
      <c r="A3" t="s">
        <v>10</v>
      </c>
      <c r="G3">
        <f>SUM(G10:G109)</f>
        <v>-3.9718176148086499</v>
      </c>
      <c r="J3">
        <f>SUM(J10:J109)</f>
        <v>3.6699850919262644E-2</v>
      </c>
    </row>
    <row r="4" spans="1:10" x14ac:dyDescent="0.2">
      <c r="A4" t="s">
        <v>3</v>
      </c>
    </row>
    <row r="5" spans="1:10" x14ac:dyDescent="0.2">
      <c r="A5" t="s">
        <v>4</v>
      </c>
    </row>
    <row r="6" spans="1:10" x14ac:dyDescent="0.2">
      <c r="A6" t="s">
        <v>5</v>
      </c>
    </row>
    <row r="7" spans="1:10" x14ac:dyDescent="0.2">
      <c r="A7" t="s">
        <v>13</v>
      </c>
    </row>
    <row r="8" spans="1:10" x14ac:dyDescent="0.2">
      <c r="D8">
        <f>SLOPE(LN(B10:B109),A10:A109)</f>
        <v>4.1847415584741483E-2</v>
      </c>
    </row>
    <row r="9" spans="1:10" x14ac:dyDescent="0.2">
      <c r="A9" t="s">
        <v>11</v>
      </c>
      <c r="B9" t="s">
        <v>12</v>
      </c>
      <c r="D9">
        <f>EXP(INTERCEPT(LN(B10:B109),A10:A109))</f>
        <v>2.6166942945040117</v>
      </c>
      <c r="F9" t="s">
        <v>54</v>
      </c>
      <c r="G9" t="s">
        <v>53</v>
      </c>
      <c r="I9" t="s">
        <v>55</v>
      </c>
      <c r="J9" t="s">
        <v>56</v>
      </c>
    </row>
    <row r="10" spans="1:10" x14ac:dyDescent="0.2">
      <c r="A10">
        <v>0</v>
      </c>
      <c r="B10">
        <v>3.4918125186258364</v>
      </c>
      <c r="F10">
        <f>2.6167*EXP(0.0418*A10)</f>
        <v>2.6166999999999998</v>
      </c>
      <c r="G10">
        <f>B10-F10</f>
        <v>0.87511251862583661</v>
      </c>
      <c r="I10">
        <f xml:space="preserve"> 0.00028661*A10^3 - 0.01932624*A10^2 + 0.65031626*A10 + 0.45742186</f>
        <v>0.45742186000000001</v>
      </c>
      <c r="J10">
        <f>B10-I10</f>
        <v>3.0343906586258362</v>
      </c>
    </row>
    <row r="11" spans="1:10" x14ac:dyDescent="0.2">
      <c r="A11">
        <v>1</v>
      </c>
      <c r="B11">
        <v>3.9707400628546745</v>
      </c>
      <c r="F11">
        <f t="shared" ref="F11:F74" si="0">2.6167*EXP(0.0418*A11)</f>
        <v>2.7283962487258138</v>
      </c>
      <c r="G11">
        <f t="shared" ref="G11:G74" si="1">B11-F11</f>
        <v>1.2423438141288607</v>
      </c>
      <c r="I11">
        <f t="shared" ref="I11:I74" si="2" xml:space="preserve"> 0.00028661*A11^3 - 0.01932624*A11^2 + 0.65031626*A11 + 0.45742186</f>
        <v>1.0886984900000001</v>
      </c>
      <c r="J11">
        <f t="shared" ref="J11:J74" si="3">B11-I11</f>
        <v>2.8820415728546744</v>
      </c>
    </row>
    <row r="12" spans="1:10" x14ac:dyDescent="0.2">
      <c r="A12">
        <v>2</v>
      </c>
      <c r="B12">
        <v>3.2042960219114809</v>
      </c>
      <c r="F12">
        <f t="shared" si="0"/>
        <v>2.8448603546685112</v>
      </c>
      <c r="G12">
        <f t="shared" si="1"/>
        <v>0.35943566724296971</v>
      </c>
      <c r="I12">
        <f t="shared" si="2"/>
        <v>1.6830422999999999</v>
      </c>
      <c r="J12">
        <f t="shared" si="3"/>
        <v>1.521253721911481</v>
      </c>
    </row>
    <row r="13" spans="1:10" x14ac:dyDescent="0.2">
      <c r="A13">
        <v>3</v>
      </c>
      <c r="B13">
        <v>3.195940974233586</v>
      </c>
      <c r="F13">
        <f t="shared" si="0"/>
        <v>2.9662958382032159</v>
      </c>
      <c r="G13">
        <f t="shared" si="1"/>
        <v>0.22964513603037018</v>
      </c>
      <c r="I13">
        <f t="shared" si="2"/>
        <v>2.2421729500000001</v>
      </c>
      <c r="J13">
        <f t="shared" si="3"/>
        <v>0.95376802423358598</v>
      </c>
    </row>
    <row r="14" spans="1:10" x14ac:dyDescent="0.2">
      <c r="A14">
        <v>4</v>
      </c>
      <c r="B14">
        <v>4.874384390133141</v>
      </c>
      <c r="F14">
        <f t="shared" si="0"/>
        <v>3.0929149071596465</v>
      </c>
      <c r="G14">
        <f t="shared" si="1"/>
        <v>1.7814694829734945</v>
      </c>
      <c r="I14">
        <f t="shared" si="2"/>
        <v>2.7678101000000002</v>
      </c>
      <c r="J14">
        <f t="shared" si="3"/>
        <v>2.1065742901331408</v>
      </c>
    </row>
    <row r="15" spans="1:10" x14ac:dyDescent="0.2">
      <c r="A15">
        <v>5</v>
      </c>
      <c r="B15">
        <v>1.9141390666875209</v>
      </c>
      <c r="F15">
        <f t="shared" si="0"/>
        <v>3.2249388276541175</v>
      </c>
      <c r="G15">
        <f t="shared" si="1"/>
        <v>-1.3107997609665967</v>
      </c>
      <c r="I15">
        <f t="shared" si="2"/>
        <v>3.2616734099999998</v>
      </c>
      <c r="J15">
        <f t="shared" si="3"/>
        <v>-1.3475343433124789</v>
      </c>
    </row>
    <row r="16" spans="1:10" x14ac:dyDescent="0.2">
      <c r="A16">
        <v>6</v>
      </c>
      <c r="B16">
        <v>6.2105394098351052</v>
      </c>
      <c r="F16">
        <f t="shared" si="0"/>
        <v>3.3625983107508386</v>
      </c>
      <c r="G16">
        <f t="shared" si="1"/>
        <v>2.8479410990842666</v>
      </c>
      <c r="I16">
        <f t="shared" si="2"/>
        <v>3.7254825400000002</v>
      </c>
      <c r="J16">
        <f t="shared" si="3"/>
        <v>2.485056869835105</v>
      </c>
    </row>
    <row r="17" spans="1:10" x14ac:dyDescent="0.2">
      <c r="A17">
        <v>7</v>
      </c>
      <c r="B17">
        <v>0.98055306708493006</v>
      </c>
      <c r="F17">
        <f t="shared" si="0"/>
        <v>3.5061339156282134</v>
      </c>
      <c r="G17">
        <f t="shared" si="1"/>
        <v>-2.5255808485432834</v>
      </c>
      <c r="I17">
        <f t="shared" si="2"/>
        <v>4.1609571499999998</v>
      </c>
      <c r="J17">
        <f t="shared" si="3"/>
        <v>-3.1804040829150697</v>
      </c>
    </row>
    <row r="18" spans="1:10" x14ac:dyDescent="0.2">
      <c r="A18">
        <v>8</v>
      </c>
      <c r="B18">
        <v>8.7297225822581943</v>
      </c>
      <c r="F18">
        <f t="shared" si="0"/>
        <v>3.6557964699546637</v>
      </c>
      <c r="G18">
        <f t="shared" si="1"/>
        <v>5.0739261123035302</v>
      </c>
      <c r="I18">
        <f t="shared" si="2"/>
        <v>4.5698169000000002</v>
      </c>
      <c r="J18">
        <f t="shared" si="3"/>
        <v>4.1599056822581941</v>
      </c>
    </row>
    <row r="19" spans="1:10" x14ac:dyDescent="0.2">
      <c r="A19">
        <v>9</v>
      </c>
      <c r="B19">
        <v>0.25693612371769614</v>
      </c>
      <c r="F19">
        <f t="shared" si="0"/>
        <v>3.8118475082085745</v>
      </c>
      <c r="G19">
        <f t="shared" si="1"/>
        <v>-3.5549113844908784</v>
      </c>
      <c r="I19">
        <f t="shared" si="2"/>
        <v>4.9537814500000001</v>
      </c>
      <c r="J19">
        <f t="shared" si="3"/>
        <v>-4.696845326282304</v>
      </c>
    </row>
    <row r="20" spans="1:10" x14ac:dyDescent="0.2">
      <c r="A20">
        <v>10</v>
      </c>
      <c r="B20">
        <v>5.7504021076606842</v>
      </c>
      <c r="F20">
        <f t="shared" si="0"/>
        <v>3.974559728708341</v>
      </c>
      <c r="G20">
        <f t="shared" si="1"/>
        <v>1.7758423789523432</v>
      </c>
      <c r="I20">
        <f t="shared" si="2"/>
        <v>5.3145704599999997</v>
      </c>
      <c r="J20">
        <f t="shared" si="3"/>
        <v>0.4358316476606845</v>
      </c>
    </row>
    <row r="21" spans="1:10" x14ac:dyDescent="0.2">
      <c r="A21">
        <v>11</v>
      </c>
      <c r="B21">
        <v>1.8088871379421239</v>
      </c>
      <c r="F21">
        <f t="shared" si="0"/>
        <v>4.1442174701511547</v>
      </c>
      <c r="G21">
        <f t="shared" si="1"/>
        <v>-2.3353303322090309</v>
      </c>
      <c r="I21">
        <f t="shared" si="2"/>
        <v>5.6539035900000005</v>
      </c>
      <c r="J21">
        <f t="shared" si="3"/>
        <v>-3.8450164520578767</v>
      </c>
    </row>
    <row r="22" spans="1:10" x14ac:dyDescent="0.2">
      <c r="A22">
        <v>12</v>
      </c>
      <c r="B22">
        <v>8.7128582016390013</v>
      </c>
      <c r="F22">
        <f t="shared" si="0"/>
        <v>4.3211172084932903</v>
      </c>
      <c r="G22">
        <f t="shared" si="1"/>
        <v>4.391740993145711</v>
      </c>
      <c r="I22">
        <f t="shared" si="2"/>
        <v>5.9735005000000001</v>
      </c>
      <c r="J22">
        <f t="shared" si="3"/>
        <v>2.7393577016390012</v>
      </c>
    </row>
    <row r="23" spans="1:10" x14ac:dyDescent="0.2">
      <c r="A23">
        <v>13</v>
      </c>
      <c r="B23">
        <v>4.2247934414234507</v>
      </c>
      <c r="F23">
        <f t="shared" si="0"/>
        <v>4.5055680750401859</v>
      </c>
      <c r="G23">
        <f t="shared" si="1"/>
        <v>-0.28077463361673516</v>
      </c>
      <c r="I23">
        <f t="shared" si="2"/>
        <v>6.2750808500000002</v>
      </c>
      <c r="J23">
        <f t="shared" si="3"/>
        <v>-2.0502874085765495</v>
      </c>
    </row>
    <row r="24" spans="1:10" x14ac:dyDescent="0.2">
      <c r="A24">
        <v>14</v>
      </c>
      <c r="B24">
        <v>7.0631367471804927</v>
      </c>
      <c r="F24">
        <f t="shared" si="0"/>
        <v>4.6978923966516719</v>
      </c>
      <c r="G24">
        <f t="shared" si="1"/>
        <v>2.3652443505288208</v>
      </c>
      <c r="I24">
        <f t="shared" si="2"/>
        <v>6.5603642999999989</v>
      </c>
      <c r="J24">
        <f t="shared" si="3"/>
        <v>0.50277244718049374</v>
      </c>
    </row>
    <row r="25" spans="1:10" x14ac:dyDescent="0.2">
      <c r="A25">
        <v>15</v>
      </c>
      <c r="B25">
        <v>3.125595477916506</v>
      </c>
      <c r="F25">
        <f t="shared" si="0"/>
        <v>4.898426259006361</v>
      </c>
      <c r="G25">
        <f t="shared" si="1"/>
        <v>-1.7728307810898549</v>
      </c>
      <c r="I25">
        <f t="shared" si="2"/>
        <v>6.8310705099999991</v>
      </c>
      <c r="J25">
        <f t="shared" si="3"/>
        <v>-3.705475032083493</v>
      </c>
    </row>
    <row r="26" spans="1:10" x14ac:dyDescent="0.2">
      <c r="A26">
        <v>16</v>
      </c>
      <c r="B26">
        <v>7.5592870431882488</v>
      </c>
      <c r="F26">
        <f t="shared" si="0"/>
        <v>5.1075200939094962</v>
      </c>
      <c r="G26">
        <f t="shared" si="1"/>
        <v>2.4517669492787526</v>
      </c>
      <c r="I26">
        <f t="shared" si="2"/>
        <v>7.0889191399999998</v>
      </c>
      <c r="J26">
        <f t="shared" si="3"/>
        <v>0.47036790318824906</v>
      </c>
    </row>
    <row r="27" spans="1:10" x14ac:dyDescent="0.2">
      <c r="A27">
        <v>17</v>
      </c>
      <c r="B27">
        <v>4.5826889127807311</v>
      </c>
      <c r="F27">
        <f t="shared" si="0"/>
        <v>5.3255392916705722</v>
      </c>
      <c r="G27">
        <f t="shared" si="1"/>
        <v>-0.74285037888984107</v>
      </c>
      <c r="I27">
        <f t="shared" si="2"/>
        <v>7.3356298500000001</v>
      </c>
      <c r="J27">
        <f t="shared" si="3"/>
        <v>-2.752940937219269</v>
      </c>
    </row>
    <row r="28" spans="1:10" x14ac:dyDescent="0.2">
      <c r="A28">
        <v>18</v>
      </c>
      <c r="B28">
        <v>4.5955302313275554</v>
      </c>
      <c r="F28">
        <f t="shared" si="0"/>
        <v>5.5528648396208649</v>
      </c>
      <c r="G28">
        <f t="shared" si="1"/>
        <v>-0.95733460829330941</v>
      </c>
      <c r="I28">
        <f t="shared" si="2"/>
        <v>7.5729223000000001</v>
      </c>
      <c r="J28">
        <f t="shared" si="3"/>
        <v>-2.9773920686724447</v>
      </c>
    </row>
    <row r="29" spans="1:10" x14ac:dyDescent="0.2">
      <c r="A29">
        <v>19</v>
      </c>
      <c r="B29">
        <v>7.2013639781708072</v>
      </c>
      <c r="F29">
        <f t="shared" si="0"/>
        <v>5.7898939878866651</v>
      </c>
      <c r="G29">
        <f t="shared" si="1"/>
        <v>1.4114699902841421</v>
      </c>
      <c r="I29">
        <f t="shared" si="2"/>
        <v>7.802516149999998</v>
      </c>
      <c r="J29">
        <f t="shared" si="3"/>
        <v>-0.60115217182919078</v>
      </c>
    </row>
    <row r="30" spans="1:10" x14ac:dyDescent="0.2">
      <c r="A30">
        <v>20</v>
      </c>
      <c r="B30">
        <v>9.573395869036295</v>
      </c>
      <c r="F30">
        <f t="shared" si="0"/>
        <v>6.0370409435816574</v>
      </c>
      <c r="G30">
        <f t="shared" si="1"/>
        <v>3.5363549254546376</v>
      </c>
      <c r="I30">
        <f t="shared" si="2"/>
        <v>8.0261310599999991</v>
      </c>
      <c r="J30">
        <f t="shared" si="3"/>
        <v>1.5472648090362959</v>
      </c>
    </row>
    <row r="31" spans="1:10" x14ac:dyDescent="0.2">
      <c r="A31">
        <v>21</v>
      </c>
      <c r="B31">
        <v>5.8074313112040201</v>
      </c>
      <c r="F31">
        <f t="shared" si="0"/>
        <v>6.2947375946315365</v>
      </c>
      <c r="G31">
        <f t="shared" si="1"/>
        <v>-0.48730628342751636</v>
      </c>
      <c r="I31">
        <f t="shared" si="2"/>
        <v>8.2454866899999999</v>
      </c>
      <c r="J31">
        <f t="shared" si="3"/>
        <v>-2.4380553787959798</v>
      </c>
    </row>
    <row r="32" spans="1:10" x14ac:dyDescent="0.2">
      <c r="A32">
        <v>22</v>
      </c>
      <c r="B32">
        <v>5.8032219038343884</v>
      </c>
      <c r="F32">
        <f t="shared" si="0"/>
        <v>6.5634342644957524</v>
      </c>
      <c r="G32">
        <f t="shared" si="1"/>
        <v>-0.760212360661364</v>
      </c>
      <c r="I32">
        <f t="shared" si="2"/>
        <v>8.4623027000000004</v>
      </c>
      <c r="J32">
        <f t="shared" si="3"/>
        <v>-2.659080796165612</v>
      </c>
    </row>
    <row r="33" spans="1:10" x14ac:dyDescent="0.2">
      <c r="A33">
        <v>23</v>
      </c>
      <c r="B33">
        <v>7.308869812727977</v>
      </c>
      <c r="F33">
        <f t="shared" si="0"/>
        <v>6.843600499105241</v>
      </c>
      <c r="G33">
        <f t="shared" si="1"/>
        <v>0.46526931362273594</v>
      </c>
      <c r="I33">
        <f t="shared" si="2"/>
        <v>8.6782987499999997</v>
      </c>
      <c r="J33">
        <f t="shared" si="3"/>
        <v>-1.3694289372720228</v>
      </c>
    </row>
    <row r="34" spans="1:10" x14ac:dyDescent="0.2">
      <c r="A34">
        <v>24</v>
      </c>
      <c r="B34">
        <v>8.5687314328515853</v>
      </c>
      <c r="F34">
        <f t="shared" si="0"/>
        <v>7.1357258873913123</v>
      </c>
      <c r="G34">
        <f t="shared" si="1"/>
        <v>1.433005545460273</v>
      </c>
      <c r="I34">
        <f t="shared" si="2"/>
        <v>8.8951945000000006</v>
      </c>
      <c r="J34">
        <f t="shared" si="3"/>
        <v>-0.32646306714841522</v>
      </c>
    </row>
    <row r="35" spans="1:10" x14ac:dyDescent="0.2">
      <c r="A35">
        <v>25</v>
      </c>
      <c r="B35">
        <v>7.2197626867193172</v>
      </c>
      <c r="F35">
        <f t="shared" si="0"/>
        <v>7.4403209168395827</v>
      </c>
      <c r="G35">
        <f t="shared" si="1"/>
        <v>-0.22055823012026554</v>
      </c>
      <c r="I35">
        <f t="shared" si="2"/>
        <v>9.1147096100000002</v>
      </c>
      <c r="J35">
        <f t="shared" si="3"/>
        <v>-1.894946923280683</v>
      </c>
    </row>
    <row r="36" spans="1:10" x14ac:dyDescent="0.2">
      <c r="A36">
        <v>26</v>
      </c>
      <c r="B36">
        <v>10.664854971448314</v>
      </c>
      <c r="F36">
        <f t="shared" si="0"/>
        <v>7.7579178655640035</v>
      </c>
      <c r="G36">
        <f t="shared" si="1"/>
        <v>2.9069371058843103</v>
      </c>
      <c r="I36">
        <f t="shared" si="2"/>
        <v>9.3385637400000014</v>
      </c>
      <c r="J36">
        <f t="shared" si="3"/>
        <v>1.3262912314483124</v>
      </c>
    </row>
    <row r="37" spans="1:10" x14ac:dyDescent="0.2">
      <c r="A37">
        <v>27</v>
      </c>
      <c r="B37">
        <v>9.4276396302750367</v>
      </c>
      <c r="F37">
        <f t="shared" si="0"/>
        <v>8.0890717324598906</v>
      </c>
      <c r="G37">
        <f t="shared" si="1"/>
        <v>1.3385678978151461</v>
      </c>
      <c r="I37">
        <f t="shared" si="2"/>
        <v>9.568476549999998</v>
      </c>
      <c r="J37">
        <f t="shared" si="3"/>
        <v>-0.14083691972496126</v>
      </c>
    </row>
    <row r="38" spans="1:10" x14ac:dyDescent="0.2">
      <c r="A38">
        <v>28</v>
      </c>
      <c r="B38">
        <v>6.2433346086393273</v>
      </c>
      <c r="F38">
        <f t="shared" si="0"/>
        <v>8.4343612070614107</v>
      </c>
      <c r="G38">
        <f t="shared" si="1"/>
        <v>-2.1910265984220834</v>
      </c>
      <c r="I38">
        <f t="shared" si="2"/>
        <v>9.806167699999996</v>
      </c>
      <c r="J38">
        <f t="shared" si="3"/>
        <v>-3.5628330913606687</v>
      </c>
    </row>
    <row r="39" spans="1:10" x14ac:dyDescent="0.2">
      <c r="A39">
        <v>29</v>
      </c>
      <c r="B39">
        <v>13.392291415349048</v>
      </c>
      <c r="F39">
        <f t="shared" si="0"/>
        <v>8.7943896807982878</v>
      </c>
      <c r="G39">
        <f t="shared" si="1"/>
        <v>4.59790173455076</v>
      </c>
      <c r="I39">
        <f t="shared" si="2"/>
        <v>10.053356849999997</v>
      </c>
      <c r="J39">
        <f t="shared" si="3"/>
        <v>3.3389345653490512</v>
      </c>
    </row>
    <row r="40" spans="1:10" x14ac:dyDescent="0.2">
      <c r="A40">
        <v>30</v>
      </c>
      <c r="B40">
        <v>7.1412019872946892</v>
      </c>
      <c r="F40">
        <f t="shared" si="0"/>
        <v>9.169786301418986</v>
      </c>
      <c r="G40">
        <f t="shared" si="1"/>
        <v>-2.0285843141242967</v>
      </c>
      <c r="I40">
        <f t="shared" si="2"/>
        <v>10.311763659999997</v>
      </c>
      <c r="J40">
        <f t="shared" si="3"/>
        <v>-3.1705616727053076</v>
      </c>
    </row>
    <row r="41" spans="1:10" x14ac:dyDescent="0.2">
      <c r="A41">
        <v>31</v>
      </c>
      <c r="B41">
        <v>9.2842779156954318</v>
      </c>
      <c r="F41">
        <f t="shared" si="0"/>
        <v>9.5612070724228655</v>
      </c>
      <c r="G41">
        <f t="shared" si="1"/>
        <v>-0.27692915672743368</v>
      </c>
      <c r="I41">
        <f t="shared" si="2"/>
        <v>10.58310779</v>
      </c>
      <c r="J41">
        <f t="shared" si="3"/>
        <v>-1.2988298743045679</v>
      </c>
    </row>
    <row r="42" spans="1:10" x14ac:dyDescent="0.2">
      <c r="A42">
        <v>32</v>
      </c>
      <c r="B42">
        <v>9.4190507310132929</v>
      </c>
      <c r="F42">
        <f t="shared" si="0"/>
        <v>9.9693359994226576</v>
      </c>
      <c r="G42">
        <f t="shared" si="1"/>
        <v>-0.55028526840936465</v>
      </c>
      <c r="I42">
        <f t="shared" si="2"/>
        <v>10.869108899999999</v>
      </c>
      <c r="J42">
        <f t="shared" si="3"/>
        <v>-1.4500581689867058</v>
      </c>
    </row>
    <row r="43" spans="1:10" x14ac:dyDescent="0.2">
      <c r="A43">
        <v>33</v>
      </c>
      <c r="B43">
        <v>11.456241854477989</v>
      </c>
      <c r="F43">
        <f t="shared" si="0"/>
        <v>10.394886285440439</v>
      </c>
      <c r="G43">
        <f t="shared" si="1"/>
        <v>1.0613555690375502</v>
      </c>
      <c r="I43">
        <f t="shared" si="2"/>
        <v>11.171486649999999</v>
      </c>
      <c r="J43">
        <f t="shared" si="3"/>
        <v>0.28475520447799063</v>
      </c>
    </row>
    <row r="44" spans="1:10" x14ac:dyDescent="0.2">
      <c r="A44">
        <v>34</v>
      </c>
      <c r="B44">
        <v>12.228278656791609</v>
      </c>
      <c r="F44">
        <f t="shared" si="0"/>
        <v>10.838601577225933</v>
      </c>
      <c r="G44">
        <f t="shared" si="1"/>
        <v>1.3896770795656757</v>
      </c>
      <c r="I44">
        <f t="shared" si="2"/>
        <v>11.491960700000002</v>
      </c>
      <c r="J44">
        <f t="shared" si="3"/>
        <v>0.73631795679160739</v>
      </c>
    </row>
    <row r="45" spans="1:10" x14ac:dyDescent="0.2">
      <c r="A45">
        <v>35</v>
      </c>
      <c r="B45">
        <v>10.948371714031735</v>
      </c>
      <c r="F45">
        <f t="shared" si="0"/>
        <v>11.301257264775071</v>
      </c>
      <c r="G45">
        <f t="shared" si="1"/>
        <v>-0.35288555074333594</v>
      </c>
      <c r="I45">
        <f t="shared" si="2"/>
        <v>11.83225071</v>
      </c>
      <c r="J45">
        <f t="shared" si="3"/>
        <v>-0.88387899596826536</v>
      </c>
    </row>
    <row r="46" spans="1:10" x14ac:dyDescent="0.2">
      <c r="A46">
        <v>36</v>
      </c>
      <c r="B46">
        <v>13.261849954876244</v>
      </c>
      <c r="F46">
        <f t="shared" si="0"/>
        <v>11.783661836319661</v>
      </c>
      <c r="G46">
        <f t="shared" si="1"/>
        <v>1.4781881185565826</v>
      </c>
      <c r="I46">
        <f t="shared" si="2"/>
        <v>12.194076340000001</v>
      </c>
      <c r="J46">
        <f t="shared" si="3"/>
        <v>1.0677736148762431</v>
      </c>
    </row>
    <row r="47" spans="1:10" x14ac:dyDescent="0.2">
      <c r="A47">
        <v>37</v>
      </c>
      <c r="B47">
        <v>13.983635570314632</v>
      </c>
      <c r="F47">
        <f t="shared" si="0"/>
        <v>12.286658291156076</v>
      </c>
      <c r="G47">
        <f t="shared" si="1"/>
        <v>1.6969772791585562</v>
      </c>
      <c r="I47">
        <f t="shared" si="2"/>
        <v>12.579157250000002</v>
      </c>
      <c r="J47">
        <f t="shared" si="3"/>
        <v>1.4044783203146309</v>
      </c>
    </row>
    <row r="48" spans="1:10" x14ac:dyDescent="0.2">
      <c r="A48">
        <v>38</v>
      </c>
      <c r="B48">
        <v>13.00573959574414</v>
      </c>
      <c r="F48">
        <f t="shared" si="0"/>
        <v>12.811125612781805</v>
      </c>
      <c r="G48">
        <f t="shared" si="1"/>
        <v>0.1946139829623359</v>
      </c>
      <c r="I48">
        <f t="shared" si="2"/>
        <v>12.989213099999995</v>
      </c>
      <c r="J48">
        <f t="shared" si="3"/>
        <v>1.6526495744145109E-2</v>
      </c>
    </row>
    <row r="49" spans="1:10" x14ac:dyDescent="0.2">
      <c r="A49">
        <v>39</v>
      </c>
      <c r="B49">
        <v>14.855592666835912</v>
      </c>
      <c r="F49">
        <f t="shared" si="0"/>
        <v>13.357980304914236</v>
      </c>
      <c r="G49">
        <f t="shared" si="1"/>
        <v>1.4976123619216768</v>
      </c>
      <c r="I49">
        <f t="shared" si="2"/>
        <v>13.425963549999995</v>
      </c>
      <c r="J49">
        <f t="shared" si="3"/>
        <v>1.4296291168359172</v>
      </c>
    </row>
    <row r="50" spans="1:10" x14ac:dyDescent="0.2">
      <c r="A50">
        <v>40</v>
      </c>
      <c r="B50">
        <v>14.809690181504893</v>
      </c>
      <c r="F50">
        <f t="shared" si="0"/>
        <v>13.928177993075746</v>
      </c>
      <c r="G50">
        <f t="shared" si="1"/>
        <v>0.8815121884291468</v>
      </c>
      <c r="I50">
        <f t="shared" si="2"/>
        <v>13.891128259999999</v>
      </c>
      <c r="J50">
        <f t="shared" si="3"/>
        <v>0.91856192150489413</v>
      </c>
    </row>
    <row r="51" spans="1:10" x14ac:dyDescent="0.2">
      <c r="A51">
        <v>41</v>
      </c>
      <c r="B51">
        <v>14.393517031736387</v>
      </c>
      <c r="F51">
        <f t="shared" si="0"/>
        <v>14.522715094544003</v>
      </c>
      <c r="G51">
        <f t="shared" si="1"/>
        <v>-0.1291980628076157</v>
      </c>
      <c r="I51">
        <f t="shared" si="2"/>
        <v>14.386426889999999</v>
      </c>
      <c r="J51">
        <f t="shared" si="3"/>
        <v>7.0901417363877783E-3</v>
      </c>
    </row>
    <row r="52" spans="1:10" x14ac:dyDescent="0.2">
      <c r="A52">
        <v>42</v>
      </c>
      <c r="B52">
        <v>17.129241078870951</v>
      </c>
      <c r="F52">
        <f t="shared" si="0"/>
        <v>15.142630559585593</v>
      </c>
      <c r="G52">
        <f t="shared" si="1"/>
        <v>1.9866105192853585</v>
      </c>
      <c r="I52">
        <f t="shared" si="2"/>
        <v>14.9135791</v>
      </c>
      <c r="J52">
        <f t="shared" si="3"/>
        <v>2.2156619788709513</v>
      </c>
    </row>
    <row r="53" spans="1:10" x14ac:dyDescent="0.2">
      <c r="A53">
        <v>43</v>
      </c>
      <c r="B53">
        <v>12.233876006029931</v>
      </c>
      <c r="F53">
        <f t="shared" si="0"/>
        <v>15.789007687015784</v>
      </c>
      <c r="G53">
        <f t="shared" si="1"/>
        <v>-3.5551316809858537</v>
      </c>
      <c r="I53">
        <f t="shared" si="2"/>
        <v>15.474304550000003</v>
      </c>
      <c r="J53">
        <f t="shared" si="3"/>
        <v>-3.2404285439700722</v>
      </c>
    </row>
    <row r="54" spans="1:10" x14ac:dyDescent="0.2">
      <c r="A54">
        <v>44</v>
      </c>
      <c r="B54">
        <v>19.912857611349239</v>
      </c>
      <c r="F54">
        <f t="shared" si="0"/>
        <v>16.462976017257198</v>
      </c>
      <c r="G54">
        <f t="shared" si="1"/>
        <v>3.4498815940920409</v>
      </c>
      <c r="I54">
        <f t="shared" si="2"/>
        <v>16.070322900000001</v>
      </c>
      <c r="J54">
        <f t="shared" si="3"/>
        <v>3.8425347113492379</v>
      </c>
    </row>
    <row r="55" spans="1:10" x14ac:dyDescent="0.2">
      <c r="A55">
        <v>45</v>
      </c>
      <c r="B55">
        <v>18.254424629685317</v>
      </c>
      <c r="F55">
        <f t="shared" si="0"/>
        <v>17.165713306205362</v>
      </c>
      <c r="G55">
        <f t="shared" si="1"/>
        <v>1.0887113234799557</v>
      </c>
      <c r="I55">
        <f t="shared" si="2"/>
        <v>16.703353809999996</v>
      </c>
      <c r="J55">
        <f t="shared" si="3"/>
        <v>1.5510708196853216</v>
      </c>
    </row>
    <row r="56" spans="1:10" x14ac:dyDescent="0.2">
      <c r="A56">
        <v>46</v>
      </c>
      <c r="B56">
        <v>19.874930233641773</v>
      </c>
      <c r="F56">
        <f t="shared" si="0"/>
        <v>17.898447583350595</v>
      </c>
      <c r="G56">
        <f t="shared" si="1"/>
        <v>1.9764826502911781</v>
      </c>
      <c r="I56">
        <f t="shared" si="2"/>
        <v>17.375116939999998</v>
      </c>
      <c r="J56">
        <f t="shared" si="3"/>
        <v>2.4998132936417754</v>
      </c>
    </row>
    <row r="57" spans="1:10" x14ac:dyDescent="0.2">
      <c r="A57">
        <v>47</v>
      </c>
      <c r="B57">
        <v>19.556125635521028</v>
      </c>
      <c r="F57">
        <f t="shared" si="0"/>
        <v>18.662459297752658</v>
      </c>
      <c r="G57">
        <f t="shared" si="1"/>
        <v>0.89366633776836935</v>
      </c>
      <c r="I57">
        <f t="shared" si="2"/>
        <v>18.087331949999999</v>
      </c>
      <c r="J57">
        <f t="shared" si="3"/>
        <v>1.4687936855210282</v>
      </c>
    </row>
    <row r="58" spans="1:10" x14ac:dyDescent="0.2">
      <c r="A58">
        <v>48</v>
      </c>
      <c r="B58">
        <v>20.463850681232671</v>
      </c>
      <c r="F58">
        <f t="shared" si="0"/>
        <v>19.459083555618349</v>
      </c>
      <c r="G58">
        <f t="shared" si="1"/>
        <v>1.0047671256143218</v>
      </c>
      <c r="I58">
        <f t="shared" si="2"/>
        <v>18.841718500000002</v>
      </c>
      <c r="J58">
        <f t="shared" si="3"/>
        <v>1.6221321812326686</v>
      </c>
    </row>
    <row r="59" spans="1:10" x14ac:dyDescent="0.2">
      <c r="A59">
        <v>49</v>
      </c>
      <c r="B59">
        <v>22.219715957467589</v>
      </c>
      <c r="F59">
        <f t="shared" si="0"/>
        <v>20.28971245339217</v>
      </c>
      <c r="G59">
        <f t="shared" si="1"/>
        <v>1.9300035040754189</v>
      </c>
      <c r="I59">
        <f t="shared" si="2"/>
        <v>19.639996249999999</v>
      </c>
      <c r="J59">
        <f t="shared" si="3"/>
        <v>2.5797197074675893</v>
      </c>
    </row>
    <row r="60" spans="1:10" x14ac:dyDescent="0.2">
      <c r="A60">
        <v>50</v>
      </c>
      <c r="B60">
        <v>20.089605685269945</v>
      </c>
      <c r="F60">
        <f t="shared" si="0"/>
        <v>21.155797510437047</v>
      </c>
      <c r="G60">
        <f t="shared" si="1"/>
        <v>-1.0661918251671025</v>
      </c>
      <c r="I60">
        <f t="shared" si="2"/>
        <v>20.48388486</v>
      </c>
      <c r="J60">
        <f t="shared" si="3"/>
        <v>-0.39427917473005536</v>
      </c>
    </row>
    <row r="61" spans="1:10" x14ac:dyDescent="0.2">
      <c r="A61">
        <v>51</v>
      </c>
      <c r="B61">
        <v>21.575092325643606</v>
      </c>
      <c r="F61">
        <f t="shared" si="0"/>
        <v>22.058852205556366</v>
      </c>
      <c r="G61">
        <f t="shared" si="1"/>
        <v>-0.48375987991276048</v>
      </c>
      <c r="I61">
        <f t="shared" si="2"/>
        <v>21.375103989999996</v>
      </c>
      <c r="J61">
        <f t="shared" si="3"/>
        <v>0.19998833564361007</v>
      </c>
    </row>
    <row r="62" spans="1:10" x14ac:dyDescent="0.2">
      <c r="A62">
        <v>52</v>
      </c>
      <c r="B62">
        <v>25.177499613447232</v>
      </c>
      <c r="F62">
        <f t="shared" si="0"/>
        <v>23.000454621789718</v>
      </c>
      <c r="G62">
        <f t="shared" si="1"/>
        <v>2.1770449916575139</v>
      </c>
      <c r="I62">
        <f t="shared" si="2"/>
        <v>22.315373300000001</v>
      </c>
      <c r="J62">
        <f t="shared" si="3"/>
        <v>2.8621263134472308</v>
      </c>
    </row>
    <row r="63" spans="1:10" x14ac:dyDescent="0.2">
      <c r="A63">
        <v>53</v>
      </c>
      <c r="B63">
        <v>19.303392875704048</v>
      </c>
      <c r="F63">
        <f t="shared" si="0"/>
        <v>23.982250204104162</v>
      </c>
      <c r="G63">
        <f t="shared" si="1"/>
        <v>-4.6788573284001131</v>
      </c>
      <c r="I63">
        <f t="shared" si="2"/>
        <v>23.30641245</v>
      </c>
      <c r="J63">
        <f t="shared" si="3"/>
        <v>-4.0030195742959513</v>
      </c>
    </row>
    <row r="64" spans="1:10" x14ac:dyDescent="0.2">
      <c r="A64">
        <v>54</v>
      </c>
      <c r="B64">
        <v>30.222757854113727</v>
      </c>
      <c r="F64">
        <f t="shared" si="0"/>
        <v>25.005954634800197</v>
      </c>
      <c r="G64">
        <f t="shared" si="1"/>
        <v>5.2168032193135296</v>
      </c>
      <c r="I64">
        <f t="shared" si="2"/>
        <v>24.349941099999999</v>
      </c>
      <c r="J64">
        <f t="shared" si="3"/>
        <v>5.8728167541137282</v>
      </c>
    </row>
    <row r="65" spans="1:10" x14ac:dyDescent="0.2">
      <c r="A65">
        <v>55</v>
      </c>
      <c r="B65">
        <v>21.118384718783958</v>
      </c>
      <c r="F65">
        <f t="shared" si="0"/>
        <v>26.073356831656959</v>
      </c>
      <c r="G65">
        <f t="shared" si="1"/>
        <v>-4.9549721128730013</v>
      </c>
      <c r="I65">
        <f t="shared" si="2"/>
        <v>25.447678909999997</v>
      </c>
      <c r="J65">
        <f t="shared" si="3"/>
        <v>-4.3292941912160394</v>
      </c>
    </row>
    <row r="66" spans="1:10" x14ac:dyDescent="0.2">
      <c r="A66">
        <v>56</v>
      </c>
      <c r="B66">
        <v>30.116789554700389</v>
      </c>
      <c r="F66">
        <f t="shared" si="0"/>
        <v>27.186322074056029</v>
      </c>
      <c r="G66">
        <f t="shared" si="1"/>
        <v>2.93046748064436</v>
      </c>
      <c r="I66">
        <f t="shared" si="2"/>
        <v>26.601345539999993</v>
      </c>
      <c r="J66">
        <f t="shared" si="3"/>
        <v>3.515444014700396</v>
      </c>
    </row>
    <row r="67" spans="1:10" x14ac:dyDescent="0.2">
      <c r="A67">
        <v>57</v>
      </c>
      <c r="B67">
        <v>27.580658372924422</v>
      </c>
      <c r="F67">
        <f t="shared" si="0"/>
        <v>28.346795262546809</v>
      </c>
      <c r="G67">
        <f t="shared" si="1"/>
        <v>-0.76613688962238768</v>
      </c>
      <c r="I67">
        <f t="shared" si="2"/>
        <v>27.812660649999994</v>
      </c>
      <c r="J67">
        <f t="shared" si="3"/>
        <v>-0.23200227707557275</v>
      </c>
    </row>
    <row r="68" spans="1:10" x14ac:dyDescent="0.2">
      <c r="A68">
        <v>58</v>
      </c>
      <c r="B68">
        <v>29.460430905210579</v>
      </c>
      <c r="F68">
        <f t="shared" si="0"/>
        <v>29.556804317549364</v>
      </c>
      <c r="G68">
        <f t="shared" si="1"/>
        <v>-9.6373412338785158E-2</v>
      </c>
      <c r="I68">
        <f t="shared" si="2"/>
        <v>29.083343899999992</v>
      </c>
      <c r="J68">
        <f t="shared" si="3"/>
        <v>0.37708700521058702</v>
      </c>
    </row>
    <row r="69" spans="1:10" x14ac:dyDescent="0.2">
      <c r="A69">
        <v>59</v>
      </c>
      <c r="B69">
        <v>30.847355981614662</v>
      </c>
      <c r="F69">
        <f t="shared" si="0"/>
        <v>30.818463723133952</v>
      </c>
      <c r="G69">
        <f t="shared" si="1"/>
        <v>2.8892258480709643E-2</v>
      </c>
      <c r="I69">
        <f t="shared" si="2"/>
        <v>30.415114949999992</v>
      </c>
      <c r="J69">
        <f t="shared" si="3"/>
        <v>0.43224103161466942</v>
      </c>
    </row>
    <row r="70" spans="1:10" x14ac:dyDescent="0.2">
      <c r="A70">
        <v>60</v>
      </c>
      <c r="B70">
        <v>31.603458463411545</v>
      </c>
      <c r="F70">
        <f t="shared" si="0"/>
        <v>32.133978222070276</v>
      </c>
      <c r="G70">
        <f t="shared" si="1"/>
        <v>-0.53051975865873047</v>
      </c>
      <c r="I70">
        <f t="shared" si="2"/>
        <v>31.809693459999995</v>
      </c>
      <c r="J70">
        <f t="shared" si="3"/>
        <v>-0.20623499658844935</v>
      </c>
    </row>
    <row r="71" spans="1:10" x14ac:dyDescent="0.2">
      <c r="A71">
        <v>61</v>
      </c>
      <c r="B71">
        <v>38.206357674767219</v>
      </c>
      <c r="F71">
        <f t="shared" si="0"/>
        <v>33.505646668603021</v>
      </c>
      <c r="G71">
        <f t="shared" si="1"/>
        <v>4.7007110061641981</v>
      </c>
      <c r="I71">
        <f t="shared" si="2"/>
        <v>33.268799089999987</v>
      </c>
      <c r="J71">
        <f t="shared" si="3"/>
        <v>4.9375585847672312</v>
      </c>
    </row>
    <row r="72" spans="1:10" x14ac:dyDescent="0.2">
      <c r="A72">
        <v>62</v>
      </c>
      <c r="B72">
        <v>33.814731001255694</v>
      </c>
      <c r="F72">
        <f t="shared" si="0"/>
        <v>34.935866045686943</v>
      </c>
      <c r="G72">
        <f t="shared" si="1"/>
        <v>-1.1211350444312487</v>
      </c>
      <c r="I72">
        <f t="shared" si="2"/>
        <v>34.794151499999998</v>
      </c>
      <c r="J72">
        <f t="shared" si="3"/>
        <v>-0.97942049874430381</v>
      </c>
    </row>
    <row r="73" spans="1:10" x14ac:dyDescent="0.2">
      <c r="A73">
        <v>63</v>
      </c>
      <c r="B73">
        <v>39.810953084760122</v>
      </c>
      <c r="F73">
        <f t="shared" si="0"/>
        <v>36.427135653701157</v>
      </c>
      <c r="G73">
        <f t="shared" si="1"/>
        <v>3.383817431058965</v>
      </c>
      <c r="I73">
        <f t="shared" si="2"/>
        <v>36.387470349999994</v>
      </c>
      <c r="J73">
        <f t="shared" si="3"/>
        <v>3.4234827347601282</v>
      </c>
    </row>
    <row r="74" spans="1:10" x14ac:dyDescent="0.2">
      <c r="A74">
        <v>64</v>
      </c>
      <c r="B74">
        <v>39.046076751300802</v>
      </c>
      <c r="F74">
        <f t="shared" si="0"/>
        <v>37.982061477962539</v>
      </c>
      <c r="G74">
        <f t="shared" si="1"/>
        <v>1.0640152733382635</v>
      </c>
      <c r="I74">
        <f t="shared" si="2"/>
        <v>38.050475299999995</v>
      </c>
      <c r="J74">
        <f t="shared" si="3"/>
        <v>0.99560145130080713</v>
      </c>
    </row>
    <row r="75" spans="1:10" x14ac:dyDescent="0.2">
      <c r="A75">
        <v>65</v>
      </c>
      <c r="B75">
        <v>41.502891329048282</v>
      </c>
      <c r="F75">
        <f t="shared" ref="F75:F109" si="4">2.6167*EXP(0.0418*A75)</f>
        <v>39.603360742670624</v>
      </c>
      <c r="G75">
        <f t="shared" ref="G75:G109" si="5">B75-F75</f>
        <v>1.8995305863776579</v>
      </c>
      <c r="I75">
        <f t="shared" ref="I75:I109" si="6" xml:space="preserve"> 0.00028661*A75^3 - 0.01932624*A75^2 + 0.65031626*A75 + 0.45742186</f>
        <v>39.784886009999987</v>
      </c>
      <c r="J75">
        <f t="shared" ref="J75:J109" si="7">B75-I75</f>
        <v>1.7180053190482951</v>
      </c>
    </row>
    <row r="76" spans="1:10" x14ac:dyDescent="0.2">
      <c r="A76">
        <v>66</v>
      </c>
      <c r="B76">
        <v>41.332387839284102</v>
      </c>
      <c r="F76">
        <f t="shared" si="4"/>
        <v>41.293866659241687</v>
      </c>
      <c r="G76">
        <f t="shared" si="5"/>
        <v>3.8521180042415892E-2</v>
      </c>
      <c r="I76">
        <f t="shared" si="6"/>
        <v>41.592422139999996</v>
      </c>
      <c r="J76">
        <f t="shared" si="7"/>
        <v>-0.26003430071589406</v>
      </c>
    </row>
    <row r="77" spans="1:10" x14ac:dyDescent="0.2">
      <c r="A77">
        <v>67</v>
      </c>
      <c r="B77">
        <v>42.006156943533611</v>
      </c>
      <c r="F77">
        <f t="shared" si="4"/>
        <v>43.056533377329828</v>
      </c>
      <c r="G77">
        <f t="shared" si="5"/>
        <v>-1.0503764337962167</v>
      </c>
      <c r="I77">
        <f t="shared" si="6"/>
        <v>43.474803349999988</v>
      </c>
      <c r="J77">
        <f t="shared" si="7"/>
        <v>-1.4686464064663767</v>
      </c>
    </row>
    <row r="78" spans="1:10" x14ac:dyDescent="0.2">
      <c r="A78">
        <v>68</v>
      </c>
      <c r="B78">
        <v>49.469924480681385</v>
      </c>
      <c r="F78">
        <f t="shared" si="4"/>
        <v>44.894441147187095</v>
      </c>
      <c r="G78">
        <f t="shared" si="5"/>
        <v>4.5754833334942902</v>
      </c>
      <c r="I78">
        <f t="shared" si="6"/>
        <v>45.433749300000009</v>
      </c>
      <c r="J78">
        <f t="shared" si="7"/>
        <v>4.0361751806813757</v>
      </c>
    </row>
    <row r="79" spans="1:10" x14ac:dyDescent="0.2">
      <c r="A79">
        <v>69</v>
      </c>
      <c r="B79">
        <v>46.12065083057675</v>
      </c>
      <c r="F79">
        <f t="shared" si="4"/>
        <v>46.810801702383593</v>
      </c>
      <c r="G79">
        <f t="shared" si="5"/>
        <v>-0.69015087180684276</v>
      </c>
      <c r="I79">
        <f t="shared" si="6"/>
        <v>47.470979649999997</v>
      </c>
      <c r="J79">
        <f t="shared" si="7"/>
        <v>-1.3503288194232468</v>
      </c>
    </row>
    <row r="80" spans="1:10" x14ac:dyDescent="0.2">
      <c r="A80">
        <v>70</v>
      </c>
      <c r="B80">
        <v>49.479800007081053</v>
      </c>
      <c r="F80">
        <f t="shared" si="4"/>
        <v>48.808963872293852</v>
      </c>
      <c r="G80">
        <f t="shared" si="5"/>
        <v>0.67083613478720139</v>
      </c>
      <c r="I80">
        <f t="shared" si="6"/>
        <v>49.588214059999999</v>
      </c>
      <c r="J80">
        <f t="shared" si="7"/>
        <v>-0.10841405291894546</v>
      </c>
    </row>
    <row r="81" spans="1:10" x14ac:dyDescent="0.2">
      <c r="A81">
        <v>71</v>
      </c>
      <c r="B81">
        <v>50.294287001696816</v>
      </c>
      <c r="F81">
        <f t="shared" si="4"/>
        <v>50.892419434157659</v>
      </c>
      <c r="G81">
        <f t="shared" si="5"/>
        <v>-0.59813243246084369</v>
      </c>
      <c r="I81">
        <f t="shared" si="6"/>
        <v>51.787172189999993</v>
      </c>
      <c r="J81">
        <f t="shared" si="7"/>
        <v>-1.4928851883031768</v>
      </c>
    </row>
    <row r="82" spans="1:10" x14ac:dyDescent="0.2">
      <c r="A82">
        <v>72</v>
      </c>
      <c r="B82">
        <v>52.961780472780944</v>
      </c>
      <c r="F82">
        <f t="shared" si="4"/>
        <v>53.064809214941128</v>
      </c>
      <c r="G82">
        <f t="shared" si="5"/>
        <v>-0.10302874216018409</v>
      </c>
      <c r="I82">
        <f t="shared" si="6"/>
        <v>54.069573699999999</v>
      </c>
      <c r="J82">
        <f t="shared" si="7"/>
        <v>-1.1077932272190552</v>
      </c>
    </row>
    <row r="83" spans="1:10" x14ac:dyDescent="0.2">
      <c r="A83">
        <v>73</v>
      </c>
      <c r="B83">
        <v>58.359111646756546</v>
      </c>
      <c r="F83">
        <f t="shared" si="4"/>
        <v>55.329929453661627</v>
      </c>
      <c r="G83">
        <f t="shared" si="5"/>
        <v>3.0291821930949183</v>
      </c>
      <c r="I83">
        <f t="shared" si="6"/>
        <v>56.437138249999997</v>
      </c>
      <c r="J83">
        <f t="shared" si="7"/>
        <v>1.9219733967565489</v>
      </c>
    </row>
    <row r="84" spans="1:10" x14ac:dyDescent="0.2">
      <c r="A84">
        <v>74</v>
      </c>
      <c r="B84">
        <v>54.729494414340031</v>
      </c>
      <c r="F84">
        <f t="shared" si="4"/>
        <v>57.691738435294205</v>
      </c>
      <c r="G84">
        <f t="shared" si="5"/>
        <v>-2.9622440209541736</v>
      </c>
      <c r="I84">
        <f t="shared" si="6"/>
        <v>58.891585500000005</v>
      </c>
      <c r="J84">
        <f t="shared" si="7"/>
        <v>-4.1620910856599735</v>
      </c>
    </row>
    <row r="85" spans="1:10" x14ac:dyDescent="0.2">
      <c r="A85">
        <v>75</v>
      </c>
      <c r="B85">
        <v>64.504220964089001</v>
      </c>
      <c r="F85">
        <f t="shared" si="4"/>
        <v>60.154363407852465</v>
      </c>
      <c r="G85">
        <f t="shared" si="5"/>
        <v>4.349857556236536</v>
      </c>
      <c r="I85">
        <f t="shared" si="6"/>
        <v>61.434635109999988</v>
      </c>
      <c r="J85">
        <f t="shared" si="7"/>
        <v>3.0695858540890129</v>
      </c>
    </row>
    <row r="86" spans="1:10" x14ac:dyDescent="0.2">
      <c r="A86">
        <v>76</v>
      </c>
      <c r="B86">
        <v>63.343140372462408</v>
      </c>
      <c r="F86">
        <f t="shared" si="4"/>
        <v>62.722107794731535</v>
      </c>
      <c r="G86">
        <f t="shared" si="5"/>
        <v>0.6210325777308725</v>
      </c>
      <c r="I86">
        <f t="shared" si="6"/>
        <v>64.068006739999987</v>
      </c>
      <c r="J86">
        <f t="shared" si="7"/>
        <v>-0.72486636753757949</v>
      </c>
    </row>
    <row r="87" spans="1:10" x14ac:dyDescent="0.2">
      <c r="A87">
        <v>77</v>
      </c>
      <c r="B87">
        <v>63.188006656229113</v>
      </c>
      <c r="F87">
        <f t="shared" si="4"/>
        <v>65.399458714916392</v>
      </c>
      <c r="G87">
        <f t="shared" si="5"/>
        <v>-2.2114520586872786</v>
      </c>
      <c r="I87">
        <f t="shared" si="6"/>
        <v>66.793420049999995</v>
      </c>
      <c r="J87">
        <f t="shared" si="7"/>
        <v>-3.6054133937708812</v>
      </c>
    </row>
    <row r="88" spans="1:10" x14ac:dyDescent="0.2">
      <c r="A88">
        <v>78</v>
      </c>
      <c r="B88">
        <v>70.576932837553954</v>
      </c>
      <c r="F88">
        <f t="shared" si="4"/>
        <v>68.191094824197108</v>
      </c>
      <c r="G88">
        <f t="shared" si="5"/>
        <v>2.385838013356846</v>
      </c>
      <c r="I88">
        <f t="shared" si="6"/>
        <v>69.612594699999974</v>
      </c>
      <c r="J88">
        <f t="shared" si="7"/>
        <v>0.96433813755398035</v>
      </c>
    </row>
    <row r="89" spans="1:10" x14ac:dyDescent="0.2">
      <c r="A89">
        <v>79</v>
      </c>
      <c r="B89">
        <v>70.605679589912327</v>
      </c>
      <c r="F89">
        <f t="shared" si="4"/>
        <v>71.101894491093987</v>
      </c>
      <c r="G89">
        <f t="shared" si="5"/>
        <v>-0.49621490118165923</v>
      </c>
      <c r="I89">
        <f t="shared" si="6"/>
        <v>72.527250350000003</v>
      </c>
      <c r="J89">
        <f t="shared" si="7"/>
        <v>-1.9215707600876755</v>
      </c>
    </row>
    <row r="90" spans="1:10" x14ac:dyDescent="0.2">
      <c r="A90">
        <v>80</v>
      </c>
      <c r="B90">
        <v>71.740875304503163</v>
      </c>
      <c r="F90">
        <f t="shared" si="4"/>
        <v>74.136944321779154</v>
      </c>
      <c r="G90">
        <f t="shared" si="5"/>
        <v>-2.3960690172759911</v>
      </c>
      <c r="I90">
        <f t="shared" si="6"/>
        <v>75.539106660000002</v>
      </c>
      <c r="J90">
        <f t="shared" si="7"/>
        <v>-3.7982313554968385</v>
      </c>
    </row>
    <row r="91" spans="1:10" x14ac:dyDescent="0.2">
      <c r="A91">
        <v>81</v>
      </c>
      <c r="B91">
        <v>80.105670820819597</v>
      </c>
      <c r="F91">
        <f t="shared" si="4"/>
        <v>77.3015480488924</v>
      </c>
      <c r="G91">
        <f t="shared" si="5"/>
        <v>2.8041227719271973</v>
      </c>
      <c r="I91">
        <f t="shared" si="6"/>
        <v>78.649883290000005</v>
      </c>
      <c r="J91">
        <f t="shared" si="7"/>
        <v>1.4557875308195918</v>
      </c>
    </row>
    <row r="92" spans="1:10" x14ac:dyDescent="0.2">
      <c r="A92">
        <v>82</v>
      </c>
      <c r="B92">
        <v>78.833201808919995</v>
      </c>
      <c r="F92">
        <f t="shared" si="4"/>
        <v>80.601235799784561</v>
      </c>
      <c r="G92">
        <f t="shared" si="5"/>
        <v>-1.7680339908645664</v>
      </c>
      <c r="I92">
        <f t="shared" si="6"/>
        <v>81.861299899999992</v>
      </c>
      <c r="J92">
        <f t="shared" si="7"/>
        <v>-3.0280980910799968</v>
      </c>
    </row>
    <row r="93" spans="1:10" x14ac:dyDescent="0.2">
      <c r="A93">
        <v>83</v>
      </c>
      <c r="B93">
        <v>83.539008120070392</v>
      </c>
      <c r="F93">
        <f t="shared" si="4"/>
        <v>84.041773760384089</v>
      </c>
      <c r="G93">
        <f t="shared" si="5"/>
        <v>-0.5027656403136973</v>
      </c>
      <c r="I93">
        <f t="shared" si="6"/>
        <v>85.175076149999981</v>
      </c>
      <c r="J93">
        <f t="shared" si="7"/>
        <v>-1.6360680299295893</v>
      </c>
    </row>
    <row r="94" spans="1:10" x14ac:dyDescent="0.2">
      <c r="A94">
        <v>84</v>
      </c>
      <c r="B94">
        <v>87.091801776053629</v>
      </c>
      <c r="F94">
        <f t="shared" si="4"/>
        <v>87.629174251574668</v>
      </c>
      <c r="G94">
        <f t="shared" si="5"/>
        <v>-0.53737247552103895</v>
      </c>
      <c r="I94">
        <f t="shared" si="6"/>
        <v>88.592931700000008</v>
      </c>
      <c r="J94">
        <f t="shared" si="7"/>
        <v>-1.5011299239463796</v>
      </c>
    </row>
    <row r="95" spans="1:10" x14ac:dyDescent="0.2">
      <c r="A95">
        <v>85</v>
      </c>
      <c r="B95">
        <v>88.475954400930007</v>
      </c>
      <c r="F95">
        <f t="shared" si="4"/>
        <v>91.369706235692703</v>
      </c>
      <c r="G95">
        <f t="shared" si="5"/>
        <v>-2.8937518347626963</v>
      </c>
      <c r="I95">
        <f t="shared" si="6"/>
        <v>92.116586209999994</v>
      </c>
      <c r="J95">
        <f t="shared" si="7"/>
        <v>-3.640631809069987</v>
      </c>
    </row>
    <row r="96" spans="1:10" x14ac:dyDescent="0.2">
      <c r="A96">
        <v>86</v>
      </c>
      <c r="B96">
        <v>94.472017138608962</v>
      </c>
      <c r="F96">
        <f t="shared" si="4"/>
        <v>95.269906271503629</v>
      </c>
      <c r="G96">
        <f t="shared" si="5"/>
        <v>-0.79788913289466734</v>
      </c>
      <c r="I96">
        <f t="shared" si="6"/>
        <v>95.74775934000003</v>
      </c>
      <c r="J96">
        <f t="shared" si="7"/>
        <v>-1.2757422013910684</v>
      </c>
    </row>
    <row r="97" spans="1:10" x14ac:dyDescent="0.2">
      <c r="A97">
        <v>87</v>
      </c>
      <c r="B97">
        <v>94.355629259368456</v>
      </c>
      <c r="F97">
        <f t="shared" si="4"/>
        <v>99.336589936802227</v>
      </c>
      <c r="G97">
        <f t="shared" si="5"/>
        <v>-4.9809606774337709</v>
      </c>
      <c r="I97">
        <f t="shared" si="6"/>
        <v>99.488170750000009</v>
      </c>
      <c r="J97">
        <f t="shared" si="7"/>
        <v>-5.132541490631553</v>
      </c>
    </row>
    <row r="98" spans="1:10" x14ac:dyDescent="0.2">
      <c r="A98">
        <v>88</v>
      </c>
      <c r="B98">
        <v>103.05092899061641</v>
      </c>
      <c r="F98">
        <f t="shared" si="4"/>
        <v>103.57686373859659</v>
      </c>
      <c r="G98">
        <f t="shared" si="5"/>
        <v>-0.52593474798017326</v>
      </c>
      <c r="I98">
        <f t="shared" si="6"/>
        <v>103.33954010000001</v>
      </c>
      <c r="J98">
        <f t="shared" si="7"/>
        <v>-0.28861110938359502</v>
      </c>
    </row>
    <row r="99" spans="1:10" x14ac:dyDescent="0.2">
      <c r="A99">
        <v>89</v>
      </c>
      <c r="B99">
        <v>104.49944070535811</v>
      </c>
      <c r="F99">
        <f t="shared" si="4"/>
        <v>107.99813753168941</v>
      </c>
      <c r="G99">
        <f t="shared" si="5"/>
        <v>-3.4986968263312974</v>
      </c>
      <c r="I99">
        <f t="shared" si="6"/>
        <v>107.30358705</v>
      </c>
      <c r="J99">
        <f t="shared" si="7"/>
        <v>-2.8041463446418931</v>
      </c>
    </row>
    <row r="100" spans="1:10" x14ac:dyDescent="0.2">
      <c r="A100">
        <v>90</v>
      </c>
      <c r="B100">
        <v>110.42655702800464</v>
      </c>
      <c r="F100">
        <f t="shared" si="4"/>
        <v>112.60813746735808</v>
      </c>
      <c r="G100">
        <f t="shared" si="5"/>
        <v>-2.1815804393534393</v>
      </c>
      <c r="I100">
        <f t="shared" si="6"/>
        <v>111.38203125999998</v>
      </c>
      <c r="J100">
        <f t="shared" si="7"/>
        <v>-0.9554742319953391</v>
      </c>
    </row>
    <row r="101" spans="1:10" x14ac:dyDescent="0.2">
      <c r="A101">
        <v>91</v>
      </c>
      <c r="B101">
        <v>116.12915717955154</v>
      </c>
      <c r="F101">
        <f t="shared" si="4"/>
        <v>117.41491949476082</v>
      </c>
      <c r="G101">
        <f t="shared" si="5"/>
        <v>-1.2857623152092827</v>
      </c>
      <c r="I101">
        <f t="shared" si="6"/>
        <v>115.57659239000002</v>
      </c>
      <c r="J101">
        <f t="shared" si="7"/>
        <v>0.55256478955152488</v>
      </c>
    </row>
    <row r="102" spans="1:10" x14ac:dyDescent="0.2">
      <c r="A102">
        <v>92</v>
      </c>
      <c r="B102">
        <v>116.68926750155131</v>
      </c>
      <c r="F102">
        <f t="shared" si="4"/>
        <v>122.42688343866276</v>
      </c>
      <c r="G102">
        <f t="shared" si="5"/>
        <v>-5.7376159371114426</v>
      </c>
      <c r="I102">
        <f t="shared" si="6"/>
        <v>119.8889901</v>
      </c>
      <c r="J102">
        <f t="shared" si="7"/>
        <v>-3.1997225984486874</v>
      </c>
    </row>
    <row r="103" spans="1:10" x14ac:dyDescent="0.2">
      <c r="A103">
        <v>93</v>
      </c>
      <c r="B103">
        <v>128.34077875065833</v>
      </c>
      <c r="F103">
        <f t="shared" si="4"/>
        <v>127.65278767808304</v>
      </c>
      <c r="G103">
        <f t="shared" si="5"/>
        <v>0.68799107257528647</v>
      </c>
      <c r="I103">
        <f t="shared" si="6"/>
        <v>124.32094405000002</v>
      </c>
      <c r="J103">
        <f t="shared" si="7"/>
        <v>4.0198347006583077</v>
      </c>
    </row>
    <row r="104" spans="1:10" x14ac:dyDescent="0.2">
      <c r="A104">
        <v>94</v>
      </c>
      <c r="B104">
        <v>124.10212680173804</v>
      </c>
      <c r="F104">
        <f t="shared" si="4"/>
        <v>133.10176445151322</v>
      </c>
      <c r="G104">
        <f t="shared" si="5"/>
        <v>-8.9996376497751811</v>
      </c>
      <c r="I104">
        <f t="shared" si="6"/>
        <v>128.87417390000002</v>
      </c>
      <c r="J104">
        <f t="shared" si="7"/>
        <v>-4.7720470982619787</v>
      </c>
    </row>
    <row r="105" spans="1:10" x14ac:dyDescent="0.2">
      <c r="A105">
        <v>95</v>
      </c>
      <c r="B105">
        <v>140.79796103110652</v>
      </c>
      <c r="F105">
        <f t="shared" si="4"/>
        <v>138.78333581545289</v>
      </c>
      <c r="G105">
        <f t="shared" si="5"/>
        <v>2.0146252156536377</v>
      </c>
      <c r="I105">
        <f t="shared" si="6"/>
        <v>133.55039931000002</v>
      </c>
      <c r="J105">
        <f t="shared" si="7"/>
        <v>7.2475617211065071</v>
      </c>
    </row>
    <row r="106" spans="1:10" x14ac:dyDescent="0.2">
      <c r="A106">
        <v>96</v>
      </c>
      <c r="B106">
        <v>134.70178005399873</v>
      </c>
      <c r="F106">
        <f t="shared" si="4"/>
        <v>144.70743028415043</v>
      </c>
      <c r="G106">
        <f t="shared" si="5"/>
        <v>-10.005650230151701</v>
      </c>
      <c r="I106">
        <f t="shared" si="6"/>
        <v>138.35133994000003</v>
      </c>
      <c r="J106">
        <f t="shared" si="7"/>
        <v>-3.649559886001299</v>
      </c>
    </row>
    <row r="107" spans="1:10" x14ac:dyDescent="0.2">
      <c r="A107">
        <v>97</v>
      </c>
      <c r="B107">
        <v>149.52232542858067</v>
      </c>
      <c r="F107">
        <f t="shared" si="4"/>
        <v>150.8844001796264</v>
      </c>
      <c r="G107">
        <f t="shared" si="5"/>
        <v>-1.362074751045725</v>
      </c>
      <c r="I107">
        <f t="shared" si="6"/>
        <v>143.27871545000005</v>
      </c>
      <c r="J107">
        <f t="shared" si="7"/>
        <v>6.2436099785806221</v>
      </c>
    </row>
    <row r="108" spans="1:10" x14ac:dyDescent="0.2">
      <c r="A108">
        <v>98</v>
      </c>
      <c r="B108">
        <v>147.4918315499462</v>
      </c>
      <c r="F108">
        <f t="shared" si="4"/>
        <v>157.32503972229804</v>
      </c>
      <c r="G108">
        <f t="shared" si="5"/>
        <v>-9.8332081723518456</v>
      </c>
      <c r="I108">
        <f t="shared" si="6"/>
        <v>148.33424550000004</v>
      </c>
      <c r="J108">
        <f t="shared" si="7"/>
        <v>-0.84241395005383879</v>
      </c>
    </row>
    <row r="109" spans="1:10" x14ac:dyDescent="0.2">
      <c r="A109">
        <v>99</v>
      </c>
      <c r="B109">
        <v>161.02505911882781</v>
      </c>
      <c r="F109">
        <f t="shared" si="4"/>
        <v>164.04060389381948</v>
      </c>
      <c r="G109">
        <f t="shared" si="5"/>
        <v>-3.0155447749916675</v>
      </c>
      <c r="I109">
        <f t="shared" si="6"/>
        <v>153.51964975000004</v>
      </c>
      <c r="J109">
        <f t="shared" si="7"/>
        <v>7.5054093688277703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zoomScale="160" zoomScaleNormal="160" zoomScalePageLayoutView="160" workbookViewId="0">
      <selection activeCell="F14" sqref="F14"/>
    </sheetView>
  </sheetViews>
  <sheetFormatPr baseColWidth="10" defaultColWidth="8.83203125" defaultRowHeight="15" x14ac:dyDescent="0.2"/>
  <cols>
    <col min="3" max="3" width="9.5" bestFit="1" customWidth="1"/>
    <col min="5" max="5" width="10" bestFit="1" customWidth="1"/>
    <col min="6" max="6" width="10.33203125" bestFit="1" customWidth="1"/>
  </cols>
  <sheetData>
    <row r="1" spans="1:6" x14ac:dyDescent="0.2">
      <c r="A1" t="s">
        <v>15</v>
      </c>
    </row>
    <row r="2" spans="1:6" x14ac:dyDescent="0.2">
      <c r="A2" t="s">
        <v>9</v>
      </c>
    </row>
    <row r="3" spans="1:6" x14ac:dyDescent="0.2">
      <c r="A3" t="s">
        <v>10</v>
      </c>
    </row>
    <row r="4" spans="1:6" x14ac:dyDescent="0.2">
      <c r="A4" t="s">
        <v>3</v>
      </c>
    </row>
    <row r="5" spans="1:6" x14ac:dyDescent="0.2">
      <c r="A5" t="s">
        <v>4</v>
      </c>
    </row>
    <row r="6" spans="1:6" x14ac:dyDescent="0.2">
      <c r="A6" t="s">
        <v>5</v>
      </c>
    </row>
    <row r="7" spans="1:6" x14ac:dyDescent="0.2">
      <c r="A7" t="s">
        <v>13</v>
      </c>
    </row>
    <row r="9" spans="1:6" x14ac:dyDescent="0.2">
      <c r="A9" t="s">
        <v>11</v>
      </c>
      <c r="B9" t="s">
        <v>12</v>
      </c>
      <c r="C9" t="s">
        <v>54</v>
      </c>
      <c r="D9" t="s">
        <v>52</v>
      </c>
      <c r="E9" t="s">
        <v>59</v>
      </c>
      <c r="F9" t="s">
        <v>60</v>
      </c>
    </row>
    <row r="10" spans="1:6" x14ac:dyDescent="0.2">
      <c r="A10">
        <v>0</v>
      </c>
      <c r="B10">
        <v>4.19880067603947</v>
      </c>
      <c r="C10">
        <f>3.056728 * EXP(0.03962 * A10)</f>
        <v>3.0567280000000001</v>
      </c>
      <c r="D10">
        <f>B10-C10</f>
        <v>1.1420726760394699</v>
      </c>
      <c r="E10">
        <f>0.023101*A10^2-0.998989*A10+13.671374</f>
        <v>13.671374</v>
      </c>
      <c r="F10">
        <f>B10-E10</f>
        <v>-9.4725733239605301</v>
      </c>
    </row>
    <row r="11" spans="1:6" x14ac:dyDescent="0.2">
      <c r="A11">
        <v>1</v>
      </c>
      <c r="B11">
        <v>4.4355577391474803</v>
      </c>
      <c r="C11">
        <f t="shared" ref="C11:C74" si="0">3.056728 * EXP(0.03962 * A11)</f>
        <v>3.1802667051832372</v>
      </c>
      <c r="D11">
        <f t="shared" ref="D11:D74" si="1">B11-C11</f>
        <v>1.2552910339642431</v>
      </c>
      <c r="E11">
        <f t="shared" ref="E11:E74" si="2">0.023101*A11^2-0.998989*A11+13.671374</f>
        <v>12.695486000000001</v>
      </c>
      <c r="F11">
        <f t="shared" ref="F11:F74" si="3">B11-E11</f>
        <v>-8.2599282608525204</v>
      </c>
    </row>
    <row r="12" spans="1:6" x14ac:dyDescent="0.2">
      <c r="A12">
        <v>2</v>
      </c>
      <c r="B12">
        <v>2.4531417328796521</v>
      </c>
      <c r="C12">
        <f t="shared" si="0"/>
        <v>3.3087982692922124</v>
      </c>
      <c r="D12">
        <f t="shared" si="1"/>
        <v>-0.85565653641256034</v>
      </c>
      <c r="E12">
        <f t="shared" si="2"/>
        <v>11.7658</v>
      </c>
      <c r="F12">
        <f t="shared" si="3"/>
        <v>-9.3126582671203479</v>
      </c>
    </row>
    <row r="13" spans="1:6" x14ac:dyDescent="0.2">
      <c r="A13">
        <v>3</v>
      </c>
      <c r="B13">
        <v>4.7745913914789853</v>
      </c>
      <c r="C13">
        <f t="shared" si="0"/>
        <v>3.4425244804241468</v>
      </c>
      <c r="D13">
        <f t="shared" si="1"/>
        <v>1.3320669110548384</v>
      </c>
      <c r="E13">
        <f t="shared" si="2"/>
        <v>10.882315999999999</v>
      </c>
      <c r="F13">
        <f t="shared" si="3"/>
        <v>-6.1077246085210142</v>
      </c>
    </row>
    <row r="14" spans="1:6" x14ac:dyDescent="0.2">
      <c r="A14">
        <v>4</v>
      </c>
      <c r="B14">
        <v>2.831717712309457</v>
      </c>
      <c r="C14">
        <f t="shared" si="0"/>
        <v>3.581655282011071</v>
      </c>
      <c r="D14">
        <f t="shared" si="1"/>
        <v>-0.74993756970161396</v>
      </c>
      <c r="E14">
        <f t="shared" si="2"/>
        <v>10.045034000000001</v>
      </c>
      <c r="F14">
        <f t="shared" si="3"/>
        <v>-7.2133162876905441</v>
      </c>
    </row>
    <row r="15" spans="1:6" x14ac:dyDescent="0.2">
      <c r="A15">
        <v>5</v>
      </c>
      <c r="B15">
        <v>7.5680440983064861</v>
      </c>
      <c r="C15">
        <f t="shared" si="0"/>
        <v>3.72640910242046</v>
      </c>
      <c r="D15">
        <f t="shared" si="1"/>
        <v>3.8416349958860261</v>
      </c>
      <c r="E15">
        <f t="shared" si="2"/>
        <v>9.2539540000000002</v>
      </c>
      <c r="F15">
        <f t="shared" si="3"/>
        <v>-1.6859099016935142</v>
      </c>
    </row>
    <row r="16" spans="1:6" x14ac:dyDescent="0.2">
      <c r="A16">
        <v>6</v>
      </c>
      <c r="B16">
        <v>3.6874179555820281</v>
      </c>
      <c r="C16">
        <f t="shared" si="0"/>
        <v>3.8770131978767957</v>
      </c>
      <c r="D16">
        <f t="shared" si="1"/>
        <v>-0.18959524229476754</v>
      </c>
      <c r="E16">
        <f t="shared" si="2"/>
        <v>8.5090760000000003</v>
      </c>
      <c r="F16">
        <f t="shared" si="3"/>
        <v>-4.8216580444179726</v>
      </c>
    </row>
    <row r="17" spans="1:6" x14ac:dyDescent="0.2">
      <c r="A17">
        <v>7</v>
      </c>
      <c r="B17">
        <v>1.357912789229287</v>
      </c>
      <c r="C17">
        <f t="shared" si="0"/>
        <v>4.0337040092424195</v>
      </c>
      <c r="D17">
        <f t="shared" si="1"/>
        <v>-2.6757912200131324</v>
      </c>
      <c r="E17">
        <f t="shared" si="2"/>
        <v>7.8103999999999996</v>
      </c>
      <c r="F17">
        <f t="shared" si="3"/>
        <v>-6.4524872107707125</v>
      </c>
    </row>
    <row r="18" spans="1:6" x14ac:dyDescent="0.2">
      <c r="A18">
        <v>8</v>
      </c>
      <c r="B18">
        <v>6.6465689304778337</v>
      </c>
      <c r="C18">
        <f t="shared" si="0"/>
        <v>4.1967275332178087</v>
      </c>
      <c r="D18">
        <f t="shared" si="1"/>
        <v>2.449841397260025</v>
      </c>
      <c r="E18">
        <f t="shared" si="2"/>
        <v>7.1579259999999998</v>
      </c>
      <c r="F18">
        <f t="shared" si="3"/>
        <v>-0.51135706952216609</v>
      </c>
    </row>
    <row r="19" spans="1:6" x14ac:dyDescent="0.2">
      <c r="A19">
        <v>9</v>
      </c>
      <c r="B19">
        <v>9.5078170563872959</v>
      </c>
      <c r="C19">
        <f t="shared" si="0"/>
        <v>4.3663397085440305</v>
      </c>
      <c r="D19">
        <f t="shared" si="1"/>
        <v>5.1414773478432654</v>
      </c>
      <c r="E19">
        <f t="shared" si="2"/>
        <v>6.5516539999999992</v>
      </c>
      <c r="F19">
        <f t="shared" si="3"/>
        <v>2.9561630563872967</v>
      </c>
    </row>
    <row r="20" spans="1:6" x14ac:dyDescent="0.2">
      <c r="A20">
        <v>10</v>
      </c>
      <c r="B20">
        <v>7.3541040546001319</v>
      </c>
      <c r="C20">
        <f t="shared" si="0"/>
        <v>4.542806817813708</v>
      </c>
      <c r="D20">
        <f t="shared" si="1"/>
        <v>2.811297236786424</v>
      </c>
      <c r="E20">
        <f t="shared" si="2"/>
        <v>5.9915839999999996</v>
      </c>
      <c r="F20">
        <f t="shared" si="3"/>
        <v>1.3625200546001324</v>
      </c>
    </row>
    <row r="21" spans="1:6" x14ac:dyDescent="0.2">
      <c r="A21">
        <v>11</v>
      </c>
      <c r="B21">
        <v>4.9902659170207206</v>
      </c>
      <c r="C21">
        <f t="shared" si="0"/>
        <v>4.726405905521311</v>
      </c>
      <c r="D21">
        <f t="shared" si="1"/>
        <v>0.26386001149940963</v>
      </c>
      <c r="E21">
        <f t="shared" si="2"/>
        <v>5.4777159999999991</v>
      </c>
      <c r="F21">
        <f t="shared" si="3"/>
        <v>-0.4874500829792785</v>
      </c>
    </row>
    <row r="22" spans="1:6" x14ac:dyDescent="0.2">
      <c r="A22">
        <v>12</v>
      </c>
      <c r="B22">
        <v>5.3033360427224414</v>
      </c>
      <c r="C22">
        <f t="shared" si="0"/>
        <v>4.9174252130090927</v>
      </c>
      <c r="D22">
        <f t="shared" si="1"/>
        <v>0.38591082971334867</v>
      </c>
      <c r="E22">
        <f t="shared" si="2"/>
        <v>5.0100499999999997</v>
      </c>
      <c r="F22">
        <f t="shared" si="3"/>
        <v>0.29328604272244174</v>
      </c>
    </row>
    <row r="23" spans="1:6" x14ac:dyDescent="0.2">
      <c r="A23">
        <v>13</v>
      </c>
      <c r="B23">
        <v>4.7632214530712345</v>
      </c>
      <c r="C23">
        <f t="shared" si="0"/>
        <v>5.1161646309915065</v>
      </c>
      <c r="D23">
        <f t="shared" si="1"/>
        <v>-0.35294317792027208</v>
      </c>
      <c r="E23">
        <f t="shared" si="2"/>
        <v>4.5885859999999994</v>
      </c>
      <c r="F23">
        <f t="shared" si="3"/>
        <v>0.17463545307123507</v>
      </c>
    </row>
    <row r="24" spans="1:6" x14ac:dyDescent="0.2">
      <c r="A24">
        <v>14</v>
      </c>
      <c r="B24">
        <v>7.0998741268095387</v>
      </c>
      <c r="C24">
        <f t="shared" si="0"/>
        <v>5.3229361703685676</v>
      </c>
      <c r="D24">
        <f t="shared" si="1"/>
        <v>1.7769379564409711</v>
      </c>
      <c r="E24">
        <f t="shared" si="2"/>
        <v>4.2133240000000001</v>
      </c>
      <c r="F24">
        <f t="shared" si="3"/>
        <v>2.8865501268095386</v>
      </c>
    </row>
    <row r="25" spans="1:6" x14ac:dyDescent="0.2">
      <c r="A25">
        <v>15</v>
      </c>
      <c r="B25">
        <v>7.2323435981441895</v>
      </c>
      <c r="C25">
        <f t="shared" si="0"/>
        <v>5.5380644520672835</v>
      </c>
      <c r="D25">
        <f t="shared" si="1"/>
        <v>1.694279146076906</v>
      </c>
      <c r="E25">
        <f t="shared" si="2"/>
        <v>3.8842639999999999</v>
      </c>
      <c r="F25">
        <f t="shared" si="3"/>
        <v>3.3480795981441895</v>
      </c>
    </row>
    <row r="26" spans="1:6" x14ac:dyDescent="0.2">
      <c r="A26">
        <v>16</v>
      </c>
      <c r="B26">
        <v>7.0068254634068143</v>
      </c>
      <c r="C26">
        <f t="shared" si="0"/>
        <v>5.7618872166801989</v>
      </c>
      <c r="D26">
        <f t="shared" si="1"/>
        <v>1.2449382467266155</v>
      </c>
      <c r="E26">
        <f t="shared" si="2"/>
        <v>3.6014060000000008</v>
      </c>
      <c r="F26">
        <f t="shared" si="3"/>
        <v>3.4054194634068136</v>
      </c>
    </row>
    <row r="27" spans="1:6" x14ac:dyDescent="0.2">
      <c r="A27">
        <v>17</v>
      </c>
      <c r="B27">
        <v>9.1576179221686562</v>
      </c>
      <c r="C27">
        <f t="shared" si="0"/>
        <v>5.9947558547011548</v>
      </c>
      <c r="D27">
        <f t="shared" si="1"/>
        <v>3.1628620674675014</v>
      </c>
      <c r="E27">
        <f t="shared" si="2"/>
        <v>3.3647500000000008</v>
      </c>
      <c r="F27">
        <f t="shared" si="3"/>
        <v>5.7928679221686554</v>
      </c>
    </row>
    <row r="28" spans="1:6" x14ac:dyDescent="0.2">
      <c r="A28">
        <v>18</v>
      </c>
      <c r="B28">
        <v>6.4390561493960163</v>
      </c>
      <c r="C28">
        <f t="shared" si="0"/>
        <v>6.2370359581907069</v>
      </c>
      <c r="D28">
        <f t="shared" si="1"/>
        <v>0.20202019120530945</v>
      </c>
      <c r="E28">
        <f t="shared" si="2"/>
        <v>3.1742959999999982</v>
      </c>
      <c r="F28">
        <f t="shared" si="3"/>
        <v>3.2647601493960181</v>
      </c>
    </row>
    <row r="29" spans="1:6" x14ac:dyDescent="0.2">
      <c r="A29">
        <v>19</v>
      </c>
      <c r="B29">
        <v>7.6590482917214349</v>
      </c>
      <c r="C29">
        <f t="shared" si="0"/>
        <v>6.4891078947372929</v>
      </c>
      <c r="D29">
        <f t="shared" si="1"/>
        <v>1.169940396984142</v>
      </c>
      <c r="E29">
        <f t="shared" si="2"/>
        <v>3.0300440000000002</v>
      </c>
      <c r="F29">
        <f t="shared" si="3"/>
        <v>4.6290042917214347</v>
      </c>
    </row>
    <row r="30" spans="1:6" x14ac:dyDescent="0.2">
      <c r="A30">
        <v>20</v>
      </c>
      <c r="B30">
        <v>8.0836336056253568</v>
      </c>
      <c r="C30">
        <f t="shared" si="0"/>
        <v>6.7513674046152294</v>
      </c>
      <c r="D30">
        <f t="shared" si="1"/>
        <v>1.3322662010101274</v>
      </c>
      <c r="E30">
        <f t="shared" si="2"/>
        <v>2.9319939999999978</v>
      </c>
      <c r="F30">
        <f t="shared" si="3"/>
        <v>5.1516396056253591</v>
      </c>
    </row>
    <row r="31" spans="1:6" x14ac:dyDescent="0.2">
      <c r="A31">
        <v>21</v>
      </c>
      <c r="B31">
        <v>9.1918881132423635</v>
      </c>
      <c r="C31">
        <f t="shared" si="0"/>
        <v>7.0242262220770657</v>
      </c>
      <c r="D31">
        <f t="shared" si="1"/>
        <v>2.1676618911652978</v>
      </c>
      <c r="E31">
        <f t="shared" si="2"/>
        <v>2.8801459999999999</v>
      </c>
      <c r="F31">
        <f t="shared" si="3"/>
        <v>6.3117421132423637</v>
      </c>
    </row>
    <row r="32" spans="1:6" x14ac:dyDescent="0.2">
      <c r="A32">
        <v>22</v>
      </c>
      <c r="B32">
        <v>8.8599931743632396</v>
      </c>
      <c r="C32">
        <f t="shared" si="0"/>
        <v>7.3081127217556583</v>
      </c>
      <c r="D32">
        <f t="shared" si="1"/>
        <v>1.5518804526075813</v>
      </c>
      <c r="E32">
        <f t="shared" si="2"/>
        <v>2.8744999999999994</v>
      </c>
      <c r="F32">
        <f t="shared" si="3"/>
        <v>5.9854931743632402</v>
      </c>
    </row>
    <row r="33" spans="1:6" x14ac:dyDescent="0.2">
      <c r="A33">
        <v>23</v>
      </c>
      <c r="B33">
        <v>7.15982929696046</v>
      </c>
      <c r="C33">
        <f t="shared" si="0"/>
        <v>7.6034725911908314</v>
      </c>
      <c r="D33">
        <f t="shared" si="1"/>
        <v>-0.44364329423037141</v>
      </c>
      <c r="E33">
        <f t="shared" si="2"/>
        <v>2.9150559999999999</v>
      </c>
      <c r="F33">
        <f t="shared" si="3"/>
        <v>4.2447732969604601</v>
      </c>
    </row>
    <row r="34" spans="1:6" x14ac:dyDescent="0.2">
      <c r="A34">
        <v>24</v>
      </c>
      <c r="B34">
        <v>7.6668762511387323</v>
      </c>
      <c r="C34">
        <f t="shared" si="0"/>
        <v>7.9107695305364159</v>
      </c>
      <c r="D34">
        <f t="shared" si="1"/>
        <v>-0.24389327939768357</v>
      </c>
      <c r="E34">
        <f t="shared" si="2"/>
        <v>3.0018139999999995</v>
      </c>
      <c r="F34">
        <f t="shared" si="3"/>
        <v>4.6650622511387327</v>
      </c>
    </row>
    <row r="35" spans="1:6" x14ac:dyDescent="0.2">
      <c r="A35">
        <v>25</v>
      </c>
      <c r="B35">
        <v>7.7721147790266203</v>
      </c>
      <c r="C35">
        <f t="shared" si="0"/>
        <v>8.2304859805461881</v>
      </c>
      <c r="D35">
        <f t="shared" si="1"/>
        <v>-0.45837120151956778</v>
      </c>
      <c r="E35">
        <f t="shared" si="2"/>
        <v>3.1347740000000002</v>
      </c>
      <c r="F35">
        <f t="shared" si="3"/>
        <v>4.6373407790266201</v>
      </c>
    </row>
    <row r="36" spans="1:6" x14ac:dyDescent="0.2">
      <c r="A36">
        <v>26</v>
      </c>
      <c r="B36">
        <v>7.9788268282222132</v>
      </c>
      <c r="C36">
        <f t="shared" si="0"/>
        <v>8.5631238799816209</v>
      </c>
      <c r="D36">
        <f t="shared" si="1"/>
        <v>-0.58429705175940772</v>
      </c>
      <c r="E36">
        <f t="shared" si="2"/>
        <v>3.3139359999999982</v>
      </c>
      <c r="F36">
        <f t="shared" si="3"/>
        <v>4.664890828222215</v>
      </c>
    </row>
    <row r="37" spans="1:6" x14ac:dyDescent="0.2">
      <c r="A37">
        <v>27</v>
      </c>
      <c r="B37">
        <v>5.9545968816375803</v>
      </c>
      <c r="C37">
        <f t="shared" si="0"/>
        <v>8.9092054536304985</v>
      </c>
      <c r="D37">
        <f t="shared" si="1"/>
        <v>-2.9546085719929183</v>
      </c>
      <c r="E37">
        <f t="shared" si="2"/>
        <v>3.5393000000000008</v>
      </c>
      <c r="F37">
        <f t="shared" si="3"/>
        <v>2.4152968816375795</v>
      </c>
    </row>
    <row r="38" spans="1:6" x14ac:dyDescent="0.2">
      <c r="A38">
        <v>28</v>
      </c>
      <c r="B38">
        <v>4.9944132184061534</v>
      </c>
      <c r="C38">
        <f t="shared" si="0"/>
        <v>9.2692740321736178</v>
      </c>
      <c r="D38">
        <f t="shared" si="1"/>
        <v>-4.2748608137674644</v>
      </c>
      <c r="E38">
        <f t="shared" si="2"/>
        <v>3.8108660000000008</v>
      </c>
      <c r="F38">
        <f t="shared" si="3"/>
        <v>1.1835472184061526</v>
      </c>
    </row>
    <row r="39" spans="1:6" x14ac:dyDescent="0.2">
      <c r="A39">
        <v>29</v>
      </c>
      <c r="B39">
        <v>5.21073261037116</v>
      </c>
      <c r="C39">
        <f t="shared" si="0"/>
        <v>9.6438949051866327</v>
      </c>
      <c r="D39">
        <f t="shared" si="1"/>
        <v>-4.4331622948154727</v>
      </c>
      <c r="E39">
        <f t="shared" si="2"/>
        <v>4.1286340000000017</v>
      </c>
      <c r="F39">
        <f t="shared" si="3"/>
        <v>1.0820986103711583</v>
      </c>
    </row>
    <row r="40" spans="1:6" x14ac:dyDescent="0.2">
      <c r="A40">
        <v>30</v>
      </c>
      <c r="B40">
        <v>5.3787953011264378</v>
      </c>
      <c r="C40">
        <f t="shared" si="0"/>
        <v>10.033656208616307</v>
      </c>
      <c r="D40">
        <f t="shared" si="1"/>
        <v>-4.6548609074898692</v>
      </c>
      <c r="E40">
        <f t="shared" si="2"/>
        <v>4.492604</v>
      </c>
      <c r="F40">
        <f t="shared" si="3"/>
        <v>0.88619130112643774</v>
      </c>
    </row>
    <row r="41" spans="1:6" x14ac:dyDescent="0.2">
      <c r="A41">
        <v>31</v>
      </c>
      <c r="B41">
        <v>7.1956115176657685</v>
      </c>
      <c r="C41">
        <f t="shared" si="0"/>
        <v>10.43916984812437</v>
      </c>
      <c r="D41">
        <f t="shared" si="1"/>
        <v>-3.243558330458602</v>
      </c>
      <c r="E41">
        <f t="shared" si="2"/>
        <v>4.9027760000000029</v>
      </c>
      <c r="F41">
        <f t="shared" si="3"/>
        <v>2.2928355176657655</v>
      </c>
    </row>
    <row r="42" spans="1:6" x14ac:dyDescent="0.2">
      <c r="A42">
        <v>32</v>
      </c>
      <c r="B42">
        <v>8.6287417290167561</v>
      </c>
      <c r="C42">
        <f t="shared" si="0"/>
        <v>10.861072459748689</v>
      </c>
      <c r="D42">
        <f t="shared" si="1"/>
        <v>-2.2323307307319329</v>
      </c>
      <c r="E42">
        <f t="shared" si="2"/>
        <v>5.3591499999999996</v>
      </c>
      <c r="F42">
        <f t="shared" si="3"/>
        <v>3.2695917290167564</v>
      </c>
    </row>
    <row r="43" spans="1:6" x14ac:dyDescent="0.2">
      <c r="A43">
        <v>33</v>
      </c>
      <c r="B43">
        <v>11.498027711266618</v>
      </c>
      <c r="C43">
        <f t="shared" si="0"/>
        <v>11.300026409389831</v>
      </c>
      <c r="D43">
        <f t="shared" si="1"/>
        <v>0.19800130187678633</v>
      </c>
      <c r="E43">
        <f t="shared" si="2"/>
        <v>5.8617260000000009</v>
      </c>
      <c r="F43">
        <f t="shared" si="3"/>
        <v>5.6363017112666167</v>
      </c>
    </row>
    <row r="44" spans="1:6" x14ac:dyDescent="0.2">
      <c r="A44">
        <v>34</v>
      </c>
      <c r="B44">
        <v>13.55374513576893</v>
      </c>
      <c r="C44">
        <f t="shared" si="0"/>
        <v>11.756720832692267</v>
      </c>
      <c r="D44">
        <f t="shared" si="1"/>
        <v>1.7970243030766628</v>
      </c>
      <c r="E44">
        <f t="shared" si="2"/>
        <v>6.4105039999999995</v>
      </c>
      <c r="F44">
        <f t="shared" si="3"/>
        <v>7.1432411357689301</v>
      </c>
    </row>
    <row r="45" spans="1:6" x14ac:dyDescent="0.2">
      <c r="A45">
        <v>35</v>
      </c>
      <c r="B45">
        <v>14.979735798214941</v>
      </c>
      <c r="C45">
        <f t="shared" si="0"/>
        <v>12.231872716952692</v>
      </c>
      <c r="D45">
        <f t="shared" si="1"/>
        <v>2.7478630812622491</v>
      </c>
      <c r="E45">
        <f t="shared" si="2"/>
        <v>7.0054839999999992</v>
      </c>
      <c r="F45">
        <f t="shared" si="3"/>
        <v>7.9742517982149419</v>
      </c>
    </row>
    <row r="46" spans="1:6" x14ac:dyDescent="0.2">
      <c r="A46">
        <v>36</v>
      </c>
      <c r="B46">
        <v>13.758409899534925</v>
      </c>
      <c r="C46">
        <f t="shared" si="0"/>
        <v>12.726228026754054</v>
      </c>
      <c r="D46">
        <f t="shared" si="1"/>
        <v>1.0321818727808711</v>
      </c>
      <c r="E46">
        <f t="shared" si="2"/>
        <v>7.6466659999999962</v>
      </c>
      <c r="F46">
        <f t="shared" si="3"/>
        <v>6.1117438995349289</v>
      </c>
    </row>
    <row r="47" spans="1:6" x14ac:dyDescent="0.2">
      <c r="A47">
        <v>37</v>
      </c>
      <c r="B47">
        <v>10.649417887271044</v>
      </c>
      <c r="C47">
        <f t="shared" si="0"/>
        <v>13.240562875092479</v>
      </c>
      <c r="D47">
        <f t="shared" si="1"/>
        <v>-2.5911449878214352</v>
      </c>
      <c r="E47">
        <f t="shared" si="2"/>
        <v>8.3340500000000013</v>
      </c>
      <c r="F47">
        <f t="shared" si="3"/>
        <v>2.3153678872710426</v>
      </c>
    </row>
    <row r="48" spans="1:6" x14ac:dyDescent="0.2">
      <c r="A48">
        <v>38</v>
      </c>
      <c r="B48">
        <v>7.7494734113974602</v>
      </c>
      <c r="C48">
        <f t="shared" si="0"/>
        <v>13.775684741835667</v>
      </c>
      <c r="D48">
        <f t="shared" si="1"/>
        <v>-6.0262113304382066</v>
      </c>
      <c r="E48">
        <f t="shared" si="2"/>
        <v>9.0676360000000003</v>
      </c>
      <c r="F48">
        <f t="shared" si="3"/>
        <v>-1.3181625886025401</v>
      </c>
    </row>
    <row r="49" spans="1:6" x14ac:dyDescent="0.2">
      <c r="A49">
        <v>39</v>
      </c>
      <c r="B49">
        <v>9.2343359253400514</v>
      </c>
      <c r="C49">
        <f t="shared" si="0"/>
        <v>14.332433741425705</v>
      </c>
      <c r="D49">
        <f t="shared" si="1"/>
        <v>-5.0980978160856534</v>
      </c>
      <c r="E49">
        <f t="shared" si="2"/>
        <v>9.8474239999999966</v>
      </c>
      <c r="F49">
        <f t="shared" si="3"/>
        <v>-0.61308807465994519</v>
      </c>
    </row>
    <row r="50" spans="1:6" x14ac:dyDescent="0.2">
      <c r="A50">
        <v>40</v>
      </c>
      <c r="B50">
        <v>9.090892217944532</v>
      </c>
      <c r="C50">
        <f t="shared" si="0"/>
        <v>14.911683941816539</v>
      </c>
      <c r="D50">
        <f t="shared" si="1"/>
        <v>-5.8207917238720075</v>
      </c>
      <c r="E50">
        <f t="shared" si="2"/>
        <v>10.673413999999994</v>
      </c>
      <c r="F50">
        <f t="shared" si="3"/>
        <v>-1.582521782055462</v>
      </c>
    </row>
    <row r="51" spans="1:6" x14ac:dyDescent="0.2">
      <c r="A51">
        <v>41</v>
      </c>
      <c r="B51">
        <v>11.54350711082229</v>
      </c>
      <c r="C51">
        <f t="shared" si="0"/>
        <v>15.51434473671674</v>
      </c>
      <c r="D51">
        <f t="shared" si="1"/>
        <v>-3.9708376258944504</v>
      </c>
      <c r="E51">
        <f t="shared" si="2"/>
        <v>11.545605999999999</v>
      </c>
      <c r="F51">
        <f t="shared" si="3"/>
        <v>-2.0988891777093954E-3</v>
      </c>
    </row>
    <row r="52" spans="1:6" x14ac:dyDescent="0.2">
      <c r="A52">
        <v>42</v>
      </c>
      <c r="B52">
        <v>11.549824295089184</v>
      </c>
      <c r="C52">
        <f t="shared" si="0"/>
        <v>16.141362273291914</v>
      </c>
      <c r="D52">
        <f t="shared" si="1"/>
        <v>-4.5915379782027301</v>
      </c>
      <c r="E52">
        <f t="shared" si="2"/>
        <v>12.463999999999999</v>
      </c>
      <c r="F52">
        <f t="shared" si="3"/>
        <v>-0.91417570491081435</v>
      </c>
    </row>
    <row r="53" spans="1:6" x14ac:dyDescent="0.2">
      <c r="A53">
        <v>43</v>
      </c>
      <c r="B53">
        <v>12.118603580117433</v>
      </c>
      <c r="C53">
        <f t="shared" si="0"/>
        <v>16.793720937568235</v>
      </c>
      <c r="D53">
        <f t="shared" si="1"/>
        <v>-4.6751173574508016</v>
      </c>
      <c r="E53">
        <f t="shared" si="2"/>
        <v>13.428595999999999</v>
      </c>
      <c r="F53">
        <f t="shared" si="3"/>
        <v>-1.3099924198825654</v>
      </c>
    </row>
    <row r="54" spans="1:6" x14ac:dyDescent="0.2">
      <c r="A54">
        <v>44</v>
      </c>
      <c r="B54">
        <v>14.788259661090761</v>
      </c>
      <c r="C54">
        <f t="shared" si="0"/>
        <v>17.472444899869039</v>
      </c>
      <c r="D54">
        <f t="shared" si="1"/>
        <v>-2.6841852387782783</v>
      </c>
      <c r="E54">
        <f t="shared" si="2"/>
        <v>14.439394</v>
      </c>
      <c r="F54">
        <f t="shared" si="3"/>
        <v>0.34886566109076078</v>
      </c>
    </row>
    <row r="55" spans="1:6" x14ac:dyDescent="0.2">
      <c r="A55">
        <v>45</v>
      </c>
      <c r="B55">
        <v>14.832478792740915</v>
      </c>
      <c r="C55">
        <f t="shared" si="0"/>
        <v>18.178599722710747</v>
      </c>
      <c r="D55">
        <f t="shared" si="1"/>
        <v>-3.3461209299698318</v>
      </c>
      <c r="E55">
        <f t="shared" si="2"/>
        <v>15.496394000000002</v>
      </c>
      <c r="F55">
        <f t="shared" si="3"/>
        <v>-0.66391520725908748</v>
      </c>
    </row>
    <row r="56" spans="1:6" x14ac:dyDescent="0.2">
      <c r="A56">
        <v>46</v>
      </c>
      <c r="B56">
        <v>13.179620689573973</v>
      </c>
      <c r="C56">
        <f t="shared" si="0"/>
        <v>18.91329403368249</v>
      </c>
      <c r="D56">
        <f t="shared" si="1"/>
        <v>-5.7336733441085173</v>
      </c>
      <c r="E56">
        <f t="shared" si="2"/>
        <v>16.599595999999998</v>
      </c>
      <c r="F56">
        <f t="shared" si="3"/>
        <v>-3.4199753104260253</v>
      </c>
    </row>
    <row r="57" spans="1:6" x14ac:dyDescent="0.2">
      <c r="A57">
        <v>47</v>
      </c>
      <c r="B57">
        <v>13.277031553260588</v>
      </c>
      <c r="C57">
        <f t="shared" si="0"/>
        <v>19.677681265935728</v>
      </c>
      <c r="D57">
        <f t="shared" si="1"/>
        <v>-6.4006497126751398</v>
      </c>
      <c r="E57">
        <f t="shared" si="2"/>
        <v>17.749000000000002</v>
      </c>
      <c r="F57">
        <f t="shared" si="3"/>
        <v>-4.4719684467394138</v>
      </c>
    </row>
    <row r="58" spans="1:6" x14ac:dyDescent="0.2">
      <c r="A58">
        <v>48</v>
      </c>
      <c r="B58">
        <v>14.261801486749755</v>
      </c>
      <c r="C58">
        <f t="shared" si="0"/>
        <v>20.472961469016326</v>
      </c>
      <c r="D58">
        <f t="shared" si="1"/>
        <v>-6.2111599822665706</v>
      </c>
      <c r="E58">
        <f t="shared" si="2"/>
        <v>18.944606</v>
      </c>
      <c r="F58">
        <f t="shared" si="3"/>
        <v>-4.6828045132502449</v>
      </c>
    </row>
    <row r="59" spans="1:6" x14ac:dyDescent="0.2">
      <c r="A59">
        <v>49</v>
      </c>
      <c r="B59">
        <v>16.747926654761187</v>
      </c>
      <c r="C59">
        <f t="shared" si="0"/>
        <v>21.300383192882038</v>
      </c>
      <c r="D59">
        <f t="shared" si="1"/>
        <v>-4.5524565381208504</v>
      </c>
      <c r="E59">
        <f t="shared" si="2"/>
        <v>20.186413999999999</v>
      </c>
      <c r="F59">
        <f t="shared" si="3"/>
        <v>-3.4384873452388121</v>
      </c>
    </row>
    <row r="60" spans="1:6" x14ac:dyDescent="0.2">
      <c r="A60">
        <v>50</v>
      </c>
      <c r="B60">
        <v>20.339644338788371</v>
      </c>
      <c r="C60">
        <f t="shared" si="0"/>
        <v>22.161245448063209</v>
      </c>
      <c r="D60">
        <f t="shared" si="1"/>
        <v>-1.8216011092748374</v>
      </c>
      <c r="E60">
        <f t="shared" si="2"/>
        <v>21.474423999999999</v>
      </c>
      <c r="F60">
        <f t="shared" si="3"/>
        <v>-1.1347796612116277</v>
      </c>
    </row>
    <row r="61" spans="1:6" x14ac:dyDescent="0.2">
      <c r="A61">
        <v>51</v>
      </c>
      <c r="B61">
        <v>25.748763554503149</v>
      </c>
      <c r="C61">
        <f t="shared" si="0"/>
        <v>23.056899745044049</v>
      </c>
      <c r="D61">
        <f t="shared" si="1"/>
        <v>2.6918638094591003</v>
      </c>
      <c r="E61">
        <f t="shared" si="2"/>
        <v>22.808636</v>
      </c>
      <c r="F61">
        <f t="shared" si="3"/>
        <v>2.9401275545031496</v>
      </c>
    </row>
    <row r="62" spans="1:6" x14ac:dyDescent="0.2">
      <c r="A62">
        <v>52</v>
      </c>
      <c r="B62">
        <v>27.487731407424437</v>
      </c>
      <c r="C62">
        <f t="shared" si="0"/>
        <v>23.98875221606616</v>
      </c>
      <c r="D62">
        <f t="shared" si="1"/>
        <v>3.4989791913582771</v>
      </c>
      <c r="E62">
        <f t="shared" si="2"/>
        <v>24.189049999999995</v>
      </c>
      <c r="F62">
        <f t="shared" si="3"/>
        <v>3.2986814074244428</v>
      </c>
    </row>
    <row r="63" spans="1:6" x14ac:dyDescent="0.2">
      <c r="A63">
        <v>53</v>
      </c>
      <c r="B63">
        <v>27.257356477657446</v>
      </c>
      <c r="C63">
        <f t="shared" si="0"/>
        <v>24.958265822685494</v>
      </c>
      <c r="D63">
        <f t="shared" si="1"/>
        <v>2.2990906549719519</v>
      </c>
      <c r="E63">
        <f t="shared" si="2"/>
        <v>25.615665999999997</v>
      </c>
      <c r="F63">
        <f t="shared" si="3"/>
        <v>1.6416904776574484</v>
      </c>
    </row>
    <row r="64" spans="1:6" x14ac:dyDescent="0.2">
      <c r="A64">
        <v>54</v>
      </c>
      <c r="B64">
        <v>29.675844675347644</v>
      </c>
      <c r="C64">
        <f t="shared" si="0"/>
        <v>25.966962652548549</v>
      </c>
      <c r="D64">
        <f t="shared" si="1"/>
        <v>3.7088820227990951</v>
      </c>
      <c r="E64">
        <f t="shared" si="2"/>
        <v>27.088484000000001</v>
      </c>
      <c r="F64">
        <f t="shared" si="3"/>
        <v>2.587360675347643</v>
      </c>
    </row>
    <row r="65" spans="1:6" x14ac:dyDescent="0.2">
      <c r="A65">
        <v>55</v>
      </c>
      <c r="B65">
        <v>30.57563465129931</v>
      </c>
      <c r="C65">
        <f t="shared" si="0"/>
        <v>27.016426308993385</v>
      </c>
      <c r="D65">
        <f t="shared" si="1"/>
        <v>3.5592083423059258</v>
      </c>
      <c r="E65">
        <f t="shared" si="2"/>
        <v>28.607504000000006</v>
      </c>
      <c r="F65">
        <f t="shared" si="3"/>
        <v>1.9681306512993046</v>
      </c>
    </row>
    <row r="66" spans="1:6" x14ac:dyDescent="0.2">
      <c r="A66">
        <v>56</v>
      </c>
      <c r="B66">
        <v>32.047153525626285</v>
      </c>
      <c r="C66">
        <f t="shared" si="0"/>
        <v>28.108304397227407</v>
      </c>
      <c r="D66">
        <f t="shared" si="1"/>
        <v>3.9388491283988785</v>
      </c>
      <c r="E66">
        <f t="shared" si="2"/>
        <v>30.172726000000004</v>
      </c>
      <c r="F66">
        <f t="shared" si="3"/>
        <v>1.874427525626281</v>
      </c>
    </row>
    <row r="67" spans="1:6" x14ac:dyDescent="0.2">
      <c r="A67">
        <v>57</v>
      </c>
      <c r="B67">
        <v>33.676791058761815</v>
      </c>
      <c r="C67">
        <f t="shared" si="0"/>
        <v>29.244311110984647</v>
      </c>
      <c r="D67">
        <f t="shared" si="1"/>
        <v>4.4324799477771677</v>
      </c>
      <c r="E67">
        <f t="shared" si="2"/>
        <v>31.784149999999997</v>
      </c>
      <c r="F67">
        <f t="shared" si="3"/>
        <v>1.8926410587618179</v>
      </c>
    </row>
    <row r="68" spans="1:6" x14ac:dyDescent="0.2">
      <c r="A68">
        <v>58</v>
      </c>
      <c r="B68">
        <v>37.587012679994729</v>
      </c>
      <c r="C68">
        <f t="shared" si="0"/>
        <v>30.426229923723902</v>
      </c>
      <c r="D68">
        <f t="shared" si="1"/>
        <v>7.1607827562708266</v>
      </c>
      <c r="E68">
        <f t="shared" si="2"/>
        <v>33.441776000000004</v>
      </c>
      <c r="F68">
        <f t="shared" si="3"/>
        <v>4.1452366799947242</v>
      </c>
    </row>
    <row r="69" spans="1:6" x14ac:dyDescent="0.2">
      <c r="A69">
        <v>59</v>
      </c>
      <c r="B69">
        <v>36.198475825006568</v>
      </c>
      <c r="C69">
        <f t="shared" si="0"/>
        <v>31.655916388592313</v>
      </c>
      <c r="D69">
        <f t="shared" si="1"/>
        <v>4.5425594364142547</v>
      </c>
      <c r="E69">
        <f t="shared" si="2"/>
        <v>35.145603999999999</v>
      </c>
      <c r="F69">
        <f t="shared" si="3"/>
        <v>1.0528718250065694</v>
      </c>
    </row>
    <row r="70" spans="1:6" x14ac:dyDescent="0.2">
      <c r="A70">
        <v>60</v>
      </c>
      <c r="B70">
        <v>34.8248857589072</v>
      </c>
      <c r="C70">
        <f t="shared" si="0"/>
        <v>32.935301051550724</v>
      </c>
      <c r="D70">
        <f t="shared" si="1"/>
        <v>1.8895847073564767</v>
      </c>
      <c r="E70">
        <f t="shared" si="2"/>
        <v>36.895634000000001</v>
      </c>
      <c r="F70">
        <f t="shared" si="3"/>
        <v>-2.0707482410928009</v>
      </c>
    </row>
    <row r="71" spans="1:6" x14ac:dyDescent="0.2">
      <c r="A71">
        <v>61</v>
      </c>
      <c r="B71">
        <v>37.067196726959509</v>
      </c>
      <c r="C71">
        <f t="shared" si="0"/>
        <v>34.266392482233691</v>
      </c>
      <c r="D71">
        <f t="shared" si="1"/>
        <v>2.8008042447258177</v>
      </c>
      <c r="E71">
        <f t="shared" si="2"/>
        <v>38.691865999999997</v>
      </c>
      <c r="F71">
        <f t="shared" si="3"/>
        <v>-1.6246692730404888</v>
      </c>
    </row>
    <row r="72" spans="1:6" x14ac:dyDescent="0.2">
      <c r="A72">
        <v>62</v>
      </c>
      <c r="B72">
        <v>39.8680316817738</v>
      </c>
      <c r="C72">
        <f t="shared" si="0"/>
        <v>35.651280427302993</v>
      </c>
      <c r="D72">
        <f t="shared" si="1"/>
        <v>4.2167512544708075</v>
      </c>
      <c r="E72">
        <f t="shared" si="2"/>
        <v>40.534300000000009</v>
      </c>
      <c r="F72">
        <f t="shared" si="3"/>
        <v>-0.66626831822620858</v>
      </c>
    </row>
    <row r="73" spans="1:6" x14ac:dyDescent="0.2">
      <c r="A73">
        <v>63</v>
      </c>
      <c r="B73">
        <v>40.505196407114539</v>
      </c>
      <c r="C73">
        <f t="shared" si="0"/>
        <v>37.092139091244789</v>
      </c>
      <c r="D73">
        <f t="shared" si="1"/>
        <v>3.4130573158697501</v>
      </c>
      <c r="E73">
        <f t="shared" si="2"/>
        <v>42.422936000000007</v>
      </c>
      <c r="F73">
        <f t="shared" si="3"/>
        <v>-1.9177395928854679</v>
      </c>
    </row>
    <row r="74" spans="1:6" x14ac:dyDescent="0.2">
      <c r="A74">
        <v>64</v>
      </c>
      <c r="B74">
        <v>43.640173551020411</v>
      </c>
      <c r="C74">
        <f t="shared" si="0"/>
        <v>38.591230549761519</v>
      </c>
      <c r="D74">
        <f t="shared" si="1"/>
        <v>5.0489430012588912</v>
      </c>
      <c r="E74">
        <f t="shared" si="2"/>
        <v>44.357773999999999</v>
      </c>
      <c r="F74">
        <f t="shared" si="3"/>
        <v>-0.71760044897958863</v>
      </c>
    </row>
    <row r="75" spans="1:6" x14ac:dyDescent="0.2">
      <c r="A75">
        <v>65</v>
      </c>
      <c r="B75">
        <v>49.582679869714561</v>
      </c>
      <c r="C75">
        <f t="shared" ref="C75:C109" si="4">3.056728 * EXP(0.03962 * A75)</f>
        <v>40.150908301117013</v>
      </c>
      <c r="D75">
        <f t="shared" ref="D75:D109" si="5">B75-C75</f>
        <v>9.4317715685975472</v>
      </c>
      <c r="E75">
        <f t="shared" ref="E75:E109" si="6">0.023101*A75^2-0.998989*A75+13.671374</f>
        <v>46.338813999999999</v>
      </c>
      <c r="F75">
        <f t="shared" ref="F75:F109" si="7">B75-E75</f>
        <v>3.2438658697145613</v>
      </c>
    </row>
    <row r="76" spans="1:6" x14ac:dyDescent="0.2">
      <c r="A76">
        <v>66</v>
      </c>
      <c r="B76">
        <v>49.755315087168931</v>
      </c>
      <c r="C76">
        <f t="shared" si="4"/>
        <v>41.773620961010486</v>
      </c>
      <c r="D76">
        <f t="shared" si="5"/>
        <v>7.9816941261584446</v>
      </c>
      <c r="E76">
        <f t="shared" si="6"/>
        <v>48.366056</v>
      </c>
      <c r="F76">
        <f t="shared" si="7"/>
        <v>1.3892590871689308</v>
      </c>
    </row>
    <row r="77" spans="1:6" x14ac:dyDescent="0.2">
      <c r="A77">
        <v>67</v>
      </c>
      <c r="B77">
        <v>50.280215778552581</v>
      </c>
      <c r="C77">
        <f t="shared" si="4"/>
        <v>43.461916106780279</v>
      </c>
      <c r="D77">
        <f t="shared" si="5"/>
        <v>6.8182996717723015</v>
      </c>
      <c r="E77">
        <f t="shared" si="6"/>
        <v>50.439499999999995</v>
      </c>
      <c r="F77">
        <f t="shared" si="7"/>
        <v>-0.15928422144741461</v>
      </c>
    </row>
    <row r="78" spans="1:6" x14ac:dyDescent="0.2">
      <c r="A78">
        <v>68</v>
      </c>
      <c r="B78">
        <v>47.765673299309483</v>
      </c>
      <c r="C78">
        <f t="shared" si="4"/>
        <v>45.218444276972093</v>
      </c>
      <c r="D78">
        <f t="shared" si="5"/>
        <v>2.5472290223373903</v>
      </c>
      <c r="E78">
        <f t="shared" si="6"/>
        <v>52.559145999999998</v>
      </c>
      <c r="F78">
        <f t="shared" si="7"/>
        <v>-4.7934727006905149</v>
      </c>
    </row>
    <row r="79" spans="1:6" x14ac:dyDescent="0.2">
      <c r="A79">
        <v>69</v>
      </c>
      <c r="B79">
        <v>50.416083206145572</v>
      </c>
      <c r="C79">
        <f t="shared" si="4"/>
        <v>47.045963132551506</v>
      </c>
      <c r="D79">
        <f t="shared" si="5"/>
        <v>3.370120073594066</v>
      </c>
      <c r="E79">
        <f t="shared" si="6"/>
        <v>54.724994000000009</v>
      </c>
      <c r="F79">
        <f t="shared" si="7"/>
        <v>-4.3089107938544373</v>
      </c>
    </row>
    <row r="80" spans="1:6" x14ac:dyDescent="0.2">
      <c r="A80">
        <v>70</v>
      </c>
      <c r="B80">
        <v>53.123650686619719</v>
      </c>
      <c r="C80">
        <f t="shared" si="4"/>
        <v>48.947341786292924</v>
      </c>
      <c r="D80">
        <f t="shared" si="5"/>
        <v>4.176308900326795</v>
      </c>
      <c r="E80">
        <f t="shared" si="6"/>
        <v>56.937044</v>
      </c>
      <c r="F80">
        <f t="shared" si="7"/>
        <v>-3.8133933133802813</v>
      </c>
    </row>
    <row r="81" spans="1:6" x14ac:dyDescent="0.2">
      <c r="A81">
        <v>71</v>
      </c>
      <c r="B81">
        <v>51.746539334550818</v>
      </c>
      <c r="C81">
        <f t="shared" si="4"/>
        <v>50.925565307142676</v>
      </c>
      <c r="D81">
        <f t="shared" si="5"/>
        <v>0.82097402740814118</v>
      </c>
      <c r="E81">
        <f t="shared" si="6"/>
        <v>59.195295999999999</v>
      </c>
      <c r="F81">
        <f t="shared" si="7"/>
        <v>-7.4487566654491815</v>
      </c>
    </row>
    <row r="82" spans="1:6" x14ac:dyDescent="0.2">
      <c r="A82">
        <v>72</v>
      </c>
      <c r="B82">
        <v>60.331690098032553</v>
      </c>
      <c r="C82">
        <f t="shared" si="4"/>
        <v>52.98373940662708</v>
      </c>
      <c r="D82">
        <f t="shared" si="5"/>
        <v>7.3479506914054724</v>
      </c>
      <c r="E82">
        <f t="shared" si="6"/>
        <v>61.499749999999992</v>
      </c>
      <c r="F82">
        <f t="shared" si="7"/>
        <v>-1.1680599019674389</v>
      </c>
    </row>
    <row r="83" spans="1:6" x14ac:dyDescent="0.2">
      <c r="A83">
        <v>73</v>
      </c>
      <c r="B83">
        <v>59.279016105557943</v>
      </c>
      <c r="C83">
        <f t="shared" si="4"/>
        <v>55.125095314663653</v>
      </c>
      <c r="D83">
        <f t="shared" si="5"/>
        <v>4.1539207908942899</v>
      </c>
      <c r="E83">
        <f t="shared" si="6"/>
        <v>63.850405999999992</v>
      </c>
      <c r="F83">
        <f t="shared" si="7"/>
        <v>-4.5713898944420492</v>
      </c>
    </row>
    <row r="84" spans="1:6" x14ac:dyDescent="0.2">
      <c r="A84">
        <v>74</v>
      </c>
      <c r="B84">
        <v>62.00488319090617</v>
      </c>
      <c r="C84">
        <f t="shared" si="4"/>
        <v>57.352994852429546</v>
      </c>
      <c r="D84">
        <f t="shared" si="5"/>
        <v>4.6518883384766241</v>
      </c>
      <c r="E84">
        <f t="shared" si="6"/>
        <v>66.247264000000001</v>
      </c>
      <c r="F84">
        <f t="shared" si="7"/>
        <v>-4.2423808090938309</v>
      </c>
    </row>
    <row r="85" spans="1:6" x14ac:dyDescent="0.2">
      <c r="A85">
        <v>75</v>
      </c>
      <c r="B85">
        <v>64.257074960391023</v>
      </c>
      <c r="C85">
        <f t="shared" si="4"/>
        <v>59.670935710252046</v>
      </c>
      <c r="D85">
        <f t="shared" si="5"/>
        <v>4.5861392501389773</v>
      </c>
      <c r="E85">
        <f t="shared" si="6"/>
        <v>68.690324000000004</v>
      </c>
      <c r="F85">
        <f t="shared" si="7"/>
        <v>-4.433249039608981</v>
      </c>
    </row>
    <row r="86" spans="1:6" x14ac:dyDescent="0.2">
      <c r="A86">
        <v>76</v>
      </c>
      <c r="B86">
        <v>67.460643831324134</v>
      </c>
      <c r="C86">
        <f t="shared" si="4"/>
        <v>62.082556938806462</v>
      </c>
      <c r="D86">
        <f t="shared" si="5"/>
        <v>5.3780868925176719</v>
      </c>
      <c r="E86">
        <f t="shared" si="6"/>
        <v>71.179586</v>
      </c>
      <c r="F86">
        <f t="shared" si="7"/>
        <v>-3.7189421686758664</v>
      </c>
    </row>
    <row r="87" spans="1:6" x14ac:dyDescent="0.2">
      <c r="A87">
        <v>77</v>
      </c>
      <c r="B87">
        <v>69.48207480169259</v>
      </c>
      <c r="C87">
        <f t="shared" si="4"/>
        <v>64.591644662243027</v>
      </c>
      <c r="D87">
        <f t="shared" si="5"/>
        <v>4.8904301394495633</v>
      </c>
      <c r="E87">
        <f t="shared" si="6"/>
        <v>73.715050000000019</v>
      </c>
      <c r="F87">
        <f t="shared" si="7"/>
        <v>-4.2329751983074289</v>
      </c>
    </row>
    <row r="88" spans="1:6" x14ac:dyDescent="0.2">
      <c r="A88">
        <v>78</v>
      </c>
      <c r="B88">
        <v>69.913778476018578</v>
      </c>
      <c r="C88">
        <f t="shared" si="4"/>
        <v>67.202138022211344</v>
      </c>
      <c r="D88">
        <f t="shared" si="5"/>
        <v>2.7116404538072345</v>
      </c>
      <c r="E88">
        <f t="shared" si="6"/>
        <v>76.296715999999989</v>
      </c>
      <c r="F88">
        <f t="shared" si="7"/>
        <v>-6.3829375239814112</v>
      </c>
    </row>
    <row r="89" spans="1:6" x14ac:dyDescent="0.2">
      <c r="A89">
        <v>79</v>
      </c>
      <c r="B89">
        <v>71.845867988587173</v>
      </c>
      <c r="C89">
        <f t="shared" si="4"/>
        <v>69.918135362115081</v>
      </c>
      <c r="D89">
        <f t="shared" si="5"/>
        <v>1.9277326264720926</v>
      </c>
      <c r="E89">
        <f t="shared" si="6"/>
        <v>78.924583999999996</v>
      </c>
      <c r="F89">
        <f t="shared" si="7"/>
        <v>-7.0787160114128227</v>
      </c>
    </row>
    <row r="90" spans="1:6" x14ac:dyDescent="0.2">
      <c r="A90">
        <v>80</v>
      </c>
      <c r="B90">
        <v>73.651551492483108</v>
      </c>
      <c r="C90">
        <f t="shared" si="4"/>
        <v>72.743900661304906</v>
      </c>
      <c r="D90">
        <f t="shared" si="5"/>
        <v>0.90765083117820211</v>
      </c>
      <c r="E90">
        <f t="shared" si="6"/>
        <v>81.598653999999982</v>
      </c>
      <c r="F90">
        <f t="shared" si="7"/>
        <v>-7.947102507516874</v>
      </c>
    </row>
    <row r="91" spans="1:6" x14ac:dyDescent="0.2">
      <c r="A91">
        <v>81</v>
      </c>
      <c r="B91">
        <v>79.948943139583562</v>
      </c>
      <c r="C91">
        <f t="shared" si="4"/>
        <v>75.683870229312177</v>
      </c>
      <c r="D91">
        <f t="shared" si="5"/>
        <v>4.2650729102713854</v>
      </c>
      <c r="E91">
        <f t="shared" si="6"/>
        <v>84.318926000000005</v>
      </c>
      <c r="F91">
        <f t="shared" si="7"/>
        <v>-4.3699828604164423</v>
      </c>
    </row>
    <row r="92" spans="1:6" x14ac:dyDescent="0.2">
      <c r="A92">
        <v>82</v>
      </c>
      <c r="B92">
        <v>83.809745495665709</v>
      </c>
      <c r="C92">
        <f t="shared" si="4"/>
        <v>78.742659670631596</v>
      </c>
      <c r="D92">
        <f t="shared" si="5"/>
        <v>5.0670858250341126</v>
      </c>
      <c r="E92">
        <f t="shared" si="6"/>
        <v>87.085399999999993</v>
      </c>
      <c r="F92">
        <f t="shared" si="7"/>
        <v>-3.275654504334284</v>
      </c>
    </row>
    <row r="93" spans="1:6" x14ac:dyDescent="0.2">
      <c r="A93">
        <v>83</v>
      </c>
      <c r="B93">
        <v>86.554667768523814</v>
      </c>
      <c r="C93">
        <f t="shared" si="4"/>
        <v>81.925071130988584</v>
      </c>
      <c r="D93">
        <f t="shared" si="5"/>
        <v>4.6295966375352293</v>
      </c>
      <c r="E93">
        <f t="shared" si="6"/>
        <v>89.898075999999989</v>
      </c>
      <c r="F93">
        <f t="shared" si="7"/>
        <v>-3.3434082314761753</v>
      </c>
    </row>
    <row r="94" spans="1:6" x14ac:dyDescent="0.2">
      <c r="A94">
        <v>84</v>
      </c>
      <c r="B94">
        <v>85.08753105580297</v>
      </c>
      <c r="C94">
        <f t="shared" si="4"/>
        <v>85.23610083646679</v>
      </c>
      <c r="D94">
        <f t="shared" si="5"/>
        <v>-0.14856978066381998</v>
      </c>
      <c r="E94">
        <f t="shared" si="6"/>
        <v>92.756953999999993</v>
      </c>
      <c r="F94">
        <f t="shared" si="7"/>
        <v>-7.6694229441970236</v>
      </c>
    </row>
    <row r="95" spans="1:6" x14ac:dyDescent="0.2">
      <c r="A95">
        <v>85</v>
      </c>
      <c r="B95">
        <v>89.1965863356303</v>
      </c>
      <c r="C95">
        <f t="shared" si="4"/>
        <v>88.680946937331811</v>
      </c>
      <c r="D95">
        <f t="shared" si="5"/>
        <v>0.51563939829848948</v>
      </c>
      <c r="E95">
        <f t="shared" si="6"/>
        <v>95.662034000000006</v>
      </c>
      <c r="F95">
        <f t="shared" si="7"/>
        <v>-6.4654476643697052</v>
      </c>
    </row>
    <row r="96" spans="1:6" x14ac:dyDescent="0.2">
      <c r="A96">
        <v>86</v>
      </c>
      <c r="B96">
        <v>91.66163606224049</v>
      </c>
      <c r="C96">
        <f t="shared" si="4"/>
        <v>92.265017668866122</v>
      </c>
      <c r="D96">
        <f t="shared" si="5"/>
        <v>-0.60338160662563212</v>
      </c>
      <c r="E96">
        <f t="shared" si="6"/>
        <v>98.613315999999998</v>
      </c>
      <c r="F96">
        <f t="shared" si="7"/>
        <v>-6.9516799377595078</v>
      </c>
    </row>
    <row r="97" spans="1:6" x14ac:dyDescent="0.2">
      <c r="A97">
        <v>87</v>
      </c>
      <c r="B97">
        <v>97.52241673757311</v>
      </c>
      <c r="C97">
        <f t="shared" si="4"/>
        <v>95.993939842026492</v>
      </c>
      <c r="D97">
        <f t="shared" si="5"/>
        <v>1.5284768955466177</v>
      </c>
      <c r="E97">
        <f t="shared" si="6"/>
        <v>101.61080000000001</v>
      </c>
      <c r="F97">
        <f t="shared" si="7"/>
        <v>-4.0883832624269019</v>
      </c>
    </row>
    <row r="98" spans="1:6" x14ac:dyDescent="0.2">
      <c r="A98">
        <v>88</v>
      </c>
      <c r="B98">
        <v>98.859083550229769</v>
      </c>
      <c r="C98">
        <f t="shared" si="4"/>
        <v>99.873567677254755</v>
      </c>
      <c r="D98">
        <f t="shared" si="5"/>
        <v>-1.0144841270249856</v>
      </c>
      <c r="E98">
        <f t="shared" si="6"/>
        <v>104.65448600000001</v>
      </c>
      <c r="F98">
        <f t="shared" si="7"/>
        <v>-5.7954024497702363</v>
      </c>
    </row>
    <row r="99" spans="1:6" x14ac:dyDescent="0.2">
      <c r="A99">
        <v>89</v>
      </c>
      <c r="B99">
        <v>101.88110257214564</v>
      </c>
      <c r="C99">
        <f t="shared" si="4"/>
        <v>103.90999199530934</v>
      </c>
      <c r="D99">
        <f t="shared" si="5"/>
        <v>-2.0288894231637045</v>
      </c>
      <c r="E99">
        <f t="shared" si="6"/>
        <v>107.74437400000001</v>
      </c>
      <c r="F99">
        <f t="shared" si="7"/>
        <v>-5.8632714278543716</v>
      </c>
    </row>
    <row r="100" spans="1:6" x14ac:dyDescent="0.2">
      <c r="A100">
        <v>90</v>
      </c>
      <c r="B100">
        <v>105.67861484266524</v>
      </c>
      <c r="C100">
        <f t="shared" si="4"/>
        <v>108.1095497795483</v>
      </c>
      <c r="D100">
        <f t="shared" si="5"/>
        <v>-2.4309349368830624</v>
      </c>
      <c r="E100">
        <f t="shared" si="6"/>
        <v>110.880464</v>
      </c>
      <c r="F100">
        <f t="shared" si="7"/>
        <v>-5.2018491573347632</v>
      </c>
    </row>
    <row r="101" spans="1:6" x14ac:dyDescent="0.2">
      <c r="A101">
        <v>91</v>
      </c>
      <c r="B101">
        <v>111.82996410768675</v>
      </c>
      <c r="C101">
        <f t="shared" si="4"/>
        <v>112.47883412467421</v>
      </c>
      <c r="D101">
        <f t="shared" si="5"/>
        <v>-0.64887001698745905</v>
      </c>
      <c r="E101">
        <f t="shared" si="6"/>
        <v>114.06275600000001</v>
      </c>
      <c r="F101">
        <f t="shared" si="7"/>
        <v>-2.2327918923132586</v>
      </c>
    </row>
    <row r="102" spans="1:6" x14ac:dyDescent="0.2">
      <c r="A102">
        <v>92</v>
      </c>
      <c r="B102">
        <v>119.17206102893753</v>
      </c>
      <c r="C102">
        <f t="shared" si="4"/>
        <v>117.02470458756214</v>
      </c>
      <c r="D102">
        <f t="shared" si="5"/>
        <v>2.1473564413753934</v>
      </c>
      <c r="E102">
        <f t="shared" si="6"/>
        <v>117.29124999999999</v>
      </c>
      <c r="F102">
        <f t="shared" si="7"/>
        <v>1.8808110289375435</v>
      </c>
    </row>
    <row r="103" spans="1:6" x14ac:dyDescent="0.2">
      <c r="A103">
        <v>93</v>
      </c>
      <c r="B103">
        <v>126.97160306787789</v>
      </c>
      <c r="C103">
        <f t="shared" si="4"/>
        <v>121.75429795641871</v>
      </c>
      <c r="D103">
        <f t="shared" si="5"/>
        <v>5.2173051114591829</v>
      </c>
      <c r="E103">
        <f t="shared" si="6"/>
        <v>120.56594599999998</v>
      </c>
      <c r="F103">
        <f t="shared" si="7"/>
        <v>6.405657067877911</v>
      </c>
    </row>
    <row r="104" spans="1:6" x14ac:dyDescent="0.2">
      <c r="A104">
        <v>94</v>
      </c>
      <c r="B104">
        <v>131.76795181987109</v>
      </c>
      <c r="C104">
        <f t="shared" si="4"/>
        <v>126.67503945518148</v>
      </c>
      <c r="D104">
        <f t="shared" si="5"/>
        <v>5.0929123646896102</v>
      </c>
      <c r="E104">
        <f t="shared" si="6"/>
        <v>123.88684400000001</v>
      </c>
      <c r="F104">
        <f t="shared" si="7"/>
        <v>7.881107819871076</v>
      </c>
    </row>
    <row r="105" spans="1:6" x14ac:dyDescent="0.2">
      <c r="A105">
        <v>95</v>
      </c>
      <c r="B105">
        <v>136.51813421142339</v>
      </c>
      <c r="C105">
        <f t="shared" si="4"/>
        <v>131.79465440074696</v>
      </c>
      <c r="D105">
        <f t="shared" si="5"/>
        <v>4.7234798106764231</v>
      </c>
      <c r="E105">
        <f t="shared" si="6"/>
        <v>127.253944</v>
      </c>
      <c r="F105">
        <f t="shared" si="7"/>
        <v>9.2641902114233829</v>
      </c>
    </row>
    <row r="106" spans="1:6" x14ac:dyDescent="0.2">
      <c r="A106">
        <v>96</v>
      </c>
      <c r="B106">
        <v>139.66561129414845</v>
      </c>
      <c r="C106">
        <f t="shared" si="4"/>
        <v>137.12118033133046</v>
      </c>
      <c r="D106">
        <f t="shared" si="5"/>
        <v>2.5444309628179838</v>
      </c>
      <c r="E106">
        <f t="shared" si="6"/>
        <v>130.66724600000001</v>
      </c>
      <c r="F106">
        <f t="shared" si="7"/>
        <v>8.9983652941484422</v>
      </c>
    </row>
    <row r="107" spans="1:6" x14ac:dyDescent="0.2">
      <c r="A107">
        <v>97</v>
      </c>
      <c r="B107">
        <v>143.41265647807504</v>
      </c>
      <c r="C107">
        <f t="shared" si="4"/>
        <v>142.66297962499672</v>
      </c>
      <c r="D107">
        <f t="shared" si="5"/>
        <v>0.74967685307831289</v>
      </c>
      <c r="E107">
        <f t="shared" si="6"/>
        <v>134.12674999999999</v>
      </c>
      <c r="F107">
        <f t="shared" si="7"/>
        <v>9.2859064780750487</v>
      </c>
    </row>
    <row r="108" spans="1:6" x14ac:dyDescent="0.2">
      <c r="A108">
        <v>98</v>
      </c>
      <c r="B108">
        <v>149.69217905565944</v>
      </c>
      <c r="C108">
        <f t="shared" si="4"/>
        <v>148.4287526281735</v>
      </c>
      <c r="D108">
        <f t="shared" si="5"/>
        <v>1.263426427485939</v>
      </c>
      <c r="E108">
        <f t="shared" si="6"/>
        <v>137.63245599999999</v>
      </c>
      <c r="F108">
        <f t="shared" si="7"/>
        <v>12.059723055659447</v>
      </c>
    </row>
    <row r="109" spans="1:6" x14ac:dyDescent="0.2">
      <c r="A109">
        <v>99</v>
      </c>
      <c r="B109">
        <v>159.38938030491735</v>
      </c>
      <c r="C109">
        <f t="shared" si="4"/>
        <v>154.42755131475852</v>
      </c>
      <c r="D109">
        <f t="shared" si="5"/>
        <v>4.9618289901588355</v>
      </c>
      <c r="E109">
        <f t="shared" si="6"/>
        <v>141.18436400000002</v>
      </c>
      <c r="F109">
        <f t="shared" si="7"/>
        <v>18.205016304917336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8" zoomScale="150" zoomScaleNormal="150" zoomScalePageLayoutView="150" workbookViewId="0">
      <selection activeCell="O22" sqref="O22"/>
    </sheetView>
  </sheetViews>
  <sheetFormatPr baseColWidth="10" defaultColWidth="8.83203125" defaultRowHeight="15" x14ac:dyDescent="0.2"/>
  <cols>
    <col min="2" max="2" width="12.33203125" bestFit="1" customWidth="1"/>
    <col min="4" max="4" width="11.33203125" bestFit="1" customWidth="1"/>
  </cols>
  <sheetData>
    <row r="1" spans="1:4" x14ac:dyDescent="0.2">
      <c r="A1" t="s">
        <v>16</v>
      </c>
    </row>
    <row r="3" spans="1:4" x14ac:dyDescent="0.2">
      <c r="A3" t="s">
        <v>30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7" spans="1:4" x14ac:dyDescent="0.2">
      <c r="A7" t="s">
        <v>13</v>
      </c>
    </row>
    <row r="9" spans="1:4" x14ac:dyDescent="0.2">
      <c r="A9" s="1" t="s">
        <v>6</v>
      </c>
      <c r="B9" s="1" t="s">
        <v>7</v>
      </c>
      <c r="C9" t="s">
        <v>61</v>
      </c>
      <c r="D9" t="s">
        <v>52</v>
      </c>
    </row>
    <row r="10" spans="1:4" ht="16" x14ac:dyDescent="0.2">
      <c r="A10" s="1">
        <v>1790</v>
      </c>
      <c r="B10" s="2">
        <v>3929214</v>
      </c>
      <c r="C10" s="3">
        <f>6690.314136*A10^2-24067296.064116*A10+21650143670.3541</f>
        <v>6119238.7440605164</v>
      </c>
      <c r="D10" s="4">
        <f>B10-C10</f>
        <v>-2190024.7440605164</v>
      </c>
    </row>
    <row r="11" spans="1:4" ht="16" x14ac:dyDescent="0.2">
      <c r="A11" s="1">
        <v>1800</v>
      </c>
      <c r="B11" s="2">
        <v>5236631</v>
      </c>
      <c r="C11" s="3">
        <f t="shared" ref="C11:C31" si="0">6690.314136*A11^2-24067296.064116*A11+21650143670.3541</f>
        <v>5628555.5853004456</v>
      </c>
      <c r="D11" s="4">
        <f t="shared" ref="D11:D31" si="1">B11-C11</f>
        <v>-391924.58530044556</v>
      </c>
    </row>
    <row r="12" spans="1:4" ht="16" x14ac:dyDescent="0.2">
      <c r="A12" s="1">
        <v>1810</v>
      </c>
      <c r="B12" s="2">
        <v>7239881</v>
      </c>
      <c r="C12" s="3">
        <f t="shared" si="0"/>
        <v>6475935.2537345886</v>
      </c>
      <c r="D12" s="4">
        <f t="shared" si="1"/>
        <v>763945.74626541138</v>
      </c>
    </row>
    <row r="13" spans="1:4" ht="16" x14ac:dyDescent="0.2">
      <c r="A13" s="1">
        <v>1820</v>
      </c>
      <c r="B13" s="2">
        <v>9638453</v>
      </c>
      <c r="C13" s="3">
        <f t="shared" si="0"/>
        <v>8661377.7493743896</v>
      </c>
      <c r="D13" s="4">
        <f t="shared" si="1"/>
        <v>977075.25062561035</v>
      </c>
    </row>
    <row r="14" spans="1:4" ht="16" x14ac:dyDescent="0.2">
      <c r="A14" s="1">
        <v>1830</v>
      </c>
      <c r="B14" s="2">
        <v>12866020</v>
      </c>
      <c r="C14" s="3">
        <f t="shared" si="0"/>
        <v>12184883.072216034</v>
      </c>
      <c r="D14" s="4">
        <f t="shared" si="1"/>
        <v>681136.92778396606</v>
      </c>
    </row>
    <row r="15" spans="1:4" ht="16" x14ac:dyDescent="0.2">
      <c r="A15" s="1">
        <v>1840</v>
      </c>
      <c r="B15" s="2">
        <v>17069453</v>
      </c>
      <c r="C15" s="3">
        <f t="shared" si="0"/>
        <v>17046451.222255707</v>
      </c>
      <c r="D15" s="4">
        <f t="shared" si="1"/>
        <v>23001.777744293213</v>
      </c>
    </row>
    <row r="16" spans="1:4" ht="16" x14ac:dyDescent="0.2">
      <c r="A16" s="1">
        <v>1850</v>
      </c>
      <c r="B16" s="2">
        <v>23191876</v>
      </c>
      <c r="C16" s="3">
        <f t="shared" si="0"/>
        <v>23246082.199497223</v>
      </c>
      <c r="D16" s="4">
        <f t="shared" si="1"/>
        <v>-54206.1994972229</v>
      </c>
    </row>
    <row r="17" spans="1:4" ht="16" x14ac:dyDescent="0.2">
      <c r="A17" s="1">
        <v>1860</v>
      </c>
      <c r="B17" s="2">
        <v>31443321</v>
      </c>
      <c r="C17" s="3">
        <f t="shared" si="0"/>
        <v>30783776.003940582</v>
      </c>
      <c r="D17" s="4">
        <f t="shared" si="1"/>
        <v>659544.99605941772</v>
      </c>
    </row>
    <row r="18" spans="1:4" ht="16" x14ac:dyDescent="0.2">
      <c r="A18" s="1">
        <v>1870</v>
      </c>
      <c r="B18" s="2">
        <v>38558371</v>
      </c>
      <c r="C18" s="3">
        <f t="shared" si="0"/>
        <v>39659532.635578156</v>
      </c>
      <c r="D18" s="4">
        <f t="shared" si="1"/>
        <v>-1101161.6355781555</v>
      </c>
    </row>
    <row r="19" spans="1:4" ht="16" x14ac:dyDescent="0.2">
      <c r="A19" s="1">
        <v>1880</v>
      </c>
      <c r="B19" s="2">
        <v>49371340</v>
      </c>
      <c r="C19" s="3">
        <f t="shared" si="0"/>
        <v>49873352.094413757</v>
      </c>
      <c r="D19" s="4">
        <f t="shared" si="1"/>
        <v>-502012.09441375732</v>
      </c>
    </row>
    <row r="20" spans="1:4" ht="16" x14ac:dyDescent="0.2">
      <c r="A20" s="1">
        <v>1890</v>
      </c>
      <c r="B20" s="2">
        <v>62979766</v>
      </c>
      <c r="C20" s="3">
        <f t="shared" si="0"/>
        <v>61425234.380455017</v>
      </c>
      <c r="D20" s="4">
        <f t="shared" si="1"/>
        <v>1554531.6195449829</v>
      </c>
    </row>
    <row r="21" spans="1:4" ht="16" x14ac:dyDescent="0.2">
      <c r="A21" s="1">
        <v>1900</v>
      </c>
      <c r="B21" s="2">
        <v>76212168</v>
      </c>
      <c r="C21" s="3">
        <f t="shared" si="0"/>
        <v>74315179.493694305</v>
      </c>
      <c r="D21" s="4">
        <f t="shared" si="1"/>
        <v>1896988.5063056946</v>
      </c>
    </row>
    <row r="22" spans="1:4" ht="16" x14ac:dyDescent="0.2">
      <c r="A22" s="1">
        <v>1910</v>
      </c>
      <c r="B22" s="2">
        <v>92228496</v>
      </c>
      <c r="C22" s="3">
        <f t="shared" si="0"/>
        <v>88543187.434135437</v>
      </c>
      <c r="D22" s="4">
        <f t="shared" si="1"/>
        <v>3685308.565864563</v>
      </c>
    </row>
    <row r="23" spans="1:4" ht="16" x14ac:dyDescent="0.2">
      <c r="A23" s="1">
        <v>1920</v>
      </c>
      <c r="B23" s="2">
        <v>106021537</v>
      </c>
      <c r="C23" s="3">
        <f t="shared" si="0"/>
        <v>104109258.20177841</v>
      </c>
      <c r="D23" s="4">
        <f t="shared" si="1"/>
        <v>1912278.7982215881</v>
      </c>
    </row>
    <row r="24" spans="1:4" ht="16" x14ac:dyDescent="0.2">
      <c r="A24" s="1">
        <v>1930</v>
      </c>
      <c r="B24" s="2">
        <v>123202624</v>
      </c>
      <c r="C24" s="3">
        <f t="shared" si="0"/>
        <v>121013391.79661942</v>
      </c>
      <c r="D24" s="4">
        <f t="shared" si="1"/>
        <v>2189232.2033805847</v>
      </c>
    </row>
    <row r="25" spans="1:4" ht="16" x14ac:dyDescent="0.2">
      <c r="A25" s="1">
        <v>1940</v>
      </c>
      <c r="B25" s="2">
        <v>132164569</v>
      </c>
      <c r="C25" s="3">
        <f t="shared" si="0"/>
        <v>139255588.21865845</v>
      </c>
      <c r="D25" s="4">
        <f t="shared" si="1"/>
        <v>-7091019.2186584473</v>
      </c>
    </row>
    <row r="26" spans="1:4" ht="16" x14ac:dyDescent="0.2">
      <c r="A26" s="1">
        <v>1950</v>
      </c>
      <c r="B26" s="2">
        <v>151325798</v>
      </c>
      <c r="C26" s="3">
        <f t="shared" si="0"/>
        <v>158835847.46789932</v>
      </c>
      <c r="D26" s="4">
        <f t="shared" si="1"/>
        <v>-7510049.4678993225</v>
      </c>
    </row>
    <row r="27" spans="1:4" ht="16" x14ac:dyDescent="0.2">
      <c r="A27" s="1">
        <v>1960</v>
      </c>
      <c r="B27" s="2">
        <v>179323175</v>
      </c>
      <c r="C27" s="3">
        <f t="shared" si="0"/>
        <v>179754169.54434204</v>
      </c>
      <c r="D27" s="4">
        <f t="shared" si="1"/>
        <v>-430994.54434204102</v>
      </c>
    </row>
    <row r="28" spans="1:4" ht="16" x14ac:dyDescent="0.2">
      <c r="A28" s="1">
        <v>1970</v>
      </c>
      <c r="B28" s="2">
        <v>203211926</v>
      </c>
      <c r="C28" s="3">
        <f t="shared" si="0"/>
        <v>202010554.44797516</v>
      </c>
      <c r="D28" s="4">
        <f t="shared" si="1"/>
        <v>1201371.5520248413</v>
      </c>
    </row>
    <row r="29" spans="1:4" ht="16" x14ac:dyDescent="0.2">
      <c r="A29" s="1">
        <v>1980</v>
      </c>
      <c r="B29" s="2">
        <v>226545805</v>
      </c>
      <c r="C29" s="3">
        <f t="shared" si="0"/>
        <v>225605002.17881393</v>
      </c>
      <c r="D29" s="4">
        <f t="shared" si="1"/>
        <v>940802.82118606567</v>
      </c>
    </row>
    <row r="30" spans="1:4" ht="16" x14ac:dyDescent="0.2">
      <c r="A30" s="1">
        <v>1990</v>
      </c>
      <c r="B30" s="2">
        <v>248709873</v>
      </c>
      <c r="C30" s="3">
        <f t="shared" si="0"/>
        <v>250537512.73685455</v>
      </c>
      <c r="D30" s="4">
        <f t="shared" si="1"/>
        <v>-1827639.7368545532</v>
      </c>
    </row>
    <row r="31" spans="1:4" ht="16" x14ac:dyDescent="0.2">
      <c r="A31" s="1">
        <v>2000</v>
      </c>
      <c r="B31" s="2">
        <v>281421906</v>
      </c>
      <c r="C31" s="3">
        <f t="shared" si="0"/>
        <v>276808086.12209702</v>
      </c>
      <c r="D31" s="4">
        <f t="shared" si="1"/>
        <v>4613819.8779029846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1" zoomScale="140" zoomScaleNormal="140" zoomScalePageLayoutView="140" workbookViewId="0">
      <selection activeCell="A10" sqref="A10"/>
    </sheetView>
  </sheetViews>
  <sheetFormatPr baseColWidth="10" defaultColWidth="8.83203125" defaultRowHeight="15" x14ac:dyDescent="0.2"/>
  <sheetData>
    <row r="1" spans="1:4" x14ac:dyDescent="0.2">
      <c r="A1" t="s">
        <v>17</v>
      </c>
    </row>
    <row r="2" spans="1:4" x14ac:dyDescent="0.2">
      <c r="A2" t="s">
        <v>18</v>
      </c>
    </row>
    <row r="3" spans="1:4" x14ac:dyDescent="0.2">
      <c r="A3" t="s">
        <v>24</v>
      </c>
    </row>
    <row r="4" spans="1:4" x14ac:dyDescent="0.2">
      <c r="A4" t="s">
        <v>25</v>
      </c>
    </row>
    <row r="5" spans="1:4" x14ac:dyDescent="0.2">
      <c r="A5" t="s">
        <v>27</v>
      </c>
    </row>
    <row r="6" spans="1:4" x14ac:dyDescent="0.2">
      <c r="A6" t="s">
        <v>28</v>
      </c>
    </row>
    <row r="7" spans="1:4" x14ac:dyDescent="0.2">
      <c r="A7" t="s">
        <v>50</v>
      </c>
    </row>
    <row r="8" spans="1:4" x14ac:dyDescent="0.2">
      <c r="A8" t="s">
        <v>49</v>
      </c>
    </row>
    <row r="9" spans="1:4" x14ac:dyDescent="0.2">
      <c r="A9" t="s">
        <v>26</v>
      </c>
    </row>
    <row r="10" spans="1:4" x14ac:dyDescent="0.2">
      <c r="A10" t="s">
        <v>29</v>
      </c>
    </row>
    <row r="12" spans="1:4" x14ac:dyDescent="0.2">
      <c r="A12" t="s">
        <v>11</v>
      </c>
      <c r="B12" t="s">
        <v>12</v>
      </c>
      <c r="C12" t="s">
        <v>19</v>
      </c>
      <c r="D12" t="s">
        <v>20</v>
      </c>
    </row>
    <row r="13" spans="1:4" x14ac:dyDescent="0.2">
      <c r="A13">
        <v>0</v>
      </c>
      <c r="B13">
        <f ca="1">7+2*A13+NORMINV(RAND(),0,1)*3</f>
        <v>4.9366021174409935</v>
      </c>
      <c r="C13" t="s">
        <v>21</v>
      </c>
    </row>
    <row r="14" spans="1:4" x14ac:dyDescent="0.2">
      <c r="A14">
        <f>A13</f>
        <v>0</v>
      </c>
      <c r="B14">
        <f t="shared" ref="B14:B42" ca="1" si="0">7+2*A14+NORMINV(RAND(),0,1)*3</f>
        <v>8.1251887804936587</v>
      </c>
      <c r="C14" t="s">
        <v>22</v>
      </c>
    </row>
    <row r="15" spans="1:4" x14ac:dyDescent="0.2">
      <c r="A15">
        <f>A14</f>
        <v>0</v>
      </c>
      <c r="B15">
        <f t="shared" ca="1" si="0"/>
        <v>7.4057743938432612</v>
      </c>
      <c r="C15" t="s">
        <v>23</v>
      </c>
      <c r="D15">
        <f ca="1">AVERAGE(B13:B15)</f>
        <v>6.8225217639259723</v>
      </c>
    </row>
    <row r="16" spans="1:4" x14ac:dyDescent="0.2">
      <c r="A16">
        <f>A13+1</f>
        <v>1</v>
      </c>
      <c r="B16">
        <f t="shared" ca="1" si="0"/>
        <v>9.6423538302767327</v>
      </c>
      <c r="C16" t="s">
        <v>21</v>
      </c>
    </row>
    <row r="17" spans="1:4" x14ac:dyDescent="0.2">
      <c r="A17">
        <f>A16</f>
        <v>1</v>
      </c>
      <c r="B17">
        <f t="shared" ca="1" si="0"/>
        <v>7.713830605408365</v>
      </c>
      <c r="C17" t="s">
        <v>22</v>
      </c>
    </row>
    <row r="18" spans="1:4" x14ac:dyDescent="0.2">
      <c r="A18">
        <f>A17</f>
        <v>1</v>
      </c>
      <c r="B18">
        <f t="shared" ca="1" si="0"/>
        <v>7.4635612043357593</v>
      </c>
      <c r="C18" t="s">
        <v>23</v>
      </c>
      <c r="D18">
        <f ca="1">AVERAGE(B16:B18)</f>
        <v>8.273248546673619</v>
      </c>
    </row>
    <row r="19" spans="1:4" x14ac:dyDescent="0.2">
      <c r="A19">
        <f>A16+1</f>
        <v>2</v>
      </c>
      <c r="B19">
        <f t="shared" ca="1" si="0"/>
        <v>18.222865924496666</v>
      </c>
      <c r="C19" t="s">
        <v>21</v>
      </c>
    </row>
    <row r="20" spans="1:4" x14ac:dyDescent="0.2">
      <c r="A20">
        <f>A19</f>
        <v>2</v>
      </c>
      <c r="B20">
        <f t="shared" ca="1" si="0"/>
        <v>18.405043921251377</v>
      </c>
      <c r="C20" t="s">
        <v>22</v>
      </c>
    </row>
    <row r="21" spans="1:4" x14ac:dyDescent="0.2">
      <c r="A21">
        <f>A20</f>
        <v>2</v>
      </c>
      <c r="B21">
        <f t="shared" ca="1" si="0"/>
        <v>8.6936886775752846</v>
      </c>
      <c r="C21" t="s">
        <v>23</v>
      </c>
      <c r="D21">
        <f ca="1">AVERAGE(B19:B21)</f>
        <v>15.107199507774444</v>
      </c>
    </row>
    <row r="22" spans="1:4" x14ac:dyDescent="0.2">
      <c r="A22">
        <f>A19+1</f>
        <v>3</v>
      </c>
      <c r="B22">
        <f t="shared" ca="1" si="0"/>
        <v>13.849350514068199</v>
      </c>
      <c r="C22" t="s">
        <v>21</v>
      </c>
    </row>
    <row r="23" spans="1:4" x14ac:dyDescent="0.2">
      <c r="A23">
        <f>A22</f>
        <v>3</v>
      </c>
      <c r="B23">
        <f t="shared" ca="1" si="0"/>
        <v>11.461216528831496</v>
      </c>
      <c r="C23" t="s">
        <v>22</v>
      </c>
    </row>
    <row r="24" spans="1:4" x14ac:dyDescent="0.2">
      <c r="A24">
        <f>A23</f>
        <v>3</v>
      </c>
      <c r="B24">
        <f t="shared" ca="1" si="0"/>
        <v>6.7203944414499102</v>
      </c>
      <c r="C24" t="s">
        <v>23</v>
      </c>
      <c r="D24">
        <f ca="1">AVERAGE(B22:B24)</f>
        <v>10.676987161449867</v>
      </c>
    </row>
    <row r="25" spans="1:4" x14ac:dyDescent="0.2">
      <c r="A25">
        <f>A22+1</f>
        <v>4</v>
      </c>
      <c r="B25">
        <f t="shared" ca="1" si="0"/>
        <v>13.632080721921774</v>
      </c>
      <c r="C25" t="s">
        <v>21</v>
      </c>
    </row>
    <row r="26" spans="1:4" x14ac:dyDescent="0.2">
      <c r="A26">
        <f>A25</f>
        <v>4</v>
      </c>
      <c r="B26">
        <f t="shared" ca="1" si="0"/>
        <v>15.192060575512436</v>
      </c>
      <c r="C26" t="s">
        <v>22</v>
      </c>
    </row>
    <row r="27" spans="1:4" x14ac:dyDescent="0.2">
      <c r="A27">
        <f>A26</f>
        <v>4</v>
      </c>
      <c r="B27">
        <f t="shared" ca="1" si="0"/>
        <v>17.459737959086187</v>
      </c>
      <c r="C27" t="s">
        <v>23</v>
      </c>
      <c r="D27">
        <f ca="1">AVERAGE(B25:B27)</f>
        <v>15.427959752173464</v>
      </c>
    </row>
    <row r="28" spans="1:4" x14ac:dyDescent="0.2">
      <c r="A28">
        <f>A25+1</f>
        <v>5</v>
      </c>
      <c r="B28">
        <f t="shared" ca="1" si="0"/>
        <v>11.483604265138258</v>
      </c>
      <c r="C28" t="s">
        <v>21</v>
      </c>
    </row>
    <row r="29" spans="1:4" x14ac:dyDescent="0.2">
      <c r="A29">
        <f>A28</f>
        <v>5</v>
      </c>
      <c r="B29">
        <f t="shared" ca="1" si="0"/>
        <v>16.827328260075095</v>
      </c>
      <c r="C29" t="s">
        <v>22</v>
      </c>
    </row>
    <row r="30" spans="1:4" x14ac:dyDescent="0.2">
      <c r="A30">
        <f>A29</f>
        <v>5</v>
      </c>
      <c r="B30">
        <f t="shared" ca="1" si="0"/>
        <v>15.9397184696215</v>
      </c>
      <c r="C30" t="s">
        <v>23</v>
      </c>
      <c r="D30">
        <f ca="1">AVERAGE(B28:B30)</f>
        <v>14.750216998278285</v>
      </c>
    </row>
    <row r="31" spans="1:4" x14ac:dyDescent="0.2">
      <c r="A31">
        <f>A28+1</f>
        <v>6</v>
      </c>
      <c r="B31">
        <f t="shared" ca="1" si="0"/>
        <v>18.745535492718965</v>
      </c>
      <c r="C31" t="s">
        <v>21</v>
      </c>
    </row>
    <row r="32" spans="1:4" x14ac:dyDescent="0.2">
      <c r="A32">
        <f>A31</f>
        <v>6</v>
      </c>
      <c r="B32">
        <f t="shared" ca="1" si="0"/>
        <v>14.597895228164692</v>
      </c>
      <c r="C32" t="s">
        <v>22</v>
      </c>
    </row>
    <row r="33" spans="1:4" x14ac:dyDescent="0.2">
      <c r="A33">
        <f>A32</f>
        <v>6</v>
      </c>
      <c r="B33">
        <f t="shared" ca="1" si="0"/>
        <v>20.385591677430689</v>
      </c>
      <c r="C33" t="s">
        <v>23</v>
      </c>
      <c r="D33">
        <f ca="1">AVERAGE(B31:B33)</f>
        <v>17.90967413277145</v>
      </c>
    </row>
    <row r="34" spans="1:4" x14ac:dyDescent="0.2">
      <c r="A34">
        <f>A31+1</f>
        <v>7</v>
      </c>
      <c r="B34">
        <f t="shared" ca="1" si="0"/>
        <v>24.492017539552247</v>
      </c>
      <c r="C34" t="s">
        <v>21</v>
      </c>
    </row>
    <row r="35" spans="1:4" x14ac:dyDescent="0.2">
      <c r="A35">
        <f>A34</f>
        <v>7</v>
      </c>
      <c r="B35">
        <f t="shared" ca="1" si="0"/>
        <v>16.590190954798025</v>
      </c>
      <c r="C35" t="s">
        <v>22</v>
      </c>
    </row>
    <row r="36" spans="1:4" x14ac:dyDescent="0.2">
      <c r="A36">
        <f>A35</f>
        <v>7</v>
      </c>
      <c r="B36">
        <f t="shared" ca="1" si="0"/>
        <v>25.217929338226185</v>
      </c>
      <c r="C36" t="s">
        <v>23</v>
      </c>
      <c r="D36">
        <f ca="1">AVERAGE(B34:B36)</f>
        <v>22.10004594419215</v>
      </c>
    </row>
    <row r="37" spans="1:4" x14ac:dyDescent="0.2">
      <c r="A37">
        <f>A34+1</f>
        <v>8</v>
      </c>
      <c r="B37">
        <f t="shared" ca="1" si="0"/>
        <v>26.559789309467099</v>
      </c>
      <c r="C37" t="s">
        <v>21</v>
      </c>
    </row>
    <row r="38" spans="1:4" x14ac:dyDescent="0.2">
      <c r="A38">
        <f>A37</f>
        <v>8</v>
      </c>
      <c r="B38">
        <f t="shared" ca="1" si="0"/>
        <v>20.953556422514016</v>
      </c>
      <c r="C38" t="s">
        <v>22</v>
      </c>
    </row>
    <row r="39" spans="1:4" x14ac:dyDescent="0.2">
      <c r="A39">
        <f>A38</f>
        <v>8</v>
      </c>
      <c r="B39">
        <f t="shared" ca="1" si="0"/>
        <v>25.322934277972674</v>
      </c>
      <c r="C39" t="s">
        <v>23</v>
      </c>
      <c r="D39">
        <f ca="1">AVERAGE(B37:B39)</f>
        <v>24.278760003317931</v>
      </c>
    </row>
    <row r="40" spans="1:4" x14ac:dyDescent="0.2">
      <c r="A40">
        <f>A37+1</f>
        <v>9</v>
      </c>
      <c r="B40">
        <f t="shared" ca="1" si="0"/>
        <v>27.406135599923573</v>
      </c>
      <c r="C40" t="s">
        <v>21</v>
      </c>
    </row>
    <row r="41" spans="1:4" x14ac:dyDescent="0.2">
      <c r="A41">
        <f>A40</f>
        <v>9</v>
      </c>
      <c r="B41">
        <f t="shared" ca="1" si="0"/>
        <v>26.754299721399498</v>
      </c>
      <c r="C41" t="s">
        <v>22</v>
      </c>
    </row>
    <row r="42" spans="1:4" x14ac:dyDescent="0.2">
      <c r="A42">
        <f>A41</f>
        <v>9</v>
      </c>
      <c r="B42">
        <f t="shared" ca="1" si="0"/>
        <v>31.78556313961127</v>
      </c>
      <c r="C42" t="s">
        <v>23</v>
      </c>
      <c r="D42">
        <f ca="1">AVERAGE(B40:B42)</f>
        <v>28.648666153644779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7" zoomScale="170" zoomScaleNormal="170" zoomScalePageLayoutView="170" workbookViewId="0">
      <selection activeCell="D24" sqref="D24"/>
    </sheetView>
  </sheetViews>
  <sheetFormatPr baseColWidth="10" defaultColWidth="8.83203125" defaultRowHeight="15" x14ac:dyDescent="0.2"/>
  <sheetData>
    <row r="1" spans="1:3" x14ac:dyDescent="0.2">
      <c r="A1" t="s">
        <v>31</v>
      </c>
    </row>
    <row r="2" spans="1:3" x14ac:dyDescent="0.2">
      <c r="A2" t="s">
        <v>32</v>
      </c>
    </row>
    <row r="3" spans="1:3" x14ac:dyDescent="0.2">
      <c r="A3" t="s">
        <v>45</v>
      </c>
    </row>
    <row r="4" spans="1:3" x14ac:dyDescent="0.2">
      <c r="A4" t="s">
        <v>46</v>
      </c>
    </row>
    <row r="5" spans="1:3" x14ac:dyDescent="0.2">
      <c r="A5" t="s">
        <v>33</v>
      </c>
    </row>
    <row r="6" spans="1:3" x14ac:dyDescent="0.2">
      <c r="A6" t="s">
        <v>42</v>
      </c>
    </row>
    <row r="7" spans="1:3" x14ac:dyDescent="0.2">
      <c r="A7" t="s">
        <v>43</v>
      </c>
    </row>
    <row r="8" spans="1:3" x14ac:dyDescent="0.2">
      <c r="A8" t="s">
        <v>44</v>
      </c>
    </row>
    <row r="9" spans="1:3" x14ac:dyDescent="0.2">
      <c r="A9" t="s">
        <v>62</v>
      </c>
      <c r="B9" t="s">
        <v>63</v>
      </c>
      <c r="C9" t="s">
        <v>64</v>
      </c>
    </row>
    <row r="10" spans="1:3" x14ac:dyDescent="0.2">
      <c r="A10">
        <v>0</v>
      </c>
      <c r="B10">
        <f ca="1">3*A10+_xlfn.NORM.INV(RAND(), 0, 1)</f>
        <v>-0.86855245367277045</v>
      </c>
      <c r="C10">
        <f ca="1">B11-B10</f>
        <v>5.1541269543080475</v>
      </c>
    </row>
    <row r="11" spans="1:3" x14ac:dyDescent="0.2">
      <c r="A11">
        <v>1</v>
      </c>
      <c r="B11">
        <f ca="1">3*A11+_xlfn.NORM.INV(RAND(), 0, 1)</f>
        <v>4.2855745006352768</v>
      </c>
      <c r="C11">
        <f t="shared" ref="C11:C34" ca="1" si="0">B12-B11</f>
        <v>2.8999514482269726</v>
      </c>
    </row>
    <row r="12" spans="1:3" x14ac:dyDescent="0.2">
      <c r="A12">
        <v>2</v>
      </c>
      <c r="B12">
        <f t="shared" ref="B12:B35" ca="1" si="1">3*A12+_xlfn.NORM.INV(RAND(), 0, 1)</f>
        <v>7.1855259488622494</v>
      </c>
      <c r="C12">
        <f t="shared" ca="1" si="0"/>
        <v>1.6300859541120154</v>
      </c>
    </row>
    <row r="13" spans="1:3" x14ac:dyDescent="0.2">
      <c r="A13">
        <v>3</v>
      </c>
      <c r="B13">
        <f t="shared" ca="1" si="1"/>
        <v>8.8156119029742648</v>
      </c>
      <c r="C13">
        <f t="shared" ca="1" si="0"/>
        <v>3.1390781499115299</v>
      </c>
    </row>
    <row r="14" spans="1:3" x14ac:dyDescent="0.2">
      <c r="A14">
        <v>4</v>
      </c>
      <c r="B14">
        <f t="shared" ca="1" si="1"/>
        <v>11.954690052885795</v>
      </c>
      <c r="C14">
        <f t="shared" ca="1" si="0"/>
        <v>2.5388328307337353</v>
      </c>
    </row>
    <row r="15" spans="1:3" x14ac:dyDescent="0.2">
      <c r="A15">
        <v>5</v>
      </c>
      <c r="B15">
        <f t="shared" ca="1" si="1"/>
        <v>14.49352288361953</v>
      </c>
      <c r="C15">
        <f t="shared" ca="1" si="0"/>
        <v>4.7942418029809595</v>
      </c>
    </row>
    <row r="16" spans="1:3" x14ac:dyDescent="0.2">
      <c r="A16">
        <v>6</v>
      </c>
      <c r="B16">
        <f t="shared" ca="1" si="1"/>
        <v>19.287764686600489</v>
      </c>
      <c r="C16">
        <f t="shared" ca="1" si="0"/>
        <v>0.67837798057905374</v>
      </c>
    </row>
    <row r="17" spans="1:3" x14ac:dyDescent="0.2">
      <c r="A17">
        <v>7</v>
      </c>
      <c r="B17">
        <f t="shared" ca="1" si="1"/>
        <v>19.966142667179543</v>
      </c>
      <c r="C17">
        <f t="shared" ca="1" si="0"/>
        <v>5.2424465349551674</v>
      </c>
    </row>
    <row r="18" spans="1:3" x14ac:dyDescent="0.2">
      <c r="A18">
        <v>8</v>
      </c>
      <c r="B18">
        <f t="shared" ca="1" si="1"/>
        <v>25.208589202134711</v>
      </c>
      <c r="C18">
        <f t="shared" ca="1" si="0"/>
        <v>2.0213149277666247</v>
      </c>
    </row>
    <row r="19" spans="1:3" x14ac:dyDescent="0.2">
      <c r="A19">
        <v>9</v>
      </c>
      <c r="B19">
        <f t="shared" ca="1" si="1"/>
        <v>27.229904129901335</v>
      </c>
      <c r="C19">
        <f t="shared" ca="1" si="0"/>
        <v>2.0780684461719723</v>
      </c>
    </row>
    <row r="20" spans="1:3" x14ac:dyDescent="0.2">
      <c r="A20">
        <v>10</v>
      </c>
      <c r="B20">
        <f t="shared" ca="1" si="1"/>
        <v>29.307972576073308</v>
      </c>
      <c r="C20">
        <f t="shared" ca="1" si="0"/>
        <v>4.2374257177229744</v>
      </c>
    </row>
    <row r="21" spans="1:3" x14ac:dyDescent="0.2">
      <c r="A21">
        <v>11</v>
      </c>
      <c r="B21">
        <f t="shared" ca="1" si="1"/>
        <v>33.545398293796282</v>
      </c>
      <c r="C21">
        <f t="shared" ca="1" si="0"/>
        <v>2.1373627505795554</v>
      </c>
    </row>
    <row r="22" spans="1:3" x14ac:dyDescent="0.2">
      <c r="A22">
        <v>12</v>
      </c>
      <c r="B22">
        <f t="shared" ca="1" si="1"/>
        <v>35.682761044375837</v>
      </c>
      <c r="C22">
        <f t="shared" ca="1" si="0"/>
        <v>4.2995934602177215</v>
      </c>
    </row>
    <row r="23" spans="1:3" x14ac:dyDescent="0.2">
      <c r="A23">
        <v>13</v>
      </c>
      <c r="B23">
        <f t="shared" ca="1" si="1"/>
        <v>39.982354504593559</v>
      </c>
      <c r="C23">
        <f t="shared" ca="1" si="0"/>
        <v>2.6559868129912445</v>
      </c>
    </row>
    <row r="24" spans="1:3" x14ac:dyDescent="0.2">
      <c r="A24">
        <v>14</v>
      </c>
      <c r="B24">
        <f t="shared" ca="1" si="1"/>
        <v>42.638341317584803</v>
      </c>
      <c r="C24">
        <f t="shared" ca="1" si="0"/>
        <v>2.1060479687268767</v>
      </c>
    </row>
    <row r="25" spans="1:3" x14ac:dyDescent="0.2">
      <c r="A25">
        <v>15</v>
      </c>
      <c r="B25">
        <f t="shared" ca="1" si="1"/>
        <v>44.74438928631168</v>
      </c>
      <c r="C25">
        <f t="shared" ca="1" si="0"/>
        <v>3.0953876006247683</v>
      </c>
    </row>
    <row r="26" spans="1:3" x14ac:dyDescent="0.2">
      <c r="A26">
        <v>16</v>
      </c>
      <c r="B26">
        <f t="shared" ca="1" si="1"/>
        <v>47.839776886936448</v>
      </c>
      <c r="C26">
        <f t="shared" ca="1" si="0"/>
        <v>3.4211404476139222</v>
      </c>
    </row>
    <row r="27" spans="1:3" x14ac:dyDescent="0.2">
      <c r="A27">
        <v>17</v>
      </c>
      <c r="B27">
        <f t="shared" ca="1" si="1"/>
        <v>51.260917334550371</v>
      </c>
      <c r="C27">
        <f t="shared" ca="1" si="0"/>
        <v>2.2891437867950231</v>
      </c>
    </row>
    <row r="28" spans="1:3" x14ac:dyDescent="0.2">
      <c r="A28">
        <v>18</v>
      </c>
      <c r="B28">
        <f t="shared" ca="1" si="1"/>
        <v>53.550061121345394</v>
      </c>
      <c r="C28">
        <f t="shared" ca="1" si="0"/>
        <v>2.6211082958431149</v>
      </c>
    </row>
    <row r="29" spans="1:3" x14ac:dyDescent="0.2">
      <c r="A29">
        <v>19</v>
      </c>
      <c r="B29">
        <f t="shared" ca="1" si="1"/>
        <v>56.171169417188509</v>
      </c>
      <c r="C29">
        <f t="shared" ca="1" si="0"/>
        <v>4.233323065508813</v>
      </c>
    </row>
    <row r="30" spans="1:3" x14ac:dyDescent="0.2">
      <c r="A30">
        <v>20</v>
      </c>
      <c r="B30">
        <f t="shared" ca="1" si="1"/>
        <v>60.404492482697322</v>
      </c>
      <c r="C30">
        <f t="shared" ca="1" si="0"/>
        <v>2.6028289652272534</v>
      </c>
    </row>
    <row r="31" spans="1:3" x14ac:dyDescent="0.2">
      <c r="A31">
        <v>21</v>
      </c>
      <c r="B31">
        <f t="shared" ca="1" si="1"/>
        <v>63.007321447924575</v>
      </c>
      <c r="C31">
        <f t="shared" ca="1" si="0"/>
        <v>1.9702269485779667</v>
      </c>
    </row>
    <row r="32" spans="1:3" x14ac:dyDescent="0.2">
      <c r="A32">
        <v>22</v>
      </c>
      <c r="B32">
        <f t="shared" ca="1" si="1"/>
        <v>64.977548396502542</v>
      </c>
      <c r="C32">
        <f t="shared" ca="1" si="0"/>
        <v>2.9381027071304118</v>
      </c>
    </row>
    <row r="33" spans="1:3" x14ac:dyDescent="0.2">
      <c r="A33">
        <v>23</v>
      </c>
      <c r="B33">
        <f t="shared" ca="1" si="1"/>
        <v>67.915651103632953</v>
      </c>
      <c r="C33">
        <f t="shared" ca="1" si="0"/>
        <v>2.9382520515191857</v>
      </c>
    </row>
    <row r="34" spans="1:3" x14ac:dyDescent="0.2">
      <c r="A34">
        <v>24</v>
      </c>
      <c r="B34">
        <f t="shared" ca="1" si="1"/>
        <v>70.853903155152139</v>
      </c>
      <c r="C34">
        <f t="shared" ca="1" si="0"/>
        <v>5.6347601764773145</v>
      </c>
    </row>
    <row r="35" spans="1:3" x14ac:dyDescent="0.2">
      <c r="A35">
        <v>25</v>
      </c>
      <c r="B35">
        <f t="shared" ca="1" si="1"/>
        <v>76.488663331629454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" zoomScale="180" zoomScaleNormal="180" zoomScalePageLayoutView="180" workbookViewId="0">
      <selection activeCell="B13" sqref="B13"/>
    </sheetView>
  </sheetViews>
  <sheetFormatPr baseColWidth="10" defaultColWidth="8.83203125" defaultRowHeight="15" x14ac:dyDescent="0.2"/>
  <sheetData>
    <row r="1" spans="1:7" x14ac:dyDescent="0.2">
      <c r="A1" t="s">
        <v>39</v>
      </c>
    </row>
    <row r="2" spans="1:7" x14ac:dyDescent="0.2">
      <c r="A2" t="s">
        <v>32</v>
      </c>
    </row>
    <row r="3" spans="1:7" x14ac:dyDescent="0.2">
      <c r="A3" t="s">
        <v>45</v>
      </c>
    </row>
    <row r="4" spans="1:7" x14ac:dyDescent="0.2">
      <c r="A4" t="s">
        <v>40</v>
      </c>
    </row>
    <row r="5" spans="1:7" x14ac:dyDescent="0.2">
      <c r="A5" t="s">
        <v>33</v>
      </c>
    </row>
    <row r="6" spans="1:7" x14ac:dyDescent="0.2">
      <c r="A6" t="s">
        <v>34</v>
      </c>
    </row>
    <row r="7" spans="1:7" x14ac:dyDescent="0.2">
      <c r="A7" t="s">
        <v>35</v>
      </c>
    </row>
    <row r="8" spans="1:7" x14ac:dyDescent="0.2">
      <c r="A8" t="s">
        <v>38</v>
      </c>
    </row>
    <row r="9" spans="1:7" x14ac:dyDescent="0.2">
      <c r="A9" t="s">
        <v>47</v>
      </c>
    </row>
    <row r="10" spans="1:7" x14ac:dyDescent="0.2">
      <c r="A10" t="s">
        <v>36</v>
      </c>
    </row>
    <row r="11" spans="1:7" x14ac:dyDescent="0.2">
      <c r="A11" t="s">
        <v>37</v>
      </c>
    </row>
    <row r="12" spans="1:7" x14ac:dyDescent="0.2">
      <c r="A12" t="s">
        <v>41</v>
      </c>
    </row>
    <row r="13" spans="1:7" x14ac:dyDescent="0.2">
      <c r="A13" t="s">
        <v>48</v>
      </c>
    </row>
    <row r="14" spans="1:7" x14ac:dyDescent="0.2">
      <c r="A14" t="s">
        <v>62</v>
      </c>
      <c r="B14" t="s">
        <v>65</v>
      </c>
      <c r="C14" t="s">
        <v>51</v>
      </c>
      <c r="D14" t="s">
        <v>52</v>
      </c>
    </row>
    <row r="15" spans="1:7" x14ac:dyDescent="0.2">
      <c r="A15">
        <v>0</v>
      </c>
      <c r="B15">
        <v>1</v>
      </c>
      <c r="C15">
        <f ca="1">A15*$F$16+$G$16</f>
        <v>-0.58410810585479567</v>
      </c>
      <c r="D15">
        <f ca="1">B15-C15</f>
        <v>1.5841081058547957</v>
      </c>
      <c r="F15" t="s">
        <v>66</v>
      </c>
      <c r="G15" t="s">
        <v>67</v>
      </c>
    </row>
    <row r="16" spans="1:7" x14ac:dyDescent="0.2">
      <c r="A16">
        <v>1</v>
      </c>
      <c r="B16">
        <f ca="1">B15+3+_xlfn.NORM.INV(RAND(),0,1)</f>
        <v>3.4847528763372044</v>
      </c>
      <c r="C16">
        <f ca="1">A16*$F$16+$G$16</f>
        <v>2.8674943195933418</v>
      </c>
      <c r="D16">
        <f t="shared" ref="D16:D35" ca="1" si="0">B16-C16</f>
        <v>0.61725855674386265</v>
      </c>
      <c r="F16">
        <f ca="1">SLOPE(B15:B35,A15:A35)</f>
        <v>3.4516024254481374</v>
      </c>
      <c r="G16">
        <f ca="1">INTERCEPT(B15:B35, A15:A35)</f>
        <v>-0.58410810585479567</v>
      </c>
    </row>
    <row r="17" spans="1:4" x14ac:dyDescent="0.2">
      <c r="A17">
        <v>2</v>
      </c>
      <c r="B17">
        <f t="shared" ref="B17:B35" ca="1" si="1">B16+3+_xlfn.NORM.INV(RAND(),0,1)</f>
        <v>6.9484011872696865</v>
      </c>
      <c r="C17">
        <f t="shared" ref="C17:C35" ca="1" si="2">A17*$F$16+$G$16</f>
        <v>6.3190967450414792</v>
      </c>
      <c r="D17">
        <f t="shared" ca="1" si="0"/>
        <v>0.62930444222820725</v>
      </c>
    </row>
    <row r="18" spans="1:4" x14ac:dyDescent="0.2">
      <c r="A18">
        <v>3</v>
      </c>
      <c r="B18">
        <f t="shared" ca="1" si="1"/>
        <v>9.1580553516844319</v>
      </c>
      <c r="C18">
        <f t="shared" ca="1" si="2"/>
        <v>9.7706991704896176</v>
      </c>
      <c r="D18">
        <f t="shared" ca="1" si="0"/>
        <v>-0.6126438188051857</v>
      </c>
    </row>
    <row r="19" spans="1:4" x14ac:dyDescent="0.2">
      <c r="A19">
        <v>4</v>
      </c>
      <c r="B19">
        <f t="shared" ca="1" si="1"/>
        <v>12.630119681926526</v>
      </c>
      <c r="C19">
        <f t="shared" ca="1" si="2"/>
        <v>13.222301595937754</v>
      </c>
      <c r="D19">
        <f t="shared" ca="1" si="0"/>
        <v>-0.59218191401122766</v>
      </c>
    </row>
    <row r="20" spans="1:4" x14ac:dyDescent="0.2">
      <c r="A20">
        <v>5</v>
      </c>
      <c r="B20">
        <f t="shared" ca="1" si="1"/>
        <v>15.537610379605267</v>
      </c>
      <c r="C20">
        <f t="shared" ca="1" si="2"/>
        <v>16.673904021385891</v>
      </c>
      <c r="D20">
        <f t="shared" ca="1" si="0"/>
        <v>-1.1362936417806235</v>
      </c>
    </row>
    <row r="21" spans="1:4" x14ac:dyDescent="0.2">
      <c r="A21">
        <v>6</v>
      </c>
      <c r="B21">
        <f t="shared" ca="1" si="1"/>
        <v>19.695175482938829</v>
      </c>
      <c r="C21">
        <f t="shared" ca="1" si="2"/>
        <v>20.125506446834031</v>
      </c>
      <c r="D21">
        <f t="shared" ca="1" si="0"/>
        <v>-0.43033096389520153</v>
      </c>
    </row>
    <row r="22" spans="1:4" x14ac:dyDescent="0.2">
      <c r="A22">
        <v>7</v>
      </c>
      <c r="B22">
        <f t="shared" ca="1" si="1"/>
        <v>23.182063195847892</v>
      </c>
      <c r="C22">
        <f t="shared" ca="1" si="2"/>
        <v>23.577108872282167</v>
      </c>
      <c r="D22">
        <f t="shared" ca="1" si="0"/>
        <v>-0.39504567643427535</v>
      </c>
    </row>
    <row r="23" spans="1:4" x14ac:dyDescent="0.2">
      <c r="A23">
        <v>8</v>
      </c>
      <c r="B23">
        <f t="shared" ca="1" si="1"/>
        <v>26.11466168426055</v>
      </c>
      <c r="C23">
        <f t="shared" ca="1" si="2"/>
        <v>27.028711297730304</v>
      </c>
      <c r="D23">
        <f t="shared" ca="1" si="0"/>
        <v>-0.91404961346975355</v>
      </c>
    </row>
    <row r="24" spans="1:4" x14ac:dyDescent="0.2">
      <c r="A24">
        <v>9</v>
      </c>
      <c r="B24">
        <f t="shared" ca="1" si="1"/>
        <v>30.202930767288553</v>
      </c>
      <c r="C24">
        <f t="shared" ca="1" si="2"/>
        <v>30.48031372317844</v>
      </c>
      <c r="D24">
        <f t="shared" ca="1" si="0"/>
        <v>-0.27738295588988748</v>
      </c>
    </row>
    <row r="25" spans="1:4" x14ac:dyDescent="0.2">
      <c r="A25">
        <v>10</v>
      </c>
      <c r="B25">
        <f t="shared" ca="1" si="1"/>
        <v>34.957465500721987</v>
      </c>
      <c r="C25">
        <f t="shared" ca="1" si="2"/>
        <v>33.931916148626577</v>
      </c>
      <c r="D25">
        <f t="shared" ca="1" si="0"/>
        <v>1.0255493520954104</v>
      </c>
    </row>
    <row r="26" spans="1:4" x14ac:dyDescent="0.2">
      <c r="A26">
        <v>11</v>
      </c>
      <c r="B26">
        <f t="shared" ca="1" si="1"/>
        <v>37.235549523528704</v>
      </c>
      <c r="C26">
        <f t="shared" ca="1" si="2"/>
        <v>37.383518574074714</v>
      </c>
      <c r="D26">
        <f t="shared" ca="1" si="0"/>
        <v>-0.14796905054600984</v>
      </c>
    </row>
    <row r="27" spans="1:4" x14ac:dyDescent="0.2">
      <c r="A27">
        <v>12</v>
      </c>
      <c r="B27">
        <f t="shared" ca="1" si="1"/>
        <v>40.530887029890899</v>
      </c>
      <c r="C27">
        <f t="shared" ca="1" si="2"/>
        <v>40.835120999522857</v>
      </c>
      <c r="D27">
        <f t="shared" ca="1" si="0"/>
        <v>-0.3042339696319587</v>
      </c>
    </row>
    <row r="28" spans="1:4" x14ac:dyDescent="0.2">
      <c r="A28">
        <v>13</v>
      </c>
      <c r="B28">
        <f t="shared" ca="1" si="1"/>
        <v>43.548907869646094</v>
      </c>
      <c r="C28">
        <f t="shared" ca="1" si="2"/>
        <v>44.286723424970994</v>
      </c>
      <c r="D28">
        <f t="shared" ca="1" si="0"/>
        <v>-0.73781555532490017</v>
      </c>
    </row>
    <row r="29" spans="1:4" x14ac:dyDescent="0.2">
      <c r="A29">
        <v>14</v>
      </c>
      <c r="B29">
        <f t="shared" ca="1" si="1"/>
        <v>47.456405145475102</v>
      </c>
      <c r="C29">
        <f t="shared" ca="1" si="2"/>
        <v>47.73832585041913</v>
      </c>
      <c r="D29">
        <f t="shared" ca="1" si="0"/>
        <v>-0.28192070494402799</v>
      </c>
    </row>
    <row r="30" spans="1:4" x14ac:dyDescent="0.2">
      <c r="A30">
        <v>15</v>
      </c>
      <c r="B30">
        <f t="shared" ca="1" si="1"/>
        <v>52.708238789781284</v>
      </c>
      <c r="C30">
        <f t="shared" ca="1" si="2"/>
        <v>51.189928275867267</v>
      </c>
      <c r="D30">
        <f t="shared" ca="1" si="0"/>
        <v>1.5183105139140167</v>
      </c>
    </row>
    <row r="31" spans="1:4" x14ac:dyDescent="0.2">
      <c r="A31">
        <v>16</v>
      </c>
      <c r="B31">
        <f t="shared" ca="1" si="1"/>
        <v>54.342271350584113</v>
      </c>
      <c r="C31">
        <f t="shared" ca="1" si="2"/>
        <v>54.641530701315403</v>
      </c>
      <c r="D31">
        <f t="shared" ca="1" si="0"/>
        <v>-0.2992593507312904</v>
      </c>
    </row>
    <row r="32" spans="1:4" x14ac:dyDescent="0.2">
      <c r="A32">
        <v>17</v>
      </c>
      <c r="B32">
        <f t="shared" ca="1" si="1"/>
        <v>58.322370539259936</v>
      </c>
      <c r="C32">
        <f t="shared" ca="1" si="2"/>
        <v>58.09313312676354</v>
      </c>
      <c r="D32">
        <f t="shared" ca="1" si="0"/>
        <v>0.22923741249639562</v>
      </c>
    </row>
    <row r="33" spans="1:4" x14ac:dyDescent="0.2">
      <c r="A33">
        <v>18</v>
      </c>
      <c r="B33">
        <f t="shared" ca="1" si="1"/>
        <v>61.514202699972813</v>
      </c>
      <c r="C33">
        <f t="shared" ca="1" si="2"/>
        <v>61.544735552211677</v>
      </c>
      <c r="D33">
        <f t="shared" ca="1" si="0"/>
        <v>-3.0532852238863484E-2</v>
      </c>
    </row>
    <row r="34" spans="1:4" x14ac:dyDescent="0.2">
      <c r="A34">
        <v>19</v>
      </c>
      <c r="B34">
        <f t="shared" ca="1" si="1"/>
        <v>65.718249765802597</v>
      </c>
      <c r="C34">
        <f t="shared" ca="1" si="2"/>
        <v>64.99633797765982</v>
      </c>
      <c r="D34">
        <f t="shared" ca="1" si="0"/>
        <v>0.72191178814277635</v>
      </c>
    </row>
    <row r="35" spans="1:4" x14ac:dyDescent="0.2">
      <c r="A35">
        <v>20</v>
      </c>
      <c r="B35">
        <f t="shared" ca="1" si="1"/>
        <v>68.281920299335766</v>
      </c>
      <c r="C35">
        <f t="shared" ca="1" si="2"/>
        <v>68.44794040310795</v>
      </c>
      <c r="D35">
        <f t="shared" ca="1" si="0"/>
        <v>-0.16602010377218335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 Ross</dc:creator>
  <cp:lastModifiedBy>Microsoft Office User</cp:lastModifiedBy>
  <dcterms:created xsi:type="dcterms:W3CDTF">2011-01-21T14:40:45Z</dcterms:created>
  <dcterms:modified xsi:type="dcterms:W3CDTF">2017-01-31T06:04:38Z</dcterms:modified>
</cp:coreProperties>
</file>