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b6a9f0be765fac/Pulpit/inwestycje/modele/stare/"/>
    </mc:Choice>
  </mc:AlternateContent>
  <xr:revisionPtr revIDLastSave="1" documentId="13_ncr:1_{94B86BA8-D189-483D-A105-C14B6388CDB6}" xr6:coauthVersionLast="47" xr6:coauthVersionMax="47" xr10:uidLastSave="{DC7DB048-491C-45E2-B6A2-531A9522E926}"/>
  <bookViews>
    <workbookView xWindow="-120" yWindow="-120" windowWidth="38640" windowHeight="21120" activeTab="1" xr2:uid="{DAC23D0F-FA36-4E61-A596-B777131713B0}"/>
  </bookViews>
  <sheets>
    <sheet name="Main" sheetId="1" r:id="rId1"/>
    <sheet name="Son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L13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L11" i="2"/>
  <c r="L25" i="2" l="1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L16" i="2"/>
  <c r="BG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M14" i="2"/>
  <c r="M25" i="2" s="1"/>
  <c r="N14" i="2"/>
  <c r="N15" i="2" s="1"/>
  <c r="O14" i="2"/>
  <c r="O15" i="2" s="1"/>
  <c r="P14" i="2"/>
  <c r="P15" i="2" s="1"/>
  <c r="Q14" i="2"/>
  <c r="Q15" i="2" s="1"/>
  <c r="R14" i="2"/>
  <c r="R15" i="2" s="1"/>
  <c r="S14" i="2"/>
  <c r="S25" i="2" s="1"/>
  <c r="T14" i="2"/>
  <c r="T25" i="2" s="1"/>
  <c r="U14" i="2"/>
  <c r="U25" i="2" s="1"/>
  <c r="V14" i="2"/>
  <c r="V25" i="2" s="1"/>
  <c r="W14" i="2"/>
  <c r="W25" i="2" s="1"/>
  <c r="X14" i="2"/>
  <c r="X25" i="2" s="1"/>
  <c r="Y14" i="2"/>
  <c r="Y25" i="2" s="1"/>
  <c r="Z14" i="2"/>
  <c r="Z15" i="2" s="1"/>
  <c r="AA14" i="2"/>
  <c r="AA15" i="2" s="1"/>
  <c r="AB14" i="2"/>
  <c r="AB15" i="2" s="1"/>
  <c r="AC14" i="2"/>
  <c r="AC15" i="2" s="1"/>
  <c r="AD14" i="2"/>
  <c r="AD15" i="2" s="1"/>
  <c r="AE14" i="2"/>
  <c r="AE25" i="2" s="1"/>
  <c r="AF14" i="2"/>
  <c r="AF25" i="2" s="1"/>
  <c r="AG14" i="2"/>
  <c r="AG25" i="2" s="1"/>
  <c r="AH14" i="2"/>
  <c r="AH25" i="2" s="1"/>
  <c r="AI14" i="2"/>
  <c r="AI25" i="2" s="1"/>
  <c r="AJ14" i="2"/>
  <c r="AJ25" i="2" s="1"/>
  <c r="AK14" i="2"/>
  <c r="AK25" i="2" s="1"/>
  <c r="AL14" i="2"/>
  <c r="AL15" i="2" s="1"/>
  <c r="AM14" i="2"/>
  <c r="AM15" i="2" s="1"/>
  <c r="AN14" i="2"/>
  <c r="AN15" i="2" s="1"/>
  <c r="AO14" i="2"/>
  <c r="AO15" i="2" s="1"/>
  <c r="AP14" i="2"/>
  <c r="AP15" i="2" s="1"/>
  <c r="AQ14" i="2"/>
  <c r="AQ25" i="2" s="1"/>
  <c r="AR14" i="2"/>
  <c r="AR25" i="2" s="1"/>
  <c r="AS14" i="2"/>
  <c r="AS25" i="2" s="1"/>
  <c r="AT14" i="2"/>
  <c r="AT25" i="2" s="1"/>
  <c r="AU14" i="2"/>
  <c r="AU25" i="2" s="1"/>
  <c r="AV14" i="2"/>
  <c r="AV25" i="2" s="1"/>
  <c r="AW14" i="2"/>
  <c r="AW25" i="2" s="1"/>
  <c r="AX14" i="2"/>
  <c r="AX15" i="2" s="1"/>
  <c r="AY14" i="2"/>
  <c r="AY15" i="2" s="1"/>
  <c r="AZ14" i="2"/>
  <c r="AZ15" i="2" s="1"/>
  <c r="BA14" i="2"/>
  <c r="BA15" i="2" s="1"/>
  <c r="BB14" i="2"/>
  <c r="BB15" i="2" s="1"/>
  <c r="BC14" i="2"/>
  <c r="BC15" i="2" s="1"/>
  <c r="BC21" i="2" s="1"/>
  <c r="BD14" i="2"/>
  <c r="BD25" i="2" s="1"/>
  <c r="BE14" i="2"/>
  <c r="BE25" i="2" s="1"/>
  <c r="BF14" i="2"/>
  <c r="BF25" i="2" s="1"/>
  <c r="BG14" i="2"/>
  <c r="L14" i="2"/>
  <c r="L15" i="2" s="1"/>
  <c r="L20" i="2"/>
  <c r="K11" i="2"/>
  <c r="B20" i="2"/>
  <c r="C20" i="2"/>
  <c r="D20" i="2"/>
  <c r="E20" i="2"/>
  <c r="G20" i="2"/>
  <c r="H20" i="2"/>
  <c r="I20" i="2"/>
  <c r="J20" i="2"/>
  <c r="K20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M2" i="2"/>
  <c r="K16" i="2"/>
  <c r="E16" i="2"/>
  <c r="E14" i="2"/>
  <c r="K14" i="2" s="1"/>
  <c r="E10" i="2"/>
  <c r="K10" i="2" s="1"/>
  <c r="E9" i="2"/>
  <c r="K9" i="2" s="1"/>
  <c r="E8" i="2"/>
  <c r="K8" i="2" s="1"/>
  <c r="E7" i="2"/>
  <c r="K7" i="2" s="1"/>
  <c r="E5" i="2"/>
  <c r="K5" i="2" s="1"/>
  <c r="E3" i="2"/>
  <c r="K3" i="2" s="1"/>
  <c r="E2" i="2"/>
  <c r="K2" i="2" s="1"/>
  <c r="C12" i="2"/>
  <c r="C6" i="2"/>
  <c r="C19" i="2" s="1"/>
  <c r="B12" i="2"/>
  <c r="B4" i="2"/>
  <c r="B6" i="2" s="1"/>
  <c r="B11" i="2" s="1"/>
  <c r="C4" i="2"/>
  <c r="B16" i="2"/>
  <c r="C16" i="2"/>
  <c r="D16" i="2"/>
  <c r="J16" i="2"/>
  <c r="D12" i="2"/>
  <c r="D4" i="2"/>
  <c r="D6" i="2" s="1"/>
  <c r="I16" i="2"/>
  <c r="G16" i="2"/>
  <c r="AU15" i="2" l="1"/>
  <c r="AU17" i="2" s="1"/>
  <c r="AT15" i="2"/>
  <c r="AT17" i="2" s="1"/>
  <c r="AI15" i="2"/>
  <c r="AI17" i="2" s="1"/>
  <c r="AH15" i="2"/>
  <c r="AH17" i="2" s="1"/>
  <c r="V15" i="2"/>
  <c r="BC25" i="2"/>
  <c r="AQ15" i="2"/>
  <c r="AQ21" i="2" s="1"/>
  <c r="BB25" i="2"/>
  <c r="AJ15" i="2"/>
  <c r="AJ21" i="2" s="1"/>
  <c r="BA25" i="2"/>
  <c r="AP25" i="2"/>
  <c r="AO25" i="2"/>
  <c r="AE15" i="2"/>
  <c r="AE21" i="2" s="1"/>
  <c r="AD25" i="2"/>
  <c r="X15" i="2"/>
  <c r="X21" i="2" s="1"/>
  <c r="AC25" i="2"/>
  <c r="R25" i="2"/>
  <c r="BG25" i="2"/>
  <c r="BG15" i="2"/>
  <c r="BG17" i="2" s="1"/>
  <c r="BF15" i="2"/>
  <c r="S15" i="2"/>
  <c r="S21" i="2" s="1"/>
  <c r="AT21" i="2"/>
  <c r="AV15" i="2"/>
  <c r="AV21" i="2" s="1"/>
  <c r="AH21" i="2"/>
  <c r="AB21" i="2"/>
  <c r="AB17" i="2"/>
  <c r="R21" i="2"/>
  <c r="R17" i="2"/>
  <c r="AC21" i="2"/>
  <c r="AC17" i="2"/>
  <c r="AX21" i="2"/>
  <c r="AX17" i="2"/>
  <c r="AD21" i="2"/>
  <c r="AD17" i="2"/>
  <c r="BA21" i="2"/>
  <c r="BA17" i="2"/>
  <c r="AN21" i="2"/>
  <c r="AN17" i="2"/>
  <c r="AM21" i="2"/>
  <c r="AM17" i="2"/>
  <c r="P21" i="2"/>
  <c r="P17" i="2"/>
  <c r="O21" i="2"/>
  <c r="O17" i="2"/>
  <c r="Q21" i="2"/>
  <c r="Q17" i="2"/>
  <c r="AL21" i="2"/>
  <c r="AL17" i="2"/>
  <c r="AP21" i="2"/>
  <c r="AP17" i="2"/>
  <c r="AZ21" i="2"/>
  <c r="AZ17" i="2"/>
  <c r="AY21" i="2"/>
  <c r="AY17" i="2"/>
  <c r="N21" i="2"/>
  <c r="N17" i="2"/>
  <c r="BB21" i="2"/>
  <c r="BB17" i="2"/>
  <c r="AO21" i="2"/>
  <c r="AO17" i="2"/>
  <c r="AA21" i="2"/>
  <c r="AA17" i="2"/>
  <c r="Z21" i="2"/>
  <c r="Z17" i="2"/>
  <c r="AW15" i="2"/>
  <c r="AK15" i="2"/>
  <c r="Y15" i="2"/>
  <c r="M15" i="2"/>
  <c r="BG21" i="2"/>
  <c r="AU21" i="2"/>
  <c r="AI21" i="2"/>
  <c r="W15" i="2"/>
  <c r="BC17" i="2"/>
  <c r="AE17" i="2"/>
  <c r="Q25" i="2"/>
  <c r="AZ25" i="2"/>
  <c r="AN25" i="2"/>
  <c r="AB25" i="2"/>
  <c r="P25" i="2"/>
  <c r="BE15" i="2"/>
  <c r="AS15" i="2"/>
  <c r="AG15" i="2"/>
  <c r="U15" i="2"/>
  <c r="AY25" i="2"/>
  <c r="AM25" i="2"/>
  <c r="AA25" i="2"/>
  <c r="O25" i="2"/>
  <c r="BD15" i="2"/>
  <c r="AR15" i="2"/>
  <c r="AF15" i="2"/>
  <c r="T15" i="2"/>
  <c r="AX25" i="2"/>
  <c r="AL25" i="2"/>
  <c r="Z25" i="2"/>
  <c r="N25" i="2"/>
  <c r="L17" i="2"/>
  <c r="L21" i="2"/>
  <c r="K22" i="2"/>
  <c r="K4" i="2"/>
  <c r="D11" i="2"/>
  <c r="D13" i="2" s="1"/>
  <c r="D19" i="2"/>
  <c r="K23" i="2"/>
  <c r="K12" i="2"/>
  <c r="E6" i="2"/>
  <c r="E19" i="2" s="1"/>
  <c r="B19" i="2"/>
  <c r="E4" i="2"/>
  <c r="B13" i="2"/>
  <c r="C11" i="2"/>
  <c r="C13" i="2" s="1"/>
  <c r="E12" i="2"/>
  <c r="H16" i="2"/>
  <c r="H22" i="2"/>
  <c r="H23" i="2"/>
  <c r="I23" i="2"/>
  <c r="I22" i="2"/>
  <c r="J22" i="2"/>
  <c r="J23" i="2"/>
  <c r="H4" i="2"/>
  <c r="G4" i="2"/>
  <c r="G6" i="2" s="1"/>
  <c r="G19" i="2" s="1"/>
  <c r="V17" i="2" l="1"/>
  <c r="V21" i="2"/>
  <c r="S17" i="2"/>
  <c r="AJ17" i="2"/>
  <c r="AV17" i="2"/>
  <c r="AQ17" i="2"/>
  <c r="X17" i="2"/>
  <c r="BF17" i="2"/>
  <c r="BF21" i="2"/>
  <c r="BE21" i="2"/>
  <c r="BE17" i="2"/>
  <c r="T17" i="2"/>
  <c r="T21" i="2"/>
  <c r="AF17" i="2"/>
  <c r="AF21" i="2"/>
  <c r="AG21" i="2"/>
  <c r="AG17" i="2"/>
  <c r="Y21" i="2"/>
  <c r="Y17" i="2"/>
  <c r="AS21" i="2"/>
  <c r="AS17" i="2"/>
  <c r="M21" i="2"/>
  <c r="M17" i="2"/>
  <c r="AR17" i="2"/>
  <c r="AR21" i="2"/>
  <c r="AK21" i="2"/>
  <c r="AK17" i="2"/>
  <c r="AW21" i="2"/>
  <c r="AW17" i="2"/>
  <c r="W17" i="2"/>
  <c r="W21" i="2"/>
  <c r="BD17" i="2"/>
  <c r="BD21" i="2"/>
  <c r="BK19" i="2"/>
  <c r="BK20" i="2" s="1"/>
  <c r="U21" i="2"/>
  <c r="U17" i="2"/>
  <c r="C15" i="2"/>
  <c r="C17" i="2" s="1"/>
  <c r="C25" i="2"/>
  <c r="E11" i="2"/>
  <c r="L4" i="2"/>
  <c r="M3" i="2"/>
  <c r="D25" i="2"/>
  <c r="D15" i="2"/>
  <c r="H24" i="2"/>
  <c r="B15" i="2"/>
  <c r="B25" i="2"/>
  <c r="E13" i="2"/>
  <c r="E25" i="2" s="1"/>
  <c r="K6" i="2"/>
  <c r="C21" i="2"/>
  <c r="G11" i="2"/>
  <c r="G13" i="2" s="1"/>
  <c r="H6" i="2"/>
  <c r="I4" i="2"/>
  <c r="J4" i="2"/>
  <c r="K24" i="2" s="1"/>
  <c r="B8" i="1"/>
  <c r="B7" i="1"/>
  <c r="B6" i="1"/>
  <c r="B5" i="1"/>
  <c r="D17" i="2" l="1"/>
  <c r="D21" i="2"/>
  <c r="B17" i="2"/>
  <c r="E15" i="2"/>
  <c r="E21" i="2" s="1"/>
  <c r="B21" i="2"/>
  <c r="N3" i="2"/>
  <c r="M4" i="2"/>
  <c r="M6" i="2" s="1"/>
  <c r="L6" i="2"/>
  <c r="L19" i="2" s="1"/>
  <c r="G15" i="2"/>
  <c r="G25" i="2"/>
  <c r="K13" i="2"/>
  <c r="K19" i="2"/>
  <c r="I6" i="2"/>
  <c r="I24" i="2"/>
  <c r="J6" i="2"/>
  <c r="J24" i="2"/>
  <c r="H19" i="2"/>
  <c r="H11" i="2"/>
  <c r="H13" i="2" s="1"/>
  <c r="J11" i="2"/>
  <c r="J13" i="2" s="1"/>
  <c r="J19" i="2"/>
  <c r="I11" i="2"/>
  <c r="I13" i="2" s="1"/>
  <c r="I19" i="2"/>
  <c r="I15" i="2" l="1"/>
  <c r="I25" i="2"/>
  <c r="K15" i="2"/>
  <c r="K21" i="2" s="1"/>
  <c r="K25" i="2"/>
  <c r="J15" i="2"/>
  <c r="J25" i="2"/>
  <c r="L5" i="2"/>
  <c r="O3" i="2"/>
  <c r="N4" i="2"/>
  <c r="N6" i="2" s="1"/>
  <c r="G21" i="2"/>
  <c r="G17" i="2"/>
  <c r="H15" i="2"/>
  <c r="H25" i="2"/>
  <c r="M5" i="2"/>
  <c r="M19" i="2"/>
  <c r="E17" i="2"/>
  <c r="K17" i="2" s="1"/>
  <c r="H21" i="2" l="1"/>
  <c r="H17" i="2"/>
  <c r="N5" i="2"/>
  <c r="N19" i="2"/>
  <c r="P3" i="2"/>
  <c r="O4" i="2"/>
  <c r="O6" i="2" s="1"/>
  <c r="J21" i="2"/>
  <c r="J17" i="2"/>
  <c r="I21" i="2"/>
  <c r="I17" i="2"/>
  <c r="Q3" i="2" l="1"/>
  <c r="P4" i="2"/>
  <c r="P6" i="2" s="1"/>
  <c r="O5" i="2"/>
  <c r="O19" i="2"/>
  <c r="P5" i="2" l="1"/>
  <c r="P19" i="2"/>
  <c r="R3" i="2"/>
  <c r="Q4" i="2"/>
  <c r="Q6" i="2" s="1"/>
  <c r="Q5" i="2" l="1"/>
  <c r="Q19" i="2"/>
  <c r="S3" i="2"/>
  <c r="R4" i="2"/>
  <c r="R6" i="2" l="1"/>
  <c r="R19" i="2" s="1"/>
  <c r="R5" i="2"/>
  <c r="T3" i="2"/>
  <c r="S4" i="2"/>
  <c r="S6" i="2" s="1"/>
  <c r="S5" i="2" l="1"/>
  <c r="S19" i="2"/>
  <c r="U3" i="2"/>
  <c r="T4" i="2"/>
  <c r="T6" i="2" s="1"/>
  <c r="T5" i="2" l="1"/>
  <c r="T19" i="2"/>
  <c r="V3" i="2"/>
  <c r="U4" i="2"/>
  <c r="U6" i="2" l="1"/>
  <c r="U19" i="2" s="1"/>
  <c r="W3" i="2"/>
  <c r="V4" i="2"/>
  <c r="V6" i="2" l="1"/>
  <c r="V19" i="2" s="1"/>
  <c r="X3" i="2"/>
  <c r="W4" i="2"/>
  <c r="U5" i="2"/>
  <c r="Y3" i="2" l="1"/>
  <c r="X4" i="2"/>
  <c r="W6" i="2"/>
  <c r="W19" i="2" s="1"/>
  <c r="V5" i="2"/>
  <c r="X6" i="2" l="1"/>
  <c r="X19" i="2" s="1"/>
  <c r="W5" i="2"/>
  <c r="Z3" i="2"/>
  <c r="Y4" i="2"/>
  <c r="Y6" i="2" s="1"/>
  <c r="Y5" i="2" l="1"/>
  <c r="Y19" i="2"/>
  <c r="AA3" i="2"/>
  <c r="Z4" i="2"/>
  <c r="Z6" i="2" s="1"/>
  <c r="X5" i="2"/>
  <c r="Z5" i="2" l="1"/>
  <c r="Z19" i="2"/>
  <c r="AB3" i="2"/>
  <c r="AA4" i="2"/>
  <c r="AA6" i="2" s="1"/>
  <c r="AA5" i="2" l="1"/>
  <c r="AA19" i="2"/>
  <c r="AC3" i="2"/>
  <c r="AB4" i="2"/>
  <c r="AB6" i="2" s="1"/>
  <c r="AB5" i="2" l="1"/>
  <c r="AB19" i="2"/>
  <c r="AD3" i="2"/>
  <c r="AC4" i="2"/>
  <c r="AC6" i="2" s="1"/>
  <c r="AC5" i="2" l="1"/>
  <c r="AC19" i="2"/>
  <c r="AE3" i="2"/>
  <c r="AD4" i="2"/>
  <c r="AD6" i="2" l="1"/>
  <c r="AD19" i="2" s="1"/>
  <c r="AD5" i="2"/>
  <c r="AF3" i="2"/>
  <c r="AE4" i="2"/>
  <c r="AE6" i="2" s="1"/>
  <c r="AE5" i="2" l="1"/>
  <c r="AE19" i="2"/>
  <c r="AG3" i="2"/>
  <c r="AF4" i="2"/>
  <c r="AF6" i="2" s="1"/>
  <c r="AH3" i="2" l="1"/>
  <c r="AG4" i="2"/>
  <c r="AG6" i="2" s="1"/>
  <c r="AF5" i="2"/>
  <c r="AF19" i="2"/>
  <c r="AG5" i="2" l="1"/>
  <c r="AG19" i="2"/>
  <c r="AI3" i="2"/>
  <c r="AH4" i="2"/>
  <c r="AH6" i="2" l="1"/>
  <c r="AH19" i="2" s="1"/>
  <c r="AH5" i="2"/>
  <c r="AJ3" i="2"/>
  <c r="AI4" i="2"/>
  <c r="AK3" i="2" l="1"/>
  <c r="AJ4" i="2"/>
  <c r="AI6" i="2"/>
  <c r="AI19" i="2" s="1"/>
  <c r="AI5" i="2"/>
  <c r="AJ6" i="2" l="1"/>
  <c r="AJ19" i="2" s="1"/>
  <c r="AJ5" i="2"/>
  <c r="AL3" i="2"/>
  <c r="AK4" i="2"/>
  <c r="AK6" i="2" s="1"/>
  <c r="AK5" i="2" l="1"/>
  <c r="AK19" i="2"/>
  <c r="AM3" i="2"/>
  <c r="AL4" i="2"/>
  <c r="AL6" i="2" s="1"/>
  <c r="AL5" i="2" l="1"/>
  <c r="AL19" i="2"/>
  <c r="AN3" i="2"/>
  <c r="AM4" i="2"/>
  <c r="AM6" i="2" s="1"/>
  <c r="AM5" i="2" l="1"/>
  <c r="AM19" i="2"/>
  <c r="AO3" i="2"/>
  <c r="AN4" i="2"/>
  <c r="AN6" i="2" s="1"/>
  <c r="AN5" i="2" l="1"/>
  <c r="AN19" i="2"/>
  <c r="AP3" i="2"/>
  <c r="AO4" i="2"/>
  <c r="AO6" i="2" s="1"/>
  <c r="AO5" i="2" l="1"/>
  <c r="AO19" i="2"/>
  <c r="AQ3" i="2"/>
  <c r="AP4" i="2"/>
  <c r="AP6" i="2" l="1"/>
  <c r="AP19" i="2" s="1"/>
  <c r="AP5" i="2"/>
  <c r="AR3" i="2"/>
  <c r="AQ4" i="2"/>
  <c r="AS3" i="2" l="1"/>
  <c r="AR4" i="2"/>
  <c r="AR6" i="2" s="1"/>
  <c r="AQ6" i="2"/>
  <c r="AQ19" i="2" s="1"/>
  <c r="AQ5" i="2"/>
  <c r="AR5" i="2" l="1"/>
  <c r="AR19" i="2"/>
  <c r="AT3" i="2"/>
  <c r="AS4" i="2"/>
  <c r="AS6" i="2" l="1"/>
  <c r="AS19" i="2" s="1"/>
  <c r="AS5" i="2"/>
  <c r="AU3" i="2"/>
  <c r="AT4" i="2"/>
  <c r="AT6" i="2" l="1"/>
  <c r="AT19" i="2" s="1"/>
  <c r="AT5" i="2"/>
  <c r="AV3" i="2"/>
  <c r="AU4" i="2"/>
  <c r="AU6" i="2" l="1"/>
  <c r="AU19" i="2" s="1"/>
  <c r="AW3" i="2"/>
  <c r="AV4" i="2"/>
  <c r="AV6" i="2" l="1"/>
  <c r="AV19" i="2" s="1"/>
  <c r="AX3" i="2"/>
  <c r="AW4" i="2"/>
  <c r="AW6" i="2" s="1"/>
  <c r="AU5" i="2"/>
  <c r="AW5" i="2" l="1"/>
  <c r="AW19" i="2"/>
  <c r="AY3" i="2"/>
  <c r="AX4" i="2"/>
  <c r="AX6" i="2" s="1"/>
  <c r="AV5" i="2"/>
  <c r="AX5" i="2" l="1"/>
  <c r="AX19" i="2"/>
  <c r="AZ3" i="2"/>
  <c r="AY4" i="2"/>
  <c r="AY6" i="2" s="1"/>
  <c r="AY5" i="2" l="1"/>
  <c r="AY19" i="2"/>
  <c r="BA3" i="2"/>
  <c r="AZ4" i="2"/>
  <c r="AZ6" i="2" s="1"/>
  <c r="AZ5" i="2" l="1"/>
  <c r="AZ19" i="2"/>
  <c r="BB3" i="2"/>
  <c r="BA4" i="2"/>
  <c r="BA6" i="2" s="1"/>
  <c r="BA5" i="2" l="1"/>
  <c r="BA19" i="2"/>
  <c r="BC3" i="2"/>
  <c r="BB4" i="2"/>
  <c r="BB6" i="2" l="1"/>
  <c r="BB19" i="2" s="1"/>
  <c r="BB5" i="2"/>
  <c r="BD3" i="2"/>
  <c r="BC4" i="2"/>
  <c r="BC6" i="2" l="1"/>
  <c r="BC19" i="2" s="1"/>
  <c r="BC5" i="2"/>
  <c r="BE3" i="2"/>
  <c r="BD4" i="2"/>
  <c r="BD6" i="2" s="1"/>
  <c r="BD5" i="2" l="1"/>
  <c r="BD19" i="2"/>
  <c r="BF3" i="2"/>
  <c r="BE4" i="2"/>
  <c r="BE6" i="2" l="1"/>
  <c r="BE19" i="2" s="1"/>
  <c r="BE5" i="2"/>
  <c r="BG3" i="2"/>
  <c r="BG4" i="2" s="1"/>
  <c r="BF4" i="2"/>
  <c r="BF6" i="2" l="1"/>
  <c r="BF19" i="2" s="1"/>
  <c r="BF5" i="2"/>
  <c r="BG6" i="2"/>
  <c r="BG19" i="2" s="1"/>
  <c r="BG5" i="2"/>
</calcChain>
</file>

<file path=xl/sharedStrings.xml><?xml version="1.0" encoding="utf-8"?>
<sst xmlns="http://schemas.openxmlformats.org/spreadsheetml/2006/main" count="40" uniqueCount="38">
  <si>
    <t>Q3</t>
  </si>
  <si>
    <t>Q2</t>
  </si>
  <si>
    <t>Price</t>
  </si>
  <si>
    <t>S/O</t>
  </si>
  <si>
    <t>MC</t>
  </si>
  <si>
    <t>Cash</t>
  </si>
  <si>
    <t>Debt</t>
  </si>
  <si>
    <t>EV</t>
  </si>
  <si>
    <t>Sony</t>
  </si>
  <si>
    <t>Q4</t>
  </si>
  <si>
    <t>Q1</t>
  </si>
  <si>
    <t>Sales</t>
  </si>
  <si>
    <t xml:space="preserve">Financial Services </t>
  </si>
  <si>
    <t>Revenue</t>
  </si>
  <si>
    <t>COGS</t>
  </si>
  <si>
    <t>Gross Profit</t>
  </si>
  <si>
    <t>G&amp;A</t>
  </si>
  <si>
    <t>Financial Services expenses</t>
  </si>
  <si>
    <t>profit of investments</t>
  </si>
  <si>
    <t>Operating Profit</t>
  </si>
  <si>
    <t>Interest Income</t>
  </si>
  <si>
    <t>Taxes</t>
  </si>
  <si>
    <t>Net Income</t>
  </si>
  <si>
    <t>Pretax Income</t>
  </si>
  <si>
    <t>Other operating expenses</t>
  </si>
  <si>
    <t>Gross Margin</t>
  </si>
  <si>
    <t>Net Margin</t>
  </si>
  <si>
    <t>Revenue Y/Y</t>
  </si>
  <si>
    <t>EPS</t>
  </si>
  <si>
    <t>Shares</t>
  </si>
  <si>
    <t>Sales Y/Y</t>
  </si>
  <si>
    <t>Financial Services Y/Y</t>
  </si>
  <si>
    <t>VALUES IN ¥ (YEN)</t>
  </si>
  <si>
    <t>Tax Rate</t>
  </si>
  <si>
    <t>Operating Margin</t>
  </si>
  <si>
    <t>Discount Rate</t>
  </si>
  <si>
    <t>NPV</t>
  </si>
  <si>
    <t>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</si>
</sst>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_ ;[Red]\-0.000\ 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 diagonalUp="1" diagonalDown="1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3" borderId="2" xfId="0" applyFill="1" applyBorder="1"/>
    <xf numFmtId="0" fontId="0" fillId="4" borderId="3" xfId="0" applyFill="1" applyBorder="1"/>
    <xf numFmtId="0" fontId="0" fillId="3" borderId="3" xfId="0" applyFill="1" applyBorder="1"/>
    <xf numFmtId="164" fontId="0" fillId="0" borderId="3" xfId="0" applyNumberFormat="1" applyBorder="1"/>
    <xf numFmtId="0" fontId="2" fillId="3" borderId="3" xfId="0" applyFont="1" applyFill="1" applyBorder="1"/>
    <xf numFmtId="164" fontId="2" fillId="0" borderId="3" xfId="0" applyNumberFormat="1" applyFont="1" applyBorder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1" applyNumberFormat="1" applyFont="1" applyAlignment="1"/>
    <xf numFmtId="9" fontId="0" fillId="0" borderId="0" xfId="2" applyFont="1"/>
    <xf numFmtId="0" fontId="0" fillId="2" borderId="0" xfId="0" applyFill="1"/>
    <xf numFmtId="10" fontId="0" fillId="0" borderId="0" xfId="0" applyNumberFormat="1"/>
    <xf numFmtId="165" fontId="0" fillId="0" borderId="0" xfId="0" applyNumberFormat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8C89-9E94-48D4-830E-C2FC2EE89E0B}">
  <dimension ref="A1:B18"/>
  <sheetViews>
    <sheetView workbookViewId="0">
      <selection activeCell="G26" sqref="G26"/>
    </sheetView>
  </sheetViews>
  <sheetFormatPr defaultRowHeight="15" x14ac:dyDescent="0.25"/>
  <cols>
    <col min="2" max="2" width="9.5703125" bestFit="1" customWidth="1"/>
  </cols>
  <sheetData>
    <row r="1" spans="1:2" x14ac:dyDescent="0.25">
      <c r="A1" s="1" t="s">
        <v>8</v>
      </c>
      <c r="B1" s="2"/>
    </row>
    <row r="2" spans="1:2" x14ac:dyDescent="0.25">
      <c r="A2" s="3"/>
      <c r="B2" s="4" t="s">
        <v>9</v>
      </c>
    </row>
    <row r="3" spans="1:2" x14ac:dyDescent="0.25">
      <c r="A3" s="5" t="s">
        <v>2</v>
      </c>
      <c r="B3" s="6">
        <v>76.28</v>
      </c>
    </row>
    <row r="4" spans="1:2" x14ac:dyDescent="0.25">
      <c r="A4" s="5" t="s">
        <v>3</v>
      </c>
      <c r="B4" s="6">
        <v>1235.2850000000001</v>
      </c>
    </row>
    <row r="5" spans="1:2" x14ac:dyDescent="0.25">
      <c r="A5" s="7" t="s">
        <v>4</v>
      </c>
      <c r="B5" s="8">
        <f>B4*B3</f>
        <v>94227.539800000013</v>
      </c>
    </row>
    <row r="6" spans="1:2" x14ac:dyDescent="0.25">
      <c r="A6" s="5" t="s">
        <v>5</v>
      </c>
      <c r="B6" s="6">
        <f>1287.98+323.39+317.495+17504.209</f>
        <v>19433.074000000001</v>
      </c>
    </row>
    <row r="7" spans="1:2" x14ac:dyDescent="0.25">
      <c r="A7" s="5" t="s">
        <v>6</v>
      </c>
      <c r="B7" s="6">
        <f>2092.624+193.414+1514.355</f>
        <v>3800.3929999999996</v>
      </c>
    </row>
    <row r="8" spans="1:2" x14ac:dyDescent="0.25">
      <c r="A8" s="5" t="s">
        <v>7</v>
      </c>
      <c r="B8" s="6">
        <f>B5+B7-B6</f>
        <v>78594.858800000016</v>
      </c>
    </row>
    <row r="11" spans="1:2" x14ac:dyDescent="0.25">
      <c r="A11" s="1"/>
      <c r="B11" s="2"/>
    </row>
    <row r="12" spans="1:2" x14ac:dyDescent="0.25">
      <c r="A12" s="3"/>
      <c r="B12" s="4"/>
    </row>
    <row r="13" spans="1:2" x14ac:dyDescent="0.25">
      <c r="A13" s="5"/>
      <c r="B13" s="6"/>
    </row>
    <row r="14" spans="1:2" x14ac:dyDescent="0.25">
      <c r="A14" s="5"/>
      <c r="B14" s="6"/>
    </row>
    <row r="15" spans="1:2" x14ac:dyDescent="0.25">
      <c r="A15" s="7"/>
      <c r="B15" s="8"/>
    </row>
    <row r="16" spans="1:2" x14ac:dyDescent="0.25">
      <c r="A16" s="5"/>
      <c r="B16" s="6"/>
    </row>
    <row r="17" spans="1:2" x14ac:dyDescent="0.25">
      <c r="A17" s="5"/>
      <c r="B17" s="6"/>
    </row>
    <row r="18" spans="1:2" x14ac:dyDescent="0.25">
      <c r="A18" s="5"/>
      <c r="B18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426-01C1-4607-9275-C6571C790F37}">
  <dimension ref="A1:XFD25"/>
  <sheetViews>
    <sheetView tabSelected="1" zoomScale="11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0" sqref="I30"/>
    </sheetView>
  </sheetViews>
  <sheetFormatPr defaultRowHeight="15" x14ac:dyDescent="0.25"/>
  <cols>
    <col min="1" max="1" width="23.85546875" bestFit="1" customWidth="1"/>
    <col min="9" max="9" width="9" customWidth="1"/>
    <col min="10" max="10" width="8.85546875" customWidth="1"/>
    <col min="11" max="11" width="12.85546875" bestFit="1" customWidth="1"/>
    <col min="14" max="16" width="12" bestFit="1" customWidth="1"/>
    <col min="17" max="17" width="11" bestFit="1" customWidth="1"/>
    <col min="18" max="59" width="12" bestFit="1" customWidth="1"/>
    <col min="62" max="62" width="12.5703125" bestFit="1" customWidth="1"/>
    <col min="63" max="63" width="10.7109375" bestFit="1" customWidth="1"/>
  </cols>
  <sheetData>
    <row r="1" spans="1:59 16384:16384" x14ac:dyDescent="0.25">
      <c r="A1" s="13" t="s">
        <v>32</v>
      </c>
      <c r="B1" s="9" t="s">
        <v>10</v>
      </c>
      <c r="C1" s="9" t="s">
        <v>1</v>
      </c>
      <c r="D1" s="9" t="s">
        <v>0</v>
      </c>
      <c r="E1" s="9" t="s">
        <v>9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  <c r="AN1">
        <v>2051</v>
      </c>
      <c r="AO1">
        <v>2052</v>
      </c>
      <c r="AP1">
        <v>2053</v>
      </c>
      <c r="AQ1">
        <v>2054</v>
      </c>
      <c r="AR1">
        <v>2055</v>
      </c>
      <c r="AS1">
        <v>2056</v>
      </c>
      <c r="AT1">
        <v>2057</v>
      </c>
      <c r="AU1">
        <v>2058</v>
      </c>
      <c r="AV1">
        <v>2059</v>
      </c>
      <c r="AW1">
        <v>2060</v>
      </c>
      <c r="AX1">
        <v>2061</v>
      </c>
      <c r="AY1">
        <v>2062</v>
      </c>
      <c r="AZ1">
        <v>2063</v>
      </c>
      <c r="BA1">
        <v>2064</v>
      </c>
      <c r="BB1">
        <v>2065</v>
      </c>
      <c r="BC1">
        <v>2066</v>
      </c>
      <c r="BD1">
        <v>2067</v>
      </c>
      <c r="BE1">
        <v>2068</v>
      </c>
      <c r="BF1">
        <v>2069</v>
      </c>
      <c r="BG1">
        <v>2070</v>
      </c>
    </row>
    <row r="2" spans="1:59 16384:16384" x14ac:dyDescent="0.25">
      <c r="A2" t="s">
        <v>11</v>
      </c>
      <c r="B2" s="10">
        <v>2016.037</v>
      </c>
      <c r="C2" s="10">
        <v>2451.0430000000001</v>
      </c>
      <c r="D2" s="10">
        <v>3056.183</v>
      </c>
      <c r="E2" s="10">
        <f t="shared" ref="E2:E17" si="0">AVERAGE(B2:D2)</f>
        <v>2507.7543333333333</v>
      </c>
      <c r="G2" s="10">
        <v>7390.9790000000003</v>
      </c>
      <c r="H2" s="10">
        <v>6960.0379999999996</v>
      </c>
      <c r="I2" s="11">
        <v>7333.67</v>
      </c>
      <c r="J2" s="10">
        <v>8396.7019999999993</v>
      </c>
      <c r="K2">
        <f>SUM(B2:E2)</f>
        <v>10031.017333333333</v>
      </c>
      <c r="L2" s="10">
        <v>8396.7019999999993</v>
      </c>
      <c r="M2">
        <f>L2*1.015</f>
        <v>8522.6525299999994</v>
      </c>
      <c r="N2">
        <f t="shared" ref="N2:BG2" si="1">M2*1.015</f>
        <v>8650.4923179499983</v>
      </c>
      <c r="O2">
        <f t="shared" si="1"/>
        <v>8780.2497027192476</v>
      </c>
      <c r="P2">
        <f t="shared" si="1"/>
        <v>8911.9534482600357</v>
      </c>
      <c r="Q2">
        <f t="shared" si="1"/>
        <v>9045.6327499839354</v>
      </c>
      <c r="R2">
        <f t="shared" si="1"/>
        <v>9181.3172412336935</v>
      </c>
      <c r="S2">
        <f t="shared" si="1"/>
        <v>9319.0369998521983</v>
      </c>
      <c r="T2">
        <f t="shared" si="1"/>
        <v>9458.8225548499795</v>
      </c>
      <c r="U2">
        <f t="shared" si="1"/>
        <v>9600.7048931727277</v>
      </c>
      <c r="V2">
        <f t="shared" si="1"/>
        <v>9744.7154665703183</v>
      </c>
      <c r="W2">
        <f t="shared" si="1"/>
        <v>9890.8861985688727</v>
      </c>
      <c r="X2">
        <f t="shared" si="1"/>
        <v>10039.249491547405</v>
      </c>
      <c r="Y2">
        <f t="shared" si="1"/>
        <v>10189.838233920615</v>
      </c>
      <c r="Z2">
        <f t="shared" si="1"/>
        <v>10342.685807429423</v>
      </c>
      <c r="AA2">
        <f t="shared" si="1"/>
        <v>10497.826094540864</v>
      </c>
      <c r="AB2">
        <f t="shared" si="1"/>
        <v>10655.293485958975</v>
      </c>
      <c r="AC2">
        <f t="shared" si="1"/>
        <v>10815.122888248359</v>
      </c>
      <c r="AD2">
        <f t="shared" si="1"/>
        <v>10977.349731572083</v>
      </c>
      <c r="AE2">
        <f t="shared" si="1"/>
        <v>11142.009977545664</v>
      </c>
      <c r="AF2">
        <f t="shared" si="1"/>
        <v>11309.140127208848</v>
      </c>
      <c r="AG2">
        <f t="shared" si="1"/>
        <v>11478.777229116979</v>
      </c>
      <c r="AH2">
        <f t="shared" si="1"/>
        <v>11650.958887553732</v>
      </c>
      <c r="AI2">
        <f t="shared" si="1"/>
        <v>11825.723270867036</v>
      </c>
      <c r="AJ2">
        <f t="shared" si="1"/>
        <v>12003.109119930041</v>
      </c>
      <c r="AK2">
        <f t="shared" si="1"/>
        <v>12183.155756728991</v>
      </c>
      <c r="AL2">
        <f t="shared" si="1"/>
        <v>12365.903093079925</v>
      </c>
      <c r="AM2">
        <f t="shared" si="1"/>
        <v>12551.391639476124</v>
      </c>
      <c r="AN2">
        <f t="shared" si="1"/>
        <v>12739.662514068264</v>
      </c>
      <c r="AO2">
        <f t="shared" si="1"/>
        <v>12930.757451779287</v>
      </c>
      <c r="AP2">
        <f t="shared" si="1"/>
        <v>13124.718813555975</v>
      </c>
      <c r="AQ2">
        <f t="shared" si="1"/>
        <v>13321.589595759313</v>
      </c>
      <c r="AR2">
        <f t="shared" si="1"/>
        <v>13521.413439695702</v>
      </c>
      <c r="AS2">
        <f t="shared" si="1"/>
        <v>13724.234641291136</v>
      </c>
      <c r="AT2">
        <f t="shared" si="1"/>
        <v>13930.098160910502</v>
      </c>
      <c r="AU2">
        <f t="shared" si="1"/>
        <v>14139.049633324159</v>
      </c>
      <c r="AV2">
        <f t="shared" si="1"/>
        <v>14351.135377824021</v>
      </c>
      <c r="AW2">
        <f t="shared" si="1"/>
        <v>14566.40240849138</v>
      </c>
      <c r="AX2">
        <f t="shared" si="1"/>
        <v>14784.89844461875</v>
      </c>
      <c r="AY2">
        <f t="shared" si="1"/>
        <v>15006.671921288029</v>
      </c>
      <c r="AZ2">
        <f t="shared" si="1"/>
        <v>15231.772000107349</v>
      </c>
      <c r="BA2">
        <f t="shared" si="1"/>
        <v>15460.248580108957</v>
      </c>
      <c r="BB2">
        <f t="shared" si="1"/>
        <v>15692.15230881059</v>
      </c>
      <c r="BC2">
        <f t="shared" si="1"/>
        <v>15927.534593442748</v>
      </c>
      <c r="BD2">
        <f t="shared" si="1"/>
        <v>16166.447612344387</v>
      </c>
      <c r="BE2">
        <f t="shared" si="1"/>
        <v>16408.944326529552</v>
      </c>
      <c r="BF2">
        <f t="shared" si="1"/>
        <v>16655.078491427495</v>
      </c>
      <c r="BG2">
        <f t="shared" si="1"/>
        <v>16904.904668798907</v>
      </c>
    </row>
    <row r="3" spans="1:59 16384:16384" x14ac:dyDescent="0.25">
      <c r="A3" t="s">
        <v>12</v>
      </c>
      <c r="B3" s="10">
        <v>295.45699999999999</v>
      </c>
      <c r="C3" s="10">
        <v>300.83600000000001</v>
      </c>
      <c r="D3" s="10">
        <v>356.73099999999999</v>
      </c>
      <c r="E3" s="10">
        <f t="shared" si="0"/>
        <v>317.67466666666667</v>
      </c>
      <c r="G3" s="10">
        <v>1274.7080000000001</v>
      </c>
      <c r="H3" s="10">
        <v>1299.847</v>
      </c>
      <c r="I3" s="10">
        <v>1664.991</v>
      </c>
      <c r="J3" s="10">
        <v>1524.8109999999999</v>
      </c>
      <c r="K3">
        <f>SUM(B3:E3)</f>
        <v>1270.6986666666667</v>
      </c>
      <c r="L3">
        <f>K3*1.025</f>
        <v>1302.4661333333331</v>
      </c>
      <c r="M3">
        <f t="shared" ref="M3:BG3" si="2">L3*1.025</f>
        <v>1335.0277866666663</v>
      </c>
      <c r="N3">
        <f t="shared" si="2"/>
        <v>1368.4034813333328</v>
      </c>
      <c r="O3">
        <f t="shared" si="2"/>
        <v>1402.613568366666</v>
      </c>
      <c r="P3">
        <f t="shared" si="2"/>
        <v>1437.6789075758325</v>
      </c>
      <c r="Q3">
        <f t="shared" si="2"/>
        <v>1473.6208802652282</v>
      </c>
      <c r="R3">
        <f t="shared" si="2"/>
        <v>1510.4614022718588</v>
      </c>
      <c r="S3">
        <f t="shared" si="2"/>
        <v>1548.2229373286552</v>
      </c>
      <c r="T3">
        <f t="shared" si="2"/>
        <v>1586.9285107618714</v>
      </c>
      <c r="U3">
        <f t="shared" si="2"/>
        <v>1626.601723530918</v>
      </c>
      <c r="V3">
        <f t="shared" si="2"/>
        <v>1667.2667666191908</v>
      </c>
      <c r="W3">
        <f t="shared" si="2"/>
        <v>1708.9484357846704</v>
      </c>
      <c r="X3">
        <f t="shared" si="2"/>
        <v>1751.6721466792872</v>
      </c>
      <c r="Y3">
        <f t="shared" si="2"/>
        <v>1795.4639503462693</v>
      </c>
      <c r="Z3">
        <f t="shared" si="2"/>
        <v>1840.3505491049259</v>
      </c>
      <c r="AA3">
        <f t="shared" si="2"/>
        <v>1886.359312832549</v>
      </c>
      <c r="AB3">
        <f t="shared" si="2"/>
        <v>1933.5182956533627</v>
      </c>
      <c r="AC3">
        <f t="shared" si="2"/>
        <v>1981.8562530446966</v>
      </c>
      <c r="AD3">
        <f t="shared" si="2"/>
        <v>2031.4026593708138</v>
      </c>
      <c r="AE3">
        <f t="shared" si="2"/>
        <v>2082.187725855084</v>
      </c>
      <c r="AF3">
        <f t="shared" si="2"/>
        <v>2134.2424190014608</v>
      </c>
      <c r="AG3">
        <f t="shared" si="2"/>
        <v>2187.5984794764972</v>
      </c>
      <c r="AH3">
        <f t="shared" si="2"/>
        <v>2242.2884414634095</v>
      </c>
      <c r="AI3">
        <f t="shared" si="2"/>
        <v>2298.3456524999947</v>
      </c>
      <c r="AJ3">
        <f t="shared" si="2"/>
        <v>2355.8042938124945</v>
      </c>
      <c r="AK3">
        <f t="shared" si="2"/>
        <v>2414.6994011578067</v>
      </c>
      <c r="AL3">
        <f t="shared" si="2"/>
        <v>2475.0668861867516</v>
      </c>
      <c r="AM3">
        <f t="shared" si="2"/>
        <v>2536.9435583414202</v>
      </c>
      <c r="AN3">
        <f t="shared" si="2"/>
        <v>2600.3671472999554</v>
      </c>
      <c r="AO3">
        <f t="shared" si="2"/>
        <v>2665.3763259824541</v>
      </c>
      <c r="AP3">
        <f t="shared" si="2"/>
        <v>2732.0107341320154</v>
      </c>
      <c r="AQ3">
        <f t="shared" si="2"/>
        <v>2800.3110024853154</v>
      </c>
      <c r="AR3">
        <f t="shared" si="2"/>
        <v>2870.318777547448</v>
      </c>
      <c r="AS3">
        <f t="shared" si="2"/>
        <v>2942.0767469861339</v>
      </c>
      <c r="AT3">
        <f t="shared" si="2"/>
        <v>3015.6286656607872</v>
      </c>
      <c r="AU3">
        <f t="shared" si="2"/>
        <v>3091.0193823023064</v>
      </c>
      <c r="AV3">
        <f t="shared" si="2"/>
        <v>3168.2948668598638</v>
      </c>
      <c r="AW3">
        <f t="shared" si="2"/>
        <v>3247.50223853136</v>
      </c>
      <c r="AX3">
        <f t="shared" si="2"/>
        <v>3328.6897944946436</v>
      </c>
      <c r="AY3">
        <f t="shared" si="2"/>
        <v>3411.9070393570096</v>
      </c>
      <c r="AZ3">
        <f t="shared" si="2"/>
        <v>3497.2047153409344</v>
      </c>
      <c r="BA3">
        <f t="shared" si="2"/>
        <v>3584.6348332244575</v>
      </c>
      <c r="BB3">
        <f t="shared" si="2"/>
        <v>3674.2507040550686</v>
      </c>
      <c r="BC3">
        <f t="shared" si="2"/>
        <v>3766.1069716564448</v>
      </c>
      <c r="BD3">
        <f t="shared" si="2"/>
        <v>3860.2596459478555</v>
      </c>
      <c r="BE3">
        <f t="shared" si="2"/>
        <v>3956.7661370965516</v>
      </c>
      <c r="BF3">
        <f t="shared" si="2"/>
        <v>4055.6852905239648</v>
      </c>
      <c r="BG3">
        <f t="shared" si="2"/>
        <v>4157.0774227870634</v>
      </c>
    </row>
    <row r="4" spans="1:59 16384:16384" x14ac:dyDescent="0.25">
      <c r="A4" t="s">
        <v>13</v>
      </c>
      <c r="B4" s="10">
        <f>SUM(B2:B3)</f>
        <v>2311.4940000000001</v>
      </c>
      <c r="C4" s="10">
        <f>SUM(C2:C3)</f>
        <v>2751.8789999999999</v>
      </c>
      <c r="D4" s="10">
        <f>SUM(D2:D3)</f>
        <v>3412.9139999999998</v>
      </c>
      <c r="E4" s="10">
        <f t="shared" si="0"/>
        <v>2825.4290000000001</v>
      </c>
      <c r="G4" s="10">
        <f t="shared" ref="G4:L4" si="3">SUM(G2:G3)</f>
        <v>8665.6869999999999</v>
      </c>
      <c r="H4" s="10">
        <f t="shared" si="3"/>
        <v>8259.8850000000002</v>
      </c>
      <c r="I4" s="10">
        <f t="shared" si="3"/>
        <v>8998.6610000000001</v>
      </c>
      <c r="J4" s="10">
        <f t="shared" si="3"/>
        <v>9921.512999999999</v>
      </c>
      <c r="K4" s="10">
        <f t="shared" si="3"/>
        <v>11301.716</v>
      </c>
      <c r="L4" s="10">
        <f t="shared" si="3"/>
        <v>9699.1681333333327</v>
      </c>
      <c r="M4" s="10">
        <f t="shared" ref="M4:BG4" si="4">SUM(M2:M3)</f>
        <v>9857.680316666665</v>
      </c>
      <c r="N4" s="10">
        <f t="shared" si="4"/>
        <v>10018.895799283331</v>
      </c>
      <c r="O4" s="10">
        <f t="shared" si="4"/>
        <v>10182.863271085913</v>
      </c>
      <c r="P4" s="10">
        <f t="shared" si="4"/>
        <v>10349.632355835867</v>
      </c>
      <c r="Q4" s="10">
        <f t="shared" si="4"/>
        <v>10519.253630249164</v>
      </c>
      <c r="R4" s="10">
        <f t="shared" si="4"/>
        <v>10691.778643505553</v>
      </c>
      <c r="S4" s="10">
        <f t="shared" si="4"/>
        <v>10867.259937180854</v>
      </c>
      <c r="T4" s="10">
        <f t="shared" si="4"/>
        <v>11045.75106561185</v>
      </c>
      <c r="U4" s="10">
        <f t="shared" si="4"/>
        <v>11227.306616703645</v>
      </c>
      <c r="V4" s="10">
        <f t="shared" si="4"/>
        <v>11411.982233189508</v>
      </c>
      <c r="W4" s="10">
        <f t="shared" si="4"/>
        <v>11599.834634353543</v>
      </c>
      <c r="X4" s="10">
        <f t="shared" si="4"/>
        <v>11790.921638226693</v>
      </c>
      <c r="Y4" s="10">
        <f t="shared" si="4"/>
        <v>11985.302184266884</v>
      </c>
      <c r="Z4" s="10">
        <f t="shared" si="4"/>
        <v>12183.036356534349</v>
      </c>
      <c r="AA4" s="10">
        <f t="shared" si="4"/>
        <v>12384.185407373412</v>
      </c>
      <c r="AB4" s="10">
        <f t="shared" si="4"/>
        <v>12588.811781612338</v>
      </c>
      <c r="AC4" s="10">
        <f t="shared" si="4"/>
        <v>12796.979141293055</v>
      </c>
      <c r="AD4" s="10">
        <f t="shared" si="4"/>
        <v>13008.752390942896</v>
      </c>
      <c r="AE4" s="10">
        <f t="shared" si="4"/>
        <v>13224.197703400747</v>
      </c>
      <c r="AF4" s="10">
        <f t="shared" si="4"/>
        <v>13443.382546210309</v>
      </c>
      <c r="AG4" s="10">
        <f t="shared" si="4"/>
        <v>13666.375708593476</v>
      </c>
      <c r="AH4" s="10">
        <f t="shared" si="4"/>
        <v>13893.247329017142</v>
      </c>
      <c r="AI4" s="10">
        <f t="shared" si="4"/>
        <v>14124.068923367031</v>
      </c>
      <c r="AJ4" s="10">
        <f t="shared" si="4"/>
        <v>14358.913413742535</v>
      </c>
      <c r="AK4" s="10">
        <f t="shared" si="4"/>
        <v>14597.855157886797</v>
      </c>
      <c r="AL4" s="10">
        <f t="shared" si="4"/>
        <v>14840.969979266676</v>
      </c>
      <c r="AM4" s="10">
        <f t="shared" si="4"/>
        <v>15088.335197817543</v>
      </c>
      <c r="AN4" s="10">
        <f t="shared" si="4"/>
        <v>15340.02966136822</v>
      </c>
      <c r="AO4" s="10">
        <f t="shared" si="4"/>
        <v>15596.133777761741</v>
      </c>
      <c r="AP4" s="10">
        <f t="shared" si="4"/>
        <v>15856.729547687992</v>
      </c>
      <c r="AQ4" s="10">
        <f t="shared" si="4"/>
        <v>16121.900598244629</v>
      </c>
      <c r="AR4" s="10">
        <f t="shared" si="4"/>
        <v>16391.732217243149</v>
      </c>
      <c r="AS4" s="10">
        <f t="shared" si="4"/>
        <v>16666.31138827727</v>
      </c>
      <c r="AT4" s="10">
        <f t="shared" si="4"/>
        <v>16945.726826571288</v>
      </c>
      <c r="AU4" s="10">
        <f t="shared" si="4"/>
        <v>17230.069015626465</v>
      </c>
      <c r="AV4" s="10">
        <f t="shared" si="4"/>
        <v>17519.430244683885</v>
      </c>
      <c r="AW4" s="10">
        <f t="shared" si="4"/>
        <v>17813.90464702274</v>
      </c>
      <c r="AX4" s="10">
        <f t="shared" si="4"/>
        <v>18113.588239113393</v>
      </c>
      <c r="AY4" s="10">
        <f t="shared" si="4"/>
        <v>18418.578960645038</v>
      </c>
      <c r="AZ4" s="10">
        <f t="shared" si="4"/>
        <v>18728.976715448283</v>
      </c>
      <c r="BA4" s="10">
        <f t="shared" si="4"/>
        <v>19044.883413333413</v>
      </c>
      <c r="BB4" s="10">
        <f t="shared" si="4"/>
        <v>19366.40301286566</v>
      </c>
      <c r="BC4" s="10">
        <f t="shared" si="4"/>
        <v>19693.641565099191</v>
      </c>
      <c r="BD4" s="10">
        <f t="shared" si="4"/>
        <v>20026.707258292241</v>
      </c>
      <c r="BE4" s="10">
        <f t="shared" si="4"/>
        <v>20365.710463626103</v>
      </c>
      <c r="BF4" s="10">
        <f t="shared" si="4"/>
        <v>20710.76378195146</v>
      </c>
      <c r="BG4" s="10">
        <f t="shared" si="4"/>
        <v>21061.982091585971</v>
      </c>
    </row>
    <row r="5" spans="1:59 16384:16384" x14ac:dyDescent="0.25">
      <c r="A5" t="s">
        <v>14</v>
      </c>
      <c r="B5" s="10">
        <v>1391.6669999999999</v>
      </c>
      <c r="C5" s="10">
        <v>1688.2860000000001</v>
      </c>
      <c r="D5" s="10">
        <v>2161.904</v>
      </c>
      <c r="E5" s="10">
        <f t="shared" si="0"/>
        <v>1747.2856666666667</v>
      </c>
      <c r="G5" s="10">
        <v>5150.75</v>
      </c>
      <c r="H5" s="10">
        <v>4753.174</v>
      </c>
      <c r="I5" s="10">
        <v>5065.8789999999999</v>
      </c>
      <c r="J5" s="10">
        <v>5845.8040000000001</v>
      </c>
      <c r="K5" s="10">
        <f>SUM(B5:E5)</f>
        <v>6989.1426666666666</v>
      </c>
      <c r="L5" s="10">
        <f>L4-L6</f>
        <v>5819.5008799999996</v>
      </c>
      <c r="M5" s="10">
        <f t="shared" ref="M5:BG5" si="5">M4-M6</f>
        <v>5914.608189999999</v>
      </c>
      <c r="N5" s="10">
        <f t="shared" si="5"/>
        <v>6011.3374795699983</v>
      </c>
      <c r="O5" s="10">
        <f t="shared" si="5"/>
        <v>6109.7179626515481</v>
      </c>
      <c r="P5" s="10">
        <f t="shared" si="5"/>
        <v>6209.7794135015201</v>
      </c>
      <c r="Q5" s="10">
        <f t="shared" si="5"/>
        <v>6311.5521781494981</v>
      </c>
      <c r="R5" s="10">
        <f t="shared" si="5"/>
        <v>6415.0671861033316</v>
      </c>
      <c r="S5" s="10">
        <f t="shared" si="5"/>
        <v>6520.3559623085121</v>
      </c>
      <c r="T5" s="10">
        <f t="shared" si="5"/>
        <v>6627.4506393671099</v>
      </c>
      <c r="U5" s="10">
        <f t="shared" si="5"/>
        <v>6736.383970022187</v>
      </c>
      <c r="V5" s="10">
        <f t="shared" si="5"/>
        <v>6847.1893399137052</v>
      </c>
      <c r="W5" s="10">
        <f t="shared" si="5"/>
        <v>6959.9007806121253</v>
      </c>
      <c r="X5" s="10">
        <f t="shared" si="5"/>
        <v>7074.5529829360157</v>
      </c>
      <c r="Y5" s="10">
        <f t="shared" si="5"/>
        <v>7191.1813105601304</v>
      </c>
      <c r="Z5" s="10">
        <f t="shared" si="5"/>
        <v>7309.8218139206092</v>
      </c>
      <c r="AA5" s="10">
        <f t="shared" si="5"/>
        <v>7430.5112444240467</v>
      </c>
      <c r="AB5" s="10">
        <f t="shared" si="5"/>
        <v>7553.2870689674019</v>
      </c>
      <c r="AC5" s="10">
        <f t="shared" si="5"/>
        <v>7678.1874847758327</v>
      </c>
      <c r="AD5" s="10">
        <f t="shared" si="5"/>
        <v>7805.2514345657373</v>
      </c>
      <c r="AE5" s="10">
        <f t="shared" si="5"/>
        <v>7934.5186220404476</v>
      </c>
      <c r="AF5" s="10">
        <f t="shared" si="5"/>
        <v>8066.0295277261848</v>
      </c>
      <c r="AG5" s="10">
        <f t="shared" si="5"/>
        <v>8199.8254251560847</v>
      </c>
      <c r="AH5" s="10">
        <f t="shared" si="5"/>
        <v>8335.9483974102841</v>
      </c>
      <c r="AI5" s="10">
        <f t="shared" si="5"/>
        <v>8474.4413540202186</v>
      </c>
      <c r="AJ5" s="10">
        <f t="shared" si="5"/>
        <v>8615.3480482455197</v>
      </c>
      <c r="AK5" s="10">
        <f t="shared" si="5"/>
        <v>8758.7130947320784</v>
      </c>
      <c r="AL5" s="10">
        <f t="shared" si="5"/>
        <v>8904.5819875600064</v>
      </c>
      <c r="AM5" s="10">
        <f t="shared" si="5"/>
        <v>9053.0011186905249</v>
      </c>
      <c r="AN5" s="10">
        <f t="shared" si="5"/>
        <v>9204.0177968209318</v>
      </c>
      <c r="AO5" s="10">
        <f t="shared" si="5"/>
        <v>9357.6802666570438</v>
      </c>
      <c r="AP5" s="10">
        <f t="shared" si="5"/>
        <v>9514.037728612795</v>
      </c>
      <c r="AQ5" s="10">
        <f t="shared" si="5"/>
        <v>9673.1403589467773</v>
      </c>
      <c r="AR5" s="10">
        <f t="shared" si="5"/>
        <v>9835.0393303458877</v>
      </c>
      <c r="AS5" s="10">
        <f t="shared" si="5"/>
        <v>9999.7868329663615</v>
      </c>
      <c r="AT5" s="10">
        <f t="shared" si="5"/>
        <v>10167.436095942772</v>
      </c>
      <c r="AU5" s="10">
        <f t="shared" si="5"/>
        <v>10338.041409375877</v>
      </c>
      <c r="AV5" s="10">
        <f t="shared" si="5"/>
        <v>10511.65814681033</v>
      </c>
      <c r="AW5" s="10">
        <f t="shared" si="5"/>
        <v>10688.342788213644</v>
      </c>
      <c r="AX5" s="10">
        <f t="shared" si="5"/>
        <v>10868.152943468034</v>
      </c>
      <c r="AY5" s="10">
        <f t="shared" si="5"/>
        <v>11051.147376387024</v>
      </c>
      <c r="AZ5" s="10">
        <f t="shared" si="5"/>
        <v>11237.38602926897</v>
      </c>
      <c r="BA5" s="10">
        <f t="shared" si="5"/>
        <v>11426.930048000047</v>
      </c>
      <c r="BB5" s="10">
        <f t="shared" si="5"/>
        <v>11619.841807719396</v>
      </c>
      <c r="BC5" s="10">
        <f t="shared" si="5"/>
        <v>11816.184939059514</v>
      </c>
      <c r="BD5" s="10">
        <f t="shared" si="5"/>
        <v>12016.024354975343</v>
      </c>
      <c r="BE5" s="10">
        <f t="shared" si="5"/>
        <v>12219.426278175662</v>
      </c>
      <c r="BF5" s="10">
        <f t="shared" si="5"/>
        <v>12426.458269170877</v>
      </c>
      <c r="BG5" s="10">
        <f t="shared" si="5"/>
        <v>12637.189254951581</v>
      </c>
    </row>
    <row r="6" spans="1:59 16384:16384" x14ac:dyDescent="0.25">
      <c r="A6" t="s">
        <v>15</v>
      </c>
      <c r="B6" s="10">
        <f>B4-B5</f>
        <v>919.82700000000023</v>
      </c>
      <c r="C6" s="10">
        <f>C4-C5</f>
        <v>1063.5929999999998</v>
      </c>
      <c r="D6" s="10">
        <f>D4-D5</f>
        <v>1251.0099999999998</v>
      </c>
      <c r="E6" s="10">
        <f t="shared" si="0"/>
        <v>1078.1433333333332</v>
      </c>
      <c r="G6" s="10">
        <f>G4-G5</f>
        <v>3514.9369999999999</v>
      </c>
      <c r="H6" s="10">
        <f>H4-H5</f>
        <v>3506.7110000000002</v>
      </c>
      <c r="I6" s="10">
        <f>I4-I5</f>
        <v>3932.7820000000002</v>
      </c>
      <c r="J6" s="10">
        <f>J4-J5</f>
        <v>4075.7089999999989</v>
      </c>
      <c r="K6" s="10">
        <f>K4-K5</f>
        <v>4312.5733333333337</v>
      </c>
      <c r="L6" s="10">
        <f>L4*0.4</f>
        <v>3879.6672533333331</v>
      </c>
      <c r="M6" s="10">
        <f t="shared" ref="M6:BG6" si="6">M4*0.4</f>
        <v>3943.072126666666</v>
      </c>
      <c r="N6" s="10">
        <f t="shared" si="6"/>
        <v>4007.5583197133328</v>
      </c>
      <c r="O6" s="10">
        <f t="shared" si="6"/>
        <v>4073.1453084343652</v>
      </c>
      <c r="P6" s="10">
        <f t="shared" si="6"/>
        <v>4139.8529423343471</v>
      </c>
      <c r="Q6" s="10">
        <f t="shared" si="6"/>
        <v>4207.7014520996663</v>
      </c>
      <c r="R6" s="10">
        <f t="shared" si="6"/>
        <v>4276.7114574022216</v>
      </c>
      <c r="S6" s="10">
        <f t="shared" si="6"/>
        <v>4346.9039748723417</v>
      </c>
      <c r="T6" s="10">
        <f t="shared" si="6"/>
        <v>4418.3004262447403</v>
      </c>
      <c r="U6" s="10">
        <f t="shared" si="6"/>
        <v>4490.922646681458</v>
      </c>
      <c r="V6" s="10">
        <f t="shared" si="6"/>
        <v>4564.7928932758032</v>
      </c>
      <c r="W6" s="10">
        <f t="shared" si="6"/>
        <v>4639.9338537414178</v>
      </c>
      <c r="X6" s="10">
        <f t="shared" si="6"/>
        <v>4716.3686552906775</v>
      </c>
      <c r="Y6" s="10">
        <f t="shared" si="6"/>
        <v>4794.1208737067536</v>
      </c>
      <c r="Z6" s="10">
        <f t="shared" si="6"/>
        <v>4873.2145426137395</v>
      </c>
      <c r="AA6" s="10">
        <f t="shared" si="6"/>
        <v>4953.6741629493654</v>
      </c>
      <c r="AB6" s="10">
        <f t="shared" si="6"/>
        <v>5035.5247126449358</v>
      </c>
      <c r="AC6" s="10">
        <f t="shared" si="6"/>
        <v>5118.7916565172227</v>
      </c>
      <c r="AD6" s="10">
        <f t="shared" si="6"/>
        <v>5203.5009563771591</v>
      </c>
      <c r="AE6" s="10">
        <f t="shared" si="6"/>
        <v>5289.6790813602993</v>
      </c>
      <c r="AF6" s="10">
        <f t="shared" si="6"/>
        <v>5377.3530184841238</v>
      </c>
      <c r="AG6" s="10">
        <f t="shared" si="6"/>
        <v>5466.550283437391</v>
      </c>
      <c r="AH6" s="10">
        <f t="shared" si="6"/>
        <v>5557.298931606857</v>
      </c>
      <c r="AI6" s="10">
        <f t="shared" si="6"/>
        <v>5649.6275693468124</v>
      </c>
      <c r="AJ6" s="10">
        <f t="shared" si="6"/>
        <v>5743.5653654970147</v>
      </c>
      <c r="AK6" s="10">
        <f t="shared" si="6"/>
        <v>5839.1420631547189</v>
      </c>
      <c r="AL6" s="10">
        <f t="shared" si="6"/>
        <v>5936.3879917066706</v>
      </c>
      <c r="AM6" s="10">
        <f t="shared" si="6"/>
        <v>6035.3340791270175</v>
      </c>
      <c r="AN6" s="10">
        <f t="shared" si="6"/>
        <v>6136.0118645472885</v>
      </c>
      <c r="AO6" s="10">
        <f t="shared" si="6"/>
        <v>6238.4535111046971</v>
      </c>
      <c r="AP6" s="10">
        <f t="shared" si="6"/>
        <v>6342.6918190751967</v>
      </c>
      <c r="AQ6" s="10">
        <f t="shared" si="6"/>
        <v>6448.7602392978515</v>
      </c>
      <c r="AR6" s="10">
        <f t="shared" si="6"/>
        <v>6556.69288689726</v>
      </c>
      <c r="AS6" s="10">
        <f t="shared" si="6"/>
        <v>6666.5245553109089</v>
      </c>
      <c r="AT6" s="10">
        <f t="shared" si="6"/>
        <v>6778.290730628516</v>
      </c>
      <c r="AU6" s="10">
        <f t="shared" si="6"/>
        <v>6892.0276062505864</v>
      </c>
      <c r="AV6" s="10">
        <f t="shared" si="6"/>
        <v>7007.7720978735542</v>
      </c>
      <c r="AW6" s="10">
        <f t="shared" si="6"/>
        <v>7125.5618588090965</v>
      </c>
      <c r="AX6" s="10">
        <f t="shared" si="6"/>
        <v>7245.4352956453577</v>
      </c>
      <c r="AY6" s="10">
        <f t="shared" si="6"/>
        <v>7367.4315842580154</v>
      </c>
      <c r="AZ6" s="10">
        <f t="shared" si="6"/>
        <v>7491.5906861793137</v>
      </c>
      <c r="BA6" s="10">
        <f t="shared" si="6"/>
        <v>7617.9533653333656</v>
      </c>
      <c r="BB6" s="10">
        <f t="shared" si="6"/>
        <v>7746.561205146264</v>
      </c>
      <c r="BC6" s="10">
        <f t="shared" si="6"/>
        <v>7877.4566260396768</v>
      </c>
      <c r="BD6" s="10">
        <f t="shared" si="6"/>
        <v>8010.682903316897</v>
      </c>
      <c r="BE6" s="10">
        <f t="shared" si="6"/>
        <v>8146.2841854504413</v>
      </c>
      <c r="BF6" s="10">
        <f t="shared" si="6"/>
        <v>8284.3055127805837</v>
      </c>
      <c r="BG6" s="10">
        <f t="shared" si="6"/>
        <v>8424.7928366343895</v>
      </c>
      <c r="XFD6" s="10"/>
    </row>
    <row r="7" spans="1:59 16384:16384" x14ac:dyDescent="0.25">
      <c r="A7" t="s">
        <v>16</v>
      </c>
      <c r="B7" s="10">
        <v>406.76600000000002</v>
      </c>
      <c r="C7" s="10">
        <v>482.45699999999999</v>
      </c>
      <c r="D7" s="10">
        <v>529.18799999999999</v>
      </c>
      <c r="E7" s="10">
        <f t="shared" si="0"/>
        <v>472.80366666666669</v>
      </c>
      <c r="G7" s="10">
        <v>1576.825</v>
      </c>
      <c r="H7" s="10">
        <v>1502.625</v>
      </c>
      <c r="I7" s="10">
        <v>1473.154</v>
      </c>
      <c r="J7" s="10">
        <v>1588.473</v>
      </c>
      <c r="K7">
        <f>SUM(B7:E7)</f>
        <v>1891.2146666666667</v>
      </c>
    </row>
    <row r="8" spans="1:59 16384:16384" x14ac:dyDescent="0.25">
      <c r="A8" t="s">
        <v>17</v>
      </c>
      <c r="B8" s="10">
        <v>214.1</v>
      </c>
      <c r="C8" s="10">
        <v>251.09299999999999</v>
      </c>
      <c r="D8" s="10">
        <v>301.92399999999998</v>
      </c>
      <c r="E8" s="10">
        <f t="shared" si="0"/>
        <v>255.70566666666664</v>
      </c>
      <c r="G8" s="10">
        <v>1112.4459999999999</v>
      </c>
      <c r="H8" s="10">
        <v>1171.875</v>
      </c>
      <c r="I8" s="10">
        <v>1501.674</v>
      </c>
      <c r="J8" s="10">
        <v>1374.037</v>
      </c>
      <c r="K8">
        <f>SUM(B8:E8)</f>
        <v>1022.8226666666666</v>
      </c>
    </row>
    <row r="9" spans="1:59 16384:16384" x14ac:dyDescent="0.25">
      <c r="A9" t="s">
        <v>24</v>
      </c>
      <c r="B9" s="10">
        <v>-2.7250000000000001</v>
      </c>
      <c r="C9" s="10">
        <v>-8.0690000000000008</v>
      </c>
      <c r="D9" s="10">
        <v>-1.484</v>
      </c>
      <c r="E9" s="10">
        <f t="shared" si="0"/>
        <v>-4.0926666666666671</v>
      </c>
      <c r="G9" s="10">
        <v>-71.567999999999998</v>
      </c>
      <c r="H9" s="10">
        <v>-3.6110000000000002</v>
      </c>
      <c r="I9" s="10">
        <v>14.25</v>
      </c>
      <c r="J9" s="10">
        <v>-65.494</v>
      </c>
      <c r="K9">
        <f>SUM(B9:E9)</f>
        <v>-16.370666666666668</v>
      </c>
    </row>
    <row r="10" spans="1:59 16384:16384" x14ac:dyDescent="0.25">
      <c r="A10" t="s">
        <v>18</v>
      </c>
      <c r="B10" s="10">
        <v>5.2770000000000001</v>
      </c>
      <c r="C10" s="10">
        <v>5.93</v>
      </c>
      <c r="D10" s="10">
        <v>7.3550000000000004</v>
      </c>
      <c r="E10" s="10">
        <f t="shared" si="0"/>
        <v>6.187333333333334</v>
      </c>
      <c r="G10" s="10">
        <v>-2.9990000000000001</v>
      </c>
      <c r="H10" s="10">
        <v>9.6370000000000005</v>
      </c>
      <c r="I10" s="10">
        <v>11.551</v>
      </c>
      <c r="J10" s="10">
        <v>23.646000000000001</v>
      </c>
      <c r="K10">
        <f>SUM(B10:E10)</f>
        <v>24.749333333333336</v>
      </c>
    </row>
    <row r="11" spans="1:59 16384:16384" x14ac:dyDescent="0.25">
      <c r="A11" t="s">
        <v>19</v>
      </c>
      <c r="B11" s="10">
        <f>B6-B7-B8+B10-B9</f>
        <v>306.96300000000014</v>
      </c>
      <c r="C11" s="10">
        <f>C6-C7-C8+C10-C9</f>
        <v>344.04199999999992</v>
      </c>
      <c r="D11" s="10">
        <f>D6-D7-D8+D10-D9</f>
        <v>428.7369999999998</v>
      </c>
      <c r="E11" s="10">
        <f t="shared" si="0"/>
        <v>359.91399999999999</v>
      </c>
      <c r="G11" s="10">
        <f>G6-G7-G8+G10-G9</f>
        <v>894.2349999999999</v>
      </c>
      <c r="H11" s="10">
        <f>H6-H7-H8+H10-H9</f>
        <v>845.45900000000017</v>
      </c>
      <c r="I11" s="10">
        <f>I6-I7-I8+I10-I9</f>
        <v>955.25500000000022</v>
      </c>
      <c r="J11" s="10">
        <f>J6-J7-J8+J10-J9</f>
        <v>1202.3389999999988</v>
      </c>
      <c r="K11" s="10">
        <f>K6-K7-K8+K10-K9</f>
        <v>1439.6560000000006</v>
      </c>
      <c r="L11" s="10">
        <f>L4*0.16</f>
        <v>1551.8669013333333</v>
      </c>
      <c r="M11" s="10">
        <f t="shared" ref="M11:BG11" si="7">M4*0.16</f>
        <v>1577.2288506666664</v>
      </c>
      <c r="N11" s="10">
        <f t="shared" si="7"/>
        <v>1603.0233278853329</v>
      </c>
      <c r="O11" s="10">
        <f t="shared" si="7"/>
        <v>1629.258123373746</v>
      </c>
      <c r="P11" s="10">
        <f t="shared" si="7"/>
        <v>1655.9411769337387</v>
      </c>
      <c r="Q11" s="10">
        <f t="shared" si="7"/>
        <v>1683.0805808398663</v>
      </c>
      <c r="R11" s="10">
        <f t="shared" si="7"/>
        <v>1710.6845829608885</v>
      </c>
      <c r="S11" s="10">
        <f t="shared" si="7"/>
        <v>1738.7615899489367</v>
      </c>
      <c r="T11" s="10">
        <f t="shared" si="7"/>
        <v>1767.320170497896</v>
      </c>
      <c r="U11" s="10">
        <f t="shared" si="7"/>
        <v>1796.3690586725832</v>
      </c>
      <c r="V11" s="10">
        <f t="shared" si="7"/>
        <v>1825.9171573103213</v>
      </c>
      <c r="W11" s="10">
        <f t="shared" si="7"/>
        <v>1855.9735414965669</v>
      </c>
      <c r="X11" s="10">
        <f t="shared" si="7"/>
        <v>1886.5474621162709</v>
      </c>
      <c r="Y11" s="10">
        <f t="shared" si="7"/>
        <v>1917.6483494827014</v>
      </c>
      <c r="Z11" s="10">
        <f t="shared" si="7"/>
        <v>1949.2858170454958</v>
      </c>
      <c r="AA11" s="10">
        <f t="shared" si="7"/>
        <v>1981.469665179746</v>
      </c>
      <c r="AB11" s="10">
        <f t="shared" si="7"/>
        <v>2014.2098850579741</v>
      </c>
      <c r="AC11" s="10">
        <f t="shared" si="7"/>
        <v>2047.516662606889</v>
      </c>
      <c r="AD11" s="10">
        <f t="shared" si="7"/>
        <v>2081.4003825508635</v>
      </c>
      <c r="AE11" s="10">
        <f t="shared" si="7"/>
        <v>2115.8716325441196</v>
      </c>
      <c r="AF11" s="10">
        <f t="shared" si="7"/>
        <v>2150.9412073936496</v>
      </c>
      <c r="AG11" s="10">
        <f t="shared" si="7"/>
        <v>2186.620113374956</v>
      </c>
      <c r="AH11" s="10">
        <f t="shared" si="7"/>
        <v>2222.9195726427429</v>
      </c>
      <c r="AI11" s="10">
        <f t="shared" si="7"/>
        <v>2259.851027738725</v>
      </c>
      <c r="AJ11" s="10">
        <f t="shared" si="7"/>
        <v>2297.4261461988058</v>
      </c>
      <c r="AK11" s="10">
        <f t="shared" si="7"/>
        <v>2335.6568252618877</v>
      </c>
      <c r="AL11" s="10">
        <f t="shared" si="7"/>
        <v>2374.5551966826683</v>
      </c>
      <c r="AM11" s="10">
        <f t="shared" si="7"/>
        <v>2414.1336316508068</v>
      </c>
      <c r="AN11" s="10">
        <f t="shared" si="7"/>
        <v>2454.4047458189152</v>
      </c>
      <c r="AO11" s="10">
        <f t="shared" si="7"/>
        <v>2495.3814044418787</v>
      </c>
      <c r="AP11" s="10">
        <f t="shared" si="7"/>
        <v>2537.0767276300789</v>
      </c>
      <c r="AQ11" s="10">
        <f t="shared" si="7"/>
        <v>2579.5040957191409</v>
      </c>
      <c r="AR11" s="10">
        <f t="shared" si="7"/>
        <v>2622.6771547589037</v>
      </c>
      <c r="AS11" s="10">
        <f t="shared" si="7"/>
        <v>2666.6098221243633</v>
      </c>
      <c r="AT11" s="10">
        <f t="shared" si="7"/>
        <v>2711.3162922514061</v>
      </c>
      <c r="AU11" s="10">
        <f t="shared" si="7"/>
        <v>2756.8110425002342</v>
      </c>
      <c r="AV11" s="10">
        <f t="shared" si="7"/>
        <v>2803.1088391494218</v>
      </c>
      <c r="AW11" s="10">
        <f t="shared" si="7"/>
        <v>2850.2247435236386</v>
      </c>
      <c r="AX11" s="10">
        <f t="shared" si="7"/>
        <v>2898.1741182581427</v>
      </c>
      <c r="AY11" s="10">
        <f t="shared" si="7"/>
        <v>2946.9726337032062</v>
      </c>
      <c r="AZ11" s="10">
        <f t="shared" si="7"/>
        <v>2996.6362744717253</v>
      </c>
      <c r="BA11" s="10">
        <f t="shared" si="7"/>
        <v>3047.1813461333463</v>
      </c>
      <c r="BB11" s="10">
        <f t="shared" si="7"/>
        <v>3098.6244820585057</v>
      </c>
      <c r="BC11" s="10">
        <f t="shared" si="7"/>
        <v>3150.9826504158705</v>
      </c>
      <c r="BD11" s="10">
        <f t="shared" si="7"/>
        <v>3204.2731613267588</v>
      </c>
      <c r="BE11" s="10">
        <f t="shared" si="7"/>
        <v>3258.5136741801766</v>
      </c>
      <c r="BF11" s="10">
        <f t="shared" si="7"/>
        <v>3313.7222051122335</v>
      </c>
      <c r="BG11" s="10">
        <f t="shared" si="7"/>
        <v>3369.9171346537555</v>
      </c>
    </row>
    <row r="12" spans="1:59 16384:16384" x14ac:dyDescent="0.25">
      <c r="A12" t="s">
        <v>20</v>
      </c>
      <c r="B12" s="10">
        <f>14.382-29.969</f>
        <v>-15.587000000000002</v>
      </c>
      <c r="C12" s="10">
        <f>18.594-16.88</f>
        <v>1.7140000000000022</v>
      </c>
      <c r="D12" s="10">
        <f>6.943-37.101</f>
        <v>-30.158000000000001</v>
      </c>
      <c r="E12" s="10">
        <f t="shared" si="0"/>
        <v>-14.677</v>
      </c>
      <c r="G12" s="10">
        <v>117.413</v>
      </c>
      <c r="H12" s="10">
        <v>-46.009</v>
      </c>
      <c r="I12" s="10">
        <v>42.71</v>
      </c>
      <c r="J12" s="10">
        <v>-84.835999999999999</v>
      </c>
      <c r="K12">
        <f>SUM(B12:E12)</f>
        <v>-58.707999999999998</v>
      </c>
    </row>
    <row r="13" spans="1:59 16384:16384" x14ac:dyDescent="0.25">
      <c r="A13" t="s">
        <v>23</v>
      </c>
      <c r="B13" s="10">
        <f>B11+B12</f>
        <v>291.37600000000015</v>
      </c>
      <c r="C13" s="10">
        <f>C11+C12</f>
        <v>345.75599999999991</v>
      </c>
      <c r="D13" s="10">
        <f>D11+D12</f>
        <v>398.57899999999978</v>
      </c>
      <c r="E13" s="10">
        <f t="shared" si="0"/>
        <v>345.23699999999991</v>
      </c>
      <c r="G13" s="10">
        <f>G11+G12</f>
        <v>1011.6479999999999</v>
      </c>
      <c r="H13" s="10">
        <f>H11+H12</f>
        <v>799.45000000000016</v>
      </c>
      <c r="I13" s="10">
        <f>I11+I12</f>
        <v>997.96500000000026</v>
      </c>
      <c r="J13" s="10">
        <f>J11+J12</f>
        <v>1117.5029999999988</v>
      </c>
      <c r="K13" s="10">
        <f>K11+K12</f>
        <v>1380.9480000000005</v>
      </c>
      <c r="L13" s="10">
        <f>L4*0.16</f>
        <v>1551.8669013333333</v>
      </c>
      <c r="M13" s="10">
        <f t="shared" ref="M13:BG13" si="8">M4*0.16</f>
        <v>1577.2288506666664</v>
      </c>
      <c r="N13" s="10">
        <f t="shared" si="8"/>
        <v>1603.0233278853329</v>
      </c>
      <c r="O13" s="10">
        <f t="shared" si="8"/>
        <v>1629.258123373746</v>
      </c>
      <c r="P13" s="10">
        <f t="shared" si="8"/>
        <v>1655.9411769337387</v>
      </c>
      <c r="Q13" s="10">
        <f t="shared" si="8"/>
        <v>1683.0805808398663</v>
      </c>
      <c r="R13" s="10">
        <f t="shared" si="8"/>
        <v>1710.6845829608885</v>
      </c>
      <c r="S13" s="10">
        <f t="shared" si="8"/>
        <v>1738.7615899489367</v>
      </c>
      <c r="T13" s="10">
        <f t="shared" si="8"/>
        <v>1767.320170497896</v>
      </c>
      <c r="U13" s="10">
        <f t="shared" si="8"/>
        <v>1796.3690586725832</v>
      </c>
      <c r="V13" s="10">
        <f t="shared" si="8"/>
        <v>1825.9171573103213</v>
      </c>
      <c r="W13" s="10">
        <f t="shared" si="8"/>
        <v>1855.9735414965669</v>
      </c>
      <c r="X13" s="10">
        <f t="shared" si="8"/>
        <v>1886.5474621162709</v>
      </c>
      <c r="Y13" s="10">
        <f t="shared" si="8"/>
        <v>1917.6483494827014</v>
      </c>
      <c r="Z13" s="10">
        <f t="shared" si="8"/>
        <v>1949.2858170454958</v>
      </c>
      <c r="AA13" s="10">
        <f t="shared" si="8"/>
        <v>1981.469665179746</v>
      </c>
      <c r="AB13" s="10">
        <f t="shared" si="8"/>
        <v>2014.2098850579741</v>
      </c>
      <c r="AC13" s="10">
        <f t="shared" si="8"/>
        <v>2047.516662606889</v>
      </c>
      <c r="AD13" s="10">
        <f t="shared" si="8"/>
        <v>2081.4003825508635</v>
      </c>
      <c r="AE13" s="10">
        <f t="shared" si="8"/>
        <v>2115.8716325441196</v>
      </c>
      <c r="AF13" s="10">
        <f t="shared" si="8"/>
        <v>2150.9412073936496</v>
      </c>
      <c r="AG13" s="10">
        <f t="shared" si="8"/>
        <v>2186.620113374956</v>
      </c>
      <c r="AH13" s="10">
        <f t="shared" si="8"/>
        <v>2222.9195726427429</v>
      </c>
      <c r="AI13" s="10">
        <f t="shared" si="8"/>
        <v>2259.851027738725</v>
      </c>
      <c r="AJ13" s="10">
        <f t="shared" si="8"/>
        <v>2297.4261461988058</v>
      </c>
      <c r="AK13" s="10">
        <f t="shared" si="8"/>
        <v>2335.6568252618877</v>
      </c>
      <c r="AL13" s="10">
        <f t="shared" si="8"/>
        <v>2374.5551966826683</v>
      </c>
      <c r="AM13" s="10">
        <f t="shared" si="8"/>
        <v>2414.1336316508068</v>
      </c>
      <c r="AN13" s="10">
        <f t="shared" si="8"/>
        <v>2454.4047458189152</v>
      </c>
      <c r="AO13" s="10">
        <f t="shared" si="8"/>
        <v>2495.3814044418787</v>
      </c>
      <c r="AP13" s="10">
        <f t="shared" si="8"/>
        <v>2537.0767276300789</v>
      </c>
      <c r="AQ13" s="10">
        <f t="shared" si="8"/>
        <v>2579.5040957191409</v>
      </c>
      <c r="AR13" s="10">
        <f t="shared" si="8"/>
        <v>2622.6771547589037</v>
      </c>
      <c r="AS13" s="10">
        <f t="shared" si="8"/>
        <v>2666.6098221243633</v>
      </c>
      <c r="AT13" s="10">
        <f t="shared" si="8"/>
        <v>2711.3162922514061</v>
      </c>
      <c r="AU13" s="10">
        <f t="shared" si="8"/>
        <v>2756.8110425002342</v>
      </c>
      <c r="AV13" s="10">
        <f t="shared" si="8"/>
        <v>2803.1088391494218</v>
      </c>
      <c r="AW13" s="10">
        <f t="shared" si="8"/>
        <v>2850.2247435236386</v>
      </c>
      <c r="AX13" s="10">
        <f t="shared" si="8"/>
        <v>2898.1741182581427</v>
      </c>
      <c r="AY13" s="10">
        <f t="shared" si="8"/>
        <v>2946.9726337032062</v>
      </c>
      <c r="AZ13" s="10">
        <f t="shared" si="8"/>
        <v>2996.6362744717253</v>
      </c>
      <c r="BA13" s="10">
        <f t="shared" si="8"/>
        <v>3047.1813461333463</v>
      </c>
      <c r="BB13" s="10">
        <f t="shared" si="8"/>
        <v>3098.6244820585057</v>
      </c>
      <c r="BC13" s="10">
        <f t="shared" si="8"/>
        <v>3150.9826504158705</v>
      </c>
      <c r="BD13" s="10">
        <f t="shared" si="8"/>
        <v>3204.2731613267588</v>
      </c>
      <c r="BE13" s="10">
        <f t="shared" si="8"/>
        <v>3258.5136741801766</v>
      </c>
      <c r="BF13" s="10">
        <f t="shared" si="8"/>
        <v>3313.7222051122335</v>
      </c>
      <c r="BG13" s="10">
        <f t="shared" si="8"/>
        <v>3369.9171346537555</v>
      </c>
    </row>
    <row r="14" spans="1:59 16384:16384" x14ac:dyDescent="0.25">
      <c r="A14" t="s">
        <v>21</v>
      </c>
      <c r="B14" s="10">
        <v>73.069999999999993</v>
      </c>
      <c r="C14" s="10">
        <v>78.084999999999994</v>
      </c>
      <c r="D14" s="10">
        <v>70.072999999999993</v>
      </c>
      <c r="E14" s="10">
        <f t="shared" si="0"/>
        <v>73.742666666666651</v>
      </c>
      <c r="G14" s="10">
        <v>45.097999999999999</v>
      </c>
      <c r="H14" s="10">
        <v>177.19</v>
      </c>
      <c r="I14" s="10">
        <v>-45.930999999999997</v>
      </c>
      <c r="J14" s="10">
        <v>229.09700000000001</v>
      </c>
      <c r="K14">
        <f>SUM(B14:E14)</f>
        <v>294.9706666666666</v>
      </c>
      <c r="L14">
        <f>L13*0.21</f>
        <v>325.89204927999998</v>
      </c>
      <c r="M14">
        <f t="shared" ref="M14:BG14" si="9">M13*0.21</f>
        <v>331.21805863999992</v>
      </c>
      <c r="N14">
        <f t="shared" si="9"/>
        <v>336.63489885591991</v>
      </c>
      <c r="O14">
        <f t="shared" si="9"/>
        <v>342.14420590848664</v>
      </c>
      <c r="P14">
        <f t="shared" si="9"/>
        <v>347.74764715608512</v>
      </c>
      <c r="Q14">
        <f t="shared" si="9"/>
        <v>353.44692197637193</v>
      </c>
      <c r="R14">
        <f t="shared" si="9"/>
        <v>359.24376242178658</v>
      </c>
      <c r="S14">
        <f t="shared" si="9"/>
        <v>365.13993388927668</v>
      </c>
      <c r="T14">
        <f t="shared" si="9"/>
        <v>371.13723580455814</v>
      </c>
      <c r="U14">
        <f t="shared" si="9"/>
        <v>377.23750232124246</v>
      </c>
      <c r="V14">
        <f t="shared" si="9"/>
        <v>383.44260303516745</v>
      </c>
      <c r="W14">
        <f t="shared" si="9"/>
        <v>389.75444371427903</v>
      </c>
      <c r="X14">
        <f t="shared" si="9"/>
        <v>396.17496704441686</v>
      </c>
      <c r="Y14">
        <f t="shared" si="9"/>
        <v>402.70615339136725</v>
      </c>
      <c r="Z14">
        <f t="shared" si="9"/>
        <v>409.3500215795541</v>
      </c>
      <c r="AA14">
        <f t="shared" si="9"/>
        <v>416.10862968774666</v>
      </c>
      <c r="AB14">
        <f t="shared" si="9"/>
        <v>422.98407586217456</v>
      </c>
      <c r="AC14">
        <f t="shared" si="9"/>
        <v>429.97849914744666</v>
      </c>
      <c r="AD14">
        <f t="shared" si="9"/>
        <v>437.09408033568133</v>
      </c>
      <c r="AE14">
        <f t="shared" si="9"/>
        <v>444.33304283426509</v>
      </c>
      <c r="AF14">
        <f t="shared" si="9"/>
        <v>451.6976535526664</v>
      </c>
      <c r="AG14">
        <f t="shared" si="9"/>
        <v>459.19022380874071</v>
      </c>
      <c r="AH14">
        <f t="shared" si="9"/>
        <v>466.81311025497598</v>
      </c>
      <c r="AI14">
        <f t="shared" si="9"/>
        <v>474.56871582513224</v>
      </c>
      <c r="AJ14">
        <f t="shared" si="9"/>
        <v>482.45949070174919</v>
      </c>
      <c r="AK14">
        <f t="shared" si="9"/>
        <v>490.48793330499637</v>
      </c>
      <c r="AL14">
        <f t="shared" si="9"/>
        <v>498.65659130336036</v>
      </c>
      <c r="AM14">
        <f t="shared" si="9"/>
        <v>506.96806264666941</v>
      </c>
      <c r="AN14">
        <f t="shared" si="9"/>
        <v>515.42499662197213</v>
      </c>
      <c r="AO14">
        <f t="shared" si="9"/>
        <v>524.03009493279455</v>
      </c>
      <c r="AP14">
        <f t="shared" si="9"/>
        <v>532.78611280231655</v>
      </c>
      <c r="AQ14">
        <f t="shared" si="9"/>
        <v>541.69586010101955</v>
      </c>
      <c r="AR14">
        <f t="shared" si="9"/>
        <v>550.76220249936978</v>
      </c>
      <c r="AS14">
        <f t="shared" si="9"/>
        <v>559.9880626461163</v>
      </c>
      <c r="AT14">
        <f t="shared" si="9"/>
        <v>569.37642137279522</v>
      </c>
      <c r="AU14">
        <f t="shared" si="9"/>
        <v>578.93031892504916</v>
      </c>
      <c r="AV14">
        <f t="shared" si="9"/>
        <v>588.65285622137856</v>
      </c>
      <c r="AW14">
        <f t="shared" si="9"/>
        <v>598.54719613996406</v>
      </c>
      <c r="AX14">
        <f t="shared" si="9"/>
        <v>608.61656483420995</v>
      </c>
      <c r="AY14">
        <f t="shared" si="9"/>
        <v>618.86425307767331</v>
      </c>
      <c r="AZ14">
        <f t="shared" si="9"/>
        <v>629.29361763906229</v>
      </c>
      <c r="BA14">
        <f t="shared" si="9"/>
        <v>639.90808268800265</v>
      </c>
      <c r="BB14">
        <f t="shared" si="9"/>
        <v>650.7111412322862</v>
      </c>
      <c r="BC14">
        <f t="shared" si="9"/>
        <v>661.70635658733272</v>
      </c>
      <c r="BD14">
        <f t="shared" si="9"/>
        <v>672.89736387861933</v>
      </c>
      <c r="BE14">
        <f t="shared" si="9"/>
        <v>684.28787157783711</v>
      </c>
      <c r="BF14">
        <f t="shared" si="9"/>
        <v>695.88166307356903</v>
      </c>
      <c r="BG14">
        <f t="shared" si="9"/>
        <v>707.68259827728866</v>
      </c>
    </row>
    <row r="15" spans="1:59 16384:16384" x14ac:dyDescent="0.25">
      <c r="A15" t="s">
        <v>22</v>
      </c>
      <c r="B15" s="10">
        <f>B13-B14</f>
        <v>218.30600000000015</v>
      </c>
      <c r="C15" s="10">
        <f>C13-C14</f>
        <v>267.67099999999994</v>
      </c>
      <c r="D15" s="10">
        <f>D13-D14</f>
        <v>328.5059999999998</v>
      </c>
      <c r="E15" s="10">
        <f t="shared" si="0"/>
        <v>271.49433333333332</v>
      </c>
      <c r="G15" s="10">
        <f t="shared" ref="G15:L15" si="10">G13-G14</f>
        <v>966.55</v>
      </c>
      <c r="H15" s="10">
        <f t="shared" si="10"/>
        <v>622.26000000000022</v>
      </c>
      <c r="I15" s="10">
        <f t="shared" si="10"/>
        <v>1043.8960000000002</v>
      </c>
      <c r="J15" s="10">
        <f t="shared" si="10"/>
        <v>888.40599999999881</v>
      </c>
      <c r="K15" s="10">
        <f t="shared" si="10"/>
        <v>1085.9773333333339</v>
      </c>
      <c r="L15" s="10">
        <f t="shared" si="10"/>
        <v>1225.9748520533333</v>
      </c>
      <c r="M15" s="10">
        <f t="shared" ref="M15:BG15" si="11">M13-M14</f>
        <v>1246.0107920266664</v>
      </c>
      <c r="N15" s="10">
        <f t="shared" si="11"/>
        <v>1266.3884290294131</v>
      </c>
      <c r="O15" s="10">
        <f t="shared" si="11"/>
        <v>1287.1139174652594</v>
      </c>
      <c r="P15" s="10">
        <f t="shared" si="11"/>
        <v>1308.1935297776536</v>
      </c>
      <c r="Q15" s="10">
        <f t="shared" si="11"/>
        <v>1329.6336588634945</v>
      </c>
      <c r="R15" s="10">
        <f t="shared" si="11"/>
        <v>1351.4408205391019</v>
      </c>
      <c r="S15" s="10">
        <f t="shared" si="11"/>
        <v>1373.6216560596599</v>
      </c>
      <c r="T15" s="10">
        <f t="shared" si="11"/>
        <v>1396.1829346933378</v>
      </c>
      <c r="U15" s="10">
        <f t="shared" si="11"/>
        <v>1419.1315563513408</v>
      </c>
      <c r="V15" s="10">
        <f t="shared" si="11"/>
        <v>1442.4745542751539</v>
      </c>
      <c r="W15" s="10">
        <f t="shared" si="11"/>
        <v>1466.2190977822879</v>
      </c>
      <c r="X15" s="10">
        <f t="shared" si="11"/>
        <v>1490.372495071854</v>
      </c>
      <c r="Y15" s="10">
        <f t="shared" si="11"/>
        <v>1514.9421960913342</v>
      </c>
      <c r="Z15" s="10">
        <f t="shared" si="11"/>
        <v>1539.9357954659417</v>
      </c>
      <c r="AA15" s="10">
        <f t="shared" si="11"/>
        <v>1565.3610354919992</v>
      </c>
      <c r="AB15" s="10">
        <f t="shared" si="11"/>
        <v>1591.2258091957997</v>
      </c>
      <c r="AC15" s="10">
        <f t="shared" si="11"/>
        <v>1617.5381634594423</v>
      </c>
      <c r="AD15" s="10">
        <f t="shared" si="11"/>
        <v>1644.3063022151821</v>
      </c>
      <c r="AE15" s="10">
        <f t="shared" si="11"/>
        <v>1671.5385897098545</v>
      </c>
      <c r="AF15" s="10">
        <f t="shared" si="11"/>
        <v>1699.2435538409832</v>
      </c>
      <c r="AG15" s="10">
        <f t="shared" si="11"/>
        <v>1727.4298895662153</v>
      </c>
      <c r="AH15" s="10">
        <f t="shared" si="11"/>
        <v>1756.1064623877669</v>
      </c>
      <c r="AI15" s="10">
        <f t="shared" si="11"/>
        <v>1785.2823119135928</v>
      </c>
      <c r="AJ15" s="10">
        <f t="shared" si="11"/>
        <v>1814.9666554970565</v>
      </c>
      <c r="AK15" s="10">
        <f t="shared" si="11"/>
        <v>1845.1688919568912</v>
      </c>
      <c r="AL15" s="10">
        <f t="shared" si="11"/>
        <v>1875.898605379308</v>
      </c>
      <c r="AM15" s="10">
        <f t="shared" si="11"/>
        <v>1907.1655690041375</v>
      </c>
      <c r="AN15" s="10">
        <f t="shared" si="11"/>
        <v>1938.979749196943</v>
      </c>
      <c r="AO15" s="10">
        <f t="shared" si="11"/>
        <v>1971.3513095090841</v>
      </c>
      <c r="AP15" s="10">
        <f t="shared" si="11"/>
        <v>2004.2906148277625</v>
      </c>
      <c r="AQ15" s="10">
        <f t="shared" si="11"/>
        <v>2037.8082356181212</v>
      </c>
      <c r="AR15" s="10">
        <f t="shared" si="11"/>
        <v>2071.9149522595339</v>
      </c>
      <c r="AS15" s="10">
        <f t="shared" si="11"/>
        <v>2106.621759478247</v>
      </c>
      <c r="AT15" s="10">
        <f t="shared" si="11"/>
        <v>2141.9398708786111</v>
      </c>
      <c r="AU15" s="10">
        <f t="shared" si="11"/>
        <v>2177.8807235751851</v>
      </c>
      <c r="AV15" s="10">
        <f t="shared" si="11"/>
        <v>2214.4559829280433</v>
      </c>
      <c r="AW15" s="10">
        <f t="shared" si="11"/>
        <v>2251.6775473836747</v>
      </c>
      <c r="AX15" s="10">
        <f t="shared" si="11"/>
        <v>2289.5575534239329</v>
      </c>
      <c r="AY15" s="10">
        <f t="shared" si="11"/>
        <v>2328.1083806255328</v>
      </c>
      <c r="AZ15" s="10">
        <f t="shared" si="11"/>
        <v>2367.3426568326631</v>
      </c>
      <c r="BA15" s="10">
        <f t="shared" si="11"/>
        <v>2407.2732634453437</v>
      </c>
      <c r="BB15" s="10">
        <f t="shared" si="11"/>
        <v>2447.9133408262196</v>
      </c>
      <c r="BC15" s="10">
        <f t="shared" si="11"/>
        <v>2489.2762938285377</v>
      </c>
      <c r="BD15" s="10">
        <f t="shared" si="11"/>
        <v>2531.3757974481396</v>
      </c>
      <c r="BE15" s="10">
        <f t="shared" si="11"/>
        <v>2574.2258026023396</v>
      </c>
      <c r="BF15" s="10">
        <f t="shared" si="11"/>
        <v>2617.8405420386644</v>
      </c>
      <c r="BG15" s="10">
        <f t="shared" si="11"/>
        <v>2662.2345363764671</v>
      </c>
    </row>
    <row r="16" spans="1:59 16384:16384" x14ac:dyDescent="0.25">
      <c r="A16" t="s">
        <v>29</v>
      </c>
      <c r="B16" s="10">
        <f>1.236176+0.117</f>
        <v>1.3531759999999999</v>
      </c>
      <c r="C16" s="10">
        <f>1.236176+0.117</f>
        <v>1.3531759999999999</v>
      </c>
      <c r="D16" s="10">
        <f>1.236176+0.117</f>
        <v>1.3531759999999999</v>
      </c>
      <c r="E16" s="10">
        <f t="shared" si="0"/>
        <v>1.3531760000000002</v>
      </c>
      <c r="G16" s="10">
        <f>1.250746867+0.117903577</f>
        <v>1.368650444</v>
      </c>
      <c r="H16" s="10">
        <f>1.22015994+0.114612168</f>
        <v>1.3347721080000001</v>
      </c>
      <c r="I16" s="10">
        <f>1.239227575+0.118979394</f>
        <v>1.3582069689999998</v>
      </c>
      <c r="J16" s="10">
        <f>1.237003645+0.119812598</f>
        <v>1.3568162429999999</v>
      </c>
      <c r="K16" s="10">
        <f>AVERAGE(B16:E16)</f>
        <v>1.3531760000000002</v>
      </c>
      <c r="L16">
        <f>1.353</f>
        <v>1.353</v>
      </c>
      <c r="M16">
        <f t="shared" ref="M16:BG16" si="12">1.353</f>
        <v>1.353</v>
      </c>
      <c r="N16">
        <f t="shared" si="12"/>
        <v>1.353</v>
      </c>
      <c r="O16">
        <f t="shared" si="12"/>
        <v>1.353</v>
      </c>
      <c r="P16">
        <f t="shared" si="12"/>
        <v>1.353</v>
      </c>
      <c r="Q16">
        <f t="shared" si="12"/>
        <v>1.353</v>
      </c>
      <c r="R16">
        <f t="shared" si="12"/>
        <v>1.353</v>
      </c>
      <c r="S16">
        <f t="shared" si="12"/>
        <v>1.353</v>
      </c>
      <c r="T16">
        <f t="shared" si="12"/>
        <v>1.353</v>
      </c>
      <c r="U16">
        <f t="shared" si="12"/>
        <v>1.353</v>
      </c>
      <c r="V16">
        <f t="shared" si="12"/>
        <v>1.353</v>
      </c>
      <c r="W16">
        <f t="shared" si="12"/>
        <v>1.353</v>
      </c>
      <c r="X16">
        <f t="shared" si="12"/>
        <v>1.353</v>
      </c>
      <c r="Y16">
        <f t="shared" si="12"/>
        <v>1.353</v>
      </c>
      <c r="Z16">
        <f t="shared" si="12"/>
        <v>1.353</v>
      </c>
      <c r="AA16">
        <f t="shared" si="12"/>
        <v>1.353</v>
      </c>
      <c r="AB16">
        <f t="shared" si="12"/>
        <v>1.353</v>
      </c>
      <c r="AC16">
        <f t="shared" si="12"/>
        <v>1.353</v>
      </c>
      <c r="AD16">
        <f t="shared" si="12"/>
        <v>1.353</v>
      </c>
      <c r="AE16">
        <f t="shared" si="12"/>
        <v>1.353</v>
      </c>
      <c r="AF16">
        <f t="shared" si="12"/>
        <v>1.353</v>
      </c>
      <c r="AG16">
        <f t="shared" si="12"/>
        <v>1.353</v>
      </c>
      <c r="AH16">
        <f t="shared" si="12"/>
        <v>1.353</v>
      </c>
      <c r="AI16">
        <f t="shared" si="12"/>
        <v>1.353</v>
      </c>
      <c r="AJ16">
        <f t="shared" si="12"/>
        <v>1.353</v>
      </c>
      <c r="AK16">
        <f t="shared" si="12"/>
        <v>1.353</v>
      </c>
      <c r="AL16">
        <f t="shared" si="12"/>
        <v>1.353</v>
      </c>
      <c r="AM16">
        <f t="shared" si="12"/>
        <v>1.353</v>
      </c>
      <c r="AN16">
        <f t="shared" si="12"/>
        <v>1.353</v>
      </c>
      <c r="AO16">
        <f t="shared" si="12"/>
        <v>1.353</v>
      </c>
      <c r="AP16">
        <f t="shared" si="12"/>
        <v>1.353</v>
      </c>
      <c r="AQ16">
        <f t="shared" si="12"/>
        <v>1.353</v>
      </c>
      <c r="AR16">
        <f t="shared" si="12"/>
        <v>1.353</v>
      </c>
      <c r="AS16">
        <f t="shared" si="12"/>
        <v>1.353</v>
      </c>
      <c r="AT16">
        <f t="shared" si="12"/>
        <v>1.353</v>
      </c>
      <c r="AU16">
        <f t="shared" si="12"/>
        <v>1.353</v>
      </c>
      <c r="AV16">
        <f t="shared" si="12"/>
        <v>1.353</v>
      </c>
      <c r="AW16">
        <f t="shared" si="12"/>
        <v>1.353</v>
      </c>
      <c r="AX16">
        <f t="shared" si="12"/>
        <v>1.353</v>
      </c>
      <c r="AY16">
        <f t="shared" si="12"/>
        <v>1.353</v>
      </c>
      <c r="AZ16">
        <f t="shared" si="12"/>
        <v>1.353</v>
      </c>
      <c r="BA16">
        <f t="shared" si="12"/>
        <v>1.353</v>
      </c>
      <c r="BB16">
        <f t="shared" si="12"/>
        <v>1.353</v>
      </c>
      <c r="BC16">
        <f t="shared" si="12"/>
        <v>1.353</v>
      </c>
      <c r="BD16">
        <f t="shared" si="12"/>
        <v>1.353</v>
      </c>
      <c r="BE16">
        <f t="shared" si="12"/>
        <v>1.353</v>
      </c>
      <c r="BF16">
        <f t="shared" si="12"/>
        <v>1.353</v>
      </c>
      <c r="BG16">
        <f t="shared" si="12"/>
        <v>1.353</v>
      </c>
    </row>
    <row r="17" spans="1:63" x14ac:dyDescent="0.25">
      <c r="A17" t="s">
        <v>28</v>
      </c>
      <c r="B17" s="10">
        <f>B15/B16</f>
        <v>161.32860766079222</v>
      </c>
      <c r="C17" s="10">
        <f>C15/C16</f>
        <v>197.80944976854448</v>
      </c>
      <c r="D17" s="10">
        <f>D15/D16</f>
        <v>242.76664676287476</v>
      </c>
      <c r="E17" s="10">
        <f t="shared" si="0"/>
        <v>200.63490139740384</v>
      </c>
      <c r="G17" s="10">
        <f>G15/G16</f>
        <v>706.20661706372118</v>
      </c>
      <c r="H17" s="10">
        <f>H15/H16</f>
        <v>466.19194113396935</v>
      </c>
      <c r="I17" s="10">
        <f>I15/I16</f>
        <v>768.58389319603054</v>
      </c>
      <c r="J17" s="10">
        <f>J15/J16</f>
        <v>654.77252692352897</v>
      </c>
      <c r="K17">
        <f>SUM(B17:E17)</f>
        <v>802.53960558961535</v>
      </c>
      <c r="L17" s="10">
        <f>L15/L16</f>
        <v>906.11592908598175</v>
      </c>
      <c r="M17" s="10">
        <f t="shared" ref="M17:BF17" si="13">M15/M16</f>
        <v>920.92445826065511</v>
      </c>
      <c r="N17" s="10">
        <f t="shared" si="13"/>
        <v>935.98553512890851</v>
      </c>
      <c r="O17" s="10">
        <f t="shared" si="13"/>
        <v>951.30370840004389</v>
      </c>
      <c r="P17" s="10">
        <f t="shared" si="13"/>
        <v>966.88361402635155</v>
      </c>
      <c r="Q17" s="10">
        <f t="shared" si="13"/>
        <v>982.72997698706172</v>
      </c>
      <c r="R17" s="10">
        <f t="shared" si="13"/>
        <v>998.84761311094007</v>
      </c>
      <c r="S17" s="10">
        <f t="shared" si="13"/>
        <v>1015.2414309384035</v>
      </c>
      <c r="T17" s="10">
        <f t="shared" si="13"/>
        <v>1031.9164336240485</v>
      </c>
      <c r="U17" s="10">
        <f t="shared" si="13"/>
        <v>1048.8777208805179</v>
      </c>
      <c r="V17" s="10">
        <f t="shared" si="13"/>
        <v>1066.1304909646369</v>
      </c>
      <c r="W17" s="10">
        <f t="shared" si="13"/>
        <v>1083.6800427067908</v>
      </c>
      <c r="X17" s="10">
        <f t="shared" si="13"/>
        <v>1101.531777584519</v>
      </c>
      <c r="Y17" s="10">
        <f t="shared" si="13"/>
        <v>1119.6912018413409</v>
      </c>
      <c r="Z17" s="10">
        <f t="shared" si="13"/>
        <v>1138.1639286518416</v>
      </c>
      <c r="AA17" s="10">
        <f t="shared" si="13"/>
        <v>1156.955680334072</v>
      </c>
      <c r="AB17" s="10">
        <f t="shared" si="13"/>
        <v>1176.0722906103472</v>
      </c>
      <c r="AC17" s="10">
        <f t="shared" si="13"/>
        <v>1195.5197069175479</v>
      </c>
      <c r="AD17" s="10">
        <f t="shared" si="13"/>
        <v>1215.3039927680577</v>
      </c>
      <c r="AE17" s="10">
        <f t="shared" si="13"/>
        <v>1235.4313301624941</v>
      </c>
      <c r="AF17" s="10">
        <f t="shared" si="13"/>
        <v>1255.9080220554199</v>
      </c>
      <c r="AG17" s="10">
        <f t="shared" si="13"/>
        <v>1276.7404948752514</v>
      </c>
      <c r="AH17" s="10">
        <f t="shared" si="13"/>
        <v>1297.935301099606</v>
      </c>
      <c r="AI17" s="10">
        <f t="shared" si="13"/>
        <v>1319.4991218873561</v>
      </c>
      <c r="AJ17" s="10">
        <f t="shared" si="13"/>
        <v>1341.4387697687041</v>
      </c>
      <c r="AK17" s="10">
        <f t="shared" si="13"/>
        <v>1363.7611913945982</v>
      </c>
      <c r="AL17" s="10">
        <f t="shared" si="13"/>
        <v>1386.4734703468648</v>
      </c>
      <c r="AM17" s="10">
        <f t="shared" si="13"/>
        <v>1409.582830010449</v>
      </c>
      <c r="AN17" s="10">
        <f t="shared" si="13"/>
        <v>1433.0966365091965</v>
      </c>
      <c r="AO17" s="10">
        <f t="shared" si="13"/>
        <v>1457.0224017066403</v>
      </c>
      <c r="AP17" s="10">
        <f t="shared" si="13"/>
        <v>1481.3677862732909</v>
      </c>
      <c r="AQ17" s="10">
        <f t="shared" si="13"/>
        <v>1506.1406028219669</v>
      </c>
      <c r="AR17" s="10">
        <f t="shared" si="13"/>
        <v>1531.3488191127376</v>
      </c>
      <c r="AS17" s="10">
        <f t="shared" si="13"/>
        <v>1557.0005613290814</v>
      </c>
      <c r="AT17" s="10">
        <f t="shared" si="13"/>
        <v>1583.1041174269114</v>
      </c>
      <c r="AU17" s="10">
        <f t="shared" si="13"/>
        <v>1609.667940558156</v>
      </c>
      <c r="AV17" s="10">
        <f t="shared" si="13"/>
        <v>1636.7006525706161</v>
      </c>
      <c r="AW17" s="10">
        <f t="shared" si="13"/>
        <v>1664.2110475858644</v>
      </c>
      <c r="AX17" s="10">
        <f t="shared" si="13"/>
        <v>1692.2080956570087</v>
      </c>
      <c r="AY17" s="10">
        <f t="shared" si="13"/>
        <v>1720.7009465081544</v>
      </c>
      <c r="AZ17" s="10">
        <f t="shared" si="13"/>
        <v>1749.6989333574745</v>
      </c>
      <c r="BA17" s="10">
        <f t="shared" si="13"/>
        <v>1779.2115768258268</v>
      </c>
      <c r="BB17" s="10">
        <f t="shared" si="13"/>
        <v>1809.2485889329043</v>
      </c>
      <c r="BC17" s="10">
        <f t="shared" si="13"/>
        <v>1839.8198771829548</v>
      </c>
      <c r="BD17" s="10">
        <f t="shared" si="13"/>
        <v>1870.9355487421578</v>
      </c>
      <c r="BE17" s="10">
        <f t="shared" si="13"/>
        <v>1902.6059147097853</v>
      </c>
      <c r="BF17" s="10">
        <f t="shared" si="13"/>
        <v>1934.8414944853396</v>
      </c>
      <c r="BG17" s="10">
        <f>BG15/BG16</f>
        <v>1967.6530202339004</v>
      </c>
    </row>
    <row r="18" spans="1:63" x14ac:dyDescent="0.25">
      <c r="BJ18" t="s">
        <v>35</v>
      </c>
      <c r="BK18" s="14">
        <v>6.5000000000000002E-2</v>
      </c>
    </row>
    <row r="19" spans="1:63" x14ac:dyDescent="0.25">
      <c r="A19" t="s">
        <v>25</v>
      </c>
      <c r="B19" s="12">
        <f>B6/B4</f>
        <v>0.39793614000295918</v>
      </c>
      <c r="C19" s="12">
        <f>C6/C4</f>
        <v>0.38649700804432169</v>
      </c>
      <c r="D19" s="12">
        <f>D6/D4</f>
        <v>0.36655186740714824</v>
      </c>
      <c r="E19" s="12">
        <f>E6/E4</f>
        <v>0.38158571081889975</v>
      </c>
      <c r="G19" s="12">
        <f t="shared" ref="G19:L19" si="14">G6/G4</f>
        <v>0.405615503998702</v>
      </c>
      <c r="H19" s="12">
        <f t="shared" si="14"/>
        <v>0.42454719405899721</v>
      </c>
      <c r="I19" s="12">
        <f t="shared" si="14"/>
        <v>0.43704079973676085</v>
      </c>
      <c r="J19" s="12">
        <f t="shared" si="14"/>
        <v>0.41079510756071169</v>
      </c>
      <c r="K19" s="12">
        <f t="shared" si="14"/>
        <v>0.38158571081889986</v>
      </c>
      <c r="L19" s="12">
        <f t="shared" si="14"/>
        <v>0.4</v>
      </c>
      <c r="M19" s="12">
        <f t="shared" ref="M19:BG19" si="15">M6/M4</f>
        <v>0.4</v>
      </c>
      <c r="N19" s="12">
        <f t="shared" si="15"/>
        <v>0.4</v>
      </c>
      <c r="O19" s="12">
        <f t="shared" si="15"/>
        <v>0.4</v>
      </c>
      <c r="P19" s="12">
        <f t="shared" si="15"/>
        <v>0.4</v>
      </c>
      <c r="Q19" s="12">
        <f t="shared" si="15"/>
        <v>0.40000000000000008</v>
      </c>
      <c r="R19" s="12">
        <f t="shared" si="15"/>
        <v>0.4</v>
      </c>
      <c r="S19" s="12">
        <f t="shared" si="15"/>
        <v>0.4</v>
      </c>
      <c r="T19" s="12">
        <f t="shared" si="15"/>
        <v>0.4</v>
      </c>
      <c r="U19" s="12">
        <f t="shared" si="15"/>
        <v>0.4</v>
      </c>
      <c r="V19" s="12">
        <f t="shared" si="15"/>
        <v>0.39999999999999997</v>
      </c>
      <c r="W19" s="12">
        <f t="shared" si="15"/>
        <v>0.4</v>
      </c>
      <c r="X19" s="12">
        <f t="shared" si="15"/>
        <v>0.4</v>
      </c>
      <c r="Y19" s="12">
        <f t="shared" si="15"/>
        <v>0.4</v>
      </c>
      <c r="Z19" s="12">
        <f t="shared" si="15"/>
        <v>0.4</v>
      </c>
      <c r="AA19" s="12">
        <f t="shared" si="15"/>
        <v>0.4</v>
      </c>
      <c r="AB19" s="12">
        <f t="shared" si="15"/>
        <v>0.40000000000000008</v>
      </c>
      <c r="AC19" s="12">
        <f t="shared" si="15"/>
        <v>0.4</v>
      </c>
      <c r="AD19" s="12">
        <f t="shared" si="15"/>
        <v>0.4</v>
      </c>
      <c r="AE19" s="12">
        <f t="shared" si="15"/>
        <v>0.4</v>
      </c>
      <c r="AF19" s="12">
        <f t="shared" si="15"/>
        <v>0.4</v>
      </c>
      <c r="AG19" s="12">
        <f t="shared" si="15"/>
        <v>0.40000000000000008</v>
      </c>
      <c r="AH19" s="12">
        <f t="shared" si="15"/>
        <v>0.4</v>
      </c>
      <c r="AI19" s="12">
        <f t="shared" si="15"/>
        <v>0.4</v>
      </c>
      <c r="AJ19" s="12">
        <f t="shared" si="15"/>
        <v>0.4</v>
      </c>
      <c r="AK19" s="12">
        <f t="shared" si="15"/>
        <v>0.4</v>
      </c>
      <c r="AL19" s="12">
        <f t="shared" si="15"/>
        <v>0.4</v>
      </c>
      <c r="AM19" s="12">
        <f t="shared" si="15"/>
        <v>0.4</v>
      </c>
      <c r="AN19" s="12">
        <f t="shared" si="15"/>
        <v>0.4</v>
      </c>
      <c r="AO19" s="12">
        <f t="shared" si="15"/>
        <v>0.4</v>
      </c>
      <c r="AP19" s="12">
        <f t="shared" si="15"/>
        <v>0.4</v>
      </c>
      <c r="AQ19" s="12">
        <f t="shared" si="15"/>
        <v>0.4</v>
      </c>
      <c r="AR19" s="12">
        <f t="shared" si="15"/>
        <v>0.4</v>
      </c>
      <c r="AS19" s="12">
        <f t="shared" si="15"/>
        <v>0.4</v>
      </c>
      <c r="AT19" s="12">
        <f t="shared" si="15"/>
        <v>0.4</v>
      </c>
      <c r="AU19" s="12">
        <f t="shared" si="15"/>
        <v>0.4</v>
      </c>
      <c r="AV19" s="12">
        <f t="shared" si="15"/>
        <v>0.4</v>
      </c>
      <c r="AW19" s="12">
        <f t="shared" si="15"/>
        <v>0.4</v>
      </c>
      <c r="AX19" s="12">
        <f t="shared" si="15"/>
        <v>0.4</v>
      </c>
      <c r="AY19" s="12">
        <f t="shared" si="15"/>
        <v>0.4</v>
      </c>
      <c r="AZ19" s="12">
        <f t="shared" si="15"/>
        <v>0.4</v>
      </c>
      <c r="BA19" s="12">
        <f t="shared" si="15"/>
        <v>0.4</v>
      </c>
      <c r="BB19" s="12">
        <f t="shared" si="15"/>
        <v>0.4</v>
      </c>
      <c r="BC19" s="12">
        <f t="shared" si="15"/>
        <v>0.4</v>
      </c>
      <c r="BD19" s="12">
        <f t="shared" si="15"/>
        <v>0.4</v>
      </c>
      <c r="BE19" s="12">
        <f t="shared" si="15"/>
        <v>0.4</v>
      </c>
      <c r="BF19" s="12">
        <f t="shared" si="15"/>
        <v>0.39999999999999997</v>
      </c>
      <c r="BG19" s="12">
        <f t="shared" si="15"/>
        <v>0.40000000000000008</v>
      </c>
      <c r="BJ19" t="s">
        <v>36</v>
      </c>
      <c r="BK19" s="15">
        <f>NPV(BK18,K15:BG15)</f>
        <v>22218.24651707126</v>
      </c>
    </row>
    <row r="20" spans="1:63" x14ac:dyDescent="0.25">
      <c r="A20" t="s">
        <v>34</v>
      </c>
      <c r="B20" s="12">
        <f>B11/B4</f>
        <v>0.13279852770545808</v>
      </c>
      <c r="C20" s="12">
        <f>C11/C4</f>
        <v>0.12502075854352604</v>
      </c>
      <c r="D20" s="12">
        <f>D11/D4</f>
        <v>0.12562197582476436</v>
      </c>
      <c r="E20" s="12">
        <f>E11/E4</f>
        <v>0.12738384153344501</v>
      </c>
      <c r="G20" s="12">
        <f t="shared" ref="G20:L20" si="16">G11/G4</f>
        <v>0.10319262627417768</v>
      </c>
      <c r="H20" s="12">
        <f t="shared" si="16"/>
        <v>0.10235723620849445</v>
      </c>
      <c r="I20" s="12">
        <f t="shared" si="16"/>
        <v>0.10615523798485133</v>
      </c>
      <c r="J20" s="12">
        <f t="shared" si="16"/>
        <v>0.12118504506318734</v>
      </c>
      <c r="K20" s="12">
        <f t="shared" si="16"/>
        <v>0.12738384153344506</v>
      </c>
      <c r="L20" s="12">
        <f t="shared" si="16"/>
        <v>0.16</v>
      </c>
      <c r="M20" s="12">
        <f t="shared" ref="M20:BF20" si="17">M11/M4</f>
        <v>0.16</v>
      </c>
      <c r="N20" s="12">
        <f t="shared" si="17"/>
        <v>0.16</v>
      </c>
      <c r="O20" s="12">
        <f t="shared" si="17"/>
        <v>0.16</v>
      </c>
      <c r="P20" s="12">
        <f t="shared" si="17"/>
        <v>0.16</v>
      </c>
      <c r="Q20" s="12">
        <f t="shared" si="17"/>
        <v>0.16</v>
      </c>
      <c r="R20" s="12">
        <f t="shared" si="17"/>
        <v>0.16</v>
      </c>
      <c r="S20" s="12">
        <f t="shared" si="17"/>
        <v>0.16</v>
      </c>
      <c r="T20" s="12">
        <f t="shared" si="17"/>
        <v>0.16</v>
      </c>
      <c r="U20" s="12">
        <f t="shared" si="17"/>
        <v>0.16</v>
      </c>
      <c r="V20" s="12">
        <f t="shared" si="17"/>
        <v>0.16</v>
      </c>
      <c r="W20" s="12">
        <f t="shared" si="17"/>
        <v>0.16</v>
      </c>
      <c r="X20" s="12">
        <f t="shared" si="17"/>
        <v>0.16</v>
      </c>
      <c r="Y20" s="12">
        <f t="shared" si="17"/>
        <v>0.16</v>
      </c>
      <c r="Z20" s="12">
        <f t="shared" si="17"/>
        <v>0.16</v>
      </c>
      <c r="AA20" s="12">
        <f t="shared" si="17"/>
        <v>0.16</v>
      </c>
      <c r="AB20" s="12">
        <f t="shared" si="17"/>
        <v>0.16</v>
      </c>
      <c r="AC20" s="12">
        <f t="shared" si="17"/>
        <v>0.16</v>
      </c>
      <c r="AD20" s="12">
        <f t="shared" si="17"/>
        <v>0.16</v>
      </c>
      <c r="AE20" s="12">
        <f t="shared" si="17"/>
        <v>0.16</v>
      </c>
      <c r="AF20" s="12">
        <f t="shared" si="17"/>
        <v>0.16000000000000003</v>
      </c>
      <c r="AG20" s="12">
        <f t="shared" si="17"/>
        <v>0.15999999999999998</v>
      </c>
      <c r="AH20" s="12">
        <f t="shared" si="17"/>
        <v>0.16</v>
      </c>
      <c r="AI20" s="12">
        <f t="shared" si="17"/>
        <v>0.16</v>
      </c>
      <c r="AJ20" s="12">
        <f t="shared" si="17"/>
        <v>0.16</v>
      </c>
      <c r="AK20" s="12">
        <f t="shared" si="17"/>
        <v>0.16</v>
      </c>
      <c r="AL20" s="12">
        <f t="shared" si="17"/>
        <v>0.16</v>
      </c>
      <c r="AM20" s="12">
        <f t="shared" si="17"/>
        <v>0.16</v>
      </c>
      <c r="AN20" s="12">
        <f t="shared" si="17"/>
        <v>0.16</v>
      </c>
      <c r="AO20" s="12">
        <f t="shared" si="17"/>
        <v>0.16</v>
      </c>
      <c r="AP20" s="12">
        <f t="shared" si="17"/>
        <v>0.16000000000000003</v>
      </c>
      <c r="AQ20" s="12">
        <f t="shared" si="17"/>
        <v>0.16</v>
      </c>
      <c r="AR20" s="12">
        <f t="shared" si="17"/>
        <v>0.16</v>
      </c>
      <c r="AS20" s="12">
        <f t="shared" si="17"/>
        <v>0.16</v>
      </c>
      <c r="AT20" s="12">
        <f t="shared" si="17"/>
        <v>0.16</v>
      </c>
      <c r="AU20" s="12">
        <f t="shared" si="17"/>
        <v>0.16</v>
      </c>
      <c r="AV20" s="12">
        <f t="shared" si="17"/>
        <v>0.16</v>
      </c>
      <c r="AW20" s="12">
        <f t="shared" si="17"/>
        <v>0.16</v>
      </c>
      <c r="AX20" s="12">
        <f t="shared" si="17"/>
        <v>0.16</v>
      </c>
      <c r="AY20" s="12">
        <f t="shared" si="17"/>
        <v>0.16</v>
      </c>
      <c r="AZ20" s="12">
        <f t="shared" si="17"/>
        <v>0.16</v>
      </c>
      <c r="BA20" s="12">
        <f t="shared" si="17"/>
        <v>0.16</v>
      </c>
      <c r="BB20" s="12">
        <f t="shared" si="17"/>
        <v>0.16</v>
      </c>
      <c r="BC20" s="12">
        <f t="shared" si="17"/>
        <v>0.16</v>
      </c>
      <c r="BD20" s="12">
        <f t="shared" si="17"/>
        <v>0.16</v>
      </c>
      <c r="BE20" s="12">
        <f t="shared" si="17"/>
        <v>0.16</v>
      </c>
      <c r="BF20" s="12">
        <f t="shared" si="17"/>
        <v>0.16</v>
      </c>
      <c r="BG20" s="12">
        <f>BG11/BG4</f>
        <v>0.16</v>
      </c>
      <c r="BJ20" t="s">
        <v>37</v>
      </c>
      <c r="BK20">
        <f>BK19/BK21</f>
        <v>16421.468231390438</v>
      </c>
    </row>
    <row r="21" spans="1:63" x14ac:dyDescent="0.25">
      <c r="A21" t="s">
        <v>26</v>
      </c>
      <c r="B21" s="12">
        <f>B15/B4</f>
        <v>9.4443680147990927E-2</v>
      </c>
      <c r="C21" s="12">
        <f>C15/C4</f>
        <v>9.7268448213020969E-2</v>
      </c>
      <c r="D21" s="12">
        <f>D15/D4</f>
        <v>9.6253817119329649E-2</v>
      </c>
      <c r="E21" s="12">
        <f>E15/E4</f>
        <v>9.6089596777456918E-2</v>
      </c>
      <c r="G21" s="12">
        <f>G15/G4</f>
        <v>0.11153760803961647</v>
      </c>
      <c r="H21" s="12">
        <f>H15/H4</f>
        <v>7.533518929137635E-2</v>
      </c>
      <c r="I21" s="12">
        <f>I15/I4</f>
        <v>0.116005703515223</v>
      </c>
      <c r="J21" s="12">
        <f>J15/J4</f>
        <v>8.9543399277912439E-2</v>
      </c>
      <c r="K21" s="12">
        <f>K15/K4</f>
        <v>9.6089596777456973E-2</v>
      </c>
      <c r="L21" s="12">
        <f t="shared" ref="L21:BG21" si="18">L15/L4</f>
        <v>0.12640000000000001</v>
      </c>
      <c r="M21" s="12">
        <f t="shared" si="18"/>
        <v>0.12639999999999998</v>
      </c>
      <c r="N21" s="12">
        <f t="shared" si="18"/>
        <v>0.12640000000000001</v>
      </c>
      <c r="O21" s="12">
        <f t="shared" si="18"/>
        <v>0.12640000000000001</v>
      </c>
      <c r="P21" s="12">
        <f t="shared" si="18"/>
        <v>0.12639999999999998</v>
      </c>
      <c r="Q21" s="12">
        <f t="shared" si="18"/>
        <v>0.12640000000000001</v>
      </c>
      <c r="R21" s="12">
        <f t="shared" si="18"/>
        <v>0.12639999999999998</v>
      </c>
      <c r="S21" s="12">
        <f t="shared" si="18"/>
        <v>0.12640000000000001</v>
      </c>
      <c r="T21" s="12">
        <f t="shared" si="18"/>
        <v>0.12639999999999998</v>
      </c>
      <c r="U21" s="12">
        <f t="shared" si="18"/>
        <v>0.12640000000000001</v>
      </c>
      <c r="V21" s="12">
        <f t="shared" si="18"/>
        <v>0.12640000000000001</v>
      </c>
      <c r="W21" s="12">
        <f t="shared" si="18"/>
        <v>0.12640000000000001</v>
      </c>
      <c r="X21" s="12">
        <f t="shared" si="18"/>
        <v>0.12640000000000001</v>
      </c>
      <c r="Y21" s="12">
        <f t="shared" si="18"/>
        <v>0.12640000000000001</v>
      </c>
      <c r="Z21" s="12">
        <f t="shared" si="18"/>
        <v>0.12640000000000001</v>
      </c>
      <c r="AA21" s="12">
        <f t="shared" si="18"/>
        <v>0.12639999999999998</v>
      </c>
      <c r="AB21" s="12">
        <f t="shared" si="18"/>
        <v>0.12640000000000001</v>
      </c>
      <c r="AC21" s="12">
        <f t="shared" si="18"/>
        <v>0.12640000000000001</v>
      </c>
      <c r="AD21" s="12">
        <f t="shared" si="18"/>
        <v>0.12639999999999998</v>
      </c>
      <c r="AE21" s="12">
        <f t="shared" si="18"/>
        <v>0.12640000000000001</v>
      </c>
      <c r="AF21" s="12">
        <f t="shared" si="18"/>
        <v>0.12640000000000001</v>
      </c>
      <c r="AG21" s="12">
        <f t="shared" si="18"/>
        <v>0.12639999999999998</v>
      </c>
      <c r="AH21" s="12">
        <f t="shared" si="18"/>
        <v>0.12640000000000001</v>
      </c>
      <c r="AI21" s="12">
        <f t="shared" si="18"/>
        <v>0.12640000000000001</v>
      </c>
      <c r="AJ21" s="12">
        <f t="shared" si="18"/>
        <v>0.12640000000000001</v>
      </c>
      <c r="AK21" s="12">
        <f t="shared" si="18"/>
        <v>0.12640000000000001</v>
      </c>
      <c r="AL21" s="12">
        <f t="shared" si="18"/>
        <v>0.12640000000000001</v>
      </c>
      <c r="AM21" s="12">
        <f t="shared" si="18"/>
        <v>0.12640000000000001</v>
      </c>
      <c r="AN21" s="12">
        <f t="shared" si="18"/>
        <v>0.12639999999999998</v>
      </c>
      <c r="AO21" s="12">
        <f t="shared" si="18"/>
        <v>0.12640000000000001</v>
      </c>
      <c r="AP21" s="12">
        <f t="shared" si="18"/>
        <v>0.12640000000000001</v>
      </c>
      <c r="AQ21" s="12">
        <f t="shared" si="18"/>
        <v>0.12640000000000001</v>
      </c>
      <c r="AR21" s="12">
        <f t="shared" si="18"/>
        <v>0.12639999999999998</v>
      </c>
      <c r="AS21" s="12">
        <f t="shared" si="18"/>
        <v>0.12640000000000001</v>
      </c>
      <c r="AT21" s="12">
        <f t="shared" si="18"/>
        <v>0.12640000000000001</v>
      </c>
      <c r="AU21" s="12">
        <f t="shared" si="18"/>
        <v>0.12640000000000001</v>
      </c>
      <c r="AV21" s="12">
        <f t="shared" si="18"/>
        <v>0.12640000000000001</v>
      </c>
      <c r="AW21" s="12">
        <f t="shared" si="18"/>
        <v>0.12640000000000001</v>
      </c>
      <c r="AX21" s="12">
        <f t="shared" si="18"/>
        <v>0.12640000000000001</v>
      </c>
      <c r="AY21" s="12">
        <f t="shared" si="18"/>
        <v>0.12640000000000001</v>
      </c>
      <c r="AZ21" s="12">
        <f t="shared" si="18"/>
        <v>0.12640000000000001</v>
      </c>
      <c r="BA21" s="12">
        <f t="shared" si="18"/>
        <v>0.12640000000000001</v>
      </c>
      <c r="BB21" s="12">
        <f t="shared" si="18"/>
        <v>0.12640000000000001</v>
      </c>
      <c r="BC21" s="12">
        <f t="shared" si="18"/>
        <v>0.12640000000000001</v>
      </c>
      <c r="BD21" s="12">
        <f t="shared" si="18"/>
        <v>0.12640000000000001</v>
      </c>
      <c r="BE21" s="12">
        <f t="shared" si="18"/>
        <v>0.12640000000000001</v>
      </c>
      <c r="BF21" s="12">
        <f t="shared" si="18"/>
        <v>0.12639999999999998</v>
      </c>
      <c r="BG21" s="12">
        <f t="shared" si="18"/>
        <v>0.12640000000000001</v>
      </c>
      <c r="BJ21" t="s">
        <v>29</v>
      </c>
      <c r="BK21">
        <v>1.353</v>
      </c>
    </row>
    <row r="22" spans="1:63" x14ac:dyDescent="0.25">
      <c r="A22" t="s">
        <v>30</v>
      </c>
      <c r="G22" s="12"/>
      <c r="H22" s="12">
        <f t="shared" ref="H22:K24" si="19">H2/G2-1</f>
        <v>-5.8306348861226764E-2</v>
      </c>
      <c r="I22" s="12">
        <f t="shared" si="19"/>
        <v>5.3682465526768697E-2</v>
      </c>
      <c r="J22" s="12">
        <f t="shared" si="19"/>
        <v>0.1449522544646813</v>
      </c>
      <c r="K22" s="12">
        <f t="shared" si="19"/>
        <v>0.1946377677013349</v>
      </c>
    </row>
    <row r="23" spans="1:63" x14ac:dyDescent="0.25">
      <c r="A23" t="s">
        <v>31</v>
      </c>
      <c r="G23" s="12"/>
      <c r="H23" s="12">
        <f t="shared" si="19"/>
        <v>1.9721379327657607E-2</v>
      </c>
      <c r="I23" s="12">
        <f t="shared" si="19"/>
        <v>0.28091306130644611</v>
      </c>
      <c r="J23" s="12">
        <f t="shared" si="19"/>
        <v>-8.4192647287583022E-2</v>
      </c>
      <c r="K23" s="12">
        <f t="shared" si="19"/>
        <v>-0.16665169213321074</v>
      </c>
    </row>
    <row r="24" spans="1:63" x14ac:dyDescent="0.25">
      <c r="A24" t="s">
        <v>27</v>
      </c>
      <c r="H24" s="12">
        <f t="shared" si="19"/>
        <v>-4.6828601125334823E-2</v>
      </c>
      <c r="I24" s="12">
        <f t="shared" si="19"/>
        <v>8.9441438954658503E-2</v>
      </c>
      <c r="J24" s="12">
        <f t="shared" si="19"/>
        <v>0.10255436892222058</v>
      </c>
      <c r="K24" s="12">
        <f t="shared" si="19"/>
        <v>0.13911214952800055</v>
      </c>
    </row>
    <row r="25" spans="1:63" x14ac:dyDescent="0.25">
      <c r="A25" t="s">
        <v>33</v>
      </c>
      <c r="B25" s="12">
        <f>B14/B13</f>
        <v>0.25077563011366744</v>
      </c>
      <c r="C25" s="12">
        <f>C14/C13</f>
        <v>0.22583845255035345</v>
      </c>
      <c r="D25" s="12">
        <f>D14/D13</f>
        <v>0.1758070545613292</v>
      </c>
      <c r="E25" s="12">
        <f>E14/E13</f>
        <v>0.21360012590384769</v>
      </c>
      <c r="G25" s="12">
        <f>G14/G13</f>
        <v>4.4578746757765547E-2</v>
      </c>
      <c r="H25" s="12">
        <f>H14/H13</f>
        <v>0.22163987741572327</v>
      </c>
      <c r="I25" s="12">
        <f>I14/I13</f>
        <v>-4.6024660183473357E-2</v>
      </c>
      <c r="J25" s="12">
        <f>J14/J13</f>
        <v>0.20500795076165368</v>
      </c>
      <c r="K25" s="12">
        <f>K14/K13</f>
        <v>0.21360012590384755</v>
      </c>
      <c r="L25" s="12">
        <f t="shared" ref="L25:BG25" si="20">L14/L13</f>
        <v>0.21</v>
      </c>
      <c r="M25" s="12">
        <f t="shared" si="20"/>
        <v>0.21</v>
      </c>
      <c r="N25" s="12">
        <f t="shared" si="20"/>
        <v>0.21</v>
      </c>
      <c r="O25" s="12">
        <f t="shared" si="20"/>
        <v>0.21</v>
      </c>
      <c r="P25" s="12">
        <f t="shared" si="20"/>
        <v>0.21</v>
      </c>
      <c r="Q25" s="12">
        <f t="shared" si="20"/>
        <v>0.21</v>
      </c>
      <c r="R25" s="12">
        <f t="shared" si="20"/>
        <v>0.21</v>
      </c>
      <c r="S25" s="12">
        <f t="shared" si="20"/>
        <v>0.21</v>
      </c>
      <c r="T25" s="12">
        <f t="shared" si="20"/>
        <v>0.21</v>
      </c>
      <c r="U25" s="12">
        <f t="shared" si="20"/>
        <v>0.21</v>
      </c>
      <c r="V25" s="12">
        <f t="shared" si="20"/>
        <v>0.21</v>
      </c>
      <c r="W25" s="12">
        <f t="shared" si="20"/>
        <v>0.21</v>
      </c>
      <c r="X25" s="12">
        <f t="shared" si="20"/>
        <v>0.21</v>
      </c>
      <c r="Y25" s="12">
        <f t="shared" si="20"/>
        <v>0.20999999999999996</v>
      </c>
      <c r="Z25" s="12">
        <f t="shared" si="20"/>
        <v>0.21</v>
      </c>
      <c r="AA25" s="12">
        <f t="shared" si="20"/>
        <v>0.21</v>
      </c>
      <c r="AB25" s="12">
        <f t="shared" si="20"/>
        <v>0.21</v>
      </c>
      <c r="AC25" s="12">
        <f t="shared" si="20"/>
        <v>0.21</v>
      </c>
      <c r="AD25" s="12">
        <f t="shared" si="20"/>
        <v>0.21</v>
      </c>
      <c r="AE25" s="12">
        <f t="shared" si="20"/>
        <v>0.21</v>
      </c>
      <c r="AF25" s="12">
        <f t="shared" si="20"/>
        <v>0.21</v>
      </c>
      <c r="AG25" s="12">
        <f t="shared" si="20"/>
        <v>0.21</v>
      </c>
      <c r="AH25" s="12">
        <f t="shared" si="20"/>
        <v>0.21</v>
      </c>
      <c r="AI25" s="12">
        <f t="shared" si="20"/>
        <v>0.21</v>
      </c>
      <c r="AJ25" s="12">
        <f t="shared" si="20"/>
        <v>0.21</v>
      </c>
      <c r="AK25" s="12">
        <f t="shared" si="20"/>
        <v>0.21</v>
      </c>
      <c r="AL25" s="12">
        <f t="shared" si="20"/>
        <v>0.21</v>
      </c>
      <c r="AM25" s="12">
        <f t="shared" si="20"/>
        <v>0.21</v>
      </c>
      <c r="AN25" s="12">
        <f t="shared" si="20"/>
        <v>0.20999999999999996</v>
      </c>
      <c r="AO25" s="12">
        <f t="shared" si="20"/>
        <v>0.21000000000000002</v>
      </c>
      <c r="AP25" s="12">
        <f t="shared" si="20"/>
        <v>0.21</v>
      </c>
      <c r="AQ25" s="12">
        <f t="shared" si="20"/>
        <v>0.21</v>
      </c>
      <c r="AR25" s="12">
        <f t="shared" si="20"/>
        <v>0.21</v>
      </c>
      <c r="AS25" s="12">
        <f t="shared" si="20"/>
        <v>0.21</v>
      </c>
      <c r="AT25" s="12">
        <f t="shared" si="20"/>
        <v>0.20999999999999996</v>
      </c>
      <c r="AU25" s="12">
        <f t="shared" si="20"/>
        <v>0.21</v>
      </c>
      <c r="AV25" s="12">
        <f t="shared" si="20"/>
        <v>0.21</v>
      </c>
      <c r="AW25" s="12">
        <f t="shared" si="20"/>
        <v>0.21</v>
      </c>
      <c r="AX25" s="12">
        <f t="shared" si="20"/>
        <v>0.21</v>
      </c>
      <c r="AY25" s="12">
        <f t="shared" si="20"/>
        <v>0.21000000000000002</v>
      </c>
      <c r="AZ25" s="12">
        <f t="shared" si="20"/>
        <v>0.21</v>
      </c>
      <c r="BA25" s="12">
        <f t="shared" si="20"/>
        <v>0.20999999999999996</v>
      </c>
      <c r="BB25" s="12">
        <f t="shared" si="20"/>
        <v>0.21</v>
      </c>
      <c r="BC25" s="12">
        <f t="shared" si="20"/>
        <v>0.20999999999999996</v>
      </c>
      <c r="BD25" s="12">
        <f t="shared" si="20"/>
        <v>0.21</v>
      </c>
      <c r="BE25" s="12">
        <f t="shared" si="20"/>
        <v>0.21</v>
      </c>
      <c r="BF25" s="12">
        <f>BF14/BF13</f>
        <v>0.21</v>
      </c>
      <c r="BG25" s="12">
        <f t="shared" si="20"/>
        <v>0.21</v>
      </c>
    </row>
  </sheetData>
  <pageMargins left="0.7" right="0.7" top="0.75" bottom="0.75" header="0.3" footer="0.3"/>
  <ignoredErrors>
    <ignoredError sqref="I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Sony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Szewczyk</dc:creator>
  <cp:lastModifiedBy>Sebastian Szewczyk</cp:lastModifiedBy>
  <dcterms:created xsi:type="dcterms:W3CDTF">2023-02-25T16:59:21Z</dcterms:created>
  <dcterms:modified xsi:type="dcterms:W3CDTF">2024-08-30T18:02:58Z</dcterms:modified>
</cp:coreProperties>
</file>