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ib\Desktop\"/>
    </mc:Choice>
  </mc:AlternateContent>
  <xr:revisionPtr revIDLastSave="0" documentId="8_{5C4E1219-B32C-4B12-9DA4-82A055779AD4}" xr6:coauthVersionLast="45" xr6:coauthVersionMax="45" xr10:uidLastSave="{00000000-0000-0000-0000-000000000000}"/>
  <bookViews>
    <workbookView xWindow="-110" yWindow="-110" windowWidth="19420" windowHeight="10420" xr2:uid="{CFA67F1E-3B02-45DC-B7E7-BEEA5ACEE9D7}"/>
  </bookViews>
  <sheets>
    <sheet name="General" sheetId="3" r:id="rId1"/>
    <sheet name="Heat Exchangers" sheetId="1" r:id="rId2"/>
    <sheet name="Towers" sheetId="2" r:id="rId3"/>
    <sheet name="Condenser Unit" sheetId="4" r:id="rId4"/>
    <sheet name="Utiliti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A12" i="3" l="1"/>
  <c r="A20" i="3" l="1"/>
  <c r="A21" i="3" s="1"/>
  <c r="A22" i="3" s="1"/>
  <c r="A23" i="3" s="1"/>
  <c r="A24" i="3" s="1"/>
  <c r="A8" i="3"/>
  <c r="A9" i="3" s="1"/>
  <c r="A10" i="3" l="1"/>
  <c r="E3" i="2"/>
  <c r="E2" i="2"/>
  <c r="G7" i="1"/>
  <c r="J6" i="1"/>
  <c r="J7" i="1"/>
  <c r="G6" i="1"/>
  <c r="K6" i="1" s="1"/>
  <c r="J3" i="1"/>
  <c r="J4" i="1"/>
  <c r="J5" i="1"/>
  <c r="G2" i="1"/>
  <c r="G3" i="1"/>
  <c r="K3" i="1" s="1"/>
  <c r="G4" i="1"/>
  <c r="G5" i="1"/>
  <c r="J2" i="1"/>
  <c r="K7" i="1" l="1"/>
  <c r="K5" i="1"/>
  <c r="K4" i="1"/>
  <c r="K2" i="1"/>
</calcChain>
</file>

<file path=xl/sharedStrings.xml><?xml version="1.0" encoding="utf-8"?>
<sst xmlns="http://schemas.openxmlformats.org/spreadsheetml/2006/main" count="56" uniqueCount="46">
  <si>
    <t>util</t>
  </si>
  <si>
    <t>A</t>
  </si>
  <si>
    <t>Tin (C)</t>
  </si>
  <si>
    <t>Tout (C)</t>
  </si>
  <si>
    <t>Tutil (C)</t>
  </si>
  <si>
    <t>Unit</t>
  </si>
  <si>
    <t>E-701</t>
  </si>
  <si>
    <t>E-702</t>
  </si>
  <si>
    <t>E-703</t>
  </si>
  <si>
    <t>E-704</t>
  </si>
  <si>
    <t>E-705</t>
  </si>
  <si>
    <t>Duty (kW)</t>
  </si>
  <si>
    <t>mps</t>
  </si>
  <si>
    <t>Tlm (C)</t>
  </si>
  <si>
    <t>U (W/m2K)</t>
  </si>
  <si>
    <t>bfw</t>
  </si>
  <si>
    <t>cw</t>
  </si>
  <si>
    <t>C ($/GJ)</t>
  </si>
  <si>
    <t>E-706</t>
  </si>
  <si>
    <t>Spacing (m)</t>
  </si>
  <si>
    <t>D (m)</t>
  </si>
  <si>
    <t>h (m)</t>
  </si>
  <si>
    <t>T-701</t>
  </si>
  <si>
    <t>T-702</t>
  </si>
  <si>
    <t># Trays</t>
  </si>
  <si>
    <t>Notes</t>
  </si>
  <si>
    <t>negative 86513 kW of cooling at 400 C for the reactor, will use bfw at 115C (2.45 $/tonne)</t>
  </si>
  <si>
    <t>Duty</t>
  </si>
  <si>
    <t>Utility Stream</t>
  </si>
  <si>
    <t>$/GJ</t>
  </si>
  <si>
    <t>kJ/mol</t>
  </si>
  <si>
    <t>g/mol</t>
  </si>
  <si>
    <t>kJ/g</t>
  </si>
  <si>
    <t>kJ/kg</t>
  </si>
  <si>
    <t>kJ/tonne</t>
  </si>
  <si>
    <t>O-xylene Enthalpy of combustion</t>
  </si>
  <si>
    <t>If we assume that the boiler feed water we use to cool our very hot processes is simply used to vaporize the boiler feed water we feed it, we can get a cost/GJ cooling for using BFW</t>
  </si>
  <si>
    <t>$/1000 kg</t>
  </si>
  <si>
    <t>Enthalpy of vaporization</t>
  </si>
  <si>
    <t>GJ/tonne</t>
  </si>
  <si>
    <t>$/GJ cooling</t>
  </si>
  <si>
    <t>In stream 16, we are losing 9.337 kmol/hr (as a purge). We can burn this to produce some of the steam required elsewhere</t>
  </si>
  <si>
    <t>BFW available at 115 c - used for cooling in E-705 through 706</t>
  </si>
  <si>
    <t>kmol/hr purged</t>
  </si>
  <si>
    <t>kJ/hr energy we can use</t>
  </si>
  <si>
    <t>Duty (MJ/h)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</si>
</sst>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BFDD-CE5C-469D-A3F1-E46D52F0D175}">
  <dimension ref="A1:B24"/>
  <sheetViews>
    <sheetView tabSelected="1" zoomScale="92" workbookViewId="0">
      <selection activeCell="C23" sqref="C23"/>
    </sheetView>
  </sheetViews>
  <sheetFormatPr defaultColWidth="8.81640625" defaultRowHeight="14.5" x14ac:dyDescent="0.35"/>
  <cols>
    <col min="1" max="1" width="9.6328125" bestFit="1" customWidth="1"/>
    <col min="2" max="2" width="13.453125" customWidth="1"/>
  </cols>
  <sheetData>
    <row r="1" spans="1:2" x14ac:dyDescent="0.35">
      <c r="A1" s="1" t="s">
        <v>25</v>
      </c>
    </row>
    <row r="2" spans="1:2" x14ac:dyDescent="0.35">
      <c r="A2" t="s">
        <v>26</v>
      </c>
    </row>
    <row r="4" spans="1:2" x14ac:dyDescent="0.35">
      <c r="A4" s="1" t="s">
        <v>35</v>
      </c>
    </row>
    <row r="5" spans="1:2" x14ac:dyDescent="0.35">
      <c r="A5" t="s">
        <v>41</v>
      </c>
    </row>
    <row r="6" spans="1:2" x14ac:dyDescent="0.35">
      <c r="A6">
        <v>-4552</v>
      </c>
      <c r="B6" t="s">
        <v>30</v>
      </c>
    </row>
    <row r="7" spans="1:2" x14ac:dyDescent="0.35">
      <c r="A7">
        <v>106.16</v>
      </c>
      <c r="B7" t="s">
        <v>31</v>
      </c>
    </row>
    <row r="8" spans="1:2" x14ac:dyDescent="0.35">
      <c r="A8">
        <f>A6/A7</f>
        <v>-42.87867370007536</v>
      </c>
      <c r="B8" t="s">
        <v>32</v>
      </c>
    </row>
    <row r="9" spans="1:2" x14ac:dyDescent="0.35">
      <c r="A9">
        <f>A8*1000</f>
        <v>-42878.673700075364</v>
      </c>
      <c r="B9" t="s">
        <v>33</v>
      </c>
    </row>
    <row r="10" spans="1:2" x14ac:dyDescent="0.35">
      <c r="A10">
        <f>A9*1000</f>
        <v>-42878673.700075366</v>
      </c>
      <c r="B10" t="s">
        <v>34</v>
      </c>
    </row>
    <row r="11" spans="1:2" x14ac:dyDescent="0.35">
      <c r="A11">
        <v>9.3369999999999997</v>
      </c>
      <c r="B11" t="s">
        <v>43</v>
      </c>
    </row>
    <row r="12" spans="1:2" x14ac:dyDescent="0.35">
      <c r="A12" s="3">
        <f>A11*A6*1000</f>
        <v>-42502024</v>
      </c>
      <c r="B12" s="3" t="s">
        <v>44</v>
      </c>
    </row>
    <row r="14" spans="1:2" x14ac:dyDescent="0.35">
      <c r="A14" s="1" t="s">
        <v>42</v>
      </c>
    </row>
    <row r="15" spans="1:2" x14ac:dyDescent="0.35">
      <c r="A15" t="s">
        <v>36</v>
      </c>
    </row>
    <row r="16" spans="1:2" x14ac:dyDescent="0.35">
      <c r="A16">
        <v>2.4500000000000002</v>
      </c>
      <c r="B16" t="s">
        <v>37</v>
      </c>
    </row>
    <row r="17" spans="1:2" x14ac:dyDescent="0.35">
      <c r="A17" s="1" t="s">
        <v>38</v>
      </c>
    </row>
    <row r="18" spans="1:2" x14ac:dyDescent="0.35">
      <c r="A18">
        <v>40.65</v>
      </c>
      <c r="B18" t="s">
        <v>30</v>
      </c>
    </row>
    <row r="19" spans="1:2" x14ac:dyDescent="0.35">
      <c r="A19">
        <v>18</v>
      </c>
      <c r="B19" t="s">
        <v>31</v>
      </c>
    </row>
    <row r="20" spans="1:2" x14ac:dyDescent="0.35">
      <c r="A20">
        <f>A18/A19</f>
        <v>2.2583333333333333</v>
      </c>
      <c r="B20" t="s">
        <v>32</v>
      </c>
    </row>
    <row r="21" spans="1:2" x14ac:dyDescent="0.35">
      <c r="A21">
        <f>A20*1000</f>
        <v>2258.3333333333335</v>
      </c>
      <c r="B21" t="s">
        <v>33</v>
      </c>
    </row>
    <row r="22" spans="1:2" x14ac:dyDescent="0.35">
      <c r="A22">
        <f>A21*1000</f>
        <v>2258333.3333333335</v>
      </c>
      <c r="B22" t="s">
        <v>34</v>
      </c>
    </row>
    <row r="23" spans="1:2" x14ac:dyDescent="0.35">
      <c r="A23">
        <f>A22/1000000</f>
        <v>2.2583333333333333</v>
      </c>
      <c r="B23" t="s">
        <v>39</v>
      </c>
    </row>
    <row r="24" spans="1:2" x14ac:dyDescent="0.35">
      <c r="A24" s="3">
        <f>A16/A23</f>
        <v>1.0848708487084873</v>
      </c>
      <c r="B24" s="3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DDF4-B8B2-495E-92C3-A07FC1C62266}">
  <dimension ref="A1:K18"/>
  <sheetViews>
    <sheetView zoomScale="71" workbookViewId="0">
      <selection activeCell="B13" sqref="B13:B15"/>
    </sheetView>
  </sheetViews>
  <sheetFormatPr defaultColWidth="8.81640625" defaultRowHeight="14.5" x14ac:dyDescent="0.35"/>
  <cols>
    <col min="3" max="3" width="12.1796875" customWidth="1"/>
    <col min="4" max="4" width="10.453125" customWidth="1"/>
    <col min="8" max="8" width="10.81640625" customWidth="1"/>
  </cols>
  <sheetData>
    <row r="1" spans="1:11" x14ac:dyDescent="0.35">
      <c r="A1" s="1" t="s">
        <v>5</v>
      </c>
      <c r="B1" s="1" t="s">
        <v>11</v>
      </c>
      <c r="C1" s="1" t="s">
        <v>45</v>
      </c>
      <c r="D1" s="1" t="s">
        <v>2</v>
      </c>
      <c r="E1" s="1" t="s">
        <v>3</v>
      </c>
      <c r="F1" s="1" t="s">
        <v>4</v>
      </c>
      <c r="G1" s="1" t="s">
        <v>13</v>
      </c>
      <c r="H1" s="1" t="s">
        <v>0</v>
      </c>
      <c r="I1" s="1" t="s">
        <v>17</v>
      </c>
      <c r="J1" s="1" t="s">
        <v>14</v>
      </c>
      <c r="K1" s="1" t="s">
        <v>1</v>
      </c>
    </row>
    <row r="2" spans="1:11" x14ac:dyDescent="0.35">
      <c r="A2" t="s">
        <v>6</v>
      </c>
      <c r="B2">
        <v>4447.8999999999996</v>
      </c>
      <c r="C2">
        <f>B2*3.6</f>
        <v>16012.439999999999</v>
      </c>
      <c r="D2">
        <v>134.19999999999999</v>
      </c>
      <c r="E2">
        <v>154.69999999999999</v>
      </c>
      <c r="F2">
        <v>184</v>
      </c>
      <c r="G2">
        <f>((F2-D2)-(F2-E2))/LN((F2-D2)/(F2-E2))</f>
        <v>38.64807393365767</v>
      </c>
      <c r="H2" t="s">
        <v>12</v>
      </c>
      <c r="I2">
        <v>14.19</v>
      </c>
      <c r="J2">
        <f>400</f>
        <v>400</v>
      </c>
      <c r="K2">
        <f>B2*1000/(G2*J2)</f>
        <v>287.71808962816334</v>
      </c>
    </row>
    <row r="3" spans="1:11" x14ac:dyDescent="0.35">
      <c r="A3" t="s">
        <v>7</v>
      </c>
      <c r="B3">
        <v>-18194.2</v>
      </c>
      <c r="C3">
        <f t="shared" ref="C3:C7" si="0">B3*3.6</f>
        <v>-65499.12</v>
      </c>
      <c r="D3">
        <v>400</v>
      </c>
      <c r="E3">
        <v>110</v>
      </c>
      <c r="F3">
        <v>35</v>
      </c>
      <c r="G3">
        <f>((F3-D3)-(F3-E3))/LN((F3-D3)/(F3-E3))</f>
        <v>-183.26485504567495</v>
      </c>
      <c r="H3" t="s">
        <v>16</v>
      </c>
      <c r="I3">
        <v>0.35399999999999998</v>
      </c>
      <c r="J3">
        <f>400</f>
        <v>400</v>
      </c>
      <c r="K3">
        <f>B3*1000/(G3*J3)</f>
        <v>248.1954327176571</v>
      </c>
    </row>
    <row r="4" spans="1:11" x14ac:dyDescent="0.35">
      <c r="A4" t="s">
        <v>8</v>
      </c>
      <c r="B4">
        <v>2800.47</v>
      </c>
      <c r="C4">
        <f t="shared" si="0"/>
        <v>10081.691999999999</v>
      </c>
      <c r="D4">
        <v>110</v>
      </c>
      <c r="E4">
        <v>180</v>
      </c>
      <c r="F4">
        <v>184</v>
      </c>
      <c r="G4">
        <f>((F4-D4)-(F4-E4))/LN((F4-D4)/(F4-E4))</f>
        <v>23.990918556509143</v>
      </c>
      <c r="H4" t="s">
        <v>12</v>
      </c>
      <c r="I4">
        <v>14.19</v>
      </c>
      <c r="J4">
        <f>400</f>
        <v>400</v>
      </c>
      <c r="K4">
        <f>B4*1000/(G4*J4)</f>
        <v>291.82605007428793</v>
      </c>
    </row>
    <row r="5" spans="1:11" x14ac:dyDescent="0.35">
      <c r="A5" t="s">
        <v>9</v>
      </c>
      <c r="B5">
        <v>-439.5</v>
      </c>
      <c r="C5">
        <f t="shared" si="0"/>
        <v>-1582.2</v>
      </c>
      <c r="D5">
        <v>264</v>
      </c>
      <c r="E5">
        <v>210</v>
      </c>
      <c r="F5">
        <v>115</v>
      </c>
      <c r="G5">
        <f>((F5-D5)-(F5-E5))/LN((F5-D5)/(F5-E5))</f>
        <v>-119.98149236290068</v>
      </c>
      <c r="H5" t="s">
        <v>15</v>
      </c>
      <c r="I5">
        <v>1.08</v>
      </c>
      <c r="J5">
        <f>400</f>
        <v>400</v>
      </c>
      <c r="K5">
        <f>B5*1000/(G5*J5)</f>
        <v>9.1576623891014624</v>
      </c>
    </row>
    <row r="6" spans="1:11" x14ac:dyDescent="0.35">
      <c r="A6" t="s">
        <v>10</v>
      </c>
      <c r="B6">
        <v>-3355.5</v>
      </c>
      <c r="C6">
        <f t="shared" si="0"/>
        <v>-12079.800000000001</v>
      </c>
      <c r="E6">
        <v>159</v>
      </c>
      <c r="F6">
        <v>115</v>
      </c>
      <c r="G6">
        <f>F6-E6</f>
        <v>-44</v>
      </c>
      <c r="H6" t="s">
        <v>15</v>
      </c>
      <c r="I6">
        <v>1.08</v>
      </c>
      <c r="J6">
        <f>400</f>
        <v>400</v>
      </c>
      <c r="K6">
        <f>B6*1000/(G6*J6)</f>
        <v>190.65340909090909</v>
      </c>
    </row>
    <row r="7" spans="1:11" x14ac:dyDescent="0.35">
      <c r="A7" t="s">
        <v>18</v>
      </c>
      <c r="B7">
        <v>-554.10599999999999</v>
      </c>
      <c r="C7">
        <f t="shared" si="0"/>
        <v>-1994.7816</v>
      </c>
      <c r="E7">
        <v>215.3</v>
      </c>
      <c r="F7">
        <v>115</v>
      </c>
      <c r="G7">
        <f>F7-E7</f>
        <v>-100.30000000000001</v>
      </c>
      <c r="H7" t="s">
        <v>15</v>
      </c>
      <c r="I7">
        <v>1.08</v>
      </c>
      <c r="J7">
        <f>400</f>
        <v>400</v>
      </c>
      <c r="K7">
        <f>B7*1000/(G7*J7)</f>
        <v>13.811216350947156</v>
      </c>
    </row>
    <row r="18" spans="3:3" x14ac:dyDescent="0.35">
      <c r="C18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4D260-02CD-46B9-8DCF-1EB60AFE01CB}">
  <dimension ref="A1:E3"/>
  <sheetViews>
    <sheetView workbookViewId="0">
      <selection activeCell="E7" sqref="E7"/>
    </sheetView>
  </sheetViews>
  <sheetFormatPr defaultColWidth="8.81640625" defaultRowHeight="14.5" x14ac:dyDescent="0.35"/>
  <cols>
    <col min="3" max="3" width="10.453125" customWidth="1"/>
  </cols>
  <sheetData>
    <row r="1" spans="1:5" x14ac:dyDescent="0.35">
      <c r="A1" s="1" t="s">
        <v>5</v>
      </c>
      <c r="B1" s="1" t="s">
        <v>24</v>
      </c>
      <c r="C1" s="1" t="s">
        <v>19</v>
      </c>
      <c r="D1" s="1" t="s">
        <v>20</v>
      </c>
      <c r="E1" s="1" t="s">
        <v>21</v>
      </c>
    </row>
    <row r="2" spans="1:5" x14ac:dyDescent="0.35">
      <c r="A2" t="s">
        <v>22</v>
      </c>
      <c r="B2">
        <v>30</v>
      </c>
      <c r="C2">
        <v>0.55000000000000004</v>
      </c>
      <c r="D2">
        <v>0.9</v>
      </c>
      <c r="E2">
        <f>B2*C2+3</f>
        <v>19.5</v>
      </c>
    </row>
    <row r="3" spans="1:5" x14ac:dyDescent="0.35">
      <c r="A3" t="s">
        <v>23</v>
      </c>
      <c r="B3">
        <v>24</v>
      </c>
      <c r="C3">
        <v>0.55000000000000004</v>
      </c>
      <c r="D3">
        <v>0.9</v>
      </c>
      <c r="E3">
        <f>B3*C3+3</f>
        <v>16.200000000000003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BE08-EEFD-8146-A9EE-B585091F2199}">
  <dimension ref="A1"/>
  <sheetViews>
    <sheetView workbookViewId="0">
      <selection activeCell="H20" sqref="H20"/>
    </sheetView>
  </sheetViews>
  <sheetFormatPr defaultColWidth="10.90625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55A5E-412B-E445-BCB1-EFBA77B9B60E}">
  <dimension ref="A1:D1"/>
  <sheetViews>
    <sheetView workbookViewId="0">
      <selection activeCell="D23" sqref="D23"/>
    </sheetView>
  </sheetViews>
  <sheetFormatPr defaultColWidth="10.90625" defaultRowHeight="14.5" x14ac:dyDescent="0.35"/>
  <cols>
    <col min="3" max="3" width="16.36328125" customWidth="1"/>
    <col min="4" max="4" width="16.453125" customWidth="1"/>
  </cols>
  <sheetData>
    <row r="1" spans="1:4" x14ac:dyDescent="0.35">
      <c r="A1" s="1" t="s">
        <v>5</v>
      </c>
      <c r="B1" s="1" t="s">
        <v>27</v>
      </c>
      <c r="C1" s="1" t="s">
        <v>28</v>
      </c>
      <c r="D1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Heat Exchangers</vt:lpstr>
      <vt:lpstr>Towers</vt:lpstr>
      <vt:lpstr>Condenser Unit</vt:lpstr>
      <vt:lpstr>Utilities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Joy</dc:creator>
  <cp:lastModifiedBy>Natasha Joy</cp:lastModifiedBy>
  <dcterms:created xsi:type="dcterms:W3CDTF">2020-03-05T02:32:51Z</dcterms:created>
  <dcterms:modified xsi:type="dcterms:W3CDTF">2020-03-06T23:29:49Z</dcterms:modified>
</cp:coreProperties>
</file>