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lie/Desktop/UW/CHEME485_ProcessDesign/Wi2020_CHEME485_FinalProject/PR_components/"/>
    </mc:Choice>
  </mc:AlternateContent>
  <xr:revisionPtr revIDLastSave="0" documentId="13_ncr:1_{AB148CB0-A0DF-A843-9885-59B795B772C8}" xr6:coauthVersionLast="45" xr6:coauthVersionMax="45" xr10:uidLastSave="{00000000-0000-0000-0000-000000000000}"/>
  <bookViews>
    <workbookView xWindow="380" yWindow="460" windowWidth="28040" windowHeight="17040" xr2:uid="{D3024984-B56B-EB48-83B5-18E37269D281}"/>
  </bookViews>
  <sheets>
    <sheet name="Mass Balance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H26" i="1"/>
  <c r="I26" i="1"/>
  <c r="K26" i="1"/>
  <c r="G25" i="1"/>
  <c r="H25" i="1"/>
  <c r="I25" i="1"/>
  <c r="K25" i="1"/>
  <c r="D24" i="1"/>
  <c r="E24" i="1"/>
  <c r="F24" i="1"/>
  <c r="G24" i="1"/>
  <c r="H24" i="1"/>
  <c r="I24" i="1"/>
  <c r="J24" i="1"/>
  <c r="G27" i="1"/>
  <c r="H27" i="1"/>
  <c r="D23" i="1"/>
  <c r="E23" i="1"/>
  <c r="F23" i="1"/>
  <c r="G23" i="1"/>
  <c r="H23" i="1"/>
  <c r="D22" i="1"/>
  <c r="E22" i="1"/>
  <c r="F22" i="1"/>
  <c r="G22" i="1"/>
  <c r="H22" i="1"/>
  <c r="D21" i="1"/>
  <c r="E21" i="1"/>
  <c r="F21" i="1"/>
  <c r="G21" i="1"/>
  <c r="H21" i="1"/>
  <c r="F27" i="1"/>
  <c r="F26" i="1"/>
  <c r="F25" i="1"/>
  <c r="B24" i="1"/>
  <c r="C24" i="1"/>
  <c r="B23" i="1"/>
  <c r="B22" i="1"/>
  <c r="B21" i="1"/>
  <c r="B25" i="1"/>
  <c r="D25" i="1"/>
  <c r="E25" i="1"/>
  <c r="D26" i="1"/>
  <c r="E26" i="1"/>
  <c r="D27" i="1"/>
  <c r="E27" i="1"/>
</calcChain>
</file>

<file path=xl/sharedStrings.xml><?xml version="1.0" encoding="utf-8"?>
<sst xmlns="http://schemas.openxmlformats.org/spreadsheetml/2006/main" count="52" uniqueCount="48">
  <si>
    <t>Assumptions</t>
  </si>
  <si>
    <t>Variables</t>
  </si>
  <si>
    <t>Variable</t>
  </si>
  <si>
    <t>Type</t>
  </si>
  <si>
    <t>Value</t>
  </si>
  <si>
    <t>Unit</t>
  </si>
  <si>
    <t>Note</t>
  </si>
  <si>
    <t>Dependent</t>
  </si>
  <si>
    <t>Manipulated</t>
  </si>
  <si>
    <t>O-xylene Feed</t>
  </si>
  <si>
    <t>Feed Ratio</t>
  </si>
  <si>
    <t>Between 9 and 15.7</t>
  </si>
  <si>
    <t>none</t>
  </si>
  <si>
    <t>Eta 1</t>
  </si>
  <si>
    <t>Eta 2</t>
  </si>
  <si>
    <t>moles</t>
  </si>
  <si>
    <t>Stream Table</t>
  </si>
  <si>
    <t>Components</t>
  </si>
  <si>
    <t>N2</t>
  </si>
  <si>
    <t>O2</t>
  </si>
  <si>
    <t>CO2</t>
  </si>
  <si>
    <t>o-xylene</t>
  </si>
  <si>
    <t>maleic anhydride</t>
  </si>
  <si>
    <t>phthalic anhydride</t>
  </si>
  <si>
    <t>H2O</t>
  </si>
  <si>
    <t>mol/yr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</si>
  <si>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</si>
  <si>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</si>
  <si>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</si>
  <si>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</si>
  <si>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</si>
  <si>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</si>
  <si>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</si>
  <si>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</si>
  <si>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</si>
  <si>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</si>
  <si>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</si>
  <si>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</si>
  <si>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Eta 3</t>
  </si>
  <si>
    <t>Eta 4</t>
  </si>
  <si>
    <t>Eta 5</t>
  </si>
  <si>
    <t>OX -&gt; PA</t>
  </si>
  <si>
    <t>OX -&gt; MA</t>
  </si>
  <si>
    <t>OX -&gt; CO2</t>
  </si>
  <si>
    <t>PA -&gt; CO2</t>
  </si>
  <si>
    <t>MA -&gt; CO2</t>
  </si>
  <si>
    <t>All light gasses do not desublimate or dissolve in liquid organics</t>
  </si>
  <si>
    <t>Complete separation of o-xylene reactant from liquid product stream in 1st sep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</si>
</sst>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202C9-A0AF-574C-A1A6-EA5F187381FF}" name="Table1" displayName="Table1" ref="A9:E16" totalsRowShown="0" headerRowDxfId="2">
  <autoFilter ref="A9:E16" xr:uid="{A7DD0F94-9125-8B43-B142-A6E307B43FE7}"/>
  <tableColumns count="5">
    <tableColumn id="1" xr3:uid="{C95DAD9F-9D62-DA42-96A5-FDAFC7DDADBF}" name="Type"/>
    <tableColumn id="2" xr3:uid="{ECA4F4E9-C085-7640-82B6-F30AD1B06BC4}" name="Variable"/>
    <tableColumn id="3" xr3:uid="{2C322D1E-4A07-4245-B5A1-9A9CA88515E7}" name="Value"/>
    <tableColumn id="4" xr3:uid="{AEEFD753-51BF-4743-99E3-697BD3C83304}" name="Unit"/>
    <tableColumn id="5" xr3:uid="{479CEE10-E1D4-2547-AEB0-5E493DD40F0C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7B7B7-52D7-2146-BF3C-37BCFCE55006}" name="Table2" displayName="Table2" ref="A20:M27" totalsRowShown="0" headerRowDxfId="1">
  <autoFilter ref="A20:M27" xr:uid="{0F758C04-AAF9-CA4C-93B8-83054D68DD35}"/>
  <tableColumns count="13">
    <tableColumn id="1" xr3:uid="{78705F38-D8A6-6C4A-B060-7D18603E2F3F}" name="Components" dataDxfId="0"/>
    <tableColumn id="2" xr3:uid="{B92D258C-C62E-ED49-A04B-4B05DB6A0544}" name="1"/>
    <tableColumn id="3" xr3:uid="{EF715E3C-D341-D44C-BEF7-20F1EB1F51C7}" name="2"/>
    <tableColumn id="4" xr3:uid="{2984E2FB-CBB0-2F49-9466-E71E03D1615C}" name="3">
      <calculatedColumnFormula>Table2[[#This Row],[1]]+Table2[[#This Row],[2]]</calculatedColumnFormula>
    </tableColumn>
    <tableColumn id="5" xr3:uid="{1E25BCD2-CE3A-0343-8385-28641005223E}" name="4">
      <calculatedColumnFormula>Table2[[#This Row],[3]]</calculatedColumnFormula>
    </tableColumn>
    <tableColumn id="6" xr3:uid="{D2F43D1F-CE4C-214D-B7AF-D0A88A4CA3E0}" name="5"/>
    <tableColumn id="7" xr3:uid="{F2BB54B3-0476-3241-A92A-059CC7974919}" name="6">
      <calculatedColumnFormula>Table2[[#This Row],[5]]</calculatedColumnFormula>
    </tableColumn>
    <tableColumn id="8" xr3:uid="{1EB13E05-2EA2-6E49-B228-793789B33BAD}" name="7"/>
    <tableColumn id="9" xr3:uid="{95802FC9-BE1C-DE42-8C45-6188BB92F493}" name="8"/>
    <tableColumn id="10" xr3:uid="{285740C2-254C-7B42-9E64-4A3F1F4F1033}" name="9"/>
    <tableColumn id="11" xr3:uid="{92C29CE5-8318-5D48-BE8F-589A8E8DC466}" name="10"/>
    <tableColumn id="12" xr3:uid="{F6746A49-92E8-6348-98CE-B63E3F4D369D}" name="11"/>
    <tableColumn id="13" xr3:uid="{795745FF-80D3-3C4E-BEA3-8C1D4AEBBBF5}" name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5C35-D5EC-AA4A-B23B-2850BA63C6DA}">
  <dimension ref="A1:M27"/>
  <sheetViews>
    <sheetView tabSelected="1" workbookViewId="0">
      <selection activeCell="I28" sqref="I28"/>
    </sheetView>
  </sheetViews>
  <sheetFormatPr baseColWidth="10" defaultRowHeight="16"/>
  <cols>
    <col min="1" max="1" width="19.6640625" customWidth="1"/>
    <col min="2" max="2" width="13.6640625" customWidth="1"/>
    <col min="5" max="5" width="18.83203125" customWidth="1"/>
    <col min="6" max="6" width="14" customWidth="1"/>
    <col min="7" max="7" width="13.5" customWidth="1"/>
  </cols>
  <sheetData>
    <row r="1" spans="1:5">
      <c r="A1" s="3" t="s">
        <v>0</v>
      </c>
    </row>
    <row r="2" spans="1:5">
      <c r="A2" t="s">
        <v>46</v>
      </c>
    </row>
    <row r="3" spans="1:5">
      <c r="A3" t="s">
        <v>47</v>
      </c>
    </row>
    <row r="8" spans="1:5">
      <c r="A8" s="3" t="s">
        <v>1</v>
      </c>
    </row>
    <row r="9" spans="1:5">
      <c r="A9" s="1" t="s">
        <v>3</v>
      </c>
      <c r="B9" s="1" t="s">
        <v>2</v>
      </c>
      <c r="C9" s="1" t="s">
        <v>4</v>
      </c>
      <c r="D9" s="1" t="s">
        <v>5</v>
      </c>
      <c r="E9" s="1" t="s">
        <v>6</v>
      </c>
    </row>
    <row r="10" spans="1:5">
      <c r="A10" s="2" t="s">
        <v>8</v>
      </c>
      <c r="B10" t="s">
        <v>10</v>
      </c>
      <c r="C10">
        <v>15</v>
      </c>
      <c r="D10" t="s">
        <v>12</v>
      </c>
      <c r="E10" t="s">
        <v>11</v>
      </c>
    </row>
    <row r="11" spans="1:5">
      <c r="B11" t="s">
        <v>9</v>
      </c>
      <c r="C11">
        <v>100</v>
      </c>
      <c r="D11" t="s">
        <v>25</v>
      </c>
    </row>
    <row r="12" spans="1:5">
      <c r="A12" s="2" t="s">
        <v>7</v>
      </c>
      <c r="B12" t="s">
        <v>13</v>
      </c>
      <c r="C12">
        <v>20</v>
      </c>
      <c r="D12" t="s">
        <v>15</v>
      </c>
      <c r="E12" t="s">
        <v>41</v>
      </c>
    </row>
    <row r="13" spans="1:5">
      <c r="B13" t="s">
        <v>14</v>
      </c>
      <c r="C13">
        <v>20</v>
      </c>
      <c r="D13" t="s">
        <v>15</v>
      </c>
      <c r="E13" t="s">
        <v>42</v>
      </c>
    </row>
    <row r="14" spans="1:5">
      <c r="A14" s="1"/>
      <c r="B14" t="s">
        <v>38</v>
      </c>
      <c r="C14">
        <v>1</v>
      </c>
      <c r="D14" t="s">
        <v>15</v>
      </c>
      <c r="E14" t="s">
        <v>43</v>
      </c>
    </row>
    <row r="15" spans="1:5">
      <c r="B15" t="s">
        <v>39</v>
      </c>
      <c r="C15">
        <v>1</v>
      </c>
      <c r="D15" t="s">
        <v>15</v>
      </c>
      <c r="E15" t="s">
        <v>44</v>
      </c>
    </row>
    <row r="16" spans="1:5">
      <c r="B16" t="s">
        <v>40</v>
      </c>
      <c r="C16">
        <v>1</v>
      </c>
      <c r="D16" t="s">
        <v>15</v>
      </c>
      <c r="E16" t="s">
        <v>45</v>
      </c>
    </row>
    <row r="19" spans="1:13">
      <c r="A19" s="3" t="s">
        <v>16</v>
      </c>
      <c r="B19" s="1"/>
    </row>
    <row r="20" spans="1:13" s="1" customFormat="1">
      <c r="A20" s="1" t="s">
        <v>17</v>
      </c>
      <c r="B20" s="1" t="s">
        <v>26</v>
      </c>
      <c r="C20" s="1" t="s">
        <v>27</v>
      </c>
      <c r="D20" s="1" t="s">
        <v>28</v>
      </c>
      <c r="E20" s="1" t="s">
        <v>29</v>
      </c>
      <c r="F20" s="1" t="s">
        <v>30</v>
      </c>
      <c r="G20" s="1" t="s">
        <v>31</v>
      </c>
      <c r="H20" s="1" t="s">
        <v>32</v>
      </c>
      <c r="I20" s="1" t="s">
        <v>33</v>
      </c>
      <c r="J20" s="1" t="s">
        <v>34</v>
      </c>
      <c r="K20" s="1" t="s">
        <v>35</v>
      </c>
      <c r="L20" s="1" t="s">
        <v>36</v>
      </c>
      <c r="M20" s="1" t="s">
        <v>37</v>
      </c>
    </row>
    <row r="21" spans="1:13">
      <c r="A21" s="1" t="s">
        <v>18</v>
      </c>
      <c r="B21">
        <f>0.78*C10*C11</f>
        <v>1170</v>
      </c>
      <c r="C21">
        <v>0</v>
      </c>
      <c r="D21">
        <f>Table2[[#This Row],[1]]+Table2[[#This Row],[2]]</f>
        <v>1170</v>
      </c>
      <c r="E21">
        <f>Table2[[#This Row],[3]]</f>
        <v>1170</v>
      </c>
      <c r="F21">
        <f>Table2[[#This Row],[4]]</f>
        <v>1170</v>
      </c>
      <c r="G21">
        <f>Table2[[#This Row],[5]]</f>
        <v>1170</v>
      </c>
      <c r="H21">
        <f>Table2[[#This Row],[6]]</f>
        <v>1170</v>
      </c>
      <c r="I21">
        <v>0</v>
      </c>
      <c r="J21">
        <v>0</v>
      </c>
      <c r="K21">
        <v>0</v>
      </c>
    </row>
    <row r="22" spans="1:13">
      <c r="A22" s="1" t="s">
        <v>19</v>
      </c>
      <c r="B22">
        <f>0.21*C10*C11</f>
        <v>315</v>
      </c>
      <c r="C22">
        <v>0</v>
      </c>
      <c r="D22">
        <f>Table2[[#This Row],[1]]+Table2[[#This Row],[2]]</f>
        <v>315</v>
      </c>
      <c r="E22">
        <f>Table2[[#This Row],[3]]</f>
        <v>315</v>
      </c>
      <c r="F22">
        <f>Table2[[#This Row],[4]]-3*$C$12-(15/2)*$C$13-(21/2)*$C$14-(15/2)*$C$15-3*$C$16</f>
        <v>84</v>
      </c>
      <c r="G22">
        <f>Table2[[#This Row],[5]]</f>
        <v>84</v>
      </c>
      <c r="H22">
        <f>Table2[[#This Row],[6]]</f>
        <v>84</v>
      </c>
      <c r="I22">
        <v>0</v>
      </c>
      <c r="J22">
        <v>0</v>
      </c>
      <c r="K22">
        <v>0</v>
      </c>
    </row>
    <row r="23" spans="1:13">
      <c r="A23" s="1" t="s">
        <v>20</v>
      </c>
      <c r="B23">
        <f>0.01*C10*C11</f>
        <v>15</v>
      </c>
      <c r="C23">
        <v>0</v>
      </c>
      <c r="D23">
        <f>Table2[[#This Row],[1]]+Table2[[#This Row],[2]]</f>
        <v>15</v>
      </c>
      <c r="E23">
        <f>Table2[[#This Row],[3]]</f>
        <v>15</v>
      </c>
      <c r="F23">
        <f>Table2[[#This Row],[4]]+4*$C$13+C14+C15+C16</f>
        <v>98</v>
      </c>
      <c r="G23">
        <f>Table2[[#This Row],[5]]</f>
        <v>98</v>
      </c>
      <c r="H23">
        <f>Table2[[#This Row],[6]]</f>
        <v>98</v>
      </c>
      <c r="I23">
        <v>0</v>
      </c>
      <c r="J23">
        <v>0</v>
      </c>
      <c r="K23">
        <v>0</v>
      </c>
    </row>
    <row r="24" spans="1:13">
      <c r="A24" s="1" t="s">
        <v>21</v>
      </c>
      <c r="B24">
        <f>0</f>
        <v>0</v>
      </c>
      <c r="C24">
        <f>C11</f>
        <v>100</v>
      </c>
      <c r="D24">
        <f>Table2[[#This Row],[1]]+Table2[[#This Row],[2]]</f>
        <v>100</v>
      </c>
      <c r="E24">
        <f>Table2[[#This Row],[3]]</f>
        <v>100</v>
      </c>
      <c r="F24">
        <f>Table2[[#This Row],[4]]-$C$12-$C$13-$C$14</f>
        <v>59</v>
      </c>
      <c r="G24">
        <f>Table2[[#This Row],[5]]</f>
        <v>59</v>
      </c>
      <c r="H24">
        <f>0.01*Table2[[#This Row],[6]]</f>
        <v>0.59</v>
      </c>
      <c r="I24">
        <f>Table2[[#This Row],[6]]-Table2[[#This Row],[7]]</f>
        <v>58.41</v>
      </c>
      <c r="J24">
        <f>Table2[[#This Row],[8]]</f>
        <v>58.41</v>
      </c>
      <c r="K24">
        <v>0</v>
      </c>
    </row>
    <row r="25" spans="1:13">
      <c r="A25" s="1" t="s">
        <v>22</v>
      </c>
      <c r="B25">
        <f>0</f>
        <v>0</v>
      </c>
      <c r="C25">
        <v>0</v>
      </c>
      <c r="D25">
        <f>Table2[[#This Row],[1]]+Table2[[#This Row],[2]]</f>
        <v>0</v>
      </c>
      <c r="E25">
        <f>Table2[[#This Row],[3]]</f>
        <v>0</v>
      </c>
      <c r="F25">
        <f>$C$13-$C$16</f>
        <v>19</v>
      </c>
      <c r="G25">
        <f>Table2[[#This Row],[5]]</f>
        <v>19</v>
      </c>
      <c r="H25">
        <f>0.01*Table2[[#This Row],[6]]</f>
        <v>0.19</v>
      </c>
      <c r="I25">
        <f>Table2[[#This Row],[6]]-Table2[[#This Row],[7]]</f>
        <v>18.809999999999999</v>
      </c>
      <c r="J25">
        <v>0</v>
      </c>
      <c r="K25">
        <f>Table2[[#This Row],[8]]</f>
        <v>18.809999999999999</v>
      </c>
    </row>
    <row r="26" spans="1:13">
      <c r="A26" s="1" t="s">
        <v>23</v>
      </c>
      <c r="B26">
        <v>0</v>
      </c>
      <c r="C26">
        <v>0</v>
      </c>
      <c r="D26">
        <f>Table2[[#This Row],[1]]+Table2[[#This Row],[2]]</f>
        <v>0</v>
      </c>
      <c r="E26">
        <f>Table2[[#This Row],[3]]</f>
        <v>0</v>
      </c>
      <c r="F26">
        <f>$C$12-$C$16</f>
        <v>19</v>
      </c>
      <c r="G26">
        <f>Table2[[#This Row],[5]]</f>
        <v>19</v>
      </c>
      <c r="H26">
        <f>0.01*Table2[[#This Row],[6]]</f>
        <v>0.19</v>
      </c>
      <c r="I26">
        <f>Table2[[#This Row],[6]]-Table2[[#This Row],[7]]</f>
        <v>18.809999999999999</v>
      </c>
      <c r="J26">
        <v>0</v>
      </c>
      <c r="K26">
        <f>Table2[[#This Row],[8]]</f>
        <v>18.809999999999999</v>
      </c>
    </row>
    <row r="27" spans="1:13">
      <c r="A27" s="1" t="s">
        <v>24</v>
      </c>
      <c r="B27">
        <v>0</v>
      </c>
      <c r="C27">
        <v>0</v>
      </c>
      <c r="D27">
        <f>Table2[[#This Row],[1]]+Table2[[#This Row],[2]]</f>
        <v>0</v>
      </c>
      <c r="E27">
        <f>Table2[[#This Row],[3]]</f>
        <v>0</v>
      </c>
      <c r="F27">
        <f>3*$C$12+4*$C$13+5*$C$14+2*$C$15+$C$16</f>
        <v>148</v>
      </c>
      <c r="G27">
        <f>Table2[[#This Row],[5]]</f>
        <v>148</v>
      </c>
      <c r="H27">
        <f>Table2[[#This Row],[6]]</f>
        <v>148</v>
      </c>
      <c r="I27">
        <v>0</v>
      </c>
      <c r="J27">
        <v>0</v>
      </c>
      <c r="K27">
        <v>0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Wylie</dc:creator>
  <cp:lastModifiedBy>Wylie</cp:lastModifiedBy>
  <dcterms:created xsi:type="dcterms:W3CDTF">2020-02-25T03:15:43Z</dcterms:created>
  <dcterms:modified xsi:type="dcterms:W3CDTF">2020-02-25T03:55:54Z</dcterms:modified>
</cp:coreProperties>
</file>